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in_g\Downloads\"/>
    </mc:Choice>
  </mc:AlternateContent>
  <xr:revisionPtr revIDLastSave="0" documentId="13_ncr:1_{53924EC3-180C-4B2A-A1F4-D5F705CB217D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Price" sheetId="5" r:id="rId1"/>
    <sheet name="Form" sheetId="10" r:id="rId2"/>
    <sheet name="KBANK" sheetId="11" r:id="rId3"/>
    <sheet name="CPALL" sheetId="8" r:id="rId4"/>
    <sheet name="DCC" sheetId="13" r:id="rId5"/>
    <sheet name="VGI" sheetId="12" r:id="rId6"/>
    <sheet name="SCCC" sheetId="14" r:id="rId7"/>
    <sheet name="Sheet4" sheetId="15" r:id="rId8"/>
    <sheet name="Sheet5" sheetId="16" r:id="rId9"/>
  </sheets>
  <calcPr calcId="191029" concurrentCalc="0"/>
</workbook>
</file>

<file path=xl/calcChain.xml><?xml version="1.0" encoding="utf-8"?>
<calcChain xmlns="http://schemas.openxmlformats.org/spreadsheetml/2006/main">
  <c r="N461" i="13" l="1"/>
  <c r="O461" i="13"/>
  <c r="N462" i="13"/>
  <c r="N463" i="13"/>
  <c r="N464" i="13"/>
  <c r="N465" i="13"/>
  <c r="N655" i="13"/>
  <c r="O489" i="13"/>
  <c r="N489" i="13"/>
  <c r="M489" i="13"/>
  <c r="L489" i="13"/>
  <c r="K489" i="13"/>
  <c r="J489" i="13"/>
  <c r="I489" i="13"/>
  <c r="H489" i="13"/>
  <c r="G489" i="13"/>
  <c r="F489" i="13"/>
  <c r="E489" i="13"/>
  <c r="D489" i="13"/>
  <c r="C489" i="13"/>
  <c r="B489" i="13"/>
  <c r="O488" i="13"/>
  <c r="N488" i="13"/>
  <c r="M488" i="13"/>
  <c r="L488" i="13"/>
  <c r="K488" i="13"/>
  <c r="J488" i="13"/>
  <c r="I488" i="13"/>
  <c r="H488" i="13"/>
  <c r="G488" i="13"/>
  <c r="F488" i="13"/>
  <c r="E488" i="13"/>
  <c r="D488" i="13"/>
  <c r="C488" i="13"/>
  <c r="B488" i="13"/>
  <c r="O487" i="13"/>
  <c r="N487" i="13"/>
  <c r="M487" i="13"/>
  <c r="L487" i="13"/>
  <c r="K487" i="13"/>
  <c r="J487" i="13"/>
  <c r="I487" i="13"/>
  <c r="H487" i="13"/>
  <c r="G487" i="13"/>
  <c r="F487" i="13"/>
  <c r="E487" i="13"/>
  <c r="D487" i="13"/>
  <c r="C487" i="13"/>
  <c r="B487" i="13"/>
  <c r="N486" i="13"/>
  <c r="M486" i="13"/>
  <c r="L486" i="13"/>
  <c r="K486" i="13"/>
  <c r="J486" i="13"/>
  <c r="I486" i="13"/>
  <c r="H486" i="13"/>
  <c r="G486" i="13"/>
  <c r="F486" i="13"/>
  <c r="E486" i="13"/>
  <c r="D486" i="13"/>
  <c r="C486" i="13"/>
  <c r="B486" i="13"/>
  <c r="O486" i="13"/>
  <c r="O483" i="13"/>
  <c r="N483" i="13"/>
  <c r="M483" i="13"/>
  <c r="L483" i="13"/>
  <c r="K483" i="13"/>
  <c r="J483" i="13"/>
  <c r="I483" i="13"/>
  <c r="H483" i="13"/>
  <c r="G483" i="13"/>
  <c r="F483" i="13"/>
  <c r="E483" i="13"/>
  <c r="D483" i="13"/>
  <c r="C483" i="13"/>
  <c r="B483" i="13"/>
  <c r="O482" i="13"/>
  <c r="N482" i="13"/>
  <c r="M482" i="13"/>
  <c r="L482" i="13"/>
  <c r="K482" i="13"/>
  <c r="J482" i="13"/>
  <c r="I482" i="13"/>
  <c r="H482" i="13"/>
  <c r="G482" i="13"/>
  <c r="F482" i="13"/>
  <c r="E482" i="13"/>
  <c r="D482" i="13"/>
  <c r="C482" i="13"/>
  <c r="B482" i="13"/>
  <c r="O481" i="13"/>
  <c r="N481" i="13"/>
  <c r="M481" i="13"/>
  <c r="L481" i="13"/>
  <c r="K481" i="13"/>
  <c r="J481" i="13"/>
  <c r="I481" i="13"/>
  <c r="H481" i="13"/>
  <c r="G481" i="13"/>
  <c r="F481" i="13"/>
  <c r="E481" i="13"/>
  <c r="D481" i="13"/>
  <c r="C481" i="13"/>
  <c r="B481" i="13"/>
  <c r="N480" i="13"/>
  <c r="M480" i="13"/>
  <c r="L480" i="13"/>
  <c r="K480" i="13"/>
  <c r="J480" i="13"/>
  <c r="I480" i="13"/>
  <c r="H480" i="13"/>
  <c r="G480" i="13"/>
  <c r="F480" i="13"/>
  <c r="E480" i="13"/>
  <c r="D480" i="13"/>
  <c r="C480" i="13"/>
  <c r="B480" i="13"/>
  <c r="O480" i="13"/>
  <c r="O477" i="13"/>
  <c r="N477" i="13"/>
  <c r="M477" i="13"/>
  <c r="L477" i="13"/>
  <c r="K477" i="13"/>
  <c r="J477" i="13"/>
  <c r="I477" i="13"/>
  <c r="H477" i="13"/>
  <c r="G477" i="13"/>
  <c r="F477" i="13"/>
  <c r="E477" i="13"/>
  <c r="D477" i="13"/>
  <c r="C477" i="13"/>
  <c r="B477" i="13"/>
  <c r="O476" i="13"/>
  <c r="N476" i="13"/>
  <c r="M476" i="13"/>
  <c r="L476" i="13"/>
  <c r="K476" i="13"/>
  <c r="J476" i="13"/>
  <c r="I476" i="13"/>
  <c r="H476" i="13"/>
  <c r="G476" i="13"/>
  <c r="F476" i="13"/>
  <c r="E476" i="13"/>
  <c r="D476" i="13"/>
  <c r="C476" i="13"/>
  <c r="B476" i="13"/>
  <c r="O475" i="13"/>
  <c r="N475" i="13"/>
  <c r="M475" i="13"/>
  <c r="L475" i="13"/>
  <c r="K475" i="13"/>
  <c r="J475" i="13"/>
  <c r="I475" i="13"/>
  <c r="H475" i="13"/>
  <c r="G475" i="13"/>
  <c r="F475" i="13"/>
  <c r="E475" i="13"/>
  <c r="D475" i="13"/>
  <c r="C475" i="13"/>
  <c r="B475" i="13"/>
  <c r="N474" i="13"/>
  <c r="M474" i="13"/>
  <c r="L474" i="13"/>
  <c r="K474" i="13"/>
  <c r="J474" i="13"/>
  <c r="I474" i="13"/>
  <c r="H474" i="13"/>
  <c r="G474" i="13"/>
  <c r="F474" i="13"/>
  <c r="E474" i="13"/>
  <c r="D474" i="13"/>
  <c r="C474" i="13"/>
  <c r="B474" i="13"/>
  <c r="O474" i="13"/>
  <c r="C584" i="12"/>
  <c r="C585" i="12"/>
  <c r="C586" i="12"/>
  <c r="C587" i="12"/>
  <c r="C588" i="12"/>
  <c r="C402" i="12"/>
  <c r="C632" i="12"/>
  <c r="M584" i="12"/>
  <c r="M585" i="12"/>
  <c r="M586" i="12"/>
  <c r="M587" i="12"/>
  <c r="M588" i="12"/>
  <c r="M402" i="12"/>
  <c r="M632" i="12"/>
  <c r="P632" i="12"/>
  <c r="O585" i="12"/>
  <c r="O586" i="12"/>
  <c r="O587" i="12"/>
  <c r="O584" i="12"/>
  <c r="O588" i="12"/>
  <c r="O402" i="12"/>
  <c r="O632" i="12"/>
  <c r="BK123" i="12"/>
  <c r="BK124" i="12"/>
  <c r="BK125" i="12"/>
  <c r="BJ123" i="12"/>
  <c r="BJ124" i="12"/>
  <c r="BJ125" i="12"/>
  <c r="BI123" i="12"/>
  <c r="BI124" i="12"/>
  <c r="BI125" i="12"/>
  <c r="BH123" i="12"/>
  <c r="BH124" i="12"/>
  <c r="BH125" i="12"/>
  <c r="BG123" i="12"/>
  <c r="BG124" i="12"/>
  <c r="BG125" i="12"/>
  <c r="BF123" i="12"/>
  <c r="BF124" i="12"/>
  <c r="BF125" i="12"/>
  <c r="BE123" i="12"/>
  <c r="BE124" i="12"/>
  <c r="BE125" i="12"/>
  <c r="BD123" i="12"/>
  <c r="BD124" i="12"/>
  <c r="BD125" i="12"/>
  <c r="BC123" i="12"/>
  <c r="BC124" i="12"/>
  <c r="BC125" i="12"/>
  <c r="BB123" i="12"/>
  <c r="BB124" i="12"/>
  <c r="BB125" i="12"/>
  <c r="BA123" i="12"/>
  <c r="BA124" i="12"/>
  <c r="BA125" i="12"/>
  <c r="AZ123" i="12"/>
  <c r="AZ124" i="12"/>
  <c r="AZ125" i="12"/>
  <c r="AY123" i="12"/>
  <c r="AY124" i="12"/>
  <c r="AY125" i="12"/>
  <c r="AX123" i="12"/>
  <c r="AX124" i="12"/>
  <c r="AX125" i="12"/>
  <c r="AW123" i="12"/>
  <c r="AW124" i="12"/>
  <c r="AW125" i="12"/>
  <c r="AV123" i="12"/>
  <c r="AV124" i="12"/>
  <c r="AV125" i="12"/>
  <c r="AU123" i="12"/>
  <c r="AU124" i="12"/>
  <c r="AU125" i="12"/>
  <c r="AT123" i="12"/>
  <c r="AT124" i="12"/>
  <c r="AT125" i="12"/>
  <c r="AS123" i="12"/>
  <c r="AS124" i="12"/>
  <c r="AS125" i="12"/>
  <c r="AR123" i="12"/>
  <c r="AR124" i="12"/>
  <c r="AR125" i="12"/>
  <c r="AQ123" i="12"/>
  <c r="AQ124" i="12"/>
  <c r="AQ125" i="12"/>
  <c r="AP123" i="12"/>
  <c r="AP124" i="12"/>
  <c r="AP125" i="12"/>
  <c r="AO123" i="12"/>
  <c r="AO124" i="12"/>
  <c r="AO125" i="12"/>
  <c r="AN123" i="12"/>
  <c r="AN124" i="12"/>
  <c r="AN125" i="12"/>
  <c r="AM123" i="12"/>
  <c r="AM124" i="12"/>
  <c r="AM125" i="12"/>
  <c r="AL123" i="12"/>
  <c r="AL124" i="12"/>
  <c r="AL125" i="12"/>
  <c r="AK123" i="12"/>
  <c r="AK124" i="12"/>
  <c r="AK125" i="12"/>
  <c r="AJ123" i="12"/>
  <c r="AJ124" i="12"/>
  <c r="AJ125" i="12"/>
  <c r="AI123" i="12"/>
  <c r="AI124" i="12"/>
  <c r="AI125" i="12"/>
  <c r="AH123" i="12"/>
  <c r="AH124" i="12"/>
  <c r="AH125" i="12"/>
  <c r="AG123" i="12"/>
  <c r="AG124" i="12"/>
  <c r="AG125" i="12"/>
  <c r="AF123" i="12"/>
  <c r="AF124" i="12"/>
  <c r="AF125" i="12"/>
  <c r="AE123" i="12"/>
  <c r="AE124" i="12"/>
  <c r="AE125" i="12"/>
  <c r="AD123" i="12"/>
  <c r="AD124" i="12"/>
  <c r="AD125" i="12"/>
  <c r="AC123" i="12"/>
  <c r="AC124" i="12"/>
  <c r="AC125" i="12"/>
  <c r="AB123" i="12"/>
  <c r="AB124" i="12"/>
  <c r="AB125" i="12"/>
  <c r="AA123" i="12"/>
  <c r="AA124" i="12"/>
  <c r="AA125" i="12"/>
  <c r="Z123" i="12"/>
  <c r="Z124" i="12"/>
  <c r="Z125" i="12"/>
  <c r="Y123" i="12"/>
  <c r="Y124" i="12"/>
  <c r="Y125" i="12"/>
  <c r="X123" i="12"/>
  <c r="X124" i="12"/>
  <c r="X125" i="12"/>
  <c r="W123" i="12"/>
  <c r="W124" i="12"/>
  <c r="W125" i="12"/>
  <c r="V123" i="12"/>
  <c r="V124" i="12"/>
  <c r="V125" i="12"/>
  <c r="U123" i="12"/>
  <c r="U124" i="12"/>
  <c r="U125" i="12"/>
  <c r="T123" i="12"/>
  <c r="T124" i="12"/>
  <c r="T125" i="12"/>
  <c r="S123" i="12"/>
  <c r="S124" i="12"/>
  <c r="S125" i="12"/>
  <c r="R123" i="12"/>
  <c r="R124" i="12"/>
  <c r="R125" i="12"/>
  <c r="Q123" i="12"/>
  <c r="Q124" i="12"/>
  <c r="Q125" i="12"/>
  <c r="P123" i="12"/>
  <c r="P124" i="12"/>
  <c r="P125" i="12"/>
  <c r="O123" i="12"/>
  <c r="O124" i="12"/>
  <c r="O125" i="12"/>
  <c r="N123" i="12"/>
  <c r="N124" i="12"/>
  <c r="N125" i="12"/>
  <c r="M123" i="12"/>
  <c r="M124" i="12"/>
  <c r="M125" i="12"/>
  <c r="L123" i="12"/>
  <c r="L124" i="12"/>
  <c r="L125" i="12"/>
  <c r="K123" i="12"/>
  <c r="K124" i="12"/>
  <c r="K125" i="12"/>
  <c r="J123" i="12"/>
  <c r="J124" i="12"/>
  <c r="J125" i="12"/>
  <c r="I123" i="12"/>
  <c r="I124" i="12"/>
  <c r="I125" i="12"/>
  <c r="H123" i="12"/>
  <c r="H124" i="12"/>
  <c r="H125" i="12"/>
  <c r="G123" i="12"/>
  <c r="G124" i="12"/>
  <c r="G125" i="12"/>
  <c r="F123" i="12"/>
  <c r="F124" i="12"/>
  <c r="F125" i="12"/>
  <c r="E123" i="12"/>
  <c r="E124" i="12"/>
  <c r="E125" i="12"/>
  <c r="D123" i="12"/>
  <c r="D124" i="12"/>
  <c r="D125" i="12"/>
  <c r="C123" i="12"/>
  <c r="C124" i="12"/>
  <c r="C125" i="12"/>
  <c r="B124" i="12"/>
  <c r="B123" i="12"/>
  <c r="M714" i="12"/>
  <c r="O653" i="12"/>
  <c r="N713" i="12"/>
  <c r="O713" i="12"/>
  <c r="O714" i="12"/>
  <c r="O716" i="12"/>
  <c r="N714" i="12"/>
  <c r="N716" i="12"/>
  <c r="O715" i="12"/>
  <c r="N715" i="12"/>
  <c r="L710" i="12"/>
  <c r="M709" i="12"/>
  <c r="N709" i="12"/>
  <c r="O709" i="12"/>
  <c r="O710" i="12"/>
  <c r="O712" i="12"/>
  <c r="N710" i="12"/>
  <c r="N712" i="12"/>
  <c r="M710" i="12"/>
  <c r="M712" i="12"/>
  <c r="O711" i="12"/>
  <c r="N711" i="12"/>
  <c r="K706" i="12"/>
  <c r="L705" i="12"/>
  <c r="M705" i="12"/>
  <c r="N705" i="12"/>
  <c r="O705" i="12"/>
  <c r="O706" i="12"/>
  <c r="O708" i="12"/>
  <c r="N706" i="12"/>
  <c r="N708" i="12"/>
  <c r="M706" i="12"/>
  <c r="M708" i="12"/>
  <c r="L706" i="12"/>
  <c r="L708" i="12"/>
  <c r="O707" i="12"/>
  <c r="N707" i="12"/>
  <c r="J702" i="12"/>
  <c r="K701" i="12"/>
  <c r="L701" i="12"/>
  <c r="M701" i="12"/>
  <c r="N701" i="12"/>
  <c r="O701" i="12"/>
  <c r="O702" i="12"/>
  <c r="O704" i="12"/>
  <c r="N702" i="12"/>
  <c r="N704" i="12"/>
  <c r="M702" i="12"/>
  <c r="M704" i="12"/>
  <c r="L702" i="12"/>
  <c r="L704" i="12"/>
  <c r="K702" i="12"/>
  <c r="K704" i="12"/>
  <c r="O703" i="12"/>
  <c r="N703" i="12"/>
  <c r="I698" i="12"/>
  <c r="J697" i="12"/>
  <c r="K697" i="12"/>
  <c r="L697" i="12"/>
  <c r="M697" i="12"/>
  <c r="N697" i="12"/>
  <c r="O697" i="12"/>
  <c r="O698" i="12"/>
  <c r="O700" i="12"/>
  <c r="N698" i="12"/>
  <c r="N700" i="12"/>
  <c r="M698" i="12"/>
  <c r="M700" i="12"/>
  <c r="L698" i="12"/>
  <c r="L700" i="12"/>
  <c r="K698" i="12"/>
  <c r="K700" i="12"/>
  <c r="J698" i="12"/>
  <c r="J700" i="12"/>
  <c r="O699" i="12"/>
  <c r="N699" i="12"/>
  <c r="H694" i="12"/>
  <c r="I693" i="12"/>
  <c r="J693" i="12"/>
  <c r="K693" i="12"/>
  <c r="L693" i="12"/>
  <c r="M693" i="12"/>
  <c r="N693" i="12"/>
  <c r="O693" i="12"/>
  <c r="O694" i="12"/>
  <c r="O696" i="12"/>
  <c r="N694" i="12"/>
  <c r="N696" i="12"/>
  <c r="M694" i="12"/>
  <c r="M696" i="12"/>
  <c r="L694" i="12"/>
  <c r="L696" i="12"/>
  <c r="K694" i="12"/>
  <c r="K696" i="12"/>
  <c r="J694" i="12"/>
  <c r="J696" i="12"/>
  <c r="I694" i="12"/>
  <c r="I696" i="12"/>
  <c r="O695" i="12"/>
  <c r="N695" i="12"/>
  <c r="G690" i="12"/>
  <c r="H689" i="12"/>
  <c r="I689" i="12"/>
  <c r="J689" i="12"/>
  <c r="K689" i="12"/>
  <c r="L689" i="12"/>
  <c r="M689" i="12"/>
  <c r="N689" i="12"/>
  <c r="O689" i="12"/>
  <c r="O690" i="12"/>
  <c r="O692" i="12"/>
  <c r="N690" i="12"/>
  <c r="N692" i="12"/>
  <c r="M690" i="12"/>
  <c r="M692" i="12"/>
  <c r="L690" i="12"/>
  <c r="L692" i="12"/>
  <c r="K690" i="12"/>
  <c r="K692" i="12"/>
  <c r="J690" i="12"/>
  <c r="J692" i="12"/>
  <c r="I690" i="12"/>
  <c r="I692" i="12"/>
  <c r="H690" i="12"/>
  <c r="H692" i="12"/>
  <c r="O691" i="12"/>
  <c r="N691" i="12"/>
  <c r="F686" i="12"/>
  <c r="G685" i="12"/>
  <c r="H685" i="12"/>
  <c r="I685" i="12"/>
  <c r="J685" i="12"/>
  <c r="K685" i="12"/>
  <c r="L685" i="12"/>
  <c r="M685" i="12"/>
  <c r="N685" i="12"/>
  <c r="O685" i="12"/>
  <c r="O686" i="12"/>
  <c r="O688" i="12"/>
  <c r="N686" i="12"/>
  <c r="N688" i="12"/>
  <c r="M686" i="12"/>
  <c r="M688" i="12"/>
  <c r="L686" i="12"/>
  <c r="L688" i="12"/>
  <c r="K686" i="12"/>
  <c r="K688" i="12"/>
  <c r="J686" i="12"/>
  <c r="J688" i="12"/>
  <c r="I686" i="12"/>
  <c r="I688" i="12"/>
  <c r="H686" i="12"/>
  <c r="H688" i="12"/>
  <c r="G686" i="12"/>
  <c r="G688" i="12"/>
  <c r="O687" i="12"/>
  <c r="N687" i="12"/>
  <c r="E682" i="12"/>
  <c r="F681" i="12"/>
  <c r="G681" i="12"/>
  <c r="H681" i="12"/>
  <c r="I681" i="12"/>
  <c r="J681" i="12"/>
  <c r="K681" i="12"/>
  <c r="L681" i="12"/>
  <c r="M681" i="12"/>
  <c r="N681" i="12"/>
  <c r="O681" i="12"/>
  <c r="O682" i="12"/>
  <c r="O684" i="12"/>
  <c r="N682" i="12"/>
  <c r="N684" i="12"/>
  <c r="M682" i="12"/>
  <c r="M684" i="12"/>
  <c r="L682" i="12"/>
  <c r="L684" i="12"/>
  <c r="K682" i="12"/>
  <c r="K684" i="12"/>
  <c r="J682" i="12"/>
  <c r="J684" i="12"/>
  <c r="I682" i="12"/>
  <c r="I684" i="12"/>
  <c r="H682" i="12"/>
  <c r="H684" i="12"/>
  <c r="G682" i="12"/>
  <c r="G684" i="12"/>
  <c r="F682" i="12"/>
  <c r="F684" i="12"/>
  <c r="O683" i="12"/>
  <c r="N683" i="12"/>
  <c r="D678" i="12"/>
  <c r="E677" i="12"/>
  <c r="F677" i="12"/>
  <c r="G677" i="12"/>
  <c r="H677" i="12"/>
  <c r="I677" i="12"/>
  <c r="J677" i="12"/>
  <c r="K677" i="12"/>
  <c r="L677" i="12"/>
  <c r="M677" i="12"/>
  <c r="N677" i="12"/>
  <c r="O677" i="12"/>
  <c r="O678" i="12"/>
  <c r="O680" i="12"/>
  <c r="N678" i="12"/>
  <c r="N680" i="12"/>
  <c r="M678" i="12"/>
  <c r="M680" i="12"/>
  <c r="L678" i="12"/>
  <c r="L680" i="12"/>
  <c r="K678" i="12"/>
  <c r="K680" i="12"/>
  <c r="J678" i="12"/>
  <c r="J680" i="12"/>
  <c r="I678" i="12"/>
  <c r="I680" i="12"/>
  <c r="H678" i="12"/>
  <c r="H680" i="12"/>
  <c r="G678" i="12"/>
  <c r="G680" i="12"/>
  <c r="F678" i="12"/>
  <c r="F680" i="12"/>
  <c r="E678" i="12"/>
  <c r="E680" i="12"/>
  <c r="O679" i="12"/>
  <c r="N679" i="12"/>
  <c r="C674" i="12"/>
  <c r="D673" i="12"/>
  <c r="E673" i="12"/>
  <c r="F673" i="12"/>
  <c r="G673" i="12"/>
  <c r="H673" i="12"/>
  <c r="I673" i="12"/>
  <c r="J673" i="12"/>
  <c r="K673" i="12"/>
  <c r="L673" i="12"/>
  <c r="M673" i="12"/>
  <c r="N673" i="12"/>
  <c r="O673" i="12"/>
  <c r="O674" i="12"/>
  <c r="O676" i="12"/>
  <c r="N674" i="12"/>
  <c r="N676" i="12"/>
  <c r="M674" i="12"/>
  <c r="M676" i="12"/>
  <c r="L674" i="12"/>
  <c r="L676" i="12"/>
  <c r="K674" i="12"/>
  <c r="K676" i="12"/>
  <c r="J674" i="12"/>
  <c r="J676" i="12"/>
  <c r="I674" i="12"/>
  <c r="I676" i="12"/>
  <c r="H674" i="12"/>
  <c r="H676" i="12"/>
  <c r="G674" i="12"/>
  <c r="G676" i="12"/>
  <c r="F674" i="12"/>
  <c r="F676" i="12"/>
  <c r="E674" i="12"/>
  <c r="E676" i="12"/>
  <c r="D674" i="12"/>
  <c r="D676" i="12"/>
  <c r="O675" i="12"/>
  <c r="N675" i="12"/>
  <c r="B670" i="12"/>
  <c r="C669" i="12"/>
  <c r="D669" i="12"/>
  <c r="E669" i="12"/>
  <c r="F669" i="12"/>
  <c r="G669" i="12"/>
  <c r="H669" i="12"/>
  <c r="I669" i="12"/>
  <c r="J669" i="12"/>
  <c r="K669" i="12"/>
  <c r="L669" i="12"/>
  <c r="M669" i="12"/>
  <c r="N669" i="12"/>
  <c r="O669" i="12"/>
  <c r="O670" i="12"/>
  <c r="O672" i="12"/>
  <c r="N670" i="12"/>
  <c r="N672" i="12"/>
  <c r="M670" i="12"/>
  <c r="M672" i="12"/>
  <c r="L670" i="12"/>
  <c r="L672" i="12"/>
  <c r="K670" i="12"/>
  <c r="K672" i="12"/>
  <c r="J670" i="12"/>
  <c r="J672" i="12"/>
  <c r="I670" i="12"/>
  <c r="I672" i="12"/>
  <c r="H670" i="12"/>
  <c r="H672" i="12"/>
  <c r="G670" i="12"/>
  <c r="G672" i="12"/>
  <c r="F670" i="12"/>
  <c r="F672" i="12"/>
  <c r="E670" i="12"/>
  <c r="E672" i="12"/>
  <c r="D670" i="12"/>
  <c r="D672" i="12"/>
  <c r="C670" i="12"/>
  <c r="C672" i="12"/>
  <c r="O671" i="12"/>
  <c r="N671" i="12"/>
  <c r="B457" i="12"/>
  <c r="B640" i="12"/>
  <c r="B647" i="12"/>
  <c r="C457" i="12"/>
  <c r="C640" i="12"/>
  <c r="C647" i="12"/>
  <c r="D457" i="12"/>
  <c r="D640" i="12"/>
  <c r="D647" i="12"/>
  <c r="E457" i="12"/>
  <c r="E640" i="12"/>
  <c r="E647" i="12"/>
  <c r="F457" i="12"/>
  <c r="F640" i="12"/>
  <c r="F647" i="12"/>
  <c r="G457" i="12"/>
  <c r="G640" i="12"/>
  <c r="G647" i="12"/>
  <c r="H457" i="12"/>
  <c r="H640" i="12"/>
  <c r="H647" i="12"/>
  <c r="I457" i="12"/>
  <c r="I640" i="12"/>
  <c r="I647" i="12"/>
  <c r="J457" i="12"/>
  <c r="J640" i="12"/>
  <c r="J647" i="12"/>
  <c r="K457" i="12"/>
  <c r="K640" i="12"/>
  <c r="K647" i="12"/>
  <c r="L457" i="12"/>
  <c r="L640" i="12"/>
  <c r="L647" i="12"/>
  <c r="M457" i="12"/>
  <c r="M640" i="12"/>
  <c r="M647" i="12"/>
  <c r="N457" i="12"/>
  <c r="N640" i="12"/>
  <c r="N647" i="12"/>
  <c r="P647" i="12"/>
  <c r="O457" i="12"/>
  <c r="O640" i="12"/>
  <c r="O647" i="12"/>
  <c r="O662" i="12"/>
  <c r="B584" i="12"/>
  <c r="B585" i="12"/>
  <c r="B586" i="12"/>
  <c r="B587" i="12"/>
  <c r="B588" i="12"/>
  <c r="B641" i="12"/>
  <c r="B648" i="12"/>
  <c r="C641" i="12"/>
  <c r="C648" i="12"/>
  <c r="D584" i="12"/>
  <c r="D585" i="12"/>
  <c r="D586" i="12"/>
  <c r="D587" i="12"/>
  <c r="D588" i="12"/>
  <c r="D641" i="12"/>
  <c r="D648" i="12"/>
  <c r="E584" i="12"/>
  <c r="E585" i="12"/>
  <c r="E586" i="12"/>
  <c r="E587" i="12"/>
  <c r="E588" i="12"/>
  <c r="E641" i="12"/>
  <c r="E648" i="12"/>
  <c r="F584" i="12"/>
  <c r="F585" i="12"/>
  <c r="F586" i="12"/>
  <c r="F587" i="12"/>
  <c r="F588" i="12"/>
  <c r="F641" i="12"/>
  <c r="F648" i="12"/>
  <c r="G584" i="12"/>
  <c r="G585" i="12"/>
  <c r="G586" i="12"/>
  <c r="G587" i="12"/>
  <c r="G588" i="12"/>
  <c r="G641" i="12"/>
  <c r="G648" i="12"/>
  <c r="H584" i="12"/>
  <c r="H585" i="12"/>
  <c r="H586" i="12"/>
  <c r="H587" i="12"/>
  <c r="H588" i="12"/>
  <c r="H641" i="12"/>
  <c r="H648" i="12"/>
  <c r="I584" i="12"/>
  <c r="I585" i="12"/>
  <c r="I586" i="12"/>
  <c r="I587" i="12"/>
  <c r="I588" i="12"/>
  <c r="I641" i="12"/>
  <c r="I648" i="12"/>
  <c r="J584" i="12"/>
  <c r="J585" i="12"/>
  <c r="J586" i="12"/>
  <c r="J587" i="12"/>
  <c r="J588" i="12"/>
  <c r="J641" i="12"/>
  <c r="J648" i="12"/>
  <c r="K584" i="12"/>
  <c r="K585" i="12"/>
  <c r="K586" i="12"/>
  <c r="K587" i="12"/>
  <c r="K588" i="12"/>
  <c r="K641" i="12"/>
  <c r="K648" i="12"/>
  <c r="L584" i="12"/>
  <c r="L585" i="12"/>
  <c r="L586" i="12"/>
  <c r="L587" i="12"/>
  <c r="L588" i="12"/>
  <c r="L641" i="12"/>
  <c r="L648" i="12"/>
  <c r="M641" i="12"/>
  <c r="M648" i="12"/>
  <c r="N585" i="12"/>
  <c r="N586" i="12"/>
  <c r="N587" i="12"/>
  <c r="N584" i="12"/>
  <c r="N588" i="12"/>
  <c r="N641" i="12"/>
  <c r="N648" i="12"/>
  <c r="P648" i="12"/>
  <c r="O641" i="12"/>
  <c r="O648" i="12"/>
  <c r="O663" i="12"/>
  <c r="B646" i="12"/>
  <c r="B432" i="12"/>
  <c r="B354" i="12"/>
  <c r="B360" i="12"/>
  <c r="B461" i="12"/>
  <c r="B462" i="12"/>
  <c r="B463" i="12"/>
  <c r="B464" i="12"/>
  <c r="B465" i="12"/>
  <c r="B499" i="12"/>
  <c r="B500" i="12"/>
  <c r="B501" i="12"/>
  <c r="B502" i="12"/>
  <c r="B503" i="12"/>
  <c r="B511" i="12"/>
  <c r="B468" i="12"/>
  <c r="B469" i="12"/>
  <c r="B470" i="12"/>
  <c r="B471" i="12"/>
  <c r="B472" i="12"/>
  <c r="B532" i="12"/>
  <c r="B533" i="12"/>
  <c r="B534" i="12"/>
  <c r="B535" i="12"/>
  <c r="B536" i="12"/>
  <c r="B540" i="12"/>
  <c r="B541" i="12"/>
  <c r="B542" i="12"/>
  <c r="B543" i="12"/>
  <c r="B544" i="12"/>
  <c r="B551" i="12"/>
  <c r="B596" i="12"/>
  <c r="B559" i="12"/>
  <c r="B649" i="12"/>
  <c r="C646" i="12"/>
  <c r="C432" i="12"/>
  <c r="C354" i="12"/>
  <c r="C360" i="12"/>
  <c r="C461" i="12"/>
  <c r="C462" i="12"/>
  <c r="C463" i="12"/>
  <c r="C464" i="12"/>
  <c r="C465" i="12"/>
  <c r="C499" i="12"/>
  <c r="C500" i="12"/>
  <c r="C501" i="12"/>
  <c r="C502" i="12"/>
  <c r="C503" i="12"/>
  <c r="C511" i="12"/>
  <c r="C468" i="12"/>
  <c r="C469" i="12"/>
  <c r="C470" i="12"/>
  <c r="C471" i="12"/>
  <c r="C472" i="12"/>
  <c r="C532" i="12"/>
  <c r="C533" i="12"/>
  <c r="C534" i="12"/>
  <c r="C535" i="12"/>
  <c r="C536" i="12"/>
  <c r="C540" i="12"/>
  <c r="C541" i="12"/>
  <c r="C542" i="12"/>
  <c r="C543" i="12"/>
  <c r="C544" i="12"/>
  <c r="C551" i="12"/>
  <c r="C596" i="12"/>
  <c r="C559" i="12"/>
  <c r="C649" i="12"/>
  <c r="D646" i="12"/>
  <c r="D432" i="12"/>
  <c r="D354" i="12"/>
  <c r="D360" i="12"/>
  <c r="D461" i="12"/>
  <c r="D462" i="12"/>
  <c r="D463" i="12"/>
  <c r="D464" i="12"/>
  <c r="D465" i="12"/>
  <c r="D499" i="12"/>
  <c r="D500" i="12"/>
  <c r="D501" i="12"/>
  <c r="D502" i="12"/>
  <c r="D503" i="12"/>
  <c r="D511" i="12"/>
  <c r="D468" i="12"/>
  <c r="D469" i="12"/>
  <c r="D470" i="12"/>
  <c r="D471" i="12"/>
  <c r="D472" i="12"/>
  <c r="D532" i="12"/>
  <c r="D533" i="12"/>
  <c r="D534" i="12"/>
  <c r="D535" i="12"/>
  <c r="D536" i="12"/>
  <c r="D540" i="12"/>
  <c r="D541" i="12"/>
  <c r="D542" i="12"/>
  <c r="D543" i="12"/>
  <c r="D544" i="12"/>
  <c r="D551" i="12"/>
  <c r="D596" i="12"/>
  <c r="D559" i="12"/>
  <c r="D649" i="12"/>
  <c r="E646" i="12"/>
  <c r="E432" i="12"/>
  <c r="E354" i="12"/>
  <c r="E360" i="12"/>
  <c r="E461" i="12"/>
  <c r="E462" i="12"/>
  <c r="E463" i="12"/>
  <c r="E464" i="12"/>
  <c r="E465" i="12"/>
  <c r="E499" i="12"/>
  <c r="E500" i="12"/>
  <c r="E501" i="12"/>
  <c r="E502" i="12"/>
  <c r="E503" i="12"/>
  <c r="E511" i="12"/>
  <c r="E468" i="12"/>
  <c r="E469" i="12"/>
  <c r="E470" i="12"/>
  <c r="E471" i="12"/>
  <c r="E472" i="12"/>
  <c r="E532" i="12"/>
  <c r="E533" i="12"/>
  <c r="E534" i="12"/>
  <c r="E535" i="12"/>
  <c r="E536" i="12"/>
  <c r="E540" i="12"/>
  <c r="E541" i="12"/>
  <c r="E542" i="12"/>
  <c r="E543" i="12"/>
  <c r="E544" i="12"/>
  <c r="E551" i="12"/>
  <c r="E596" i="12"/>
  <c r="E559" i="12"/>
  <c r="E649" i="12"/>
  <c r="F646" i="12"/>
  <c r="F432" i="12"/>
  <c r="F354" i="12"/>
  <c r="F360" i="12"/>
  <c r="F461" i="12"/>
  <c r="F462" i="12"/>
  <c r="F463" i="12"/>
  <c r="F464" i="12"/>
  <c r="F465" i="12"/>
  <c r="F499" i="12"/>
  <c r="F500" i="12"/>
  <c r="F501" i="12"/>
  <c r="F502" i="12"/>
  <c r="F503" i="12"/>
  <c r="F511" i="12"/>
  <c r="F468" i="12"/>
  <c r="F469" i="12"/>
  <c r="F470" i="12"/>
  <c r="F471" i="12"/>
  <c r="F472" i="12"/>
  <c r="F532" i="12"/>
  <c r="F533" i="12"/>
  <c r="F534" i="12"/>
  <c r="F535" i="12"/>
  <c r="F536" i="12"/>
  <c r="F540" i="12"/>
  <c r="F541" i="12"/>
  <c r="F542" i="12"/>
  <c r="F543" i="12"/>
  <c r="F544" i="12"/>
  <c r="F551" i="12"/>
  <c r="F596" i="12"/>
  <c r="F559" i="12"/>
  <c r="F649" i="12"/>
  <c r="G646" i="12"/>
  <c r="G432" i="12"/>
  <c r="G354" i="12"/>
  <c r="G360" i="12"/>
  <c r="G461" i="12"/>
  <c r="G462" i="12"/>
  <c r="G463" i="12"/>
  <c r="G464" i="12"/>
  <c r="G465" i="12"/>
  <c r="G499" i="12"/>
  <c r="G500" i="12"/>
  <c r="G501" i="12"/>
  <c r="G502" i="12"/>
  <c r="G503" i="12"/>
  <c r="G511" i="12"/>
  <c r="G468" i="12"/>
  <c r="G469" i="12"/>
  <c r="G470" i="12"/>
  <c r="G471" i="12"/>
  <c r="G472" i="12"/>
  <c r="G532" i="12"/>
  <c r="G533" i="12"/>
  <c r="G534" i="12"/>
  <c r="G535" i="12"/>
  <c r="G536" i="12"/>
  <c r="G540" i="12"/>
  <c r="G541" i="12"/>
  <c r="G542" i="12"/>
  <c r="G543" i="12"/>
  <c r="G544" i="12"/>
  <c r="G551" i="12"/>
  <c r="G596" i="12"/>
  <c r="G559" i="12"/>
  <c r="G649" i="12"/>
  <c r="H646" i="12"/>
  <c r="H432" i="12"/>
  <c r="H354" i="12"/>
  <c r="H360" i="12"/>
  <c r="H461" i="12"/>
  <c r="H462" i="12"/>
  <c r="H463" i="12"/>
  <c r="H464" i="12"/>
  <c r="H465" i="12"/>
  <c r="H499" i="12"/>
  <c r="H500" i="12"/>
  <c r="H501" i="12"/>
  <c r="H502" i="12"/>
  <c r="H503" i="12"/>
  <c r="H511" i="12"/>
  <c r="H468" i="12"/>
  <c r="H469" i="12"/>
  <c r="H470" i="12"/>
  <c r="H471" i="12"/>
  <c r="H472" i="12"/>
  <c r="H532" i="12"/>
  <c r="H533" i="12"/>
  <c r="H534" i="12"/>
  <c r="H535" i="12"/>
  <c r="H536" i="12"/>
  <c r="H540" i="12"/>
  <c r="H541" i="12"/>
  <c r="H542" i="12"/>
  <c r="H543" i="12"/>
  <c r="H544" i="12"/>
  <c r="H551" i="12"/>
  <c r="H596" i="12"/>
  <c r="H559" i="12"/>
  <c r="H649" i="12"/>
  <c r="I646" i="12"/>
  <c r="I432" i="12"/>
  <c r="I354" i="12"/>
  <c r="I360" i="12"/>
  <c r="I461" i="12"/>
  <c r="I462" i="12"/>
  <c r="I463" i="12"/>
  <c r="I464" i="12"/>
  <c r="I465" i="12"/>
  <c r="I499" i="12"/>
  <c r="I500" i="12"/>
  <c r="I501" i="12"/>
  <c r="I502" i="12"/>
  <c r="I503" i="12"/>
  <c r="I511" i="12"/>
  <c r="I468" i="12"/>
  <c r="I469" i="12"/>
  <c r="I470" i="12"/>
  <c r="I471" i="12"/>
  <c r="I472" i="12"/>
  <c r="I532" i="12"/>
  <c r="I533" i="12"/>
  <c r="I534" i="12"/>
  <c r="I535" i="12"/>
  <c r="I536" i="12"/>
  <c r="I540" i="12"/>
  <c r="I541" i="12"/>
  <c r="I542" i="12"/>
  <c r="I543" i="12"/>
  <c r="I544" i="12"/>
  <c r="I551" i="12"/>
  <c r="I596" i="12"/>
  <c r="I559" i="12"/>
  <c r="I649" i="12"/>
  <c r="J646" i="12"/>
  <c r="J432" i="12"/>
  <c r="J354" i="12"/>
  <c r="J360" i="12"/>
  <c r="J461" i="12"/>
  <c r="J462" i="12"/>
  <c r="J463" i="12"/>
  <c r="J464" i="12"/>
  <c r="J465" i="12"/>
  <c r="J499" i="12"/>
  <c r="J500" i="12"/>
  <c r="J501" i="12"/>
  <c r="J502" i="12"/>
  <c r="J503" i="12"/>
  <c r="J511" i="12"/>
  <c r="J468" i="12"/>
  <c r="J469" i="12"/>
  <c r="J470" i="12"/>
  <c r="J471" i="12"/>
  <c r="J472" i="12"/>
  <c r="J532" i="12"/>
  <c r="J533" i="12"/>
  <c r="J534" i="12"/>
  <c r="J535" i="12"/>
  <c r="J536" i="12"/>
  <c r="J540" i="12"/>
  <c r="J541" i="12"/>
  <c r="J542" i="12"/>
  <c r="J543" i="12"/>
  <c r="J544" i="12"/>
  <c r="J551" i="12"/>
  <c r="J596" i="12"/>
  <c r="J559" i="12"/>
  <c r="J649" i="12"/>
  <c r="K646" i="12"/>
  <c r="K432" i="12"/>
  <c r="K354" i="12"/>
  <c r="K360" i="12"/>
  <c r="K461" i="12"/>
  <c r="K462" i="12"/>
  <c r="K463" i="12"/>
  <c r="K464" i="12"/>
  <c r="K465" i="12"/>
  <c r="K499" i="12"/>
  <c r="K500" i="12"/>
  <c r="K501" i="12"/>
  <c r="K502" i="12"/>
  <c r="K503" i="12"/>
  <c r="K511" i="12"/>
  <c r="K468" i="12"/>
  <c r="K469" i="12"/>
  <c r="K470" i="12"/>
  <c r="K471" i="12"/>
  <c r="K472" i="12"/>
  <c r="K532" i="12"/>
  <c r="K533" i="12"/>
  <c r="K534" i="12"/>
  <c r="K535" i="12"/>
  <c r="K536" i="12"/>
  <c r="K540" i="12"/>
  <c r="K541" i="12"/>
  <c r="K542" i="12"/>
  <c r="K543" i="12"/>
  <c r="K544" i="12"/>
  <c r="K551" i="12"/>
  <c r="K596" i="12"/>
  <c r="K559" i="12"/>
  <c r="K649" i="12"/>
  <c r="L646" i="12"/>
  <c r="L432" i="12"/>
  <c r="L354" i="12"/>
  <c r="L360" i="12"/>
  <c r="L461" i="12"/>
  <c r="L462" i="12"/>
  <c r="L463" i="12"/>
  <c r="L464" i="12"/>
  <c r="L465" i="12"/>
  <c r="L499" i="12"/>
  <c r="L500" i="12"/>
  <c r="L501" i="12"/>
  <c r="L502" i="12"/>
  <c r="L503" i="12"/>
  <c r="L511" i="12"/>
  <c r="L468" i="12"/>
  <c r="L469" i="12"/>
  <c r="L470" i="12"/>
  <c r="L471" i="12"/>
  <c r="L472" i="12"/>
  <c r="L532" i="12"/>
  <c r="L533" i="12"/>
  <c r="L534" i="12"/>
  <c r="L535" i="12"/>
  <c r="L536" i="12"/>
  <c r="L540" i="12"/>
  <c r="L541" i="12"/>
  <c r="L542" i="12"/>
  <c r="L543" i="12"/>
  <c r="L544" i="12"/>
  <c r="L551" i="12"/>
  <c r="L596" i="12"/>
  <c r="L559" i="12"/>
  <c r="L649" i="12"/>
  <c r="M646" i="12"/>
  <c r="M432" i="12"/>
  <c r="M354" i="12"/>
  <c r="M360" i="12"/>
  <c r="M461" i="12"/>
  <c r="M462" i="12"/>
  <c r="M463" i="12"/>
  <c r="M464" i="12"/>
  <c r="M465" i="12"/>
  <c r="M499" i="12"/>
  <c r="M500" i="12"/>
  <c r="M501" i="12"/>
  <c r="M502" i="12"/>
  <c r="M503" i="12"/>
  <c r="M511" i="12"/>
  <c r="M468" i="12"/>
  <c r="M469" i="12"/>
  <c r="M470" i="12"/>
  <c r="M471" i="12"/>
  <c r="M472" i="12"/>
  <c r="M532" i="12"/>
  <c r="M533" i="12"/>
  <c r="M534" i="12"/>
  <c r="M535" i="12"/>
  <c r="M536" i="12"/>
  <c r="M540" i="12"/>
  <c r="M541" i="12"/>
  <c r="M542" i="12"/>
  <c r="M543" i="12"/>
  <c r="M544" i="12"/>
  <c r="M551" i="12"/>
  <c r="M596" i="12"/>
  <c r="M559" i="12"/>
  <c r="M649" i="12"/>
  <c r="N646" i="12"/>
  <c r="N432" i="12"/>
  <c r="N354" i="12"/>
  <c r="N360" i="12"/>
  <c r="N462" i="12"/>
  <c r="N463" i="12"/>
  <c r="N464" i="12"/>
  <c r="N461" i="12"/>
  <c r="N465" i="12"/>
  <c r="N500" i="12"/>
  <c r="N501" i="12"/>
  <c r="N502" i="12"/>
  <c r="N499" i="12"/>
  <c r="N503" i="12"/>
  <c r="N511" i="12"/>
  <c r="N469" i="12"/>
  <c r="N470" i="12"/>
  <c r="N471" i="12"/>
  <c r="N468" i="12"/>
  <c r="N472" i="12"/>
  <c r="N533" i="12"/>
  <c r="N534" i="12"/>
  <c r="N535" i="12"/>
  <c r="N532" i="12"/>
  <c r="N536" i="12"/>
  <c r="N541" i="12"/>
  <c r="N542" i="12"/>
  <c r="N543" i="12"/>
  <c r="N540" i="12"/>
  <c r="N544" i="12"/>
  <c r="N551" i="12"/>
  <c r="N596" i="12"/>
  <c r="N559" i="12"/>
  <c r="N649" i="12"/>
  <c r="P649" i="12"/>
  <c r="O646" i="12"/>
  <c r="B125" i="12"/>
  <c r="O432" i="12"/>
  <c r="O354" i="12"/>
  <c r="O360" i="12"/>
  <c r="O462" i="12"/>
  <c r="O461" i="12"/>
  <c r="O463" i="12"/>
  <c r="O464" i="12"/>
  <c r="O465" i="12"/>
  <c r="O500" i="12"/>
  <c r="O499" i="12"/>
  <c r="O501" i="12"/>
  <c r="O502" i="12"/>
  <c r="O503" i="12"/>
  <c r="O511" i="12"/>
  <c r="O469" i="12"/>
  <c r="O468" i="12"/>
  <c r="O470" i="12"/>
  <c r="O471" i="12"/>
  <c r="O472" i="12"/>
  <c r="O533" i="12"/>
  <c r="O532" i="12"/>
  <c r="O534" i="12"/>
  <c r="O535" i="12"/>
  <c r="O536" i="12"/>
  <c r="O541" i="12"/>
  <c r="O540" i="12"/>
  <c r="O542" i="12"/>
  <c r="O543" i="12"/>
  <c r="O544" i="12"/>
  <c r="O551" i="12"/>
  <c r="O596" i="12"/>
  <c r="O559" i="12"/>
  <c r="O649" i="12"/>
  <c r="O664" i="12"/>
  <c r="B650" i="12"/>
  <c r="C650" i="12"/>
  <c r="D650" i="12"/>
  <c r="E650" i="12"/>
  <c r="F650" i="12"/>
  <c r="G650" i="12"/>
  <c r="H650" i="12"/>
  <c r="I650" i="12"/>
  <c r="J650" i="12"/>
  <c r="K650" i="12"/>
  <c r="L650" i="12"/>
  <c r="M650" i="12"/>
  <c r="N650" i="12"/>
  <c r="P650" i="12"/>
  <c r="O650" i="12"/>
  <c r="O665" i="12"/>
  <c r="O666" i="12"/>
  <c r="O667" i="12"/>
  <c r="N662" i="12"/>
  <c r="N663" i="12"/>
  <c r="N664" i="12"/>
  <c r="N665" i="12"/>
  <c r="N666" i="12"/>
  <c r="N667" i="12"/>
  <c r="M662" i="12"/>
  <c r="M663" i="12"/>
  <c r="M664" i="12"/>
  <c r="M665" i="12"/>
  <c r="M667" i="12"/>
  <c r="L662" i="12"/>
  <c r="L663" i="12"/>
  <c r="L664" i="12"/>
  <c r="L665" i="12"/>
  <c r="L667" i="12"/>
  <c r="K662" i="12"/>
  <c r="K663" i="12"/>
  <c r="K664" i="12"/>
  <c r="K665" i="12"/>
  <c r="K667" i="12"/>
  <c r="J662" i="12"/>
  <c r="J663" i="12"/>
  <c r="J664" i="12"/>
  <c r="J665" i="12"/>
  <c r="J667" i="12"/>
  <c r="I662" i="12"/>
  <c r="I663" i="12"/>
  <c r="I664" i="12"/>
  <c r="I665" i="12"/>
  <c r="I667" i="12"/>
  <c r="H662" i="12"/>
  <c r="H663" i="12"/>
  <c r="H664" i="12"/>
  <c r="H665" i="12"/>
  <c r="H667" i="12"/>
  <c r="G662" i="12"/>
  <c r="G663" i="12"/>
  <c r="G664" i="12"/>
  <c r="G665" i="12"/>
  <c r="G667" i="12"/>
  <c r="F662" i="12"/>
  <c r="F663" i="12"/>
  <c r="F664" i="12"/>
  <c r="F665" i="12"/>
  <c r="F667" i="12"/>
  <c r="E662" i="12"/>
  <c r="E663" i="12"/>
  <c r="E664" i="12"/>
  <c r="E665" i="12"/>
  <c r="E667" i="12"/>
  <c r="D662" i="12"/>
  <c r="D663" i="12"/>
  <c r="D664" i="12"/>
  <c r="D665" i="12"/>
  <c r="D667" i="12"/>
  <c r="C662" i="12"/>
  <c r="C663" i="12"/>
  <c r="C664" i="12"/>
  <c r="C665" i="12"/>
  <c r="C667" i="12"/>
  <c r="B662" i="12"/>
  <c r="B663" i="12"/>
  <c r="B664" i="12"/>
  <c r="B665" i="12"/>
  <c r="B667" i="12"/>
  <c r="O642" i="12"/>
  <c r="O660" i="12"/>
  <c r="N642" i="12"/>
  <c r="N660" i="12"/>
  <c r="M642" i="12"/>
  <c r="M660" i="12"/>
  <c r="L642" i="12"/>
  <c r="L660" i="12"/>
  <c r="K642" i="12"/>
  <c r="K660" i="12"/>
  <c r="J642" i="12"/>
  <c r="J660" i="12"/>
  <c r="I642" i="12"/>
  <c r="I660" i="12"/>
  <c r="H642" i="12"/>
  <c r="H660" i="12"/>
  <c r="G642" i="12"/>
  <c r="G660" i="12"/>
  <c r="F642" i="12"/>
  <c r="F660" i="12"/>
  <c r="E642" i="12"/>
  <c r="E660" i="12"/>
  <c r="D642" i="12"/>
  <c r="D660" i="12"/>
  <c r="C642" i="12"/>
  <c r="C660" i="12"/>
  <c r="O372" i="12"/>
  <c r="N372" i="12"/>
  <c r="O656" i="12"/>
  <c r="O366" i="12"/>
  <c r="N366" i="12"/>
  <c r="O655" i="12"/>
  <c r="O408" i="12"/>
  <c r="N408" i="12"/>
  <c r="O657" i="12"/>
  <c r="O658" i="12"/>
  <c r="M372" i="12"/>
  <c r="N656" i="12"/>
  <c r="M366" i="12"/>
  <c r="N655" i="12"/>
  <c r="M408" i="12"/>
  <c r="N657" i="12"/>
  <c r="N658" i="12"/>
  <c r="L372" i="12"/>
  <c r="M656" i="12"/>
  <c r="L366" i="12"/>
  <c r="M655" i="12"/>
  <c r="L408" i="12"/>
  <c r="M657" i="12"/>
  <c r="M658" i="12"/>
  <c r="K372" i="12"/>
  <c r="L656" i="12"/>
  <c r="K366" i="12"/>
  <c r="L655" i="12"/>
  <c r="K408" i="12"/>
  <c r="L657" i="12"/>
  <c r="L658" i="12"/>
  <c r="J372" i="12"/>
  <c r="K656" i="12"/>
  <c r="J366" i="12"/>
  <c r="K655" i="12"/>
  <c r="J408" i="12"/>
  <c r="K657" i="12"/>
  <c r="K658" i="12"/>
  <c r="I372" i="12"/>
  <c r="J656" i="12"/>
  <c r="I366" i="12"/>
  <c r="J655" i="12"/>
  <c r="I408" i="12"/>
  <c r="J657" i="12"/>
  <c r="J658" i="12"/>
  <c r="H372" i="12"/>
  <c r="I656" i="12"/>
  <c r="H366" i="12"/>
  <c r="I655" i="12"/>
  <c r="H408" i="12"/>
  <c r="I657" i="12"/>
  <c r="I658" i="12"/>
  <c r="G372" i="12"/>
  <c r="H656" i="12"/>
  <c r="G366" i="12"/>
  <c r="H655" i="12"/>
  <c r="G408" i="12"/>
  <c r="H657" i="12"/>
  <c r="H658" i="12"/>
  <c r="F372" i="12"/>
  <c r="G656" i="12"/>
  <c r="F366" i="12"/>
  <c r="G655" i="12"/>
  <c r="F408" i="12"/>
  <c r="G657" i="12"/>
  <c r="G658" i="12"/>
  <c r="E372" i="12"/>
  <c r="F656" i="12"/>
  <c r="E366" i="12"/>
  <c r="F655" i="12"/>
  <c r="E408" i="12"/>
  <c r="F657" i="12"/>
  <c r="F658" i="12"/>
  <c r="D372" i="12"/>
  <c r="E656" i="12"/>
  <c r="D366" i="12"/>
  <c r="E655" i="12"/>
  <c r="D408" i="12"/>
  <c r="E657" i="12"/>
  <c r="E658" i="12"/>
  <c r="C372" i="12"/>
  <c r="D656" i="12"/>
  <c r="C366" i="12"/>
  <c r="D655" i="12"/>
  <c r="C408" i="12"/>
  <c r="D657" i="12"/>
  <c r="D658" i="12"/>
  <c r="B372" i="12"/>
  <c r="C656" i="12"/>
  <c r="B366" i="12"/>
  <c r="C655" i="12"/>
  <c r="B408" i="12"/>
  <c r="C657" i="12"/>
  <c r="C658" i="12"/>
  <c r="P646" i="12"/>
  <c r="O645" i="12"/>
  <c r="N645" i="12"/>
  <c r="M645" i="12"/>
  <c r="L645" i="12"/>
  <c r="K645" i="12"/>
  <c r="J645" i="12"/>
  <c r="I645" i="12"/>
  <c r="H645" i="12"/>
  <c r="G645" i="12"/>
  <c r="F645" i="12"/>
  <c r="E645" i="12"/>
  <c r="D645" i="12"/>
  <c r="C645" i="12"/>
  <c r="B645" i="12"/>
  <c r="C644" i="12"/>
  <c r="M644" i="12"/>
  <c r="P644" i="12"/>
  <c r="O644" i="12"/>
  <c r="N644" i="12"/>
  <c r="L644" i="12"/>
  <c r="K644" i="12"/>
  <c r="J644" i="12"/>
  <c r="I644" i="12"/>
  <c r="H644" i="12"/>
  <c r="G644" i="12"/>
  <c r="F644" i="12"/>
  <c r="E644" i="12"/>
  <c r="D644" i="12"/>
  <c r="B644" i="12"/>
  <c r="P643" i="12"/>
  <c r="P641" i="12"/>
  <c r="P640" i="12"/>
  <c r="C637" i="12"/>
  <c r="M637" i="12"/>
  <c r="P637" i="12"/>
  <c r="O637" i="12"/>
  <c r="N637" i="12"/>
  <c r="L637" i="12"/>
  <c r="K637" i="12"/>
  <c r="J637" i="12"/>
  <c r="I637" i="12"/>
  <c r="H637" i="12"/>
  <c r="G637" i="12"/>
  <c r="F637" i="12"/>
  <c r="E637" i="12"/>
  <c r="D637" i="12"/>
  <c r="B637" i="12"/>
  <c r="C636" i="12"/>
  <c r="M636" i="12"/>
  <c r="P636" i="12"/>
  <c r="O636" i="12"/>
  <c r="N636" i="12"/>
  <c r="L636" i="12"/>
  <c r="K636" i="12"/>
  <c r="J636" i="12"/>
  <c r="I636" i="12"/>
  <c r="H636" i="12"/>
  <c r="G636" i="12"/>
  <c r="F636" i="12"/>
  <c r="E636" i="12"/>
  <c r="D636" i="12"/>
  <c r="B636" i="12"/>
  <c r="C634" i="12"/>
  <c r="M634" i="12"/>
  <c r="P634" i="12"/>
  <c r="O634" i="12"/>
  <c r="N634" i="12"/>
  <c r="L634" i="12"/>
  <c r="K634" i="12"/>
  <c r="J634" i="12"/>
  <c r="I634" i="12"/>
  <c r="H634" i="12"/>
  <c r="G634" i="12"/>
  <c r="F634" i="12"/>
  <c r="E634" i="12"/>
  <c r="D634" i="12"/>
  <c r="B634" i="12"/>
  <c r="C577" i="12"/>
  <c r="C578" i="12"/>
  <c r="C579" i="12"/>
  <c r="C580" i="12"/>
  <c r="C581" i="12"/>
  <c r="C563" i="12"/>
  <c r="C564" i="12"/>
  <c r="C565" i="12"/>
  <c r="C566" i="12"/>
  <c r="C567" i="12"/>
  <c r="C574" i="12"/>
  <c r="C582" i="12"/>
  <c r="C633" i="12"/>
  <c r="M577" i="12"/>
  <c r="M578" i="12"/>
  <c r="M579" i="12"/>
  <c r="M580" i="12"/>
  <c r="M581" i="12"/>
  <c r="M563" i="12"/>
  <c r="M564" i="12"/>
  <c r="M565" i="12"/>
  <c r="M566" i="12"/>
  <c r="M567" i="12"/>
  <c r="M574" i="12"/>
  <c r="M582" i="12"/>
  <c r="M633" i="12"/>
  <c r="P633" i="12"/>
  <c r="O578" i="12"/>
  <c r="O577" i="12"/>
  <c r="O579" i="12"/>
  <c r="O580" i="12"/>
  <c r="O581" i="12"/>
  <c r="O564" i="12"/>
  <c r="O563" i="12"/>
  <c r="O565" i="12"/>
  <c r="O566" i="12"/>
  <c r="O567" i="12"/>
  <c r="O574" i="12"/>
  <c r="O582" i="12"/>
  <c r="O633" i="12"/>
  <c r="N578" i="12"/>
  <c r="N579" i="12"/>
  <c r="N580" i="12"/>
  <c r="N577" i="12"/>
  <c r="N581" i="12"/>
  <c r="N564" i="12"/>
  <c r="N565" i="12"/>
  <c r="N566" i="12"/>
  <c r="N563" i="12"/>
  <c r="N567" i="12"/>
  <c r="N574" i="12"/>
  <c r="N582" i="12"/>
  <c r="N633" i="12"/>
  <c r="L577" i="12"/>
  <c r="L578" i="12"/>
  <c r="L579" i="12"/>
  <c r="L580" i="12"/>
  <c r="L581" i="12"/>
  <c r="L563" i="12"/>
  <c r="L564" i="12"/>
  <c r="L565" i="12"/>
  <c r="L566" i="12"/>
  <c r="L567" i="12"/>
  <c r="L574" i="12"/>
  <c r="L582" i="12"/>
  <c r="L633" i="12"/>
  <c r="K577" i="12"/>
  <c r="K578" i="12"/>
  <c r="K579" i="12"/>
  <c r="K580" i="12"/>
  <c r="K581" i="12"/>
  <c r="K563" i="12"/>
  <c r="K564" i="12"/>
  <c r="K565" i="12"/>
  <c r="K566" i="12"/>
  <c r="K567" i="12"/>
  <c r="K574" i="12"/>
  <c r="K582" i="12"/>
  <c r="K633" i="12"/>
  <c r="J577" i="12"/>
  <c r="J578" i="12"/>
  <c r="J579" i="12"/>
  <c r="J580" i="12"/>
  <c r="J581" i="12"/>
  <c r="J563" i="12"/>
  <c r="J564" i="12"/>
  <c r="J565" i="12"/>
  <c r="J566" i="12"/>
  <c r="J567" i="12"/>
  <c r="J574" i="12"/>
  <c r="J582" i="12"/>
  <c r="J633" i="12"/>
  <c r="I577" i="12"/>
  <c r="I578" i="12"/>
  <c r="I579" i="12"/>
  <c r="I580" i="12"/>
  <c r="I581" i="12"/>
  <c r="I563" i="12"/>
  <c r="I564" i="12"/>
  <c r="I565" i="12"/>
  <c r="I566" i="12"/>
  <c r="I567" i="12"/>
  <c r="I574" i="12"/>
  <c r="I582" i="12"/>
  <c r="I633" i="12"/>
  <c r="H577" i="12"/>
  <c r="H578" i="12"/>
  <c r="H579" i="12"/>
  <c r="H580" i="12"/>
  <c r="H581" i="12"/>
  <c r="H563" i="12"/>
  <c r="H564" i="12"/>
  <c r="H565" i="12"/>
  <c r="H566" i="12"/>
  <c r="H567" i="12"/>
  <c r="H574" i="12"/>
  <c r="H582" i="12"/>
  <c r="H633" i="12"/>
  <c r="G577" i="12"/>
  <c r="G578" i="12"/>
  <c r="G579" i="12"/>
  <c r="G580" i="12"/>
  <c r="G581" i="12"/>
  <c r="G563" i="12"/>
  <c r="G564" i="12"/>
  <c r="G565" i="12"/>
  <c r="G566" i="12"/>
  <c r="G567" i="12"/>
  <c r="G574" i="12"/>
  <c r="G582" i="12"/>
  <c r="G633" i="12"/>
  <c r="F577" i="12"/>
  <c r="F578" i="12"/>
  <c r="F579" i="12"/>
  <c r="F580" i="12"/>
  <c r="F581" i="12"/>
  <c r="F563" i="12"/>
  <c r="F564" i="12"/>
  <c r="F565" i="12"/>
  <c r="F566" i="12"/>
  <c r="F567" i="12"/>
  <c r="F574" i="12"/>
  <c r="F582" i="12"/>
  <c r="F633" i="12"/>
  <c r="E577" i="12"/>
  <c r="E578" i="12"/>
  <c r="E579" i="12"/>
  <c r="E580" i="12"/>
  <c r="E581" i="12"/>
  <c r="E563" i="12"/>
  <c r="E564" i="12"/>
  <c r="E565" i="12"/>
  <c r="E566" i="12"/>
  <c r="E567" i="12"/>
  <c r="E574" i="12"/>
  <c r="E582" i="12"/>
  <c r="E633" i="12"/>
  <c r="D577" i="12"/>
  <c r="D578" i="12"/>
  <c r="D579" i="12"/>
  <c r="D580" i="12"/>
  <c r="D581" i="12"/>
  <c r="D563" i="12"/>
  <c r="D564" i="12"/>
  <c r="D565" i="12"/>
  <c r="D566" i="12"/>
  <c r="D567" i="12"/>
  <c r="D574" i="12"/>
  <c r="D582" i="12"/>
  <c r="D633" i="12"/>
  <c r="B577" i="12"/>
  <c r="B578" i="12"/>
  <c r="B579" i="12"/>
  <c r="B580" i="12"/>
  <c r="B581" i="12"/>
  <c r="B563" i="12"/>
  <c r="B564" i="12"/>
  <c r="B565" i="12"/>
  <c r="B566" i="12"/>
  <c r="B567" i="12"/>
  <c r="B574" i="12"/>
  <c r="B582" i="12"/>
  <c r="B633" i="12"/>
  <c r="N402" i="12"/>
  <c r="N632" i="12"/>
  <c r="L402" i="12"/>
  <c r="L632" i="12"/>
  <c r="K402" i="12"/>
  <c r="K632" i="12"/>
  <c r="J402" i="12"/>
  <c r="J632" i="12"/>
  <c r="I402" i="12"/>
  <c r="I632" i="12"/>
  <c r="H402" i="12"/>
  <c r="H632" i="12"/>
  <c r="G402" i="12"/>
  <c r="G632" i="12"/>
  <c r="F402" i="12"/>
  <c r="F632" i="12"/>
  <c r="E402" i="12"/>
  <c r="E632" i="12"/>
  <c r="D402" i="12"/>
  <c r="D632" i="12"/>
  <c r="B402" i="12"/>
  <c r="B632" i="12"/>
  <c r="O629" i="12"/>
  <c r="N629" i="12"/>
  <c r="M629" i="12"/>
  <c r="L629" i="12"/>
  <c r="K629" i="12"/>
  <c r="J629" i="12"/>
  <c r="I629" i="12"/>
  <c r="H629" i="12"/>
  <c r="G629" i="12"/>
  <c r="F629" i="12"/>
  <c r="E629" i="12"/>
  <c r="D629" i="12"/>
  <c r="C629" i="12"/>
  <c r="B629" i="12"/>
  <c r="O628" i="12"/>
  <c r="N628" i="12"/>
  <c r="M628" i="12"/>
  <c r="L628" i="12"/>
  <c r="K628" i="12"/>
  <c r="J628" i="12"/>
  <c r="I628" i="12"/>
  <c r="H628" i="12"/>
  <c r="G628" i="12"/>
  <c r="F628" i="12"/>
  <c r="E628" i="12"/>
  <c r="D628" i="12"/>
  <c r="C628" i="12"/>
  <c r="B628" i="12"/>
  <c r="O627" i="12"/>
  <c r="N627" i="12"/>
  <c r="M627" i="12"/>
  <c r="L627" i="12"/>
  <c r="K627" i="12"/>
  <c r="J627" i="12"/>
  <c r="I627" i="12"/>
  <c r="H627" i="12"/>
  <c r="G627" i="12"/>
  <c r="F627" i="12"/>
  <c r="E627" i="12"/>
  <c r="D627" i="12"/>
  <c r="C627" i="12"/>
  <c r="B627" i="12"/>
  <c r="O626" i="12"/>
  <c r="N626" i="12"/>
  <c r="M626" i="12"/>
  <c r="L626" i="12"/>
  <c r="K626" i="12"/>
  <c r="J626" i="12"/>
  <c r="I626" i="12"/>
  <c r="H626" i="12"/>
  <c r="G626" i="12"/>
  <c r="F626" i="12"/>
  <c r="E626" i="12"/>
  <c r="D626" i="12"/>
  <c r="C626" i="12"/>
  <c r="B626" i="12"/>
  <c r="O624" i="12"/>
  <c r="N624" i="12"/>
  <c r="M624" i="12"/>
  <c r="L624" i="12"/>
  <c r="K624" i="12"/>
  <c r="J624" i="12"/>
  <c r="I624" i="12"/>
  <c r="H624" i="12"/>
  <c r="G624" i="12"/>
  <c r="F624" i="12"/>
  <c r="E624" i="12"/>
  <c r="D624" i="12"/>
  <c r="C624" i="12"/>
  <c r="B624" i="12"/>
  <c r="O623" i="12"/>
  <c r="N623" i="12"/>
  <c r="M623" i="12"/>
  <c r="L623" i="12"/>
  <c r="K623" i="12"/>
  <c r="J623" i="12"/>
  <c r="I623" i="12"/>
  <c r="H623" i="12"/>
  <c r="G623" i="12"/>
  <c r="F623" i="12"/>
  <c r="E623" i="12"/>
  <c r="D623" i="12"/>
  <c r="C623" i="12"/>
  <c r="B623" i="12"/>
  <c r="O622" i="12"/>
  <c r="N622" i="12"/>
  <c r="M622" i="12"/>
  <c r="L622" i="12"/>
  <c r="K622" i="12"/>
  <c r="J622" i="12"/>
  <c r="I622" i="12"/>
  <c r="H622" i="12"/>
  <c r="G622" i="12"/>
  <c r="F622" i="12"/>
  <c r="E622" i="12"/>
  <c r="D622" i="12"/>
  <c r="C622" i="12"/>
  <c r="B622" i="12"/>
  <c r="O621" i="12"/>
  <c r="N621" i="12"/>
  <c r="M621" i="12"/>
  <c r="L621" i="12"/>
  <c r="K621" i="12"/>
  <c r="J621" i="12"/>
  <c r="I621" i="12"/>
  <c r="H621" i="12"/>
  <c r="G621" i="12"/>
  <c r="F621" i="12"/>
  <c r="E621" i="12"/>
  <c r="D621" i="12"/>
  <c r="C621" i="12"/>
  <c r="B621" i="12"/>
  <c r="O619" i="12"/>
  <c r="N619" i="12"/>
  <c r="M619" i="12"/>
  <c r="L619" i="12"/>
  <c r="K619" i="12"/>
  <c r="J619" i="12"/>
  <c r="I619" i="12"/>
  <c r="H619" i="12"/>
  <c r="G619" i="12"/>
  <c r="F619" i="12"/>
  <c r="E619" i="12"/>
  <c r="D619" i="12"/>
  <c r="C619" i="12"/>
  <c r="B619" i="12"/>
  <c r="O618" i="12"/>
  <c r="N618" i="12"/>
  <c r="M618" i="12"/>
  <c r="L618" i="12"/>
  <c r="K618" i="12"/>
  <c r="J618" i="12"/>
  <c r="I618" i="12"/>
  <c r="H618" i="12"/>
  <c r="G618" i="12"/>
  <c r="F618" i="12"/>
  <c r="E618" i="12"/>
  <c r="D618" i="12"/>
  <c r="C618" i="12"/>
  <c r="B618" i="12"/>
  <c r="O617" i="12"/>
  <c r="N617" i="12"/>
  <c r="M617" i="12"/>
  <c r="L617" i="12"/>
  <c r="K617" i="12"/>
  <c r="J617" i="12"/>
  <c r="I617" i="12"/>
  <c r="H617" i="12"/>
  <c r="G617" i="12"/>
  <c r="F617" i="12"/>
  <c r="E617" i="12"/>
  <c r="D617" i="12"/>
  <c r="C617" i="12"/>
  <c r="B617" i="12"/>
  <c r="O616" i="12"/>
  <c r="N616" i="12"/>
  <c r="M616" i="12"/>
  <c r="L616" i="12"/>
  <c r="K616" i="12"/>
  <c r="J616" i="12"/>
  <c r="I616" i="12"/>
  <c r="H616" i="12"/>
  <c r="G616" i="12"/>
  <c r="F616" i="12"/>
  <c r="E616" i="12"/>
  <c r="D616" i="12"/>
  <c r="C616" i="12"/>
  <c r="B616" i="12"/>
  <c r="O614" i="12"/>
  <c r="N614" i="12"/>
  <c r="M614" i="12"/>
  <c r="L614" i="12"/>
  <c r="K614" i="12"/>
  <c r="J614" i="12"/>
  <c r="I614" i="12"/>
  <c r="H614" i="12"/>
  <c r="G614" i="12"/>
  <c r="F614" i="12"/>
  <c r="E614" i="12"/>
  <c r="D614" i="12"/>
  <c r="C614" i="12"/>
  <c r="B614" i="12"/>
  <c r="O613" i="12"/>
  <c r="N613" i="12"/>
  <c r="M613" i="12"/>
  <c r="L613" i="12"/>
  <c r="K613" i="12"/>
  <c r="J613" i="12"/>
  <c r="I613" i="12"/>
  <c r="H613" i="12"/>
  <c r="G613" i="12"/>
  <c r="F613" i="12"/>
  <c r="E613" i="12"/>
  <c r="D613" i="12"/>
  <c r="C613" i="12"/>
  <c r="B613" i="12"/>
  <c r="O612" i="12"/>
  <c r="N612" i="12"/>
  <c r="M612" i="12"/>
  <c r="L612" i="12"/>
  <c r="K612" i="12"/>
  <c r="J612" i="12"/>
  <c r="I612" i="12"/>
  <c r="H612" i="12"/>
  <c r="G612" i="12"/>
  <c r="F612" i="12"/>
  <c r="E612" i="12"/>
  <c r="D612" i="12"/>
  <c r="C612" i="12"/>
  <c r="B612" i="12"/>
  <c r="O611" i="12"/>
  <c r="N611" i="12"/>
  <c r="M611" i="12"/>
  <c r="L611" i="12"/>
  <c r="K611" i="12"/>
  <c r="J611" i="12"/>
  <c r="I611" i="12"/>
  <c r="H611" i="12"/>
  <c r="G611" i="12"/>
  <c r="F611" i="12"/>
  <c r="E611" i="12"/>
  <c r="D611" i="12"/>
  <c r="C611" i="12"/>
  <c r="B611" i="12"/>
  <c r="C602" i="12"/>
  <c r="C608" i="12"/>
  <c r="M602" i="12"/>
  <c r="M608" i="12"/>
  <c r="P608" i="12"/>
  <c r="O602" i="12"/>
  <c r="O608" i="12"/>
  <c r="N602" i="12"/>
  <c r="N608" i="12"/>
  <c r="L602" i="12"/>
  <c r="L608" i="12"/>
  <c r="K602" i="12"/>
  <c r="K608" i="12"/>
  <c r="J602" i="12"/>
  <c r="J608" i="12"/>
  <c r="I602" i="12"/>
  <c r="I608" i="12"/>
  <c r="H602" i="12"/>
  <c r="H608" i="12"/>
  <c r="G602" i="12"/>
  <c r="G608" i="12"/>
  <c r="F602" i="12"/>
  <c r="F608" i="12"/>
  <c r="E602" i="12"/>
  <c r="E608" i="12"/>
  <c r="D602" i="12"/>
  <c r="D608" i="12"/>
  <c r="B602" i="12"/>
  <c r="B608" i="12"/>
  <c r="O601" i="12"/>
  <c r="O607" i="12"/>
  <c r="N601" i="12"/>
  <c r="N607" i="12"/>
  <c r="M601" i="12"/>
  <c r="M607" i="12"/>
  <c r="L601" i="12"/>
  <c r="L607" i="12"/>
  <c r="K601" i="12"/>
  <c r="K607" i="12"/>
  <c r="J601" i="12"/>
  <c r="J607" i="12"/>
  <c r="I601" i="12"/>
  <c r="I607" i="12"/>
  <c r="H601" i="12"/>
  <c r="H607" i="12"/>
  <c r="G601" i="12"/>
  <c r="G607" i="12"/>
  <c r="F601" i="12"/>
  <c r="F607" i="12"/>
  <c r="E601" i="12"/>
  <c r="E607" i="12"/>
  <c r="D601" i="12"/>
  <c r="D607" i="12"/>
  <c r="C601" i="12"/>
  <c r="C607" i="12"/>
  <c r="B601" i="12"/>
  <c r="B607" i="12"/>
  <c r="O600" i="12"/>
  <c r="O606" i="12"/>
  <c r="N600" i="12"/>
  <c r="N606" i="12"/>
  <c r="M600" i="12"/>
  <c r="M606" i="12"/>
  <c r="L600" i="12"/>
  <c r="L606" i="12"/>
  <c r="K600" i="12"/>
  <c r="K606" i="12"/>
  <c r="J600" i="12"/>
  <c r="J606" i="12"/>
  <c r="I600" i="12"/>
  <c r="I606" i="12"/>
  <c r="H600" i="12"/>
  <c r="H606" i="12"/>
  <c r="G600" i="12"/>
  <c r="G606" i="12"/>
  <c r="F600" i="12"/>
  <c r="F606" i="12"/>
  <c r="E600" i="12"/>
  <c r="E606" i="12"/>
  <c r="D600" i="12"/>
  <c r="D606" i="12"/>
  <c r="C600" i="12"/>
  <c r="C606" i="12"/>
  <c r="B600" i="12"/>
  <c r="B606" i="12"/>
  <c r="O599" i="12"/>
  <c r="O605" i="12"/>
  <c r="N599" i="12"/>
  <c r="N605" i="12"/>
  <c r="M599" i="12"/>
  <c r="M605" i="12"/>
  <c r="L599" i="12"/>
  <c r="L605" i="12"/>
  <c r="K599" i="12"/>
  <c r="K605" i="12"/>
  <c r="J599" i="12"/>
  <c r="J605" i="12"/>
  <c r="I599" i="12"/>
  <c r="I605" i="12"/>
  <c r="H599" i="12"/>
  <c r="H605" i="12"/>
  <c r="G599" i="12"/>
  <c r="G605" i="12"/>
  <c r="F599" i="12"/>
  <c r="F605" i="12"/>
  <c r="E599" i="12"/>
  <c r="E605" i="12"/>
  <c r="D599" i="12"/>
  <c r="D605" i="12"/>
  <c r="C599" i="12"/>
  <c r="C605" i="12"/>
  <c r="B599" i="12"/>
  <c r="B605" i="12"/>
  <c r="C603" i="12"/>
  <c r="M603" i="12"/>
  <c r="P603" i="12"/>
  <c r="O603" i="12"/>
  <c r="N603" i="12"/>
  <c r="L603" i="12"/>
  <c r="K603" i="12"/>
  <c r="J603" i="12"/>
  <c r="I603" i="12"/>
  <c r="H603" i="12"/>
  <c r="G603" i="12"/>
  <c r="F603" i="12"/>
  <c r="E603" i="12"/>
  <c r="D603" i="12"/>
  <c r="B603" i="12"/>
  <c r="C597" i="12"/>
  <c r="M597" i="12"/>
  <c r="P597" i="12"/>
  <c r="O597" i="12"/>
  <c r="N597" i="12"/>
  <c r="L597" i="12"/>
  <c r="K597" i="12"/>
  <c r="J597" i="12"/>
  <c r="I597" i="12"/>
  <c r="H597" i="12"/>
  <c r="G597" i="12"/>
  <c r="F597" i="12"/>
  <c r="E597" i="12"/>
  <c r="D597" i="12"/>
  <c r="B597" i="12"/>
  <c r="P596" i="12"/>
  <c r="O595" i="12"/>
  <c r="N595" i="12"/>
  <c r="M595" i="12"/>
  <c r="L595" i="12"/>
  <c r="K595" i="12"/>
  <c r="J595" i="12"/>
  <c r="I595" i="12"/>
  <c r="H595" i="12"/>
  <c r="G595" i="12"/>
  <c r="F595" i="12"/>
  <c r="E595" i="12"/>
  <c r="D595" i="12"/>
  <c r="C595" i="12"/>
  <c r="B595" i="12"/>
  <c r="O594" i="12"/>
  <c r="N594" i="12"/>
  <c r="M594" i="12"/>
  <c r="L594" i="12"/>
  <c r="K594" i="12"/>
  <c r="J594" i="12"/>
  <c r="I594" i="12"/>
  <c r="H594" i="12"/>
  <c r="G594" i="12"/>
  <c r="F594" i="12"/>
  <c r="E594" i="12"/>
  <c r="D594" i="12"/>
  <c r="C594" i="12"/>
  <c r="B594" i="12"/>
  <c r="O593" i="12"/>
  <c r="N593" i="12"/>
  <c r="M593" i="12"/>
  <c r="L593" i="12"/>
  <c r="K593" i="12"/>
  <c r="J593" i="12"/>
  <c r="I593" i="12"/>
  <c r="H593" i="12"/>
  <c r="G593" i="12"/>
  <c r="F593" i="12"/>
  <c r="E593" i="12"/>
  <c r="D593" i="12"/>
  <c r="C593" i="12"/>
  <c r="B593" i="12"/>
  <c r="O590" i="12"/>
  <c r="N590" i="12"/>
  <c r="M590" i="12"/>
  <c r="L590" i="12"/>
  <c r="K590" i="12"/>
  <c r="J590" i="12"/>
  <c r="I590" i="12"/>
  <c r="H590" i="12"/>
  <c r="G590" i="12"/>
  <c r="F590" i="12"/>
  <c r="E590" i="12"/>
  <c r="D590" i="12"/>
  <c r="C590" i="12"/>
  <c r="C589" i="12"/>
  <c r="M589" i="12"/>
  <c r="P589" i="12"/>
  <c r="O589" i="12"/>
  <c r="N589" i="12"/>
  <c r="L589" i="12"/>
  <c r="K589" i="12"/>
  <c r="J589" i="12"/>
  <c r="I589" i="12"/>
  <c r="H589" i="12"/>
  <c r="G589" i="12"/>
  <c r="F589" i="12"/>
  <c r="E589" i="12"/>
  <c r="D589" i="12"/>
  <c r="B589" i="12"/>
  <c r="P588" i="12"/>
  <c r="P582" i="12"/>
  <c r="P581" i="12"/>
  <c r="C575" i="12"/>
  <c r="M575" i="12"/>
  <c r="P575" i="12"/>
  <c r="O575" i="12"/>
  <c r="N575" i="12"/>
  <c r="L575" i="12"/>
  <c r="K575" i="12"/>
  <c r="J575" i="12"/>
  <c r="I575" i="12"/>
  <c r="H575" i="12"/>
  <c r="G575" i="12"/>
  <c r="F575" i="12"/>
  <c r="E575" i="12"/>
  <c r="D575" i="12"/>
  <c r="B575" i="12"/>
  <c r="P574" i="12"/>
  <c r="O510" i="12"/>
  <c r="O550" i="12"/>
  <c r="O573" i="12"/>
  <c r="N510" i="12"/>
  <c r="N550" i="12"/>
  <c r="N573" i="12"/>
  <c r="M510" i="12"/>
  <c r="M550" i="12"/>
  <c r="M573" i="12"/>
  <c r="L510" i="12"/>
  <c r="L550" i="12"/>
  <c r="L573" i="12"/>
  <c r="K510" i="12"/>
  <c r="K550" i="12"/>
  <c r="K573" i="12"/>
  <c r="J510" i="12"/>
  <c r="J550" i="12"/>
  <c r="J573" i="12"/>
  <c r="I510" i="12"/>
  <c r="I550" i="12"/>
  <c r="I573" i="12"/>
  <c r="H510" i="12"/>
  <c r="H550" i="12"/>
  <c r="H573" i="12"/>
  <c r="G510" i="12"/>
  <c r="G550" i="12"/>
  <c r="G573" i="12"/>
  <c r="F510" i="12"/>
  <c r="F550" i="12"/>
  <c r="F573" i="12"/>
  <c r="E510" i="12"/>
  <c r="E550" i="12"/>
  <c r="E573" i="12"/>
  <c r="D510" i="12"/>
  <c r="D550" i="12"/>
  <c r="D573" i="12"/>
  <c r="C510" i="12"/>
  <c r="C550" i="12"/>
  <c r="C573" i="12"/>
  <c r="B510" i="12"/>
  <c r="B550" i="12"/>
  <c r="B573" i="12"/>
  <c r="O509" i="12"/>
  <c r="O549" i="12"/>
  <c r="O572" i="12"/>
  <c r="N509" i="12"/>
  <c r="N549" i="12"/>
  <c r="N572" i="12"/>
  <c r="M509" i="12"/>
  <c r="M549" i="12"/>
  <c r="M572" i="12"/>
  <c r="L509" i="12"/>
  <c r="L549" i="12"/>
  <c r="L572" i="12"/>
  <c r="K509" i="12"/>
  <c r="K549" i="12"/>
  <c r="K572" i="12"/>
  <c r="J509" i="12"/>
  <c r="J549" i="12"/>
  <c r="J572" i="12"/>
  <c r="I509" i="12"/>
  <c r="I549" i="12"/>
  <c r="I572" i="12"/>
  <c r="H509" i="12"/>
  <c r="H549" i="12"/>
  <c r="H572" i="12"/>
  <c r="G509" i="12"/>
  <c r="G549" i="12"/>
  <c r="G572" i="12"/>
  <c r="F509" i="12"/>
  <c r="F549" i="12"/>
  <c r="F572" i="12"/>
  <c r="E509" i="12"/>
  <c r="E549" i="12"/>
  <c r="E572" i="12"/>
  <c r="D509" i="12"/>
  <c r="D549" i="12"/>
  <c r="D572" i="12"/>
  <c r="C509" i="12"/>
  <c r="C549" i="12"/>
  <c r="C572" i="12"/>
  <c r="B509" i="12"/>
  <c r="B549" i="12"/>
  <c r="B572" i="12"/>
  <c r="O508" i="12"/>
  <c r="O548" i="12"/>
  <c r="O571" i="12"/>
  <c r="N508" i="12"/>
  <c r="N548" i="12"/>
  <c r="N571" i="12"/>
  <c r="M508" i="12"/>
  <c r="M548" i="12"/>
  <c r="M571" i="12"/>
  <c r="L508" i="12"/>
  <c r="L548" i="12"/>
  <c r="L571" i="12"/>
  <c r="K508" i="12"/>
  <c r="K548" i="12"/>
  <c r="K571" i="12"/>
  <c r="J508" i="12"/>
  <c r="J548" i="12"/>
  <c r="J571" i="12"/>
  <c r="I508" i="12"/>
  <c r="I548" i="12"/>
  <c r="I571" i="12"/>
  <c r="H508" i="12"/>
  <c r="H548" i="12"/>
  <c r="H571" i="12"/>
  <c r="G508" i="12"/>
  <c r="G548" i="12"/>
  <c r="G571" i="12"/>
  <c r="F508" i="12"/>
  <c r="F548" i="12"/>
  <c r="F571" i="12"/>
  <c r="E508" i="12"/>
  <c r="E548" i="12"/>
  <c r="E571" i="12"/>
  <c r="D508" i="12"/>
  <c r="D548" i="12"/>
  <c r="D571" i="12"/>
  <c r="C508" i="12"/>
  <c r="C548" i="12"/>
  <c r="C571" i="12"/>
  <c r="B508" i="12"/>
  <c r="B548" i="12"/>
  <c r="B571" i="12"/>
  <c r="O507" i="12"/>
  <c r="O547" i="12"/>
  <c r="O570" i="12"/>
  <c r="N507" i="12"/>
  <c r="N547" i="12"/>
  <c r="N570" i="12"/>
  <c r="M507" i="12"/>
  <c r="M547" i="12"/>
  <c r="M570" i="12"/>
  <c r="L507" i="12"/>
  <c r="L547" i="12"/>
  <c r="L570" i="12"/>
  <c r="K507" i="12"/>
  <c r="K547" i="12"/>
  <c r="K570" i="12"/>
  <c r="J507" i="12"/>
  <c r="J547" i="12"/>
  <c r="J570" i="12"/>
  <c r="I507" i="12"/>
  <c r="I547" i="12"/>
  <c r="I570" i="12"/>
  <c r="H507" i="12"/>
  <c r="H547" i="12"/>
  <c r="H570" i="12"/>
  <c r="G507" i="12"/>
  <c r="G547" i="12"/>
  <c r="G570" i="12"/>
  <c r="F507" i="12"/>
  <c r="F547" i="12"/>
  <c r="F570" i="12"/>
  <c r="E507" i="12"/>
  <c r="E547" i="12"/>
  <c r="E570" i="12"/>
  <c r="D507" i="12"/>
  <c r="D547" i="12"/>
  <c r="D570" i="12"/>
  <c r="C507" i="12"/>
  <c r="C547" i="12"/>
  <c r="C570" i="12"/>
  <c r="B507" i="12"/>
  <c r="B547" i="12"/>
  <c r="B570" i="12"/>
  <c r="C568" i="12"/>
  <c r="M568" i="12"/>
  <c r="P568" i="12"/>
  <c r="O568" i="12"/>
  <c r="N568" i="12"/>
  <c r="L568" i="12"/>
  <c r="K568" i="12"/>
  <c r="J568" i="12"/>
  <c r="I568" i="12"/>
  <c r="H568" i="12"/>
  <c r="G568" i="12"/>
  <c r="F568" i="12"/>
  <c r="E568" i="12"/>
  <c r="D568" i="12"/>
  <c r="B568" i="12"/>
  <c r="P567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C561" i="12"/>
  <c r="C560" i="12"/>
  <c r="M560" i="12"/>
  <c r="P560" i="12"/>
  <c r="O560" i="12"/>
  <c r="N560" i="12"/>
  <c r="L560" i="12"/>
  <c r="K560" i="12"/>
  <c r="J560" i="12"/>
  <c r="I560" i="12"/>
  <c r="H560" i="12"/>
  <c r="G560" i="12"/>
  <c r="F560" i="12"/>
  <c r="E560" i="12"/>
  <c r="D560" i="12"/>
  <c r="B560" i="12"/>
  <c r="P559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C558" i="12"/>
  <c r="B558" i="12"/>
  <c r="O557" i="12"/>
  <c r="N557" i="12"/>
  <c r="M557" i="12"/>
  <c r="L557" i="12"/>
  <c r="K557" i="12"/>
  <c r="J557" i="12"/>
  <c r="I557" i="12"/>
  <c r="H557" i="12"/>
  <c r="G557" i="12"/>
  <c r="F557" i="12"/>
  <c r="E557" i="12"/>
  <c r="D557" i="12"/>
  <c r="C557" i="12"/>
  <c r="B557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C556" i="12"/>
  <c r="B556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C555" i="12"/>
  <c r="B555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C553" i="12"/>
  <c r="C552" i="12"/>
  <c r="M552" i="12"/>
  <c r="P552" i="12"/>
  <c r="O552" i="12"/>
  <c r="N552" i="12"/>
  <c r="L552" i="12"/>
  <c r="K552" i="12"/>
  <c r="J552" i="12"/>
  <c r="I552" i="12"/>
  <c r="H552" i="12"/>
  <c r="G552" i="12"/>
  <c r="F552" i="12"/>
  <c r="E552" i="12"/>
  <c r="D552" i="12"/>
  <c r="B552" i="12"/>
  <c r="P551" i="12"/>
  <c r="C545" i="12"/>
  <c r="M545" i="12"/>
  <c r="P545" i="12"/>
  <c r="O545" i="12"/>
  <c r="N545" i="12"/>
  <c r="L545" i="12"/>
  <c r="K545" i="12"/>
  <c r="J545" i="12"/>
  <c r="I545" i="12"/>
  <c r="H545" i="12"/>
  <c r="G545" i="12"/>
  <c r="F545" i="12"/>
  <c r="E545" i="12"/>
  <c r="D545" i="12"/>
  <c r="B545" i="12"/>
  <c r="P544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C538" i="12"/>
  <c r="C537" i="12"/>
  <c r="M537" i="12"/>
  <c r="P537" i="12"/>
  <c r="O537" i="12"/>
  <c r="N537" i="12"/>
  <c r="L537" i="12"/>
  <c r="K537" i="12"/>
  <c r="J537" i="12"/>
  <c r="I537" i="12"/>
  <c r="H537" i="12"/>
  <c r="G537" i="12"/>
  <c r="F537" i="12"/>
  <c r="E537" i="12"/>
  <c r="D537" i="12"/>
  <c r="B537" i="12"/>
  <c r="P536" i="12"/>
  <c r="O525" i="12"/>
  <c r="O524" i="12"/>
  <c r="O526" i="12"/>
  <c r="O527" i="12"/>
  <c r="O528" i="12"/>
  <c r="N525" i="12"/>
  <c r="N526" i="12"/>
  <c r="N527" i="12"/>
  <c r="N524" i="12"/>
  <c r="N528" i="12"/>
  <c r="O530" i="12"/>
  <c r="M524" i="12"/>
  <c r="M525" i="12"/>
  <c r="M526" i="12"/>
  <c r="M527" i="12"/>
  <c r="M528" i="12"/>
  <c r="N530" i="12"/>
  <c r="L524" i="12"/>
  <c r="L525" i="12"/>
  <c r="L526" i="12"/>
  <c r="L527" i="12"/>
  <c r="L528" i="12"/>
  <c r="M530" i="12"/>
  <c r="K524" i="12"/>
  <c r="K525" i="12"/>
  <c r="K526" i="12"/>
  <c r="K527" i="12"/>
  <c r="K528" i="12"/>
  <c r="L530" i="12"/>
  <c r="J524" i="12"/>
  <c r="J525" i="12"/>
  <c r="J526" i="12"/>
  <c r="J527" i="12"/>
  <c r="J528" i="12"/>
  <c r="K530" i="12"/>
  <c r="I524" i="12"/>
  <c r="I525" i="12"/>
  <c r="I526" i="12"/>
  <c r="I527" i="12"/>
  <c r="I528" i="12"/>
  <c r="J530" i="12"/>
  <c r="H524" i="12"/>
  <c r="H525" i="12"/>
  <c r="H526" i="12"/>
  <c r="H527" i="12"/>
  <c r="H528" i="12"/>
  <c r="I530" i="12"/>
  <c r="G524" i="12"/>
  <c r="G525" i="12"/>
  <c r="G526" i="12"/>
  <c r="G527" i="12"/>
  <c r="G528" i="12"/>
  <c r="H530" i="12"/>
  <c r="F524" i="12"/>
  <c r="F525" i="12"/>
  <c r="F526" i="12"/>
  <c r="F527" i="12"/>
  <c r="F528" i="12"/>
  <c r="G530" i="12"/>
  <c r="E524" i="12"/>
  <c r="E525" i="12"/>
  <c r="E526" i="12"/>
  <c r="E527" i="12"/>
  <c r="E528" i="12"/>
  <c r="F530" i="12"/>
  <c r="D524" i="12"/>
  <c r="D525" i="12"/>
  <c r="D526" i="12"/>
  <c r="D527" i="12"/>
  <c r="D528" i="12"/>
  <c r="E530" i="12"/>
  <c r="C524" i="12"/>
  <c r="C525" i="12"/>
  <c r="C526" i="12"/>
  <c r="C527" i="12"/>
  <c r="C528" i="12"/>
  <c r="D530" i="12"/>
  <c r="B524" i="12"/>
  <c r="B525" i="12"/>
  <c r="B526" i="12"/>
  <c r="B527" i="12"/>
  <c r="B528" i="12"/>
  <c r="C530" i="12"/>
  <c r="C529" i="12"/>
  <c r="M529" i="12"/>
  <c r="P529" i="12"/>
  <c r="O529" i="12"/>
  <c r="N529" i="12"/>
  <c r="L529" i="12"/>
  <c r="K529" i="12"/>
  <c r="J529" i="12"/>
  <c r="I529" i="12"/>
  <c r="H529" i="12"/>
  <c r="G529" i="12"/>
  <c r="F529" i="12"/>
  <c r="E529" i="12"/>
  <c r="D529" i="12"/>
  <c r="B529" i="12"/>
  <c r="P528" i="12"/>
  <c r="O517" i="12"/>
  <c r="O516" i="12"/>
  <c r="O518" i="12"/>
  <c r="O519" i="12"/>
  <c r="O520" i="12"/>
  <c r="N517" i="12"/>
  <c r="N518" i="12"/>
  <c r="N519" i="12"/>
  <c r="N516" i="12"/>
  <c r="N520" i="12"/>
  <c r="O522" i="12"/>
  <c r="M516" i="12"/>
  <c r="M517" i="12"/>
  <c r="M518" i="12"/>
  <c r="M519" i="12"/>
  <c r="M520" i="12"/>
  <c r="N522" i="12"/>
  <c r="L516" i="12"/>
  <c r="L517" i="12"/>
  <c r="L518" i="12"/>
  <c r="L519" i="12"/>
  <c r="L520" i="12"/>
  <c r="M522" i="12"/>
  <c r="K516" i="12"/>
  <c r="K517" i="12"/>
  <c r="K518" i="12"/>
  <c r="K519" i="12"/>
  <c r="K520" i="12"/>
  <c r="L522" i="12"/>
  <c r="J516" i="12"/>
  <c r="J517" i="12"/>
  <c r="J518" i="12"/>
  <c r="J519" i="12"/>
  <c r="J520" i="12"/>
  <c r="K522" i="12"/>
  <c r="I516" i="12"/>
  <c r="I517" i="12"/>
  <c r="I518" i="12"/>
  <c r="I519" i="12"/>
  <c r="I520" i="12"/>
  <c r="J522" i="12"/>
  <c r="H516" i="12"/>
  <c r="H517" i="12"/>
  <c r="H518" i="12"/>
  <c r="H519" i="12"/>
  <c r="H520" i="12"/>
  <c r="I522" i="12"/>
  <c r="G516" i="12"/>
  <c r="G517" i="12"/>
  <c r="G518" i="12"/>
  <c r="G519" i="12"/>
  <c r="G520" i="12"/>
  <c r="H522" i="12"/>
  <c r="F516" i="12"/>
  <c r="F517" i="12"/>
  <c r="F518" i="12"/>
  <c r="F519" i="12"/>
  <c r="F520" i="12"/>
  <c r="G522" i="12"/>
  <c r="E516" i="12"/>
  <c r="E517" i="12"/>
  <c r="E518" i="12"/>
  <c r="E519" i="12"/>
  <c r="E520" i="12"/>
  <c r="F522" i="12"/>
  <c r="D516" i="12"/>
  <c r="D517" i="12"/>
  <c r="D518" i="12"/>
  <c r="D519" i="12"/>
  <c r="D520" i="12"/>
  <c r="E522" i="12"/>
  <c r="C516" i="12"/>
  <c r="C517" i="12"/>
  <c r="C518" i="12"/>
  <c r="C519" i="12"/>
  <c r="C520" i="12"/>
  <c r="D522" i="12"/>
  <c r="B516" i="12"/>
  <c r="B517" i="12"/>
  <c r="B518" i="12"/>
  <c r="B519" i="12"/>
  <c r="B520" i="12"/>
  <c r="C522" i="12"/>
  <c r="C521" i="12"/>
  <c r="M521" i="12"/>
  <c r="P521" i="12"/>
  <c r="O521" i="12"/>
  <c r="N521" i="12"/>
  <c r="L521" i="12"/>
  <c r="K521" i="12"/>
  <c r="J521" i="12"/>
  <c r="I521" i="12"/>
  <c r="H521" i="12"/>
  <c r="G521" i="12"/>
  <c r="F521" i="12"/>
  <c r="E521" i="12"/>
  <c r="D521" i="12"/>
  <c r="B521" i="12"/>
  <c r="P520" i="12"/>
  <c r="O513" i="12"/>
  <c r="N513" i="12"/>
  <c r="M513" i="12"/>
  <c r="L513" i="12"/>
  <c r="K513" i="12"/>
  <c r="J513" i="12"/>
  <c r="I513" i="12"/>
  <c r="H513" i="12"/>
  <c r="G513" i="12"/>
  <c r="F513" i="12"/>
  <c r="E513" i="12"/>
  <c r="D513" i="12"/>
  <c r="C513" i="12"/>
  <c r="B512" i="12"/>
  <c r="M512" i="12"/>
  <c r="P512" i="12"/>
  <c r="O512" i="12"/>
  <c r="N512" i="12"/>
  <c r="L512" i="12"/>
  <c r="K512" i="12"/>
  <c r="J512" i="12"/>
  <c r="I512" i="12"/>
  <c r="H512" i="12"/>
  <c r="G512" i="12"/>
  <c r="F512" i="12"/>
  <c r="E512" i="12"/>
  <c r="D512" i="12"/>
  <c r="C512" i="12"/>
  <c r="P511" i="12"/>
  <c r="O505" i="12"/>
  <c r="N505" i="12"/>
  <c r="M505" i="12"/>
  <c r="L505" i="12"/>
  <c r="K505" i="12"/>
  <c r="J505" i="12"/>
  <c r="I505" i="12"/>
  <c r="H505" i="12"/>
  <c r="G505" i="12"/>
  <c r="F505" i="12"/>
  <c r="E505" i="12"/>
  <c r="D505" i="12"/>
  <c r="C505" i="12"/>
  <c r="B504" i="12"/>
  <c r="M504" i="12"/>
  <c r="P504" i="12"/>
  <c r="O504" i="12"/>
  <c r="N504" i="12"/>
  <c r="L504" i="12"/>
  <c r="K504" i="12"/>
  <c r="J504" i="12"/>
  <c r="I504" i="12"/>
  <c r="H504" i="12"/>
  <c r="G504" i="12"/>
  <c r="F504" i="12"/>
  <c r="E504" i="12"/>
  <c r="D504" i="12"/>
  <c r="C504" i="12"/>
  <c r="P503" i="12"/>
  <c r="B475" i="12"/>
  <c r="B481" i="12"/>
  <c r="B487" i="12"/>
  <c r="B493" i="12"/>
  <c r="B476" i="12"/>
  <c r="B482" i="12"/>
  <c r="B488" i="12"/>
  <c r="B494" i="12"/>
  <c r="B477" i="12"/>
  <c r="B483" i="12"/>
  <c r="B489" i="12"/>
  <c r="B495" i="12"/>
  <c r="B474" i="12"/>
  <c r="B480" i="12"/>
  <c r="B486" i="12"/>
  <c r="B492" i="12"/>
  <c r="B496" i="12"/>
  <c r="M475" i="12"/>
  <c r="M481" i="12"/>
  <c r="M487" i="12"/>
  <c r="M493" i="12"/>
  <c r="M476" i="12"/>
  <c r="M482" i="12"/>
  <c r="M488" i="12"/>
  <c r="M494" i="12"/>
  <c r="M477" i="12"/>
  <c r="M483" i="12"/>
  <c r="M489" i="12"/>
  <c r="M495" i="12"/>
  <c r="M474" i="12"/>
  <c r="M480" i="12"/>
  <c r="M486" i="12"/>
  <c r="M492" i="12"/>
  <c r="M496" i="12"/>
  <c r="P496" i="12"/>
  <c r="O475" i="12"/>
  <c r="O481" i="12"/>
  <c r="O487" i="12"/>
  <c r="O493" i="12"/>
  <c r="O474" i="12"/>
  <c r="O480" i="12"/>
  <c r="O486" i="12"/>
  <c r="O492" i="12"/>
  <c r="O476" i="12"/>
  <c r="O482" i="12"/>
  <c r="O488" i="12"/>
  <c r="O494" i="12"/>
  <c r="O477" i="12"/>
  <c r="O483" i="12"/>
  <c r="O489" i="12"/>
  <c r="O495" i="12"/>
  <c r="O496" i="12"/>
  <c r="N475" i="12"/>
  <c r="N481" i="12"/>
  <c r="N487" i="12"/>
  <c r="N493" i="12"/>
  <c r="N476" i="12"/>
  <c r="N482" i="12"/>
  <c r="N488" i="12"/>
  <c r="N494" i="12"/>
  <c r="N477" i="12"/>
  <c r="N483" i="12"/>
  <c r="N489" i="12"/>
  <c r="N495" i="12"/>
  <c r="N474" i="12"/>
  <c r="N480" i="12"/>
  <c r="N486" i="12"/>
  <c r="N492" i="12"/>
  <c r="N496" i="12"/>
  <c r="L475" i="12"/>
  <c r="L481" i="12"/>
  <c r="L487" i="12"/>
  <c r="L493" i="12"/>
  <c r="L476" i="12"/>
  <c r="L482" i="12"/>
  <c r="L488" i="12"/>
  <c r="L494" i="12"/>
  <c r="L477" i="12"/>
  <c r="L483" i="12"/>
  <c r="L489" i="12"/>
  <c r="L495" i="12"/>
  <c r="L474" i="12"/>
  <c r="L480" i="12"/>
  <c r="L486" i="12"/>
  <c r="L492" i="12"/>
  <c r="L496" i="12"/>
  <c r="K475" i="12"/>
  <c r="K481" i="12"/>
  <c r="K487" i="12"/>
  <c r="K493" i="12"/>
  <c r="K476" i="12"/>
  <c r="K482" i="12"/>
  <c r="K488" i="12"/>
  <c r="K494" i="12"/>
  <c r="K477" i="12"/>
  <c r="K483" i="12"/>
  <c r="K489" i="12"/>
  <c r="K495" i="12"/>
  <c r="K474" i="12"/>
  <c r="K480" i="12"/>
  <c r="K486" i="12"/>
  <c r="K492" i="12"/>
  <c r="K496" i="12"/>
  <c r="J475" i="12"/>
  <c r="J481" i="12"/>
  <c r="J487" i="12"/>
  <c r="J493" i="12"/>
  <c r="J476" i="12"/>
  <c r="J482" i="12"/>
  <c r="J488" i="12"/>
  <c r="J494" i="12"/>
  <c r="J477" i="12"/>
  <c r="J483" i="12"/>
  <c r="J489" i="12"/>
  <c r="J495" i="12"/>
  <c r="J474" i="12"/>
  <c r="J480" i="12"/>
  <c r="J486" i="12"/>
  <c r="J492" i="12"/>
  <c r="J496" i="12"/>
  <c r="I475" i="12"/>
  <c r="I481" i="12"/>
  <c r="I487" i="12"/>
  <c r="I493" i="12"/>
  <c r="I476" i="12"/>
  <c r="I482" i="12"/>
  <c r="I488" i="12"/>
  <c r="I494" i="12"/>
  <c r="I477" i="12"/>
  <c r="I483" i="12"/>
  <c r="I489" i="12"/>
  <c r="I495" i="12"/>
  <c r="I474" i="12"/>
  <c r="I480" i="12"/>
  <c r="I486" i="12"/>
  <c r="I492" i="12"/>
  <c r="I496" i="12"/>
  <c r="H475" i="12"/>
  <c r="H481" i="12"/>
  <c r="H487" i="12"/>
  <c r="H493" i="12"/>
  <c r="H476" i="12"/>
  <c r="H482" i="12"/>
  <c r="H488" i="12"/>
  <c r="H494" i="12"/>
  <c r="H477" i="12"/>
  <c r="H483" i="12"/>
  <c r="H489" i="12"/>
  <c r="H495" i="12"/>
  <c r="H474" i="12"/>
  <c r="H480" i="12"/>
  <c r="H486" i="12"/>
  <c r="H492" i="12"/>
  <c r="H496" i="12"/>
  <c r="G475" i="12"/>
  <c r="G481" i="12"/>
  <c r="G487" i="12"/>
  <c r="G493" i="12"/>
  <c r="G476" i="12"/>
  <c r="G482" i="12"/>
  <c r="G488" i="12"/>
  <c r="G494" i="12"/>
  <c r="G477" i="12"/>
  <c r="G483" i="12"/>
  <c r="G489" i="12"/>
  <c r="G495" i="12"/>
  <c r="G474" i="12"/>
  <c r="G480" i="12"/>
  <c r="G486" i="12"/>
  <c r="G492" i="12"/>
  <c r="G496" i="12"/>
  <c r="F475" i="12"/>
  <c r="F481" i="12"/>
  <c r="F487" i="12"/>
  <c r="F493" i="12"/>
  <c r="F476" i="12"/>
  <c r="F482" i="12"/>
  <c r="F488" i="12"/>
  <c r="F494" i="12"/>
  <c r="F477" i="12"/>
  <c r="F483" i="12"/>
  <c r="F489" i="12"/>
  <c r="F495" i="12"/>
  <c r="F474" i="12"/>
  <c r="F480" i="12"/>
  <c r="F486" i="12"/>
  <c r="F492" i="12"/>
  <c r="F496" i="12"/>
  <c r="E475" i="12"/>
  <c r="E481" i="12"/>
  <c r="E487" i="12"/>
  <c r="E493" i="12"/>
  <c r="E476" i="12"/>
  <c r="E482" i="12"/>
  <c r="E488" i="12"/>
  <c r="E494" i="12"/>
  <c r="E477" i="12"/>
  <c r="E483" i="12"/>
  <c r="E489" i="12"/>
  <c r="E495" i="12"/>
  <c r="E474" i="12"/>
  <c r="E480" i="12"/>
  <c r="E486" i="12"/>
  <c r="E492" i="12"/>
  <c r="E496" i="12"/>
  <c r="D475" i="12"/>
  <c r="D481" i="12"/>
  <c r="D487" i="12"/>
  <c r="D493" i="12"/>
  <c r="D476" i="12"/>
  <c r="D482" i="12"/>
  <c r="D488" i="12"/>
  <c r="D494" i="12"/>
  <c r="D477" i="12"/>
  <c r="D483" i="12"/>
  <c r="D489" i="12"/>
  <c r="D495" i="12"/>
  <c r="D474" i="12"/>
  <c r="D480" i="12"/>
  <c r="D486" i="12"/>
  <c r="D492" i="12"/>
  <c r="D496" i="12"/>
  <c r="C475" i="12"/>
  <c r="C481" i="12"/>
  <c r="C487" i="12"/>
  <c r="C493" i="12"/>
  <c r="C476" i="12"/>
  <c r="C482" i="12"/>
  <c r="C488" i="12"/>
  <c r="C494" i="12"/>
  <c r="C477" i="12"/>
  <c r="C483" i="12"/>
  <c r="C489" i="12"/>
  <c r="C495" i="12"/>
  <c r="C474" i="12"/>
  <c r="C480" i="12"/>
  <c r="C486" i="12"/>
  <c r="C492" i="12"/>
  <c r="C496" i="12"/>
  <c r="B490" i="12"/>
  <c r="M490" i="12"/>
  <c r="P490" i="12"/>
  <c r="O490" i="12"/>
  <c r="N490" i="12"/>
  <c r="L490" i="12"/>
  <c r="K490" i="12"/>
  <c r="J490" i="12"/>
  <c r="I490" i="12"/>
  <c r="H490" i="12"/>
  <c r="G490" i="12"/>
  <c r="F490" i="12"/>
  <c r="E490" i="12"/>
  <c r="D490" i="12"/>
  <c r="C490" i="12"/>
  <c r="B484" i="12"/>
  <c r="M484" i="12"/>
  <c r="P484" i="12"/>
  <c r="O484" i="12"/>
  <c r="N484" i="12"/>
  <c r="L484" i="12"/>
  <c r="K484" i="12"/>
  <c r="J484" i="12"/>
  <c r="I484" i="12"/>
  <c r="H484" i="12"/>
  <c r="G484" i="12"/>
  <c r="F484" i="12"/>
  <c r="E484" i="12"/>
  <c r="D484" i="12"/>
  <c r="C484" i="12"/>
  <c r="B478" i="12"/>
  <c r="M478" i="12"/>
  <c r="P478" i="12"/>
  <c r="O478" i="12"/>
  <c r="N478" i="12"/>
  <c r="L478" i="12"/>
  <c r="K478" i="12"/>
  <c r="J478" i="12"/>
  <c r="I478" i="12"/>
  <c r="H478" i="12"/>
  <c r="G478" i="12"/>
  <c r="F478" i="12"/>
  <c r="E478" i="12"/>
  <c r="D478" i="12"/>
  <c r="C478" i="12"/>
  <c r="P472" i="12"/>
  <c r="O466" i="12"/>
  <c r="N466" i="12"/>
  <c r="M466" i="12"/>
  <c r="L466" i="12"/>
  <c r="K466" i="12"/>
  <c r="J466" i="12"/>
  <c r="I466" i="12"/>
  <c r="H466" i="12"/>
  <c r="G466" i="12"/>
  <c r="F466" i="12"/>
  <c r="E466" i="12"/>
  <c r="D466" i="12"/>
  <c r="C466" i="12"/>
  <c r="P465" i="12"/>
  <c r="B458" i="12"/>
  <c r="M458" i="12"/>
  <c r="P458" i="12"/>
  <c r="O458" i="12"/>
  <c r="N458" i="12"/>
  <c r="L458" i="12"/>
  <c r="K458" i="12"/>
  <c r="J458" i="12"/>
  <c r="I458" i="12"/>
  <c r="H458" i="12"/>
  <c r="G458" i="12"/>
  <c r="F458" i="12"/>
  <c r="E458" i="12"/>
  <c r="D458" i="12"/>
  <c r="C458" i="12"/>
  <c r="P457" i="12"/>
  <c r="O456" i="12"/>
  <c r="N456" i="12"/>
  <c r="M456" i="12"/>
  <c r="L456" i="12"/>
  <c r="K456" i="12"/>
  <c r="J456" i="12"/>
  <c r="I456" i="12"/>
  <c r="H456" i="12"/>
  <c r="G456" i="12"/>
  <c r="F456" i="12"/>
  <c r="E456" i="12"/>
  <c r="D456" i="12"/>
  <c r="C456" i="12"/>
  <c r="B456" i="12"/>
  <c r="O455" i="12"/>
  <c r="N455" i="12"/>
  <c r="M455" i="12"/>
  <c r="L455" i="12"/>
  <c r="K455" i="12"/>
  <c r="J455" i="12"/>
  <c r="I455" i="12"/>
  <c r="H455" i="12"/>
  <c r="G455" i="12"/>
  <c r="F455" i="12"/>
  <c r="E455" i="12"/>
  <c r="D455" i="12"/>
  <c r="C455" i="12"/>
  <c r="B455" i="12"/>
  <c r="O454" i="12"/>
  <c r="N454" i="12"/>
  <c r="M454" i="12"/>
  <c r="L454" i="12"/>
  <c r="K454" i="12"/>
  <c r="J454" i="12"/>
  <c r="I454" i="12"/>
  <c r="H454" i="12"/>
  <c r="G454" i="12"/>
  <c r="F454" i="12"/>
  <c r="E454" i="12"/>
  <c r="D454" i="12"/>
  <c r="C454" i="12"/>
  <c r="B454" i="12"/>
  <c r="B451" i="12"/>
  <c r="B452" i="12"/>
  <c r="M451" i="12"/>
  <c r="M452" i="12"/>
  <c r="P452" i="12"/>
  <c r="O451" i="12"/>
  <c r="O452" i="12"/>
  <c r="N451" i="12"/>
  <c r="N452" i="12"/>
  <c r="L451" i="12"/>
  <c r="L452" i="12"/>
  <c r="K451" i="12"/>
  <c r="K452" i="12"/>
  <c r="J451" i="12"/>
  <c r="J452" i="12"/>
  <c r="I451" i="12"/>
  <c r="I452" i="12"/>
  <c r="H451" i="12"/>
  <c r="H452" i="12"/>
  <c r="G451" i="12"/>
  <c r="G452" i="12"/>
  <c r="F451" i="12"/>
  <c r="F452" i="12"/>
  <c r="E451" i="12"/>
  <c r="E452" i="12"/>
  <c r="D451" i="12"/>
  <c r="D452" i="12"/>
  <c r="C451" i="12"/>
  <c r="C452" i="12"/>
  <c r="P451" i="12"/>
  <c r="O450" i="12"/>
  <c r="N450" i="12"/>
  <c r="M450" i="12"/>
  <c r="L450" i="12"/>
  <c r="K450" i="12"/>
  <c r="J450" i="12"/>
  <c r="I450" i="12"/>
  <c r="H450" i="12"/>
  <c r="G450" i="12"/>
  <c r="F450" i="12"/>
  <c r="E450" i="12"/>
  <c r="D450" i="12"/>
  <c r="C450" i="12"/>
  <c r="B450" i="12"/>
  <c r="O449" i="12"/>
  <c r="N449" i="12"/>
  <c r="M449" i="12"/>
  <c r="L449" i="12"/>
  <c r="K449" i="12"/>
  <c r="J449" i="12"/>
  <c r="I449" i="12"/>
  <c r="H449" i="12"/>
  <c r="G449" i="12"/>
  <c r="F449" i="12"/>
  <c r="E449" i="12"/>
  <c r="D449" i="12"/>
  <c r="C449" i="12"/>
  <c r="B449" i="12"/>
  <c r="O448" i="12"/>
  <c r="N448" i="12"/>
  <c r="M448" i="12"/>
  <c r="L448" i="12"/>
  <c r="K448" i="12"/>
  <c r="J448" i="12"/>
  <c r="I448" i="12"/>
  <c r="H448" i="12"/>
  <c r="G448" i="12"/>
  <c r="F448" i="12"/>
  <c r="E448" i="12"/>
  <c r="D448" i="12"/>
  <c r="C448" i="12"/>
  <c r="B448" i="12"/>
  <c r="B444" i="12"/>
  <c r="B445" i="12"/>
  <c r="M444" i="12"/>
  <c r="M445" i="12"/>
  <c r="P445" i="12"/>
  <c r="O444" i="12"/>
  <c r="O445" i="12"/>
  <c r="N444" i="12"/>
  <c r="N445" i="12"/>
  <c r="L444" i="12"/>
  <c r="L445" i="12"/>
  <c r="K444" i="12"/>
  <c r="K445" i="12"/>
  <c r="J444" i="12"/>
  <c r="J445" i="12"/>
  <c r="I444" i="12"/>
  <c r="I445" i="12"/>
  <c r="H444" i="12"/>
  <c r="H445" i="12"/>
  <c r="G444" i="12"/>
  <c r="G445" i="12"/>
  <c r="F444" i="12"/>
  <c r="F445" i="12"/>
  <c r="E444" i="12"/>
  <c r="E445" i="12"/>
  <c r="D444" i="12"/>
  <c r="D445" i="12"/>
  <c r="C444" i="12"/>
  <c r="C445" i="12"/>
  <c r="P444" i="12"/>
  <c r="O443" i="12"/>
  <c r="N443" i="12"/>
  <c r="M443" i="12"/>
  <c r="L443" i="12"/>
  <c r="K443" i="12"/>
  <c r="J443" i="12"/>
  <c r="I443" i="12"/>
  <c r="H443" i="12"/>
  <c r="G443" i="12"/>
  <c r="F443" i="12"/>
  <c r="E443" i="12"/>
  <c r="D443" i="12"/>
  <c r="C443" i="12"/>
  <c r="B443" i="12"/>
  <c r="O442" i="12"/>
  <c r="N442" i="12"/>
  <c r="M442" i="12"/>
  <c r="L442" i="12"/>
  <c r="K442" i="12"/>
  <c r="J442" i="12"/>
  <c r="I442" i="12"/>
  <c r="H442" i="12"/>
  <c r="G442" i="12"/>
  <c r="F442" i="12"/>
  <c r="E442" i="12"/>
  <c r="D442" i="12"/>
  <c r="C442" i="12"/>
  <c r="B442" i="12"/>
  <c r="O441" i="12"/>
  <c r="N441" i="12"/>
  <c r="M441" i="12"/>
  <c r="L441" i="12"/>
  <c r="K441" i="12"/>
  <c r="J441" i="12"/>
  <c r="I441" i="12"/>
  <c r="H441" i="12"/>
  <c r="G441" i="12"/>
  <c r="F441" i="12"/>
  <c r="E441" i="12"/>
  <c r="D441" i="12"/>
  <c r="C441" i="12"/>
  <c r="B441" i="12"/>
  <c r="B438" i="12"/>
  <c r="B439" i="12"/>
  <c r="M438" i="12"/>
  <c r="M439" i="12"/>
  <c r="P439" i="12"/>
  <c r="O438" i="12"/>
  <c r="O439" i="12"/>
  <c r="N438" i="12"/>
  <c r="N439" i="12"/>
  <c r="L438" i="12"/>
  <c r="L439" i="12"/>
  <c r="K438" i="12"/>
  <c r="K439" i="12"/>
  <c r="J438" i="12"/>
  <c r="J439" i="12"/>
  <c r="I438" i="12"/>
  <c r="I439" i="12"/>
  <c r="H438" i="12"/>
  <c r="H439" i="12"/>
  <c r="G438" i="12"/>
  <c r="G439" i="12"/>
  <c r="F438" i="12"/>
  <c r="F439" i="12"/>
  <c r="E438" i="12"/>
  <c r="E439" i="12"/>
  <c r="D438" i="12"/>
  <c r="D439" i="12"/>
  <c r="C438" i="12"/>
  <c r="C439" i="12"/>
  <c r="P438" i="12"/>
  <c r="O437" i="12"/>
  <c r="N437" i="12"/>
  <c r="M437" i="12"/>
  <c r="L437" i="12"/>
  <c r="K437" i="12"/>
  <c r="J437" i="12"/>
  <c r="I437" i="12"/>
  <c r="H437" i="12"/>
  <c r="G437" i="12"/>
  <c r="F437" i="12"/>
  <c r="E437" i="12"/>
  <c r="D437" i="12"/>
  <c r="C437" i="12"/>
  <c r="B437" i="12"/>
  <c r="O436" i="12"/>
  <c r="N436" i="12"/>
  <c r="M436" i="12"/>
  <c r="L436" i="12"/>
  <c r="K436" i="12"/>
  <c r="J436" i="12"/>
  <c r="I436" i="12"/>
  <c r="H436" i="12"/>
  <c r="G436" i="12"/>
  <c r="F436" i="12"/>
  <c r="E436" i="12"/>
  <c r="D436" i="12"/>
  <c r="C436" i="12"/>
  <c r="B436" i="12"/>
  <c r="O435" i="12"/>
  <c r="N435" i="12"/>
  <c r="M435" i="12"/>
  <c r="L435" i="12"/>
  <c r="K435" i="12"/>
  <c r="J435" i="12"/>
  <c r="I435" i="12"/>
  <c r="H435" i="12"/>
  <c r="G435" i="12"/>
  <c r="F435" i="12"/>
  <c r="E435" i="12"/>
  <c r="D435" i="12"/>
  <c r="C435" i="12"/>
  <c r="B435" i="12"/>
  <c r="B433" i="12"/>
  <c r="M433" i="12"/>
  <c r="P433" i="12"/>
  <c r="O433" i="12"/>
  <c r="N433" i="12"/>
  <c r="L433" i="12"/>
  <c r="K433" i="12"/>
  <c r="J433" i="12"/>
  <c r="I433" i="12"/>
  <c r="H433" i="12"/>
  <c r="G433" i="12"/>
  <c r="F433" i="12"/>
  <c r="E433" i="12"/>
  <c r="D433" i="12"/>
  <c r="C433" i="12"/>
  <c r="P432" i="12"/>
  <c r="O431" i="12"/>
  <c r="N431" i="12"/>
  <c r="M431" i="12"/>
  <c r="L431" i="12"/>
  <c r="K431" i="12"/>
  <c r="J431" i="12"/>
  <c r="I431" i="12"/>
  <c r="H431" i="12"/>
  <c r="G431" i="12"/>
  <c r="F431" i="12"/>
  <c r="E431" i="12"/>
  <c r="D431" i="12"/>
  <c r="C431" i="12"/>
  <c r="B431" i="12"/>
  <c r="O430" i="12"/>
  <c r="N430" i="12"/>
  <c r="M430" i="12"/>
  <c r="L430" i="12"/>
  <c r="K430" i="12"/>
  <c r="J430" i="12"/>
  <c r="I430" i="12"/>
  <c r="H430" i="12"/>
  <c r="G430" i="12"/>
  <c r="F430" i="12"/>
  <c r="E430" i="12"/>
  <c r="D430" i="12"/>
  <c r="C430" i="12"/>
  <c r="B430" i="12"/>
  <c r="O429" i="12"/>
  <c r="N429" i="12"/>
  <c r="M429" i="12"/>
  <c r="L429" i="12"/>
  <c r="K429" i="12"/>
  <c r="J429" i="12"/>
  <c r="I429" i="12"/>
  <c r="H429" i="12"/>
  <c r="G429" i="12"/>
  <c r="F429" i="12"/>
  <c r="E429" i="12"/>
  <c r="D429" i="12"/>
  <c r="C429" i="12"/>
  <c r="B429" i="12"/>
  <c r="B426" i="12"/>
  <c r="B427" i="12"/>
  <c r="M426" i="12"/>
  <c r="M427" i="12"/>
  <c r="P427" i="12"/>
  <c r="O426" i="12"/>
  <c r="O427" i="12"/>
  <c r="N426" i="12"/>
  <c r="N427" i="12"/>
  <c r="L426" i="12"/>
  <c r="L427" i="12"/>
  <c r="K426" i="12"/>
  <c r="K427" i="12"/>
  <c r="J426" i="12"/>
  <c r="J427" i="12"/>
  <c r="I426" i="12"/>
  <c r="I427" i="12"/>
  <c r="H426" i="12"/>
  <c r="H427" i="12"/>
  <c r="G426" i="12"/>
  <c r="G427" i="12"/>
  <c r="F426" i="12"/>
  <c r="F427" i="12"/>
  <c r="E426" i="12"/>
  <c r="E427" i="12"/>
  <c r="D426" i="12"/>
  <c r="D427" i="12"/>
  <c r="C426" i="12"/>
  <c r="C427" i="12"/>
  <c r="P426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C425" i="12"/>
  <c r="B425" i="12"/>
  <c r="O424" i="12"/>
  <c r="N424" i="12"/>
  <c r="M424" i="12"/>
  <c r="L424" i="12"/>
  <c r="K424" i="12"/>
  <c r="J424" i="12"/>
  <c r="I424" i="12"/>
  <c r="H424" i="12"/>
  <c r="G424" i="12"/>
  <c r="F424" i="12"/>
  <c r="E424" i="12"/>
  <c r="D424" i="12"/>
  <c r="C424" i="12"/>
  <c r="B424" i="12"/>
  <c r="O423" i="12"/>
  <c r="N423" i="12"/>
  <c r="M423" i="12"/>
  <c r="L423" i="12"/>
  <c r="K423" i="12"/>
  <c r="J423" i="12"/>
  <c r="I423" i="12"/>
  <c r="H423" i="12"/>
  <c r="G423" i="12"/>
  <c r="F423" i="12"/>
  <c r="E423" i="12"/>
  <c r="D423" i="12"/>
  <c r="C423" i="12"/>
  <c r="B423" i="12"/>
  <c r="B420" i="12"/>
  <c r="B421" i="12"/>
  <c r="M420" i="12"/>
  <c r="M421" i="12"/>
  <c r="P421" i="12"/>
  <c r="O420" i="12"/>
  <c r="O421" i="12"/>
  <c r="N420" i="12"/>
  <c r="N421" i="12"/>
  <c r="L420" i="12"/>
  <c r="L421" i="12"/>
  <c r="K420" i="12"/>
  <c r="K421" i="12"/>
  <c r="J420" i="12"/>
  <c r="J421" i="12"/>
  <c r="I420" i="12"/>
  <c r="I421" i="12"/>
  <c r="H420" i="12"/>
  <c r="H421" i="12"/>
  <c r="G420" i="12"/>
  <c r="G421" i="12"/>
  <c r="F420" i="12"/>
  <c r="F421" i="12"/>
  <c r="E420" i="12"/>
  <c r="E421" i="12"/>
  <c r="D420" i="12"/>
  <c r="D421" i="12"/>
  <c r="C420" i="12"/>
  <c r="C421" i="12"/>
  <c r="P420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C419" i="12"/>
  <c r="B419" i="12"/>
  <c r="O418" i="12"/>
  <c r="N418" i="12"/>
  <c r="M418" i="12"/>
  <c r="L418" i="12"/>
  <c r="K418" i="12"/>
  <c r="J418" i="12"/>
  <c r="I418" i="12"/>
  <c r="H418" i="12"/>
  <c r="G418" i="12"/>
  <c r="F418" i="12"/>
  <c r="E418" i="12"/>
  <c r="D418" i="12"/>
  <c r="C418" i="12"/>
  <c r="B418" i="12"/>
  <c r="O417" i="12"/>
  <c r="N417" i="12"/>
  <c r="M417" i="12"/>
  <c r="L417" i="12"/>
  <c r="K417" i="12"/>
  <c r="J417" i="12"/>
  <c r="I417" i="12"/>
  <c r="H417" i="12"/>
  <c r="G417" i="12"/>
  <c r="F417" i="12"/>
  <c r="E417" i="12"/>
  <c r="D417" i="12"/>
  <c r="C417" i="12"/>
  <c r="B417" i="12"/>
  <c r="B414" i="12"/>
  <c r="B415" i="12"/>
  <c r="M414" i="12"/>
  <c r="M415" i="12"/>
  <c r="P415" i="12"/>
  <c r="O414" i="12"/>
  <c r="O415" i="12"/>
  <c r="N414" i="12"/>
  <c r="N415" i="12"/>
  <c r="L414" i="12"/>
  <c r="L415" i="12"/>
  <c r="K414" i="12"/>
  <c r="K415" i="12"/>
  <c r="J414" i="12"/>
  <c r="J415" i="12"/>
  <c r="I414" i="12"/>
  <c r="I415" i="12"/>
  <c r="H414" i="12"/>
  <c r="H415" i="12"/>
  <c r="G414" i="12"/>
  <c r="G415" i="12"/>
  <c r="F414" i="12"/>
  <c r="F415" i="12"/>
  <c r="E414" i="12"/>
  <c r="E415" i="12"/>
  <c r="D414" i="12"/>
  <c r="D415" i="12"/>
  <c r="C414" i="12"/>
  <c r="C415" i="12"/>
  <c r="P414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C413" i="12"/>
  <c r="B413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C412" i="12"/>
  <c r="B412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C411" i="12"/>
  <c r="B411" i="12"/>
  <c r="B409" i="12"/>
  <c r="M409" i="12"/>
  <c r="P409" i="12"/>
  <c r="O409" i="12"/>
  <c r="N409" i="12"/>
  <c r="L409" i="12"/>
  <c r="K409" i="12"/>
  <c r="J409" i="12"/>
  <c r="I409" i="12"/>
  <c r="H409" i="12"/>
  <c r="G409" i="12"/>
  <c r="F409" i="12"/>
  <c r="E409" i="12"/>
  <c r="D409" i="12"/>
  <c r="C409" i="12"/>
  <c r="P408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C407" i="12"/>
  <c r="B407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C406" i="12"/>
  <c r="B406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C405" i="12"/>
  <c r="B405" i="12"/>
  <c r="P402" i="12"/>
  <c r="O401" i="12"/>
  <c r="N401" i="12"/>
  <c r="M401" i="12"/>
  <c r="L401" i="12"/>
  <c r="K401" i="12"/>
  <c r="J401" i="12"/>
  <c r="I401" i="12"/>
  <c r="H401" i="12"/>
  <c r="G401" i="12"/>
  <c r="F401" i="12"/>
  <c r="E401" i="12"/>
  <c r="D401" i="12"/>
  <c r="C401" i="12"/>
  <c r="B401" i="12"/>
  <c r="O400" i="12"/>
  <c r="N400" i="12"/>
  <c r="M400" i="12"/>
  <c r="L400" i="12"/>
  <c r="K400" i="12"/>
  <c r="J400" i="12"/>
  <c r="I400" i="12"/>
  <c r="H400" i="12"/>
  <c r="G400" i="12"/>
  <c r="F400" i="12"/>
  <c r="E400" i="12"/>
  <c r="D400" i="12"/>
  <c r="C400" i="12"/>
  <c r="B400" i="12"/>
  <c r="O399" i="12"/>
  <c r="N399" i="12"/>
  <c r="M399" i="12"/>
  <c r="L399" i="12"/>
  <c r="K399" i="12"/>
  <c r="J399" i="12"/>
  <c r="I399" i="12"/>
  <c r="H399" i="12"/>
  <c r="G399" i="12"/>
  <c r="F399" i="12"/>
  <c r="E399" i="12"/>
  <c r="D399" i="12"/>
  <c r="C399" i="12"/>
  <c r="B399" i="12"/>
  <c r="B396" i="12"/>
  <c r="B397" i="12"/>
  <c r="M396" i="12"/>
  <c r="M397" i="12"/>
  <c r="P397" i="12"/>
  <c r="O396" i="12"/>
  <c r="O397" i="12"/>
  <c r="N396" i="12"/>
  <c r="N397" i="12"/>
  <c r="L396" i="12"/>
  <c r="L397" i="12"/>
  <c r="K396" i="12"/>
  <c r="K397" i="12"/>
  <c r="J396" i="12"/>
  <c r="J397" i="12"/>
  <c r="I396" i="12"/>
  <c r="I397" i="12"/>
  <c r="H396" i="12"/>
  <c r="H397" i="12"/>
  <c r="G396" i="12"/>
  <c r="G397" i="12"/>
  <c r="F396" i="12"/>
  <c r="F397" i="12"/>
  <c r="E396" i="12"/>
  <c r="E397" i="12"/>
  <c r="D396" i="12"/>
  <c r="D397" i="12"/>
  <c r="C396" i="12"/>
  <c r="C397" i="12"/>
  <c r="P396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395" i="12"/>
  <c r="B395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394" i="12"/>
  <c r="B394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393" i="12"/>
  <c r="B393" i="12"/>
  <c r="B390" i="12"/>
  <c r="B391" i="12"/>
  <c r="M390" i="12"/>
  <c r="M391" i="12"/>
  <c r="P391" i="12"/>
  <c r="O390" i="12"/>
  <c r="O391" i="12"/>
  <c r="N390" i="12"/>
  <c r="N391" i="12"/>
  <c r="L390" i="12"/>
  <c r="L391" i="12"/>
  <c r="K390" i="12"/>
  <c r="K391" i="12"/>
  <c r="J390" i="12"/>
  <c r="J391" i="12"/>
  <c r="I390" i="12"/>
  <c r="I391" i="12"/>
  <c r="H390" i="12"/>
  <c r="H391" i="12"/>
  <c r="G390" i="12"/>
  <c r="G391" i="12"/>
  <c r="F390" i="12"/>
  <c r="F391" i="12"/>
  <c r="E390" i="12"/>
  <c r="E391" i="12"/>
  <c r="D390" i="12"/>
  <c r="D391" i="12"/>
  <c r="C390" i="12"/>
  <c r="C391" i="12"/>
  <c r="P390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389" i="12"/>
  <c r="B389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B388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387" i="12"/>
  <c r="B387" i="12"/>
  <c r="B384" i="12"/>
  <c r="B385" i="12"/>
  <c r="M384" i="12"/>
  <c r="M385" i="12"/>
  <c r="P385" i="12"/>
  <c r="O384" i="12"/>
  <c r="O385" i="12"/>
  <c r="N384" i="12"/>
  <c r="N385" i="12"/>
  <c r="L384" i="12"/>
  <c r="L385" i="12"/>
  <c r="K384" i="12"/>
  <c r="K385" i="12"/>
  <c r="J384" i="12"/>
  <c r="J385" i="12"/>
  <c r="I384" i="12"/>
  <c r="I385" i="12"/>
  <c r="H384" i="12"/>
  <c r="H385" i="12"/>
  <c r="G384" i="12"/>
  <c r="G385" i="12"/>
  <c r="F384" i="12"/>
  <c r="F385" i="12"/>
  <c r="E384" i="12"/>
  <c r="E385" i="12"/>
  <c r="D384" i="12"/>
  <c r="D385" i="12"/>
  <c r="C384" i="12"/>
  <c r="C385" i="12"/>
  <c r="P384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383" i="12"/>
  <c r="B383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382" i="12"/>
  <c r="B382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381" i="12"/>
  <c r="B381" i="12"/>
  <c r="B378" i="12"/>
  <c r="B379" i="12"/>
  <c r="M378" i="12"/>
  <c r="M379" i="12"/>
  <c r="P379" i="12"/>
  <c r="O378" i="12"/>
  <c r="O379" i="12"/>
  <c r="N378" i="12"/>
  <c r="N379" i="12"/>
  <c r="L378" i="12"/>
  <c r="L379" i="12"/>
  <c r="K378" i="12"/>
  <c r="K379" i="12"/>
  <c r="J378" i="12"/>
  <c r="J379" i="12"/>
  <c r="I378" i="12"/>
  <c r="I379" i="12"/>
  <c r="H378" i="12"/>
  <c r="H379" i="12"/>
  <c r="G378" i="12"/>
  <c r="G379" i="12"/>
  <c r="F378" i="12"/>
  <c r="F379" i="12"/>
  <c r="E378" i="12"/>
  <c r="E379" i="12"/>
  <c r="D378" i="12"/>
  <c r="D379" i="12"/>
  <c r="C378" i="12"/>
  <c r="C379" i="12"/>
  <c r="P378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377" i="12"/>
  <c r="B377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376" i="12"/>
  <c r="B376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375" i="12"/>
  <c r="B375" i="12"/>
  <c r="B373" i="12"/>
  <c r="M373" i="12"/>
  <c r="P373" i="12"/>
  <c r="O373" i="12"/>
  <c r="N373" i="12"/>
  <c r="L373" i="12"/>
  <c r="K373" i="12"/>
  <c r="J373" i="12"/>
  <c r="I373" i="12"/>
  <c r="H373" i="12"/>
  <c r="G373" i="12"/>
  <c r="F373" i="12"/>
  <c r="E373" i="12"/>
  <c r="D373" i="12"/>
  <c r="C373" i="12"/>
  <c r="P372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371" i="12"/>
  <c r="B371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70" i="12"/>
  <c r="B370" i="12"/>
  <c r="O369" i="12"/>
  <c r="N369" i="12"/>
  <c r="M369" i="12"/>
  <c r="L369" i="12"/>
  <c r="K369" i="12"/>
  <c r="J369" i="12"/>
  <c r="I369" i="12"/>
  <c r="H369" i="12"/>
  <c r="G369" i="12"/>
  <c r="F369" i="12"/>
  <c r="E369" i="12"/>
  <c r="D369" i="12"/>
  <c r="C369" i="12"/>
  <c r="B369" i="12"/>
  <c r="B367" i="12"/>
  <c r="M367" i="12"/>
  <c r="P367" i="12"/>
  <c r="O367" i="12"/>
  <c r="N367" i="12"/>
  <c r="L367" i="12"/>
  <c r="K367" i="12"/>
  <c r="J367" i="12"/>
  <c r="I367" i="12"/>
  <c r="H367" i="12"/>
  <c r="G367" i="12"/>
  <c r="F367" i="12"/>
  <c r="E367" i="12"/>
  <c r="D367" i="12"/>
  <c r="C367" i="12"/>
  <c r="P366" i="12"/>
  <c r="O365" i="12"/>
  <c r="N365" i="12"/>
  <c r="M365" i="12"/>
  <c r="L365" i="12"/>
  <c r="K365" i="12"/>
  <c r="J365" i="12"/>
  <c r="I365" i="12"/>
  <c r="H365" i="12"/>
  <c r="G365" i="12"/>
  <c r="F365" i="12"/>
  <c r="E365" i="12"/>
  <c r="D365" i="12"/>
  <c r="C365" i="12"/>
  <c r="B365" i="12"/>
  <c r="O364" i="12"/>
  <c r="N364" i="12"/>
  <c r="M364" i="12"/>
  <c r="L364" i="12"/>
  <c r="K364" i="12"/>
  <c r="J364" i="12"/>
  <c r="I364" i="12"/>
  <c r="H364" i="12"/>
  <c r="G364" i="12"/>
  <c r="F364" i="12"/>
  <c r="E364" i="12"/>
  <c r="D364" i="12"/>
  <c r="C364" i="12"/>
  <c r="B364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B361" i="12"/>
  <c r="M361" i="12"/>
  <c r="P361" i="12"/>
  <c r="O361" i="12"/>
  <c r="N361" i="12"/>
  <c r="L361" i="12"/>
  <c r="K361" i="12"/>
  <c r="J361" i="12"/>
  <c r="I361" i="12"/>
  <c r="H361" i="12"/>
  <c r="G361" i="12"/>
  <c r="F361" i="12"/>
  <c r="E361" i="12"/>
  <c r="D361" i="12"/>
  <c r="C361" i="12"/>
  <c r="O359" i="12"/>
  <c r="N359" i="12"/>
  <c r="M359" i="12"/>
  <c r="L359" i="12"/>
  <c r="K359" i="12"/>
  <c r="J359" i="12"/>
  <c r="I359" i="12"/>
  <c r="H359" i="12"/>
  <c r="G359" i="12"/>
  <c r="F359" i="12"/>
  <c r="E359" i="12"/>
  <c r="D359" i="12"/>
  <c r="C359" i="12"/>
  <c r="B359" i="12"/>
  <c r="O358" i="12"/>
  <c r="N358" i="12"/>
  <c r="M358" i="12"/>
  <c r="L358" i="12"/>
  <c r="K358" i="12"/>
  <c r="J358" i="12"/>
  <c r="I358" i="12"/>
  <c r="H358" i="12"/>
  <c r="G358" i="12"/>
  <c r="F358" i="12"/>
  <c r="E358" i="12"/>
  <c r="D358" i="12"/>
  <c r="C358" i="12"/>
  <c r="B358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B357" i="12"/>
  <c r="B355" i="12"/>
  <c r="M355" i="12"/>
  <c r="P355" i="12"/>
  <c r="O355" i="12"/>
  <c r="N355" i="12"/>
  <c r="L355" i="12"/>
  <c r="K355" i="12"/>
  <c r="J355" i="12"/>
  <c r="I355" i="12"/>
  <c r="H355" i="12"/>
  <c r="G355" i="12"/>
  <c r="F355" i="12"/>
  <c r="E355" i="12"/>
  <c r="D355" i="12"/>
  <c r="C355" i="12"/>
  <c r="O353" i="12"/>
  <c r="N353" i="12"/>
  <c r="M353" i="12"/>
  <c r="L353" i="12"/>
  <c r="K353" i="12"/>
  <c r="J353" i="12"/>
  <c r="I353" i="12"/>
  <c r="H353" i="12"/>
  <c r="G353" i="12"/>
  <c r="F353" i="12"/>
  <c r="E353" i="12"/>
  <c r="D353" i="12"/>
  <c r="C353" i="12"/>
  <c r="B353" i="12"/>
  <c r="O352" i="12"/>
  <c r="N352" i="12"/>
  <c r="M352" i="12"/>
  <c r="L352" i="12"/>
  <c r="K352" i="12"/>
  <c r="J352" i="12"/>
  <c r="I352" i="12"/>
  <c r="H352" i="12"/>
  <c r="G352" i="12"/>
  <c r="F352" i="12"/>
  <c r="E352" i="12"/>
  <c r="D352" i="12"/>
  <c r="C352" i="12"/>
  <c r="B352" i="12"/>
  <c r="O351" i="12"/>
  <c r="N351" i="12"/>
  <c r="M351" i="12"/>
  <c r="L351" i="12"/>
  <c r="K351" i="12"/>
  <c r="J351" i="12"/>
  <c r="I351" i="12"/>
  <c r="H351" i="12"/>
  <c r="G351" i="12"/>
  <c r="F351" i="12"/>
  <c r="E351" i="12"/>
  <c r="D351" i="12"/>
  <c r="C351" i="12"/>
  <c r="B351" i="12"/>
  <c r="M714" i="14"/>
  <c r="L710" i="14"/>
  <c r="N646" i="14"/>
  <c r="N462" i="14"/>
  <c r="N463" i="14"/>
  <c r="N464" i="14"/>
  <c r="N461" i="14"/>
  <c r="N465" i="14"/>
  <c r="N650" i="14"/>
  <c r="B124" i="14"/>
  <c r="B123" i="14"/>
  <c r="M714" i="16"/>
  <c r="O653" i="16"/>
  <c r="N713" i="16"/>
  <c r="O713" i="16"/>
  <c r="O714" i="16"/>
  <c r="O716" i="16"/>
  <c r="N714" i="16"/>
  <c r="N716" i="16"/>
  <c r="O715" i="16"/>
  <c r="N715" i="16"/>
  <c r="L710" i="16"/>
  <c r="M709" i="16"/>
  <c r="N709" i="16"/>
  <c r="O709" i="16"/>
  <c r="O710" i="16"/>
  <c r="O712" i="16"/>
  <c r="N710" i="16"/>
  <c r="N712" i="16"/>
  <c r="M710" i="16"/>
  <c r="M712" i="16"/>
  <c r="O711" i="16"/>
  <c r="N711" i="16"/>
  <c r="K706" i="16"/>
  <c r="L705" i="16"/>
  <c r="M705" i="16"/>
  <c r="N705" i="16"/>
  <c r="O705" i="16"/>
  <c r="O706" i="16"/>
  <c r="O708" i="16"/>
  <c r="N706" i="16"/>
  <c r="N708" i="16"/>
  <c r="M706" i="16"/>
  <c r="M708" i="16"/>
  <c r="L706" i="16"/>
  <c r="L708" i="16"/>
  <c r="O707" i="16"/>
  <c r="N707" i="16"/>
  <c r="J702" i="16"/>
  <c r="K701" i="16"/>
  <c r="L701" i="16"/>
  <c r="M701" i="16"/>
  <c r="N701" i="16"/>
  <c r="O701" i="16"/>
  <c r="O702" i="16"/>
  <c r="O704" i="16"/>
  <c r="N702" i="16"/>
  <c r="N704" i="16"/>
  <c r="M702" i="16"/>
  <c r="M704" i="16"/>
  <c r="L702" i="16"/>
  <c r="L704" i="16"/>
  <c r="K702" i="16"/>
  <c r="K704" i="16"/>
  <c r="O703" i="16"/>
  <c r="N703" i="16"/>
  <c r="I698" i="16"/>
  <c r="J697" i="16"/>
  <c r="K697" i="16"/>
  <c r="L697" i="16"/>
  <c r="M697" i="16"/>
  <c r="N697" i="16"/>
  <c r="O697" i="16"/>
  <c r="O698" i="16"/>
  <c r="O700" i="16"/>
  <c r="N698" i="16"/>
  <c r="N700" i="16"/>
  <c r="M698" i="16"/>
  <c r="M700" i="16"/>
  <c r="L698" i="16"/>
  <c r="L700" i="16"/>
  <c r="K698" i="16"/>
  <c r="K700" i="16"/>
  <c r="J698" i="16"/>
  <c r="J700" i="16"/>
  <c r="O699" i="16"/>
  <c r="N699" i="16"/>
  <c r="H694" i="16"/>
  <c r="I693" i="16"/>
  <c r="J693" i="16"/>
  <c r="K693" i="16"/>
  <c r="L693" i="16"/>
  <c r="M693" i="16"/>
  <c r="N693" i="16"/>
  <c r="O693" i="16"/>
  <c r="O694" i="16"/>
  <c r="O696" i="16"/>
  <c r="N694" i="16"/>
  <c r="N696" i="16"/>
  <c r="M694" i="16"/>
  <c r="M696" i="16"/>
  <c r="L694" i="16"/>
  <c r="L696" i="16"/>
  <c r="K694" i="16"/>
  <c r="K696" i="16"/>
  <c r="J694" i="16"/>
  <c r="J696" i="16"/>
  <c r="I694" i="16"/>
  <c r="I696" i="16"/>
  <c r="O695" i="16"/>
  <c r="N695" i="16"/>
  <c r="G690" i="16"/>
  <c r="H689" i="16"/>
  <c r="I689" i="16"/>
  <c r="J689" i="16"/>
  <c r="K689" i="16"/>
  <c r="L689" i="16"/>
  <c r="M689" i="16"/>
  <c r="N689" i="16"/>
  <c r="O689" i="16"/>
  <c r="O690" i="16"/>
  <c r="O692" i="16"/>
  <c r="N690" i="16"/>
  <c r="N692" i="16"/>
  <c r="M690" i="16"/>
  <c r="M692" i="16"/>
  <c r="L690" i="16"/>
  <c r="L692" i="16"/>
  <c r="K690" i="16"/>
  <c r="K692" i="16"/>
  <c r="J690" i="16"/>
  <c r="J692" i="16"/>
  <c r="I690" i="16"/>
  <c r="I692" i="16"/>
  <c r="H690" i="16"/>
  <c r="H692" i="16"/>
  <c r="O691" i="16"/>
  <c r="N691" i="16"/>
  <c r="F686" i="16"/>
  <c r="G685" i="16"/>
  <c r="H685" i="16"/>
  <c r="I685" i="16"/>
  <c r="J685" i="16"/>
  <c r="K685" i="16"/>
  <c r="L685" i="16"/>
  <c r="M685" i="16"/>
  <c r="N685" i="16"/>
  <c r="O685" i="16"/>
  <c r="O686" i="16"/>
  <c r="O688" i="16"/>
  <c r="N686" i="16"/>
  <c r="N688" i="16"/>
  <c r="M686" i="16"/>
  <c r="M688" i="16"/>
  <c r="L686" i="16"/>
  <c r="L688" i="16"/>
  <c r="K686" i="16"/>
  <c r="K688" i="16"/>
  <c r="J686" i="16"/>
  <c r="J688" i="16"/>
  <c r="I686" i="16"/>
  <c r="I688" i="16"/>
  <c r="H686" i="16"/>
  <c r="H688" i="16"/>
  <c r="G686" i="16"/>
  <c r="G688" i="16"/>
  <c r="O687" i="16"/>
  <c r="N687" i="16"/>
  <c r="E682" i="16"/>
  <c r="F681" i="16"/>
  <c r="G681" i="16"/>
  <c r="H681" i="16"/>
  <c r="I681" i="16"/>
  <c r="J681" i="16"/>
  <c r="K681" i="16"/>
  <c r="L681" i="16"/>
  <c r="M681" i="16"/>
  <c r="N681" i="16"/>
  <c r="O681" i="16"/>
  <c r="O682" i="16"/>
  <c r="O684" i="16"/>
  <c r="N682" i="16"/>
  <c r="N684" i="16"/>
  <c r="M682" i="16"/>
  <c r="M684" i="16"/>
  <c r="L682" i="16"/>
  <c r="L684" i="16"/>
  <c r="K682" i="16"/>
  <c r="K684" i="16"/>
  <c r="J682" i="16"/>
  <c r="J684" i="16"/>
  <c r="I682" i="16"/>
  <c r="I684" i="16"/>
  <c r="H682" i="16"/>
  <c r="H684" i="16"/>
  <c r="G682" i="16"/>
  <c r="G684" i="16"/>
  <c r="F682" i="16"/>
  <c r="F684" i="16"/>
  <c r="O683" i="16"/>
  <c r="N683" i="16"/>
  <c r="D678" i="16"/>
  <c r="E677" i="16"/>
  <c r="F677" i="16"/>
  <c r="G677" i="16"/>
  <c r="H677" i="16"/>
  <c r="I677" i="16"/>
  <c r="J677" i="16"/>
  <c r="K677" i="16"/>
  <c r="L677" i="16"/>
  <c r="M677" i="16"/>
  <c r="N677" i="16"/>
  <c r="O677" i="16"/>
  <c r="O678" i="16"/>
  <c r="O680" i="16"/>
  <c r="N678" i="16"/>
  <c r="N680" i="16"/>
  <c r="M678" i="16"/>
  <c r="M680" i="16"/>
  <c r="L678" i="16"/>
  <c r="L680" i="16"/>
  <c r="K678" i="16"/>
  <c r="K680" i="16"/>
  <c r="J678" i="16"/>
  <c r="J680" i="16"/>
  <c r="I678" i="16"/>
  <c r="I680" i="16"/>
  <c r="H678" i="16"/>
  <c r="H680" i="16"/>
  <c r="G678" i="16"/>
  <c r="G680" i="16"/>
  <c r="F678" i="16"/>
  <c r="F680" i="16"/>
  <c r="E678" i="16"/>
  <c r="E680" i="16"/>
  <c r="O679" i="16"/>
  <c r="N679" i="16"/>
  <c r="C674" i="16"/>
  <c r="D673" i="16"/>
  <c r="E673" i="16"/>
  <c r="F673" i="16"/>
  <c r="G673" i="16"/>
  <c r="H673" i="16"/>
  <c r="I673" i="16"/>
  <c r="J673" i="16"/>
  <c r="K673" i="16"/>
  <c r="L673" i="16"/>
  <c r="M673" i="16"/>
  <c r="N673" i="16"/>
  <c r="O673" i="16"/>
  <c r="O674" i="16"/>
  <c r="O676" i="16"/>
  <c r="N674" i="16"/>
  <c r="N676" i="16"/>
  <c r="M674" i="16"/>
  <c r="M676" i="16"/>
  <c r="L674" i="16"/>
  <c r="L676" i="16"/>
  <c r="K674" i="16"/>
  <c r="K676" i="16"/>
  <c r="J674" i="16"/>
  <c r="J676" i="16"/>
  <c r="I674" i="16"/>
  <c r="I676" i="16"/>
  <c r="H674" i="16"/>
  <c r="H676" i="16"/>
  <c r="G674" i="16"/>
  <c r="G676" i="16"/>
  <c r="F674" i="16"/>
  <c r="F676" i="16"/>
  <c r="E674" i="16"/>
  <c r="E676" i="16"/>
  <c r="D674" i="16"/>
  <c r="D676" i="16"/>
  <c r="O675" i="16"/>
  <c r="N675" i="16"/>
  <c r="B670" i="16"/>
  <c r="C669" i="16"/>
  <c r="D669" i="16"/>
  <c r="E669" i="16"/>
  <c r="F669" i="16"/>
  <c r="G669" i="16"/>
  <c r="H669" i="16"/>
  <c r="I669" i="16"/>
  <c r="J669" i="16"/>
  <c r="K669" i="16"/>
  <c r="L669" i="16"/>
  <c r="M669" i="16"/>
  <c r="N669" i="16"/>
  <c r="O669" i="16"/>
  <c r="O670" i="16"/>
  <c r="O672" i="16"/>
  <c r="N670" i="16"/>
  <c r="N672" i="16"/>
  <c r="M670" i="16"/>
  <c r="M672" i="16"/>
  <c r="L670" i="16"/>
  <c r="L672" i="16"/>
  <c r="K670" i="16"/>
  <c r="K672" i="16"/>
  <c r="J670" i="16"/>
  <c r="J672" i="16"/>
  <c r="I670" i="16"/>
  <c r="I672" i="16"/>
  <c r="H670" i="16"/>
  <c r="H672" i="16"/>
  <c r="G670" i="16"/>
  <c r="G672" i="16"/>
  <c r="F670" i="16"/>
  <c r="F672" i="16"/>
  <c r="E670" i="16"/>
  <c r="E672" i="16"/>
  <c r="D670" i="16"/>
  <c r="D672" i="16"/>
  <c r="C670" i="16"/>
  <c r="C672" i="16"/>
  <c r="O671" i="16"/>
  <c r="N671" i="16"/>
  <c r="B457" i="16"/>
  <c r="B640" i="16"/>
  <c r="B647" i="16"/>
  <c r="C457" i="16"/>
  <c r="C640" i="16"/>
  <c r="C647" i="16"/>
  <c r="D457" i="16"/>
  <c r="D640" i="16"/>
  <c r="D647" i="16"/>
  <c r="E457" i="16"/>
  <c r="E640" i="16"/>
  <c r="E647" i="16"/>
  <c r="F457" i="16"/>
  <c r="F640" i="16"/>
  <c r="F647" i="16"/>
  <c r="G457" i="16"/>
  <c r="G640" i="16"/>
  <c r="G647" i="16"/>
  <c r="H457" i="16"/>
  <c r="H640" i="16"/>
  <c r="H647" i="16"/>
  <c r="I457" i="16"/>
  <c r="I640" i="16"/>
  <c r="I647" i="16"/>
  <c r="J457" i="16"/>
  <c r="J640" i="16"/>
  <c r="J647" i="16"/>
  <c r="K457" i="16"/>
  <c r="K640" i="16"/>
  <c r="K647" i="16"/>
  <c r="L457" i="16"/>
  <c r="L640" i="16"/>
  <c r="L647" i="16"/>
  <c r="M457" i="16"/>
  <c r="M640" i="16"/>
  <c r="M647" i="16"/>
  <c r="N457" i="16"/>
  <c r="N640" i="16"/>
  <c r="N647" i="16"/>
  <c r="P647" i="16"/>
  <c r="O457" i="16"/>
  <c r="O640" i="16"/>
  <c r="O647" i="16"/>
  <c r="O662" i="16"/>
  <c r="O667" i="16"/>
  <c r="N662" i="16"/>
  <c r="N667" i="16"/>
  <c r="M662" i="16"/>
  <c r="M667" i="16"/>
  <c r="L662" i="16"/>
  <c r="L667" i="16"/>
  <c r="K662" i="16"/>
  <c r="K667" i="16"/>
  <c r="J662" i="16"/>
  <c r="J667" i="16"/>
  <c r="I662" i="16"/>
  <c r="I667" i="16"/>
  <c r="H662" i="16"/>
  <c r="H667" i="16"/>
  <c r="G662" i="16"/>
  <c r="G667" i="16"/>
  <c r="F662" i="16"/>
  <c r="F667" i="16"/>
  <c r="E662" i="16"/>
  <c r="E667" i="16"/>
  <c r="D662" i="16"/>
  <c r="D667" i="16"/>
  <c r="C662" i="16"/>
  <c r="C667" i="16"/>
  <c r="B662" i="16"/>
  <c r="B667" i="16"/>
  <c r="O666" i="16"/>
  <c r="N666" i="16"/>
  <c r="B646" i="16"/>
  <c r="B461" i="16"/>
  <c r="B462" i="16"/>
  <c r="B463" i="16"/>
  <c r="B464" i="16"/>
  <c r="B465" i="16"/>
  <c r="B650" i="16"/>
  <c r="C646" i="16"/>
  <c r="C461" i="16"/>
  <c r="C462" i="16"/>
  <c r="C463" i="16"/>
  <c r="C464" i="16"/>
  <c r="C465" i="16"/>
  <c r="C650" i="16"/>
  <c r="D646" i="16"/>
  <c r="D461" i="16"/>
  <c r="D462" i="16"/>
  <c r="D463" i="16"/>
  <c r="D464" i="16"/>
  <c r="D465" i="16"/>
  <c r="D650" i="16"/>
  <c r="E646" i="16"/>
  <c r="E461" i="16"/>
  <c r="E462" i="16"/>
  <c r="E463" i="16"/>
  <c r="E464" i="16"/>
  <c r="E465" i="16"/>
  <c r="E650" i="16"/>
  <c r="F646" i="16"/>
  <c r="F461" i="16"/>
  <c r="F462" i="16"/>
  <c r="F463" i="16"/>
  <c r="F464" i="16"/>
  <c r="F465" i="16"/>
  <c r="F650" i="16"/>
  <c r="G646" i="16"/>
  <c r="G461" i="16"/>
  <c r="G462" i="16"/>
  <c r="G463" i="16"/>
  <c r="G464" i="16"/>
  <c r="G465" i="16"/>
  <c r="G650" i="16"/>
  <c r="H646" i="16"/>
  <c r="H461" i="16"/>
  <c r="H462" i="16"/>
  <c r="H463" i="16"/>
  <c r="H464" i="16"/>
  <c r="H465" i="16"/>
  <c r="H650" i="16"/>
  <c r="I646" i="16"/>
  <c r="I461" i="16"/>
  <c r="I462" i="16"/>
  <c r="I463" i="16"/>
  <c r="I464" i="16"/>
  <c r="I465" i="16"/>
  <c r="I650" i="16"/>
  <c r="J646" i="16"/>
  <c r="J461" i="16"/>
  <c r="J462" i="16"/>
  <c r="J463" i="16"/>
  <c r="J464" i="16"/>
  <c r="J465" i="16"/>
  <c r="J650" i="16"/>
  <c r="K646" i="16"/>
  <c r="K461" i="16"/>
  <c r="K462" i="16"/>
  <c r="K463" i="16"/>
  <c r="K464" i="16"/>
  <c r="K465" i="16"/>
  <c r="K650" i="16"/>
  <c r="L646" i="16"/>
  <c r="L461" i="16"/>
  <c r="L462" i="16"/>
  <c r="L463" i="16"/>
  <c r="L464" i="16"/>
  <c r="L465" i="16"/>
  <c r="L650" i="16"/>
  <c r="M646" i="16"/>
  <c r="M461" i="16"/>
  <c r="M462" i="16"/>
  <c r="M463" i="16"/>
  <c r="M464" i="16"/>
  <c r="M465" i="16"/>
  <c r="M650" i="16"/>
  <c r="N646" i="16"/>
  <c r="N462" i="16"/>
  <c r="N461" i="16"/>
  <c r="N465" i="16"/>
  <c r="N650" i="16"/>
  <c r="P650" i="16"/>
  <c r="O646" i="16"/>
  <c r="O462" i="16"/>
  <c r="O461" i="16"/>
  <c r="O465" i="16"/>
  <c r="O650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C665" i="16"/>
  <c r="B665" i="16"/>
  <c r="B432" i="16"/>
  <c r="B354" i="16"/>
  <c r="B360" i="16"/>
  <c r="B499" i="16"/>
  <c r="B500" i="16"/>
  <c r="B501" i="16"/>
  <c r="B502" i="16"/>
  <c r="B503" i="16"/>
  <c r="B511" i="16"/>
  <c r="B468" i="16"/>
  <c r="B469" i="16"/>
  <c r="B470" i="16"/>
  <c r="B471" i="16"/>
  <c r="B472" i="16"/>
  <c r="B532" i="16"/>
  <c r="B533" i="16"/>
  <c r="B534" i="16"/>
  <c r="B535" i="16"/>
  <c r="B536" i="16"/>
  <c r="B540" i="16"/>
  <c r="B541" i="16"/>
  <c r="B542" i="16"/>
  <c r="B543" i="16"/>
  <c r="B544" i="16"/>
  <c r="B551" i="16"/>
  <c r="B596" i="16"/>
  <c r="B559" i="16"/>
  <c r="B649" i="16"/>
  <c r="C432" i="16"/>
  <c r="C354" i="16"/>
  <c r="C360" i="16"/>
  <c r="C499" i="16"/>
  <c r="C500" i="16"/>
  <c r="C501" i="16"/>
  <c r="C502" i="16"/>
  <c r="C503" i="16"/>
  <c r="C511" i="16"/>
  <c r="C468" i="16"/>
  <c r="C469" i="16"/>
  <c r="C470" i="16"/>
  <c r="C471" i="16"/>
  <c r="C472" i="16"/>
  <c r="C532" i="16"/>
  <c r="C533" i="16"/>
  <c r="C534" i="16"/>
  <c r="C535" i="16"/>
  <c r="C536" i="16"/>
  <c r="C540" i="16"/>
  <c r="C541" i="16"/>
  <c r="C542" i="16"/>
  <c r="C543" i="16"/>
  <c r="C544" i="16"/>
  <c r="C551" i="16"/>
  <c r="C596" i="16"/>
  <c r="C559" i="16"/>
  <c r="C649" i="16"/>
  <c r="D432" i="16"/>
  <c r="D354" i="16"/>
  <c r="D360" i="16"/>
  <c r="D499" i="16"/>
  <c r="D500" i="16"/>
  <c r="D501" i="16"/>
  <c r="D502" i="16"/>
  <c r="D503" i="16"/>
  <c r="D511" i="16"/>
  <c r="D468" i="16"/>
  <c r="D469" i="16"/>
  <c r="D470" i="16"/>
  <c r="D471" i="16"/>
  <c r="D472" i="16"/>
  <c r="D532" i="16"/>
  <c r="D533" i="16"/>
  <c r="D534" i="16"/>
  <c r="D535" i="16"/>
  <c r="D536" i="16"/>
  <c r="D540" i="16"/>
  <c r="D541" i="16"/>
  <c r="D542" i="16"/>
  <c r="D543" i="16"/>
  <c r="D544" i="16"/>
  <c r="D551" i="16"/>
  <c r="D596" i="16"/>
  <c r="D559" i="16"/>
  <c r="D649" i="16"/>
  <c r="E432" i="16"/>
  <c r="E354" i="16"/>
  <c r="E360" i="16"/>
  <c r="E499" i="16"/>
  <c r="E500" i="16"/>
  <c r="E501" i="16"/>
  <c r="E502" i="16"/>
  <c r="E503" i="16"/>
  <c r="E511" i="16"/>
  <c r="E468" i="16"/>
  <c r="E469" i="16"/>
  <c r="E470" i="16"/>
  <c r="E471" i="16"/>
  <c r="E472" i="16"/>
  <c r="E532" i="16"/>
  <c r="E533" i="16"/>
  <c r="E534" i="16"/>
  <c r="E535" i="16"/>
  <c r="E536" i="16"/>
  <c r="E540" i="16"/>
  <c r="E541" i="16"/>
  <c r="E542" i="16"/>
  <c r="E543" i="16"/>
  <c r="E544" i="16"/>
  <c r="E551" i="16"/>
  <c r="E596" i="16"/>
  <c r="E559" i="16"/>
  <c r="E649" i="16"/>
  <c r="F432" i="16"/>
  <c r="F354" i="16"/>
  <c r="F360" i="16"/>
  <c r="F499" i="16"/>
  <c r="F500" i="16"/>
  <c r="F501" i="16"/>
  <c r="F502" i="16"/>
  <c r="F503" i="16"/>
  <c r="F511" i="16"/>
  <c r="F468" i="16"/>
  <c r="F469" i="16"/>
  <c r="F470" i="16"/>
  <c r="F471" i="16"/>
  <c r="F472" i="16"/>
  <c r="F532" i="16"/>
  <c r="F533" i="16"/>
  <c r="F534" i="16"/>
  <c r="F535" i="16"/>
  <c r="F536" i="16"/>
  <c r="F540" i="16"/>
  <c r="F541" i="16"/>
  <c r="F542" i="16"/>
  <c r="F543" i="16"/>
  <c r="F544" i="16"/>
  <c r="F551" i="16"/>
  <c r="F596" i="16"/>
  <c r="F559" i="16"/>
  <c r="F649" i="16"/>
  <c r="G432" i="16"/>
  <c r="G354" i="16"/>
  <c r="G360" i="16"/>
  <c r="G499" i="16"/>
  <c r="G500" i="16"/>
  <c r="G501" i="16"/>
  <c r="G502" i="16"/>
  <c r="G503" i="16"/>
  <c r="G511" i="16"/>
  <c r="G468" i="16"/>
  <c r="G469" i="16"/>
  <c r="G470" i="16"/>
  <c r="G471" i="16"/>
  <c r="G472" i="16"/>
  <c r="G532" i="16"/>
  <c r="G533" i="16"/>
  <c r="G534" i="16"/>
  <c r="G535" i="16"/>
  <c r="G536" i="16"/>
  <c r="G540" i="16"/>
  <c r="G541" i="16"/>
  <c r="G542" i="16"/>
  <c r="G543" i="16"/>
  <c r="G544" i="16"/>
  <c r="G551" i="16"/>
  <c r="G596" i="16"/>
  <c r="G559" i="16"/>
  <c r="G649" i="16"/>
  <c r="H432" i="16"/>
  <c r="H354" i="16"/>
  <c r="H360" i="16"/>
  <c r="H499" i="16"/>
  <c r="H500" i="16"/>
  <c r="H501" i="16"/>
  <c r="H502" i="16"/>
  <c r="H503" i="16"/>
  <c r="H511" i="16"/>
  <c r="H468" i="16"/>
  <c r="H469" i="16"/>
  <c r="H470" i="16"/>
  <c r="H471" i="16"/>
  <c r="H472" i="16"/>
  <c r="H532" i="16"/>
  <c r="H533" i="16"/>
  <c r="H534" i="16"/>
  <c r="H535" i="16"/>
  <c r="H536" i="16"/>
  <c r="H540" i="16"/>
  <c r="H541" i="16"/>
  <c r="H542" i="16"/>
  <c r="H543" i="16"/>
  <c r="H544" i="16"/>
  <c r="H551" i="16"/>
  <c r="H596" i="16"/>
  <c r="H559" i="16"/>
  <c r="H649" i="16"/>
  <c r="I432" i="16"/>
  <c r="I354" i="16"/>
  <c r="I360" i="16"/>
  <c r="I499" i="16"/>
  <c r="I500" i="16"/>
  <c r="I501" i="16"/>
  <c r="I502" i="16"/>
  <c r="I503" i="16"/>
  <c r="I511" i="16"/>
  <c r="I468" i="16"/>
  <c r="I469" i="16"/>
  <c r="I470" i="16"/>
  <c r="I471" i="16"/>
  <c r="I472" i="16"/>
  <c r="I532" i="16"/>
  <c r="I533" i="16"/>
  <c r="I534" i="16"/>
  <c r="I535" i="16"/>
  <c r="I536" i="16"/>
  <c r="I540" i="16"/>
  <c r="I541" i="16"/>
  <c r="I542" i="16"/>
  <c r="I543" i="16"/>
  <c r="I544" i="16"/>
  <c r="I551" i="16"/>
  <c r="I596" i="16"/>
  <c r="I559" i="16"/>
  <c r="I649" i="16"/>
  <c r="J432" i="16"/>
  <c r="J354" i="16"/>
  <c r="J360" i="16"/>
  <c r="J499" i="16"/>
  <c r="J500" i="16"/>
  <c r="J501" i="16"/>
  <c r="J502" i="16"/>
  <c r="J503" i="16"/>
  <c r="J511" i="16"/>
  <c r="J468" i="16"/>
  <c r="J469" i="16"/>
  <c r="J470" i="16"/>
  <c r="J471" i="16"/>
  <c r="J472" i="16"/>
  <c r="J532" i="16"/>
  <c r="J533" i="16"/>
  <c r="J534" i="16"/>
  <c r="J535" i="16"/>
  <c r="J536" i="16"/>
  <c r="J540" i="16"/>
  <c r="J541" i="16"/>
  <c r="J542" i="16"/>
  <c r="J543" i="16"/>
  <c r="J544" i="16"/>
  <c r="J551" i="16"/>
  <c r="J596" i="16"/>
  <c r="J559" i="16"/>
  <c r="J649" i="16"/>
  <c r="K432" i="16"/>
  <c r="K354" i="16"/>
  <c r="K360" i="16"/>
  <c r="K499" i="16"/>
  <c r="K500" i="16"/>
  <c r="K501" i="16"/>
  <c r="K502" i="16"/>
  <c r="K503" i="16"/>
  <c r="K511" i="16"/>
  <c r="K468" i="16"/>
  <c r="K469" i="16"/>
  <c r="K470" i="16"/>
  <c r="K471" i="16"/>
  <c r="K472" i="16"/>
  <c r="K532" i="16"/>
  <c r="K533" i="16"/>
  <c r="K534" i="16"/>
  <c r="K535" i="16"/>
  <c r="K536" i="16"/>
  <c r="K540" i="16"/>
  <c r="K541" i="16"/>
  <c r="K542" i="16"/>
  <c r="K543" i="16"/>
  <c r="K544" i="16"/>
  <c r="K551" i="16"/>
  <c r="K596" i="16"/>
  <c r="K559" i="16"/>
  <c r="K649" i="16"/>
  <c r="L432" i="16"/>
  <c r="L354" i="16"/>
  <c r="L360" i="16"/>
  <c r="L499" i="16"/>
  <c r="L500" i="16"/>
  <c r="L501" i="16"/>
  <c r="L502" i="16"/>
  <c r="L503" i="16"/>
  <c r="L511" i="16"/>
  <c r="L468" i="16"/>
  <c r="L469" i="16"/>
  <c r="L470" i="16"/>
  <c r="L471" i="16"/>
  <c r="L472" i="16"/>
  <c r="L532" i="16"/>
  <c r="L533" i="16"/>
  <c r="L534" i="16"/>
  <c r="L535" i="16"/>
  <c r="L536" i="16"/>
  <c r="L540" i="16"/>
  <c r="L541" i="16"/>
  <c r="L542" i="16"/>
  <c r="L543" i="16"/>
  <c r="L544" i="16"/>
  <c r="L551" i="16"/>
  <c r="L596" i="16"/>
  <c r="L559" i="16"/>
  <c r="L649" i="16"/>
  <c r="M432" i="16"/>
  <c r="M354" i="16"/>
  <c r="M360" i="16"/>
  <c r="M499" i="16"/>
  <c r="M500" i="16"/>
  <c r="M501" i="16"/>
  <c r="M502" i="16"/>
  <c r="M503" i="16"/>
  <c r="M511" i="16"/>
  <c r="M468" i="16"/>
  <c r="M469" i="16"/>
  <c r="M470" i="16"/>
  <c r="M471" i="16"/>
  <c r="M472" i="16"/>
  <c r="M532" i="16"/>
  <c r="M533" i="16"/>
  <c r="M534" i="16"/>
  <c r="M535" i="16"/>
  <c r="M536" i="16"/>
  <c r="M540" i="16"/>
  <c r="M541" i="16"/>
  <c r="M542" i="16"/>
  <c r="M543" i="16"/>
  <c r="M544" i="16"/>
  <c r="M551" i="16"/>
  <c r="M596" i="16"/>
  <c r="M559" i="16"/>
  <c r="M649" i="16"/>
  <c r="N432" i="16"/>
  <c r="N354" i="16"/>
  <c r="N360" i="16"/>
  <c r="N500" i="16"/>
  <c r="N499" i="16"/>
  <c r="N503" i="16"/>
  <c r="N511" i="16"/>
  <c r="N469" i="16"/>
  <c r="N468" i="16"/>
  <c r="N472" i="16"/>
  <c r="N533" i="16"/>
  <c r="N532" i="16"/>
  <c r="N536" i="16"/>
  <c r="N541" i="16"/>
  <c r="N540" i="16"/>
  <c r="N544" i="16"/>
  <c r="N551" i="16"/>
  <c r="N596" i="16"/>
  <c r="N559" i="16"/>
  <c r="N649" i="16"/>
  <c r="P649" i="16"/>
  <c r="O432" i="16"/>
  <c r="O354" i="16"/>
  <c r="O360" i="16"/>
  <c r="O500" i="16"/>
  <c r="O499" i="16"/>
  <c r="O503" i="16"/>
  <c r="O511" i="16"/>
  <c r="O469" i="16"/>
  <c r="O468" i="16"/>
  <c r="O472" i="16"/>
  <c r="O533" i="16"/>
  <c r="O532" i="16"/>
  <c r="O536" i="16"/>
  <c r="O541" i="16"/>
  <c r="O540" i="16"/>
  <c r="O544" i="16"/>
  <c r="O551" i="16"/>
  <c r="O596" i="16"/>
  <c r="O559" i="16"/>
  <c r="O649" i="16"/>
  <c r="O664" i="16"/>
  <c r="N664" i="16"/>
  <c r="M664" i="16"/>
  <c r="L664" i="16"/>
  <c r="K664" i="16"/>
  <c r="J664" i="16"/>
  <c r="I664" i="16"/>
  <c r="H664" i="16"/>
  <c r="G664" i="16"/>
  <c r="F664" i="16"/>
  <c r="E664" i="16"/>
  <c r="D664" i="16"/>
  <c r="C664" i="16"/>
  <c r="B664" i="16"/>
  <c r="B584" i="16"/>
  <c r="B585" i="16"/>
  <c r="B586" i="16"/>
  <c r="B587" i="16"/>
  <c r="B588" i="16"/>
  <c r="B641" i="16"/>
  <c r="B648" i="16"/>
  <c r="C584" i="16"/>
  <c r="C585" i="16"/>
  <c r="C586" i="16"/>
  <c r="C587" i="16"/>
  <c r="C588" i="16"/>
  <c r="C641" i="16"/>
  <c r="C648" i="16"/>
  <c r="D584" i="16"/>
  <c r="D585" i="16"/>
  <c r="D586" i="16"/>
  <c r="D587" i="16"/>
  <c r="D588" i="16"/>
  <c r="D641" i="16"/>
  <c r="D648" i="16"/>
  <c r="E584" i="16"/>
  <c r="E585" i="16"/>
  <c r="E586" i="16"/>
  <c r="E587" i="16"/>
  <c r="E588" i="16"/>
  <c r="E641" i="16"/>
  <c r="E648" i="16"/>
  <c r="F584" i="16"/>
  <c r="F585" i="16"/>
  <c r="F586" i="16"/>
  <c r="F587" i="16"/>
  <c r="F588" i="16"/>
  <c r="F641" i="16"/>
  <c r="F648" i="16"/>
  <c r="G584" i="16"/>
  <c r="G585" i="16"/>
  <c r="G586" i="16"/>
  <c r="G587" i="16"/>
  <c r="G588" i="16"/>
  <c r="G641" i="16"/>
  <c r="G648" i="16"/>
  <c r="H584" i="16"/>
  <c r="H585" i="16"/>
  <c r="H586" i="16"/>
  <c r="H587" i="16"/>
  <c r="H588" i="16"/>
  <c r="H641" i="16"/>
  <c r="H648" i="16"/>
  <c r="I584" i="16"/>
  <c r="I585" i="16"/>
  <c r="I586" i="16"/>
  <c r="I587" i="16"/>
  <c r="I588" i="16"/>
  <c r="I641" i="16"/>
  <c r="I648" i="16"/>
  <c r="J584" i="16"/>
  <c r="J585" i="16"/>
  <c r="J586" i="16"/>
  <c r="J587" i="16"/>
  <c r="J588" i="16"/>
  <c r="J641" i="16"/>
  <c r="J648" i="16"/>
  <c r="K584" i="16"/>
  <c r="K585" i="16"/>
  <c r="K586" i="16"/>
  <c r="K587" i="16"/>
  <c r="K588" i="16"/>
  <c r="K641" i="16"/>
  <c r="K648" i="16"/>
  <c r="L584" i="16"/>
  <c r="L585" i="16"/>
  <c r="L586" i="16"/>
  <c r="L587" i="16"/>
  <c r="L588" i="16"/>
  <c r="L641" i="16"/>
  <c r="L648" i="16"/>
  <c r="M584" i="16"/>
  <c r="M585" i="16"/>
  <c r="M586" i="16"/>
  <c r="M587" i="16"/>
  <c r="M588" i="16"/>
  <c r="M641" i="16"/>
  <c r="M648" i="16"/>
  <c r="N585" i="16"/>
  <c r="N584" i="16"/>
  <c r="N588" i="16"/>
  <c r="N641" i="16"/>
  <c r="N648" i="16"/>
  <c r="P648" i="16"/>
  <c r="O585" i="16"/>
  <c r="O584" i="16"/>
  <c r="O588" i="16"/>
  <c r="O641" i="16"/>
  <c r="O648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C663" i="16"/>
  <c r="B663" i="16"/>
  <c r="O642" i="16"/>
  <c r="O660" i="16"/>
  <c r="N642" i="16"/>
  <c r="N660" i="16"/>
  <c r="M642" i="16"/>
  <c r="M660" i="16"/>
  <c r="L642" i="16"/>
  <c r="L660" i="16"/>
  <c r="K642" i="16"/>
  <c r="K660" i="16"/>
  <c r="J642" i="16"/>
  <c r="J660" i="16"/>
  <c r="I642" i="16"/>
  <c r="I660" i="16"/>
  <c r="H642" i="16"/>
  <c r="H660" i="16"/>
  <c r="G642" i="16"/>
  <c r="G660" i="16"/>
  <c r="F642" i="16"/>
  <c r="F660" i="16"/>
  <c r="E642" i="16"/>
  <c r="E660" i="16"/>
  <c r="D642" i="16"/>
  <c r="D660" i="16"/>
  <c r="C642" i="16"/>
  <c r="C660" i="16"/>
  <c r="O372" i="16"/>
  <c r="N372" i="16"/>
  <c r="O656" i="16"/>
  <c r="O366" i="16"/>
  <c r="N366" i="16"/>
  <c r="O655" i="16"/>
  <c r="O408" i="16"/>
  <c r="N408" i="16"/>
  <c r="O657" i="16"/>
  <c r="O658" i="16"/>
  <c r="M372" i="16"/>
  <c r="N656" i="16"/>
  <c r="M366" i="16"/>
  <c r="N655" i="16"/>
  <c r="M408" i="16"/>
  <c r="N657" i="16"/>
  <c r="N658" i="16"/>
  <c r="L372" i="16"/>
  <c r="M656" i="16"/>
  <c r="L366" i="16"/>
  <c r="M655" i="16"/>
  <c r="L408" i="16"/>
  <c r="M657" i="16"/>
  <c r="M658" i="16"/>
  <c r="K372" i="16"/>
  <c r="L656" i="16"/>
  <c r="K366" i="16"/>
  <c r="L655" i="16"/>
  <c r="K408" i="16"/>
  <c r="L657" i="16"/>
  <c r="L658" i="16"/>
  <c r="J372" i="16"/>
  <c r="K656" i="16"/>
  <c r="J366" i="16"/>
  <c r="K655" i="16"/>
  <c r="J408" i="16"/>
  <c r="K657" i="16"/>
  <c r="K658" i="16"/>
  <c r="I372" i="16"/>
  <c r="J656" i="16"/>
  <c r="I366" i="16"/>
  <c r="J655" i="16"/>
  <c r="I408" i="16"/>
  <c r="J657" i="16"/>
  <c r="J658" i="16"/>
  <c r="H372" i="16"/>
  <c r="I656" i="16"/>
  <c r="H366" i="16"/>
  <c r="I655" i="16"/>
  <c r="H408" i="16"/>
  <c r="I657" i="16"/>
  <c r="I658" i="16"/>
  <c r="G372" i="16"/>
  <c r="H656" i="16"/>
  <c r="G366" i="16"/>
  <c r="H655" i="16"/>
  <c r="G408" i="16"/>
  <c r="H657" i="16"/>
  <c r="H658" i="16"/>
  <c r="F372" i="16"/>
  <c r="G656" i="16"/>
  <c r="F366" i="16"/>
  <c r="G655" i="16"/>
  <c r="F408" i="16"/>
  <c r="G657" i="16"/>
  <c r="G658" i="16"/>
  <c r="E372" i="16"/>
  <c r="F656" i="16"/>
  <c r="E366" i="16"/>
  <c r="F655" i="16"/>
  <c r="E408" i="16"/>
  <c r="F657" i="16"/>
  <c r="F658" i="16"/>
  <c r="D372" i="16"/>
  <c r="E656" i="16"/>
  <c r="D366" i="16"/>
  <c r="E655" i="16"/>
  <c r="D408" i="16"/>
  <c r="E657" i="16"/>
  <c r="E658" i="16"/>
  <c r="C372" i="16"/>
  <c r="D656" i="16"/>
  <c r="C366" i="16"/>
  <c r="D655" i="16"/>
  <c r="C408" i="16"/>
  <c r="D657" i="16"/>
  <c r="D658" i="16"/>
  <c r="B372" i="16"/>
  <c r="C656" i="16"/>
  <c r="B366" i="16"/>
  <c r="C655" i="16"/>
  <c r="B408" i="16"/>
  <c r="C657" i="16"/>
  <c r="C658" i="16"/>
  <c r="P646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C645" i="16"/>
  <c r="B645" i="16"/>
  <c r="C644" i="16"/>
  <c r="M644" i="16"/>
  <c r="P644" i="16"/>
  <c r="O644" i="16"/>
  <c r="N644" i="16"/>
  <c r="L644" i="16"/>
  <c r="K644" i="16"/>
  <c r="J644" i="16"/>
  <c r="I644" i="16"/>
  <c r="H644" i="16"/>
  <c r="G644" i="16"/>
  <c r="F644" i="16"/>
  <c r="E644" i="16"/>
  <c r="D644" i="16"/>
  <c r="B644" i="16"/>
  <c r="P643" i="16"/>
  <c r="P641" i="16"/>
  <c r="P640" i="16"/>
  <c r="C637" i="16"/>
  <c r="M637" i="16"/>
  <c r="P637" i="16"/>
  <c r="O637" i="16"/>
  <c r="N637" i="16"/>
  <c r="L637" i="16"/>
  <c r="K637" i="16"/>
  <c r="J637" i="16"/>
  <c r="I637" i="16"/>
  <c r="H637" i="16"/>
  <c r="G637" i="16"/>
  <c r="F637" i="16"/>
  <c r="E637" i="16"/>
  <c r="D637" i="16"/>
  <c r="B637" i="16"/>
  <c r="C636" i="16"/>
  <c r="M636" i="16"/>
  <c r="P636" i="16"/>
  <c r="O636" i="16"/>
  <c r="N636" i="16"/>
  <c r="L636" i="16"/>
  <c r="K636" i="16"/>
  <c r="J636" i="16"/>
  <c r="I636" i="16"/>
  <c r="H636" i="16"/>
  <c r="G636" i="16"/>
  <c r="F636" i="16"/>
  <c r="E636" i="16"/>
  <c r="D636" i="16"/>
  <c r="B636" i="16"/>
  <c r="C634" i="16"/>
  <c r="M634" i="16"/>
  <c r="P634" i="16"/>
  <c r="O634" i="16"/>
  <c r="N634" i="16"/>
  <c r="L634" i="16"/>
  <c r="K634" i="16"/>
  <c r="J634" i="16"/>
  <c r="I634" i="16"/>
  <c r="H634" i="16"/>
  <c r="G634" i="16"/>
  <c r="F634" i="16"/>
  <c r="E634" i="16"/>
  <c r="D634" i="16"/>
  <c r="B634" i="16"/>
  <c r="C577" i="16"/>
  <c r="C578" i="16"/>
  <c r="C579" i="16"/>
  <c r="C580" i="16"/>
  <c r="C581" i="16"/>
  <c r="C563" i="16"/>
  <c r="C564" i="16"/>
  <c r="C565" i="16"/>
  <c r="C566" i="16"/>
  <c r="C567" i="16"/>
  <c r="C574" i="16"/>
  <c r="C582" i="16"/>
  <c r="C633" i="16"/>
  <c r="M577" i="16"/>
  <c r="M578" i="16"/>
  <c r="M579" i="16"/>
  <c r="M580" i="16"/>
  <c r="M581" i="16"/>
  <c r="M563" i="16"/>
  <c r="M564" i="16"/>
  <c r="M565" i="16"/>
  <c r="M566" i="16"/>
  <c r="M567" i="16"/>
  <c r="M574" i="16"/>
  <c r="M582" i="16"/>
  <c r="M633" i="16"/>
  <c r="P633" i="16"/>
  <c r="O578" i="16"/>
  <c r="O577" i="16"/>
  <c r="O581" i="16"/>
  <c r="O564" i="16"/>
  <c r="O563" i="16"/>
  <c r="O567" i="16"/>
  <c r="O574" i="16"/>
  <c r="O582" i="16"/>
  <c r="O633" i="16"/>
  <c r="N578" i="16"/>
  <c r="N577" i="16"/>
  <c r="N581" i="16"/>
  <c r="N564" i="16"/>
  <c r="N563" i="16"/>
  <c r="N567" i="16"/>
  <c r="N574" i="16"/>
  <c r="N582" i="16"/>
  <c r="N633" i="16"/>
  <c r="L577" i="16"/>
  <c r="L578" i="16"/>
  <c r="L579" i="16"/>
  <c r="L580" i="16"/>
  <c r="L581" i="16"/>
  <c r="L563" i="16"/>
  <c r="L564" i="16"/>
  <c r="L565" i="16"/>
  <c r="L566" i="16"/>
  <c r="L567" i="16"/>
  <c r="L574" i="16"/>
  <c r="L582" i="16"/>
  <c r="L633" i="16"/>
  <c r="K577" i="16"/>
  <c r="K578" i="16"/>
  <c r="K579" i="16"/>
  <c r="K580" i="16"/>
  <c r="K581" i="16"/>
  <c r="K563" i="16"/>
  <c r="K564" i="16"/>
  <c r="K565" i="16"/>
  <c r="K566" i="16"/>
  <c r="K567" i="16"/>
  <c r="K574" i="16"/>
  <c r="K582" i="16"/>
  <c r="K633" i="16"/>
  <c r="J577" i="16"/>
  <c r="J578" i="16"/>
  <c r="J579" i="16"/>
  <c r="J580" i="16"/>
  <c r="J581" i="16"/>
  <c r="J563" i="16"/>
  <c r="J564" i="16"/>
  <c r="J565" i="16"/>
  <c r="J566" i="16"/>
  <c r="J567" i="16"/>
  <c r="J574" i="16"/>
  <c r="J582" i="16"/>
  <c r="J633" i="16"/>
  <c r="I577" i="16"/>
  <c r="I578" i="16"/>
  <c r="I579" i="16"/>
  <c r="I580" i="16"/>
  <c r="I581" i="16"/>
  <c r="I563" i="16"/>
  <c r="I564" i="16"/>
  <c r="I565" i="16"/>
  <c r="I566" i="16"/>
  <c r="I567" i="16"/>
  <c r="I574" i="16"/>
  <c r="I582" i="16"/>
  <c r="I633" i="16"/>
  <c r="H577" i="16"/>
  <c r="H578" i="16"/>
  <c r="H579" i="16"/>
  <c r="H580" i="16"/>
  <c r="H581" i="16"/>
  <c r="H563" i="16"/>
  <c r="H564" i="16"/>
  <c r="H565" i="16"/>
  <c r="H566" i="16"/>
  <c r="H567" i="16"/>
  <c r="H574" i="16"/>
  <c r="H582" i="16"/>
  <c r="H633" i="16"/>
  <c r="G577" i="16"/>
  <c r="G578" i="16"/>
  <c r="G579" i="16"/>
  <c r="G580" i="16"/>
  <c r="G581" i="16"/>
  <c r="G563" i="16"/>
  <c r="G564" i="16"/>
  <c r="G565" i="16"/>
  <c r="G566" i="16"/>
  <c r="G567" i="16"/>
  <c r="G574" i="16"/>
  <c r="G582" i="16"/>
  <c r="G633" i="16"/>
  <c r="F577" i="16"/>
  <c r="F578" i="16"/>
  <c r="F579" i="16"/>
  <c r="F580" i="16"/>
  <c r="F581" i="16"/>
  <c r="F563" i="16"/>
  <c r="F564" i="16"/>
  <c r="F565" i="16"/>
  <c r="F566" i="16"/>
  <c r="F567" i="16"/>
  <c r="F574" i="16"/>
  <c r="F582" i="16"/>
  <c r="F633" i="16"/>
  <c r="E577" i="16"/>
  <c r="E578" i="16"/>
  <c r="E579" i="16"/>
  <c r="E580" i="16"/>
  <c r="E581" i="16"/>
  <c r="E563" i="16"/>
  <c r="E564" i="16"/>
  <c r="E565" i="16"/>
  <c r="E566" i="16"/>
  <c r="E567" i="16"/>
  <c r="E574" i="16"/>
  <c r="E582" i="16"/>
  <c r="E633" i="16"/>
  <c r="D577" i="16"/>
  <c r="D578" i="16"/>
  <c r="D579" i="16"/>
  <c r="D580" i="16"/>
  <c r="D581" i="16"/>
  <c r="D563" i="16"/>
  <c r="D564" i="16"/>
  <c r="D565" i="16"/>
  <c r="D566" i="16"/>
  <c r="D567" i="16"/>
  <c r="D574" i="16"/>
  <c r="D582" i="16"/>
  <c r="D633" i="16"/>
  <c r="B577" i="16"/>
  <c r="B578" i="16"/>
  <c r="B579" i="16"/>
  <c r="B580" i="16"/>
  <c r="B581" i="16"/>
  <c r="B563" i="16"/>
  <c r="B564" i="16"/>
  <c r="B565" i="16"/>
  <c r="B566" i="16"/>
  <c r="B567" i="16"/>
  <c r="B574" i="16"/>
  <c r="B582" i="16"/>
  <c r="B633" i="16"/>
  <c r="C402" i="16"/>
  <c r="C632" i="16"/>
  <c r="M402" i="16"/>
  <c r="M632" i="16"/>
  <c r="P632" i="16"/>
  <c r="O402" i="16"/>
  <c r="O632" i="16"/>
  <c r="N402" i="16"/>
  <c r="N632" i="16"/>
  <c r="L402" i="16"/>
  <c r="L632" i="16"/>
  <c r="K402" i="16"/>
  <c r="K632" i="16"/>
  <c r="J402" i="16"/>
  <c r="J632" i="16"/>
  <c r="I402" i="16"/>
  <c r="I632" i="16"/>
  <c r="H402" i="16"/>
  <c r="H632" i="16"/>
  <c r="G402" i="16"/>
  <c r="G632" i="16"/>
  <c r="F402" i="16"/>
  <c r="F632" i="16"/>
  <c r="E402" i="16"/>
  <c r="E632" i="16"/>
  <c r="D402" i="16"/>
  <c r="D632" i="16"/>
  <c r="B402" i="16"/>
  <c r="B632" i="16"/>
  <c r="O629" i="16"/>
  <c r="N629" i="16"/>
  <c r="M629" i="16"/>
  <c r="L629" i="16"/>
  <c r="K629" i="16"/>
  <c r="J629" i="16"/>
  <c r="I629" i="16"/>
  <c r="H629" i="16"/>
  <c r="G629" i="16"/>
  <c r="F629" i="16"/>
  <c r="E629" i="16"/>
  <c r="D629" i="16"/>
  <c r="C629" i="16"/>
  <c r="B629" i="16"/>
  <c r="O628" i="16"/>
  <c r="N628" i="16"/>
  <c r="M628" i="16"/>
  <c r="L628" i="16"/>
  <c r="K628" i="16"/>
  <c r="J628" i="16"/>
  <c r="I628" i="16"/>
  <c r="H628" i="16"/>
  <c r="G628" i="16"/>
  <c r="F628" i="16"/>
  <c r="E628" i="16"/>
  <c r="D628" i="16"/>
  <c r="C628" i="16"/>
  <c r="B628" i="16"/>
  <c r="O627" i="16"/>
  <c r="N627" i="16"/>
  <c r="M627" i="16"/>
  <c r="L627" i="16"/>
  <c r="K627" i="16"/>
  <c r="J627" i="16"/>
  <c r="I627" i="16"/>
  <c r="H627" i="16"/>
  <c r="G627" i="16"/>
  <c r="F627" i="16"/>
  <c r="E627" i="16"/>
  <c r="D627" i="16"/>
  <c r="C627" i="16"/>
  <c r="B627" i="16"/>
  <c r="O626" i="16"/>
  <c r="N626" i="16"/>
  <c r="M626" i="16"/>
  <c r="L626" i="16"/>
  <c r="K626" i="16"/>
  <c r="J626" i="16"/>
  <c r="I626" i="16"/>
  <c r="H626" i="16"/>
  <c r="G626" i="16"/>
  <c r="F626" i="16"/>
  <c r="E626" i="16"/>
  <c r="D626" i="16"/>
  <c r="C626" i="16"/>
  <c r="B626" i="16"/>
  <c r="O624" i="16"/>
  <c r="N624" i="16"/>
  <c r="M624" i="16"/>
  <c r="L624" i="16"/>
  <c r="K624" i="16"/>
  <c r="J624" i="16"/>
  <c r="I624" i="16"/>
  <c r="H624" i="16"/>
  <c r="G624" i="16"/>
  <c r="F624" i="16"/>
  <c r="E624" i="16"/>
  <c r="D624" i="16"/>
  <c r="C624" i="16"/>
  <c r="B624" i="16"/>
  <c r="O623" i="16"/>
  <c r="N623" i="16"/>
  <c r="M623" i="16"/>
  <c r="L623" i="16"/>
  <c r="K623" i="16"/>
  <c r="J623" i="16"/>
  <c r="I623" i="16"/>
  <c r="H623" i="16"/>
  <c r="G623" i="16"/>
  <c r="F623" i="16"/>
  <c r="E623" i="16"/>
  <c r="D623" i="16"/>
  <c r="C623" i="16"/>
  <c r="B623" i="16"/>
  <c r="O622" i="16"/>
  <c r="N622" i="16"/>
  <c r="M622" i="16"/>
  <c r="L622" i="16"/>
  <c r="K622" i="16"/>
  <c r="J622" i="16"/>
  <c r="I622" i="16"/>
  <c r="H622" i="16"/>
  <c r="G622" i="16"/>
  <c r="F622" i="16"/>
  <c r="E622" i="16"/>
  <c r="D622" i="16"/>
  <c r="C622" i="16"/>
  <c r="B622" i="16"/>
  <c r="O621" i="16"/>
  <c r="N621" i="16"/>
  <c r="M621" i="16"/>
  <c r="L621" i="16"/>
  <c r="K621" i="16"/>
  <c r="J621" i="16"/>
  <c r="I621" i="16"/>
  <c r="H621" i="16"/>
  <c r="G621" i="16"/>
  <c r="F621" i="16"/>
  <c r="E621" i="16"/>
  <c r="D621" i="16"/>
  <c r="C621" i="16"/>
  <c r="B621" i="16"/>
  <c r="O619" i="16"/>
  <c r="N619" i="16"/>
  <c r="M619" i="16"/>
  <c r="L619" i="16"/>
  <c r="K619" i="16"/>
  <c r="J619" i="16"/>
  <c r="I619" i="16"/>
  <c r="H619" i="16"/>
  <c r="G619" i="16"/>
  <c r="F619" i="16"/>
  <c r="E619" i="16"/>
  <c r="D619" i="16"/>
  <c r="C619" i="16"/>
  <c r="B619" i="16"/>
  <c r="O618" i="16"/>
  <c r="N618" i="16"/>
  <c r="M618" i="16"/>
  <c r="L618" i="16"/>
  <c r="K618" i="16"/>
  <c r="J618" i="16"/>
  <c r="I618" i="16"/>
  <c r="H618" i="16"/>
  <c r="G618" i="16"/>
  <c r="F618" i="16"/>
  <c r="E618" i="16"/>
  <c r="D618" i="16"/>
  <c r="C618" i="16"/>
  <c r="B618" i="16"/>
  <c r="O617" i="16"/>
  <c r="N617" i="16"/>
  <c r="M617" i="16"/>
  <c r="L617" i="16"/>
  <c r="K617" i="16"/>
  <c r="J617" i="16"/>
  <c r="I617" i="16"/>
  <c r="H617" i="16"/>
  <c r="G617" i="16"/>
  <c r="F617" i="16"/>
  <c r="E617" i="16"/>
  <c r="D617" i="16"/>
  <c r="C617" i="16"/>
  <c r="B617" i="16"/>
  <c r="O616" i="16"/>
  <c r="N616" i="16"/>
  <c r="M616" i="16"/>
  <c r="L616" i="16"/>
  <c r="K616" i="16"/>
  <c r="J616" i="16"/>
  <c r="I616" i="16"/>
  <c r="H616" i="16"/>
  <c r="G616" i="16"/>
  <c r="F616" i="16"/>
  <c r="E616" i="16"/>
  <c r="D616" i="16"/>
  <c r="C616" i="16"/>
  <c r="B616" i="16"/>
  <c r="O614" i="16"/>
  <c r="N614" i="16"/>
  <c r="M614" i="16"/>
  <c r="L614" i="16"/>
  <c r="K614" i="16"/>
  <c r="J614" i="16"/>
  <c r="I614" i="16"/>
  <c r="H614" i="16"/>
  <c r="G614" i="16"/>
  <c r="F614" i="16"/>
  <c r="E614" i="16"/>
  <c r="D614" i="16"/>
  <c r="C614" i="16"/>
  <c r="B614" i="16"/>
  <c r="O613" i="16"/>
  <c r="N613" i="16"/>
  <c r="M613" i="16"/>
  <c r="L613" i="16"/>
  <c r="K613" i="16"/>
  <c r="J613" i="16"/>
  <c r="I613" i="16"/>
  <c r="H613" i="16"/>
  <c r="G613" i="16"/>
  <c r="F613" i="16"/>
  <c r="E613" i="16"/>
  <c r="D613" i="16"/>
  <c r="C613" i="16"/>
  <c r="B613" i="16"/>
  <c r="O612" i="16"/>
  <c r="N612" i="16"/>
  <c r="M612" i="16"/>
  <c r="L612" i="16"/>
  <c r="K612" i="16"/>
  <c r="J612" i="16"/>
  <c r="I612" i="16"/>
  <c r="H612" i="16"/>
  <c r="G612" i="16"/>
  <c r="F612" i="16"/>
  <c r="E612" i="16"/>
  <c r="D612" i="16"/>
  <c r="C612" i="16"/>
  <c r="B612" i="16"/>
  <c r="O611" i="16"/>
  <c r="N611" i="16"/>
  <c r="M611" i="16"/>
  <c r="L611" i="16"/>
  <c r="K611" i="16"/>
  <c r="J611" i="16"/>
  <c r="I611" i="16"/>
  <c r="H611" i="16"/>
  <c r="G611" i="16"/>
  <c r="F611" i="16"/>
  <c r="E611" i="16"/>
  <c r="D611" i="16"/>
  <c r="C611" i="16"/>
  <c r="B611" i="16"/>
  <c r="C602" i="16"/>
  <c r="C608" i="16"/>
  <c r="M602" i="16"/>
  <c r="M608" i="16"/>
  <c r="P608" i="16"/>
  <c r="O602" i="16"/>
  <c r="O608" i="16"/>
  <c r="N602" i="16"/>
  <c r="N608" i="16"/>
  <c r="L602" i="16"/>
  <c r="L608" i="16"/>
  <c r="K602" i="16"/>
  <c r="K608" i="16"/>
  <c r="J602" i="16"/>
  <c r="J608" i="16"/>
  <c r="I602" i="16"/>
  <c r="I608" i="16"/>
  <c r="H602" i="16"/>
  <c r="H608" i="16"/>
  <c r="G602" i="16"/>
  <c r="G608" i="16"/>
  <c r="F602" i="16"/>
  <c r="F608" i="16"/>
  <c r="E602" i="16"/>
  <c r="E608" i="16"/>
  <c r="D602" i="16"/>
  <c r="D608" i="16"/>
  <c r="B602" i="16"/>
  <c r="B608" i="16"/>
  <c r="O601" i="16"/>
  <c r="O607" i="16"/>
  <c r="N601" i="16"/>
  <c r="N607" i="16"/>
  <c r="M601" i="16"/>
  <c r="M607" i="16"/>
  <c r="L601" i="16"/>
  <c r="L607" i="16"/>
  <c r="K601" i="16"/>
  <c r="K607" i="16"/>
  <c r="J601" i="16"/>
  <c r="J607" i="16"/>
  <c r="I601" i="16"/>
  <c r="I607" i="16"/>
  <c r="H601" i="16"/>
  <c r="H607" i="16"/>
  <c r="G601" i="16"/>
  <c r="G607" i="16"/>
  <c r="F601" i="16"/>
  <c r="F607" i="16"/>
  <c r="E601" i="16"/>
  <c r="E607" i="16"/>
  <c r="D601" i="16"/>
  <c r="D607" i="16"/>
  <c r="C601" i="16"/>
  <c r="C607" i="16"/>
  <c r="B601" i="16"/>
  <c r="B607" i="16"/>
  <c r="O600" i="16"/>
  <c r="O606" i="16"/>
  <c r="N600" i="16"/>
  <c r="N606" i="16"/>
  <c r="M600" i="16"/>
  <c r="M606" i="16"/>
  <c r="L600" i="16"/>
  <c r="L606" i="16"/>
  <c r="K600" i="16"/>
  <c r="K606" i="16"/>
  <c r="J600" i="16"/>
  <c r="J606" i="16"/>
  <c r="I600" i="16"/>
  <c r="I606" i="16"/>
  <c r="H600" i="16"/>
  <c r="H606" i="16"/>
  <c r="G600" i="16"/>
  <c r="G606" i="16"/>
  <c r="F600" i="16"/>
  <c r="F606" i="16"/>
  <c r="E600" i="16"/>
  <c r="E606" i="16"/>
  <c r="D600" i="16"/>
  <c r="D606" i="16"/>
  <c r="C600" i="16"/>
  <c r="C606" i="16"/>
  <c r="B600" i="16"/>
  <c r="B606" i="16"/>
  <c r="O599" i="16"/>
  <c r="O605" i="16"/>
  <c r="N599" i="16"/>
  <c r="N605" i="16"/>
  <c r="M599" i="16"/>
  <c r="M605" i="16"/>
  <c r="L599" i="16"/>
  <c r="L605" i="16"/>
  <c r="K599" i="16"/>
  <c r="K605" i="16"/>
  <c r="J599" i="16"/>
  <c r="J605" i="16"/>
  <c r="I599" i="16"/>
  <c r="I605" i="16"/>
  <c r="H599" i="16"/>
  <c r="H605" i="16"/>
  <c r="G599" i="16"/>
  <c r="G605" i="16"/>
  <c r="F599" i="16"/>
  <c r="F605" i="16"/>
  <c r="E599" i="16"/>
  <c r="E605" i="16"/>
  <c r="D599" i="16"/>
  <c r="D605" i="16"/>
  <c r="C599" i="16"/>
  <c r="C605" i="16"/>
  <c r="B599" i="16"/>
  <c r="B605" i="16"/>
  <c r="C603" i="16"/>
  <c r="M603" i="16"/>
  <c r="P603" i="16"/>
  <c r="O603" i="16"/>
  <c r="N603" i="16"/>
  <c r="L603" i="16"/>
  <c r="K603" i="16"/>
  <c r="J603" i="16"/>
  <c r="I603" i="16"/>
  <c r="H603" i="16"/>
  <c r="G603" i="16"/>
  <c r="F603" i="16"/>
  <c r="E603" i="16"/>
  <c r="D603" i="16"/>
  <c r="B603" i="16"/>
  <c r="C597" i="16"/>
  <c r="M597" i="16"/>
  <c r="P597" i="16"/>
  <c r="O597" i="16"/>
  <c r="N597" i="16"/>
  <c r="L597" i="16"/>
  <c r="K597" i="16"/>
  <c r="J597" i="16"/>
  <c r="I597" i="16"/>
  <c r="H597" i="16"/>
  <c r="G597" i="16"/>
  <c r="F597" i="16"/>
  <c r="E597" i="16"/>
  <c r="D597" i="16"/>
  <c r="B597" i="16"/>
  <c r="P596" i="16"/>
  <c r="O595" i="16"/>
  <c r="N595" i="16"/>
  <c r="M595" i="16"/>
  <c r="L595" i="16"/>
  <c r="K595" i="16"/>
  <c r="J595" i="16"/>
  <c r="I595" i="16"/>
  <c r="H595" i="16"/>
  <c r="G595" i="16"/>
  <c r="F595" i="16"/>
  <c r="E595" i="16"/>
  <c r="D595" i="16"/>
  <c r="C595" i="16"/>
  <c r="B595" i="16"/>
  <c r="O594" i="16"/>
  <c r="N594" i="16"/>
  <c r="M594" i="16"/>
  <c r="L594" i="16"/>
  <c r="K594" i="16"/>
  <c r="J594" i="16"/>
  <c r="I594" i="16"/>
  <c r="H594" i="16"/>
  <c r="G594" i="16"/>
  <c r="F594" i="16"/>
  <c r="E594" i="16"/>
  <c r="D594" i="16"/>
  <c r="C594" i="16"/>
  <c r="B594" i="16"/>
  <c r="O593" i="16"/>
  <c r="N593" i="16"/>
  <c r="M593" i="16"/>
  <c r="L593" i="16"/>
  <c r="K593" i="16"/>
  <c r="J593" i="16"/>
  <c r="I593" i="16"/>
  <c r="H593" i="16"/>
  <c r="G593" i="16"/>
  <c r="F593" i="16"/>
  <c r="E593" i="16"/>
  <c r="D593" i="16"/>
  <c r="C593" i="16"/>
  <c r="B593" i="16"/>
  <c r="O590" i="16"/>
  <c r="N590" i="16"/>
  <c r="M590" i="16"/>
  <c r="L590" i="16"/>
  <c r="K590" i="16"/>
  <c r="J590" i="16"/>
  <c r="I590" i="16"/>
  <c r="H590" i="16"/>
  <c r="G590" i="16"/>
  <c r="F590" i="16"/>
  <c r="E590" i="16"/>
  <c r="D590" i="16"/>
  <c r="C590" i="16"/>
  <c r="C589" i="16"/>
  <c r="M589" i="16"/>
  <c r="P589" i="16"/>
  <c r="O589" i="16"/>
  <c r="N589" i="16"/>
  <c r="L589" i="16"/>
  <c r="K589" i="16"/>
  <c r="J589" i="16"/>
  <c r="I589" i="16"/>
  <c r="H589" i="16"/>
  <c r="G589" i="16"/>
  <c r="F589" i="16"/>
  <c r="E589" i="16"/>
  <c r="D589" i="16"/>
  <c r="B589" i="16"/>
  <c r="P588" i="16"/>
  <c r="O587" i="16"/>
  <c r="N587" i="16"/>
  <c r="O586" i="16"/>
  <c r="N586" i="16"/>
  <c r="P582" i="16"/>
  <c r="P581" i="16"/>
  <c r="O580" i="16"/>
  <c r="N580" i="16"/>
  <c r="O579" i="16"/>
  <c r="N579" i="16"/>
  <c r="C575" i="16"/>
  <c r="M575" i="16"/>
  <c r="P575" i="16"/>
  <c r="O575" i="16"/>
  <c r="N575" i="16"/>
  <c r="L575" i="16"/>
  <c r="K575" i="16"/>
  <c r="J575" i="16"/>
  <c r="I575" i="16"/>
  <c r="H575" i="16"/>
  <c r="G575" i="16"/>
  <c r="F575" i="16"/>
  <c r="E575" i="16"/>
  <c r="D575" i="16"/>
  <c r="B575" i="16"/>
  <c r="P574" i="16"/>
  <c r="O464" i="16"/>
  <c r="O502" i="16"/>
  <c r="O510" i="16"/>
  <c r="O471" i="16"/>
  <c r="O535" i="16"/>
  <c r="O543" i="16"/>
  <c r="O550" i="16"/>
  <c r="O566" i="16"/>
  <c r="O573" i="16"/>
  <c r="N464" i="16"/>
  <c r="N502" i="16"/>
  <c r="N510" i="16"/>
  <c r="N471" i="16"/>
  <c r="N535" i="16"/>
  <c r="N543" i="16"/>
  <c r="N550" i="16"/>
  <c r="N566" i="16"/>
  <c r="N573" i="16"/>
  <c r="M510" i="16"/>
  <c r="M550" i="16"/>
  <c r="M573" i="16"/>
  <c r="L510" i="16"/>
  <c r="L550" i="16"/>
  <c r="L573" i="16"/>
  <c r="K510" i="16"/>
  <c r="K550" i="16"/>
  <c r="K573" i="16"/>
  <c r="J510" i="16"/>
  <c r="J550" i="16"/>
  <c r="J573" i="16"/>
  <c r="I510" i="16"/>
  <c r="I550" i="16"/>
  <c r="I573" i="16"/>
  <c r="H510" i="16"/>
  <c r="H550" i="16"/>
  <c r="H573" i="16"/>
  <c r="G510" i="16"/>
  <c r="G550" i="16"/>
  <c r="G573" i="16"/>
  <c r="F510" i="16"/>
  <c r="F550" i="16"/>
  <c r="F573" i="16"/>
  <c r="E510" i="16"/>
  <c r="E550" i="16"/>
  <c r="E573" i="16"/>
  <c r="D510" i="16"/>
  <c r="D550" i="16"/>
  <c r="D573" i="16"/>
  <c r="C510" i="16"/>
  <c r="C550" i="16"/>
  <c r="C573" i="16"/>
  <c r="B510" i="16"/>
  <c r="B550" i="16"/>
  <c r="B573" i="16"/>
  <c r="O463" i="16"/>
  <c r="O501" i="16"/>
  <c r="O509" i="16"/>
  <c r="O470" i="16"/>
  <c r="O534" i="16"/>
  <c r="O542" i="16"/>
  <c r="O549" i="16"/>
  <c r="O565" i="16"/>
  <c r="O572" i="16"/>
  <c r="N463" i="16"/>
  <c r="N501" i="16"/>
  <c r="N509" i="16"/>
  <c r="N470" i="16"/>
  <c r="N534" i="16"/>
  <c r="N542" i="16"/>
  <c r="N549" i="16"/>
  <c r="N565" i="16"/>
  <c r="N572" i="16"/>
  <c r="M509" i="16"/>
  <c r="M549" i="16"/>
  <c r="M572" i="16"/>
  <c r="L509" i="16"/>
  <c r="L549" i="16"/>
  <c r="L572" i="16"/>
  <c r="K509" i="16"/>
  <c r="K549" i="16"/>
  <c r="K572" i="16"/>
  <c r="J509" i="16"/>
  <c r="J549" i="16"/>
  <c r="J572" i="16"/>
  <c r="I509" i="16"/>
  <c r="I549" i="16"/>
  <c r="I572" i="16"/>
  <c r="H509" i="16"/>
  <c r="H549" i="16"/>
  <c r="H572" i="16"/>
  <c r="G509" i="16"/>
  <c r="G549" i="16"/>
  <c r="G572" i="16"/>
  <c r="F509" i="16"/>
  <c r="F549" i="16"/>
  <c r="F572" i="16"/>
  <c r="E509" i="16"/>
  <c r="E549" i="16"/>
  <c r="E572" i="16"/>
  <c r="D509" i="16"/>
  <c r="D549" i="16"/>
  <c r="D572" i="16"/>
  <c r="C509" i="16"/>
  <c r="C549" i="16"/>
  <c r="C572" i="16"/>
  <c r="B509" i="16"/>
  <c r="B549" i="16"/>
  <c r="B572" i="16"/>
  <c r="O508" i="16"/>
  <c r="O548" i="16"/>
  <c r="O571" i="16"/>
  <c r="N508" i="16"/>
  <c r="N548" i="16"/>
  <c r="N571" i="16"/>
  <c r="M508" i="16"/>
  <c r="M548" i="16"/>
  <c r="M571" i="16"/>
  <c r="L508" i="16"/>
  <c r="L548" i="16"/>
  <c r="L571" i="16"/>
  <c r="K508" i="16"/>
  <c r="K548" i="16"/>
  <c r="K571" i="16"/>
  <c r="J508" i="16"/>
  <c r="J548" i="16"/>
  <c r="J571" i="16"/>
  <c r="I508" i="16"/>
  <c r="I548" i="16"/>
  <c r="I571" i="16"/>
  <c r="H508" i="16"/>
  <c r="H548" i="16"/>
  <c r="H571" i="16"/>
  <c r="G508" i="16"/>
  <c r="G548" i="16"/>
  <c r="G571" i="16"/>
  <c r="F508" i="16"/>
  <c r="F548" i="16"/>
  <c r="F571" i="16"/>
  <c r="E508" i="16"/>
  <c r="E548" i="16"/>
  <c r="E571" i="16"/>
  <c r="D508" i="16"/>
  <c r="D548" i="16"/>
  <c r="D571" i="16"/>
  <c r="C508" i="16"/>
  <c r="C548" i="16"/>
  <c r="C571" i="16"/>
  <c r="B508" i="16"/>
  <c r="B548" i="16"/>
  <c r="B571" i="16"/>
  <c r="O507" i="16"/>
  <c r="O547" i="16"/>
  <c r="O570" i="16"/>
  <c r="N507" i="16"/>
  <c r="N547" i="16"/>
  <c r="N570" i="16"/>
  <c r="M507" i="16"/>
  <c r="M547" i="16"/>
  <c r="M570" i="16"/>
  <c r="L507" i="16"/>
  <c r="L547" i="16"/>
  <c r="L570" i="16"/>
  <c r="K507" i="16"/>
  <c r="K547" i="16"/>
  <c r="K570" i="16"/>
  <c r="J507" i="16"/>
  <c r="J547" i="16"/>
  <c r="J570" i="16"/>
  <c r="I507" i="16"/>
  <c r="I547" i="16"/>
  <c r="I570" i="16"/>
  <c r="H507" i="16"/>
  <c r="H547" i="16"/>
  <c r="H570" i="16"/>
  <c r="G507" i="16"/>
  <c r="G547" i="16"/>
  <c r="G570" i="16"/>
  <c r="F507" i="16"/>
  <c r="F547" i="16"/>
  <c r="F570" i="16"/>
  <c r="E507" i="16"/>
  <c r="E547" i="16"/>
  <c r="E570" i="16"/>
  <c r="D507" i="16"/>
  <c r="D547" i="16"/>
  <c r="D570" i="16"/>
  <c r="C507" i="16"/>
  <c r="C547" i="16"/>
  <c r="C570" i="16"/>
  <c r="B507" i="16"/>
  <c r="B547" i="16"/>
  <c r="B570" i="16"/>
  <c r="C568" i="16"/>
  <c r="M568" i="16"/>
  <c r="P568" i="16"/>
  <c r="O568" i="16"/>
  <c r="N568" i="16"/>
  <c r="L568" i="16"/>
  <c r="K568" i="16"/>
  <c r="J568" i="16"/>
  <c r="I568" i="16"/>
  <c r="H568" i="16"/>
  <c r="G568" i="16"/>
  <c r="F568" i="16"/>
  <c r="E568" i="16"/>
  <c r="D568" i="16"/>
  <c r="B568" i="16"/>
  <c r="P567" i="16"/>
  <c r="O561" i="16"/>
  <c r="N561" i="16"/>
  <c r="M561" i="16"/>
  <c r="L561" i="16"/>
  <c r="K561" i="16"/>
  <c r="J561" i="16"/>
  <c r="I561" i="16"/>
  <c r="H561" i="16"/>
  <c r="G561" i="16"/>
  <c r="F561" i="16"/>
  <c r="E561" i="16"/>
  <c r="D561" i="16"/>
  <c r="C561" i="16"/>
  <c r="C560" i="16"/>
  <c r="M560" i="16"/>
  <c r="P560" i="16"/>
  <c r="O560" i="16"/>
  <c r="N560" i="16"/>
  <c r="L560" i="16"/>
  <c r="K560" i="16"/>
  <c r="J560" i="16"/>
  <c r="I560" i="16"/>
  <c r="H560" i="16"/>
  <c r="G560" i="16"/>
  <c r="F560" i="16"/>
  <c r="E560" i="16"/>
  <c r="D560" i="16"/>
  <c r="B560" i="16"/>
  <c r="P559" i="16"/>
  <c r="O558" i="16"/>
  <c r="N558" i="16"/>
  <c r="M558" i="16"/>
  <c r="L558" i="16"/>
  <c r="K558" i="16"/>
  <c r="J558" i="16"/>
  <c r="I558" i="16"/>
  <c r="H558" i="16"/>
  <c r="G558" i="16"/>
  <c r="F558" i="16"/>
  <c r="E558" i="16"/>
  <c r="D558" i="16"/>
  <c r="C558" i="16"/>
  <c r="B558" i="16"/>
  <c r="O557" i="16"/>
  <c r="N557" i="16"/>
  <c r="M557" i="16"/>
  <c r="L557" i="16"/>
  <c r="K557" i="16"/>
  <c r="J557" i="16"/>
  <c r="I557" i="16"/>
  <c r="H557" i="16"/>
  <c r="G557" i="16"/>
  <c r="F557" i="16"/>
  <c r="E557" i="16"/>
  <c r="D557" i="16"/>
  <c r="C557" i="16"/>
  <c r="B557" i="16"/>
  <c r="O556" i="16"/>
  <c r="N556" i="16"/>
  <c r="M556" i="16"/>
  <c r="L556" i="16"/>
  <c r="K556" i="16"/>
  <c r="J556" i="16"/>
  <c r="I556" i="16"/>
  <c r="H556" i="16"/>
  <c r="G556" i="16"/>
  <c r="F556" i="16"/>
  <c r="E556" i="16"/>
  <c r="D556" i="16"/>
  <c r="C556" i="16"/>
  <c r="B556" i="16"/>
  <c r="O555" i="16"/>
  <c r="N555" i="16"/>
  <c r="M555" i="16"/>
  <c r="L555" i="16"/>
  <c r="K555" i="16"/>
  <c r="J555" i="16"/>
  <c r="I555" i="16"/>
  <c r="H555" i="16"/>
  <c r="G555" i="16"/>
  <c r="F555" i="16"/>
  <c r="E555" i="16"/>
  <c r="D555" i="16"/>
  <c r="C555" i="16"/>
  <c r="B555" i="16"/>
  <c r="O553" i="16"/>
  <c r="N553" i="16"/>
  <c r="M553" i="16"/>
  <c r="L553" i="16"/>
  <c r="K553" i="16"/>
  <c r="J553" i="16"/>
  <c r="I553" i="16"/>
  <c r="H553" i="16"/>
  <c r="G553" i="16"/>
  <c r="F553" i="16"/>
  <c r="E553" i="16"/>
  <c r="D553" i="16"/>
  <c r="C553" i="16"/>
  <c r="C552" i="16"/>
  <c r="M552" i="16"/>
  <c r="P552" i="16"/>
  <c r="O552" i="16"/>
  <c r="N552" i="16"/>
  <c r="L552" i="16"/>
  <c r="K552" i="16"/>
  <c r="J552" i="16"/>
  <c r="I552" i="16"/>
  <c r="H552" i="16"/>
  <c r="G552" i="16"/>
  <c r="F552" i="16"/>
  <c r="E552" i="16"/>
  <c r="D552" i="16"/>
  <c r="B552" i="16"/>
  <c r="P551" i="16"/>
  <c r="C545" i="16"/>
  <c r="M545" i="16"/>
  <c r="P545" i="16"/>
  <c r="O545" i="16"/>
  <c r="N545" i="16"/>
  <c r="L545" i="16"/>
  <c r="K545" i="16"/>
  <c r="J545" i="16"/>
  <c r="I545" i="16"/>
  <c r="H545" i="16"/>
  <c r="G545" i="16"/>
  <c r="F545" i="16"/>
  <c r="E545" i="16"/>
  <c r="D545" i="16"/>
  <c r="B545" i="16"/>
  <c r="P544" i="16"/>
  <c r="O538" i="16"/>
  <c r="N538" i="16"/>
  <c r="M538" i="16"/>
  <c r="L538" i="16"/>
  <c r="K538" i="16"/>
  <c r="J538" i="16"/>
  <c r="I538" i="16"/>
  <c r="H538" i="16"/>
  <c r="G538" i="16"/>
  <c r="F538" i="16"/>
  <c r="E538" i="16"/>
  <c r="D538" i="16"/>
  <c r="C538" i="16"/>
  <c r="C537" i="16"/>
  <c r="M537" i="16"/>
  <c r="P537" i="16"/>
  <c r="O537" i="16"/>
  <c r="N537" i="16"/>
  <c r="L537" i="16"/>
  <c r="K537" i="16"/>
  <c r="J537" i="16"/>
  <c r="I537" i="16"/>
  <c r="H537" i="16"/>
  <c r="G537" i="16"/>
  <c r="F537" i="16"/>
  <c r="E537" i="16"/>
  <c r="D537" i="16"/>
  <c r="B537" i="16"/>
  <c r="P536" i="16"/>
  <c r="O525" i="16"/>
  <c r="O524" i="16"/>
  <c r="O528" i="16"/>
  <c r="N525" i="16"/>
  <c r="N524" i="16"/>
  <c r="N528" i="16"/>
  <c r="O530" i="16"/>
  <c r="M524" i="16"/>
  <c r="M525" i="16"/>
  <c r="M526" i="16"/>
  <c r="M527" i="16"/>
  <c r="M528" i="16"/>
  <c r="N530" i="16"/>
  <c r="L524" i="16"/>
  <c r="L525" i="16"/>
  <c r="L526" i="16"/>
  <c r="L527" i="16"/>
  <c r="L528" i="16"/>
  <c r="M530" i="16"/>
  <c r="K524" i="16"/>
  <c r="K525" i="16"/>
  <c r="K526" i="16"/>
  <c r="K527" i="16"/>
  <c r="K528" i="16"/>
  <c r="L530" i="16"/>
  <c r="J524" i="16"/>
  <c r="J525" i="16"/>
  <c r="J526" i="16"/>
  <c r="J527" i="16"/>
  <c r="J528" i="16"/>
  <c r="K530" i="16"/>
  <c r="I524" i="16"/>
  <c r="I525" i="16"/>
  <c r="I526" i="16"/>
  <c r="I527" i="16"/>
  <c r="I528" i="16"/>
  <c r="J530" i="16"/>
  <c r="H524" i="16"/>
  <c r="H525" i="16"/>
  <c r="H526" i="16"/>
  <c r="H527" i="16"/>
  <c r="H528" i="16"/>
  <c r="I530" i="16"/>
  <c r="G524" i="16"/>
  <c r="G525" i="16"/>
  <c r="G526" i="16"/>
  <c r="G527" i="16"/>
  <c r="G528" i="16"/>
  <c r="H530" i="16"/>
  <c r="F524" i="16"/>
  <c r="F525" i="16"/>
  <c r="F526" i="16"/>
  <c r="F527" i="16"/>
  <c r="F528" i="16"/>
  <c r="G530" i="16"/>
  <c r="E524" i="16"/>
  <c r="E525" i="16"/>
  <c r="E526" i="16"/>
  <c r="E527" i="16"/>
  <c r="E528" i="16"/>
  <c r="F530" i="16"/>
  <c r="D524" i="16"/>
  <c r="D525" i="16"/>
  <c r="D526" i="16"/>
  <c r="D527" i="16"/>
  <c r="D528" i="16"/>
  <c r="E530" i="16"/>
  <c r="C524" i="16"/>
  <c r="C525" i="16"/>
  <c r="C526" i="16"/>
  <c r="C527" i="16"/>
  <c r="C528" i="16"/>
  <c r="D530" i="16"/>
  <c r="B524" i="16"/>
  <c r="B525" i="16"/>
  <c r="B526" i="16"/>
  <c r="B527" i="16"/>
  <c r="B528" i="16"/>
  <c r="C530" i="16"/>
  <c r="C529" i="16"/>
  <c r="M529" i="16"/>
  <c r="P529" i="16"/>
  <c r="O529" i="16"/>
  <c r="N529" i="16"/>
  <c r="L529" i="16"/>
  <c r="K529" i="16"/>
  <c r="J529" i="16"/>
  <c r="I529" i="16"/>
  <c r="H529" i="16"/>
  <c r="G529" i="16"/>
  <c r="F529" i="16"/>
  <c r="E529" i="16"/>
  <c r="D529" i="16"/>
  <c r="B529" i="16"/>
  <c r="P528" i="16"/>
  <c r="O527" i="16"/>
  <c r="N527" i="16"/>
  <c r="O526" i="16"/>
  <c r="N526" i="16"/>
  <c r="O517" i="16"/>
  <c r="O516" i="16"/>
  <c r="O520" i="16"/>
  <c r="N517" i="16"/>
  <c r="N516" i="16"/>
  <c r="N520" i="16"/>
  <c r="O522" i="16"/>
  <c r="M516" i="16"/>
  <c r="M517" i="16"/>
  <c r="M518" i="16"/>
  <c r="M519" i="16"/>
  <c r="M520" i="16"/>
  <c r="N522" i="16"/>
  <c r="L516" i="16"/>
  <c r="L517" i="16"/>
  <c r="L518" i="16"/>
  <c r="L519" i="16"/>
  <c r="L520" i="16"/>
  <c r="M522" i="16"/>
  <c r="K516" i="16"/>
  <c r="K517" i="16"/>
  <c r="K518" i="16"/>
  <c r="K519" i="16"/>
  <c r="K520" i="16"/>
  <c r="L522" i="16"/>
  <c r="J516" i="16"/>
  <c r="J517" i="16"/>
  <c r="J518" i="16"/>
  <c r="J519" i="16"/>
  <c r="J520" i="16"/>
  <c r="K522" i="16"/>
  <c r="I516" i="16"/>
  <c r="I517" i="16"/>
  <c r="I518" i="16"/>
  <c r="I519" i="16"/>
  <c r="I520" i="16"/>
  <c r="J522" i="16"/>
  <c r="H516" i="16"/>
  <c r="H517" i="16"/>
  <c r="H518" i="16"/>
  <c r="H519" i="16"/>
  <c r="H520" i="16"/>
  <c r="I522" i="16"/>
  <c r="G516" i="16"/>
  <c r="G517" i="16"/>
  <c r="G518" i="16"/>
  <c r="G519" i="16"/>
  <c r="G520" i="16"/>
  <c r="H522" i="16"/>
  <c r="F516" i="16"/>
  <c r="F517" i="16"/>
  <c r="F518" i="16"/>
  <c r="F519" i="16"/>
  <c r="F520" i="16"/>
  <c r="G522" i="16"/>
  <c r="E516" i="16"/>
  <c r="E517" i="16"/>
  <c r="E518" i="16"/>
  <c r="E519" i="16"/>
  <c r="E520" i="16"/>
  <c r="F522" i="16"/>
  <c r="D516" i="16"/>
  <c r="D517" i="16"/>
  <c r="D518" i="16"/>
  <c r="D519" i="16"/>
  <c r="D520" i="16"/>
  <c r="E522" i="16"/>
  <c r="C516" i="16"/>
  <c r="C517" i="16"/>
  <c r="C518" i="16"/>
  <c r="C519" i="16"/>
  <c r="C520" i="16"/>
  <c r="D522" i="16"/>
  <c r="B516" i="16"/>
  <c r="B517" i="16"/>
  <c r="B518" i="16"/>
  <c r="B519" i="16"/>
  <c r="B520" i="16"/>
  <c r="C522" i="16"/>
  <c r="C521" i="16"/>
  <c r="M521" i="16"/>
  <c r="P521" i="16"/>
  <c r="O521" i="16"/>
  <c r="N521" i="16"/>
  <c r="L521" i="16"/>
  <c r="K521" i="16"/>
  <c r="J521" i="16"/>
  <c r="I521" i="16"/>
  <c r="H521" i="16"/>
  <c r="G521" i="16"/>
  <c r="F521" i="16"/>
  <c r="E521" i="16"/>
  <c r="D521" i="16"/>
  <c r="B521" i="16"/>
  <c r="P520" i="16"/>
  <c r="O519" i="16"/>
  <c r="N519" i="16"/>
  <c r="O518" i="16"/>
  <c r="N518" i="16"/>
  <c r="O513" i="16"/>
  <c r="N513" i="16"/>
  <c r="M513" i="16"/>
  <c r="L513" i="16"/>
  <c r="K513" i="16"/>
  <c r="J513" i="16"/>
  <c r="I513" i="16"/>
  <c r="H513" i="16"/>
  <c r="G513" i="16"/>
  <c r="F513" i="16"/>
  <c r="E513" i="16"/>
  <c r="D513" i="16"/>
  <c r="C513" i="16"/>
  <c r="B512" i="16"/>
  <c r="M512" i="16"/>
  <c r="P512" i="16"/>
  <c r="O512" i="16"/>
  <c r="N512" i="16"/>
  <c r="L512" i="16"/>
  <c r="K512" i="16"/>
  <c r="J512" i="16"/>
  <c r="I512" i="16"/>
  <c r="H512" i="16"/>
  <c r="G512" i="16"/>
  <c r="F512" i="16"/>
  <c r="E512" i="16"/>
  <c r="D512" i="16"/>
  <c r="C512" i="16"/>
  <c r="P511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C505" i="16"/>
  <c r="B504" i="16"/>
  <c r="M504" i="16"/>
  <c r="P504" i="16"/>
  <c r="O504" i="16"/>
  <c r="N504" i="16"/>
  <c r="L504" i="16"/>
  <c r="K504" i="16"/>
  <c r="J504" i="16"/>
  <c r="I504" i="16"/>
  <c r="H504" i="16"/>
  <c r="G504" i="16"/>
  <c r="F504" i="16"/>
  <c r="E504" i="16"/>
  <c r="D504" i="16"/>
  <c r="C504" i="16"/>
  <c r="P503" i="16"/>
  <c r="B475" i="16"/>
  <c r="B481" i="16"/>
  <c r="B487" i="16"/>
  <c r="B493" i="16"/>
  <c r="B474" i="16"/>
  <c r="B480" i="16"/>
  <c r="B486" i="16"/>
  <c r="B492" i="16"/>
  <c r="B496" i="16"/>
  <c r="M475" i="16"/>
  <c r="M481" i="16"/>
  <c r="M487" i="16"/>
  <c r="M493" i="16"/>
  <c r="M474" i="16"/>
  <c r="M480" i="16"/>
  <c r="M486" i="16"/>
  <c r="M492" i="16"/>
  <c r="M496" i="16"/>
  <c r="P496" i="16"/>
  <c r="O475" i="16"/>
  <c r="O481" i="16"/>
  <c r="O487" i="16"/>
  <c r="O493" i="16"/>
  <c r="O474" i="16"/>
  <c r="O480" i="16"/>
  <c r="O486" i="16"/>
  <c r="O492" i="16"/>
  <c r="O496" i="16"/>
  <c r="N475" i="16"/>
  <c r="N481" i="16"/>
  <c r="N487" i="16"/>
  <c r="N493" i="16"/>
  <c r="N474" i="16"/>
  <c r="N480" i="16"/>
  <c r="N486" i="16"/>
  <c r="N492" i="16"/>
  <c r="N496" i="16"/>
  <c r="L475" i="16"/>
  <c r="L481" i="16"/>
  <c r="L487" i="16"/>
  <c r="L493" i="16"/>
  <c r="L474" i="16"/>
  <c r="L480" i="16"/>
  <c r="L486" i="16"/>
  <c r="L492" i="16"/>
  <c r="L496" i="16"/>
  <c r="K475" i="16"/>
  <c r="K481" i="16"/>
  <c r="K487" i="16"/>
  <c r="K493" i="16"/>
  <c r="K474" i="16"/>
  <c r="K480" i="16"/>
  <c r="K486" i="16"/>
  <c r="K492" i="16"/>
  <c r="K496" i="16"/>
  <c r="J475" i="16"/>
  <c r="J481" i="16"/>
  <c r="J487" i="16"/>
  <c r="J493" i="16"/>
  <c r="J474" i="16"/>
  <c r="J480" i="16"/>
  <c r="J486" i="16"/>
  <c r="J492" i="16"/>
  <c r="J496" i="16"/>
  <c r="I475" i="16"/>
  <c r="I481" i="16"/>
  <c r="I487" i="16"/>
  <c r="I493" i="16"/>
  <c r="I474" i="16"/>
  <c r="I480" i="16"/>
  <c r="I486" i="16"/>
  <c r="I492" i="16"/>
  <c r="I496" i="16"/>
  <c r="H475" i="16"/>
  <c r="H481" i="16"/>
  <c r="H487" i="16"/>
  <c r="H493" i="16"/>
  <c r="H474" i="16"/>
  <c r="H480" i="16"/>
  <c r="H486" i="16"/>
  <c r="H492" i="16"/>
  <c r="H496" i="16"/>
  <c r="G475" i="16"/>
  <c r="G481" i="16"/>
  <c r="G487" i="16"/>
  <c r="G493" i="16"/>
  <c r="G474" i="16"/>
  <c r="G480" i="16"/>
  <c r="G486" i="16"/>
  <c r="G492" i="16"/>
  <c r="G496" i="16"/>
  <c r="F475" i="16"/>
  <c r="F481" i="16"/>
  <c r="F487" i="16"/>
  <c r="F493" i="16"/>
  <c r="F474" i="16"/>
  <c r="F480" i="16"/>
  <c r="F486" i="16"/>
  <c r="F492" i="16"/>
  <c r="F496" i="16"/>
  <c r="E475" i="16"/>
  <c r="E481" i="16"/>
  <c r="E487" i="16"/>
  <c r="E493" i="16"/>
  <c r="E474" i="16"/>
  <c r="E480" i="16"/>
  <c r="E486" i="16"/>
  <c r="E492" i="16"/>
  <c r="E496" i="16"/>
  <c r="D475" i="16"/>
  <c r="D481" i="16"/>
  <c r="D487" i="16"/>
  <c r="D493" i="16"/>
  <c r="D474" i="16"/>
  <c r="D480" i="16"/>
  <c r="D486" i="16"/>
  <c r="D492" i="16"/>
  <c r="D496" i="16"/>
  <c r="C475" i="16"/>
  <c r="C481" i="16"/>
  <c r="C487" i="16"/>
  <c r="C493" i="16"/>
  <c r="C474" i="16"/>
  <c r="C480" i="16"/>
  <c r="C486" i="16"/>
  <c r="C492" i="16"/>
  <c r="C496" i="16"/>
  <c r="O477" i="16"/>
  <c r="O483" i="16"/>
  <c r="O489" i="16"/>
  <c r="O495" i="16"/>
  <c r="N477" i="16"/>
  <c r="N483" i="16"/>
  <c r="N489" i="16"/>
  <c r="N495" i="16"/>
  <c r="M477" i="16"/>
  <c r="M483" i="16"/>
  <c r="M489" i="16"/>
  <c r="M495" i="16"/>
  <c r="L477" i="16"/>
  <c r="L483" i="16"/>
  <c r="L489" i="16"/>
  <c r="L495" i="16"/>
  <c r="K477" i="16"/>
  <c r="K483" i="16"/>
  <c r="K489" i="16"/>
  <c r="K495" i="16"/>
  <c r="J477" i="16"/>
  <c r="J483" i="16"/>
  <c r="J489" i="16"/>
  <c r="J495" i="16"/>
  <c r="I477" i="16"/>
  <c r="I483" i="16"/>
  <c r="I489" i="16"/>
  <c r="I495" i="16"/>
  <c r="H477" i="16"/>
  <c r="H483" i="16"/>
  <c r="H489" i="16"/>
  <c r="H495" i="16"/>
  <c r="G477" i="16"/>
  <c r="G483" i="16"/>
  <c r="G489" i="16"/>
  <c r="G495" i="16"/>
  <c r="F477" i="16"/>
  <c r="F483" i="16"/>
  <c r="F489" i="16"/>
  <c r="F495" i="16"/>
  <c r="E477" i="16"/>
  <c r="E483" i="16"/>
  <c r="E489" i="16"/>
  <c r="E495" i="16"/>
  <c r="D477" i="16"/>
  <c r="D483" i="16"/>
  <c r="D489" i="16"/>
  <c r="D495" i="16"/>
  <c r="C477" i="16"/>
  <c r="C483" i="16"/>
  <c r="C489" i="16"/>
  <c r="C495" i="16"/>
  <c r="B477" i="16"/>
  <c r="B483" i="16"/>
  <c r="B489" i="16"/>
  <c r="B495" i="16"/>
  <c r="O476" i="16"/>
  <c r="O482" i="16"/>
  <c r="O488" i="16"/>
  <c r="O494" i="16"/>
  <c r="N476" i="16"/>
  <c r="N482" i="16"/>
  <c r="N488" i="16"/>
  <c r="N494" i="16"/>
  <c r="M476" i="16"/>
  <c r="M482" i="16"/>
  <c r="M488" i="16"/>
  <c r="M494" i="16"/>
  <c r="L476" i="16"/>
  <c r="L482" i="16"/>
  <c r="L488" i="16"/>
  <c r="L494" i="16"/>
  <c r="K476" i="16"/>
  <c r="K482" i="16"/>
  <c r="K488" i="16"/>
  <c r="K494" i="16"/>
  <c r="J476" i="16"/>
  <c r="J482" i="16"/>
  <c r="J488" i="16"/>
  <c r="J494" i="16"/>
  <c r="I476" i="16"/>
  <c r="I482" i="16"/>
  <c r="I488" i="16"/>
  <c r="I494" i="16"/>
  <c r="H476" i="16"/>
  <c r="H482" i="16"/>
  <c r="H488" i="16"/>
  <c r="H494" i="16"/>
  <c r="G476" i="16"/>
  <c r="G482" i="16"/>
  <c r="G488" i="16"/>
  <c r="G494" i="16"/>
  <c r="F476" i="16"/>
  <c r="F482" i="16"/>
  <c r="F488" i="16"/>
  <c r="F494" i="16"/>
  <c r="E476" i="16"/>
  <c r="E482" i="16"/>
  <c r="E488" i="16"/>
  <c r="E494" i="16"/>
  <c r="D476" i="16"/>
  <c r="D482" i="16"/>
  <c r="D488" i="16"/>
  <c r="D494" i="16"/>
  <c r="C476" i="16"/>
  <c r="C482" i="16"/>
  <c r="C488" i="16"/>
  <c r="C494" i="16"/>
  <c r="B476" i="16"/>
  <c r="B482" i="16"/>
  <c r="B488" i="16"/>
  <c r="B494" i="16"/>
  <c r="B490" i="16"/>
  <c r="M490" i="16"/>
  <c r="P490" i="16"/>
  <c r="O490" i="16"/>
  <c r="N490" i="16"/>
  <c r="L490" i="16"/>
  <c r="K490" i="16"/>
  <c r="J490" i="16"/>
  <c r="I490" i="16"/>
  <c r="H490" i="16"/>
  <c r="G490" i="16"/>
  <c r="F490" i="16"/>
  <c r="E490" i="16"/>
  <c r="D490" i="16"/>
  <c r="C490" i="16"/>
  <c r="B484" i="16"/>
  <c r="M484" i="16"/>
  <c r="P484" i="16"/>
  <c r="O484" i="16"/>
  <c r="N484" i="16"/>
  <c r="L484" i="16"/>
  <c r="K484" i="16"/>
  <c r="J484" i="16"/>
  <c r="I484" i="16"/>
  <c r="H484" i="16"/>
  <c r="G484" i="16"/>
  <c r="F484" i="16"/>
  <c r="E484" i="16"/>
  <c r="D484" i="16"/>
  <c r="C484" i="16"/>
  <c r="B478" i="16"/>
  <c r="M478" i="16"/>
  <c r="P478" i="16"/>
  <c r="O478" i="16"/>
  <c r="N478" i="16"/>
  <c r="L478" i="16"/>
  <c r="K478" i="16"/>
  <c r="J478" i="16"/>
  <c r="I478" i="16"/>
  <c r="H478" i="16"/>
  <c r="G478" i="16"/>
  <c r="F478" i="16"/>
  <c r="E478" i="16"/>
  <c r="D478" i="16"/>
  <c r="C478" i="16"/>
  <c r="P472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C466" i="16"/>
  <c r="P465" i="16"/>
  <c r="B458" i="16"/>
  <c r="M458" i="16"/>
  <c r="P458" i="16"/>
  <c r="O458" i="16"/>
  <c r="N458" i="16"/>
  <c r="L458" i="16"/>
  <c r="K458" i="16"/>
  <c r="J458" i="16"/>
  <c r="I458" i="16"/>
  <c r="H458" i="16"/>
  <c r="G458" i="16"/>
  <c r="F458" i="16"/>
  <c r="E458" i="16"/>
  <c r="D458" i="16"/>
  <c r="C458" i="16"/>
  <c r="P457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C456" i="16"/>
  <c r="B456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C455" i="16"/>
  <c r="B455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C454" i="16"/>
  <c r="B454" i="16"/>
  <c r="B451" i="16"/>
  <c r="B452" i="16"/>
  <c r="M451" i="16"/>
  <c r="M452" i="16"/>
  <c r="P452" i="16"/>
  <c r="O451" i="16"/>
  <c r="O452" i="16"/>
  <c r="N451" i="16"/>
  <c r="N452" i="16"/>
  <c r="L451" i="16"/>
  <c r="L452" i="16"/>
  <c r="K451" i="16"/>
  <c r="K452" i="16"/>
  <c r="J451" i="16"/>
  <c r="J452" i="16"/>
  <c r="I451" i="16"/>
  <c r="I452" i="16"/>
  <c r="H451" i="16"/>
  <c r="H452" i="16"/>
  <c r="G451" i="16"/>
  <c r="G452" i="16"/>
  <c r="F451" i="16"/>
  <c r="F452" i="16"/>
  <c r="E451" i="16"/>
  <c r="E452" i="16"/>
  <c r="D451" i="16"/>
  <c r="D452" i="16"/>
  <c r="C451" i="16"/>
  <c r="C452" i="16"/>
  <c r="P451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C450" i="16"/>
  <c r="B450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C449" i="16"/>
  <c r="B449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C448" i="16"/>
  <c r="B448" i="16"/>
  <c r="B444" i="16"/>
  <c r="B445" i="16"/>
  <c r="M444" i="16"/>
  <c r="M445" i="16"/>
  <c r="P445" i="16"/>
  <c r="O444" i="16"/>
  <c r="O445" i="16"/>
  <c r="N444" i="16"/>
  <c r="N445" i="16"/>
  <c r="L444" i="16"/>
  <c r="L445" i="16"/>
  <c r="K444" i="16"/>
  <c r="K445" i="16"/>
  <c r="J444" i="16"/>
  <c r="J445" i="16"/>
  <c r="I444" i="16"/>
  <c r="I445" i="16"/>
  <c r="H444" i="16"/>
  <c r="H445" i="16"/>
  <c r="G444" i="16"/>
  <c r="G445" i="16"/>
  <c r="F444" i="16"/>
  <c r="F445" i="16"/>
  <c r="E444" i="16"/>
  <c r="E445" i="16"/>
  <c r="D444" i="16"/>
  <c r="D445" i="16"/>
  <c r="C444" i="16"/>
  <c r="C445" i="16"/>
  <c r="P444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C443" i="16"/>
  <c r="B443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C442" i="16"/>
  <c r="B442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C441" i="16"/>
  <c r="B441" i="16"/>
  <c r="B438" i="16"/>
  <c r="B439" i="16"/>
  <c r="M438" i="16"/>
  <c r="M439" i="16"/>
  <c r="P439" i="16"/>
  <c r="O438" i="16"/>
  <c r="O439" i="16"/>
  <c r="N438" i="16"/>
  <c r="N439" i="16"/>
  <c r="L438" i="16"/>
  <c r="L439" i="16"/>
  <c r="K438" i="16"/>
  <c r="K439" i="16"/>
  <c r="J438" i="16"/>
  <c r="J439" i="16"/>
  <c r="I438" i="16"/>
  <c r="I439" i="16"/>
  <c r="H438" i="16"/>
  <c r="H439" i="16"/>
  <c r="G438" i="16"/>
  <c r="G439" i="16"/>
  <c r="F438" i="16"/>
  <c r="F439" i="16"/>
  <c r="E438" i="16"/>
  <c r="E439" i="16"/>
  <c r="D438" i="16"/>
  <c r="D439" i="16"/>
  <c r="C438" i="16"/>
  <c r="C439" i="16"/>
  <c r="P438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C437" i="16"/>
  <c r="B437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C436" i="16"/>
  <c r="B436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C435" i="16"/>
  <c r="B435" i="16"/>
  <c r="B433" i="16"/>
  <c r="M433" i="16"/>
  <c r="P433" i="16"/>
  <c r="O433" i="16"/>
  <c r="N433" i="16"/>
  <c r="L433" i="16"/>
  <c r="K433" i="16"/>
  <c r="J433" i="16"/>
  <c r="I433" i="16"/>
  <c r="H433" i="16"/>
  <c r="G433" i="16"/>
  <c r="F433" i="16"/>
  <c r="E433" i="16"/>
  <c r="D433" i="16"/>
  <c r="C433" i="16"/>
  <c r="P432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C431" i="16"/>
  <c r="B431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C430" i="16"/>
  <c r="B430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C429" i="16"/>
  <c r="B429" i="16"/>
  <c r="B426" i="16"/>
  <c r="B427" i="16"/>
  <c r="M426" i="16"/>
  <c r="M427" i="16"/>
  <c r="P427" i="16"/>
  <c r="O426" i="16"/>
  <c r="O427" i="16"/>
  <c r="N426" i="16"/>
  <c r="N427" i="16"/>
  <c r="L426" i="16"/>
  <c r="L427" i="16"/>
  <c r="K426" i="16"/>
  <c r="K427" i="16"/>
  <c r="J426" i="16"/>
  <c r="J427" i="16"/>
  <c r="I426" i="16"/>
  <c r="I427" i="16"/>
  <c r="H426" i="16"/>
  <c r="H427" i="16"/>
  <c r="G426" i="16"/>
  <c r="G427" i="16"/>
  <c r="F426" i="16"/>
  <c r="F427" i="16"/>
  <c r="E426" i="16"/>
  <c r="E427" i="16"/>
  <c r="D426" i="16"/>
  <c r="D427" i="16"/>
  <c r="C426" i="16"/>
  <c r="C427" i="16"/>
  <c r="P426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C425" i="16"/>
  <c r="B425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C424" i="16"/>
  <c r="B424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C423" i="16"/>
  <c r="B423" i="16"/>
  <c r="B420" i="16"/>
  <c r="B421" i="16"/>
  <c r="M420" i="16"/>
  <c r="M421" i="16"/>
  <c r="P421" i="16"/>
  <c r="O420" i="16"/>
  <c r="O421" i="16"/>
  <c r="N420" i="16"/>
  <c r="N421" i="16"/>
  <c r="L420" i="16"/>
  <c r="L421" i="16"/>
  <c r="K420" i="16"/>
  <c r="K421" i="16"/>
  <c r="J420" i="16"/>
  <c r="J421" i="16"/>
  <c r="I420" i="16"/>
  <c r="I421" i="16"/>
  <c r="H420" i="16"/>
  <c r="H421" i="16"/>
  <c r="G420" i="16"/>
  <c r="G421" i="16"/>
  <c r="F420" i="16"/>
  <c r="F421" i="16"/>
  <c r="E420" i="16"/>
  <c r="E421" i="16"/>
  <c r="D420" i="16"/>
  <c r="D421" i="16"/>
  <c r="C420" i="16"/>
  <c r="C421" i="16"/>
  <c r="P420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C419" i="16"/>
  <c r="B419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C418" i="16"/>
  <c r="B418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C417" i="16"/>
  <c r="B417" i="16"/>
  <c r="B414" i="16"/>
  <c r="B415" i="16"/>
  <c r="M414" i="16"/>
  <c r="M415" i="16"/>
  <c r="P415" i="16"/>
  <c r="O414" i="16"/>
  <c r="O415" i="16"/>
  <c r="N414" i="16"/>
  <c r="N415" i="16"/>
  <c r="L414" i="16"/>
  <c r="L415" i="16"/>
  <c r="K414" i="16"/>
  <c r="K415" i="16"/>
  <c r="J414" i="16"/>
  <c r="J415" i="16"/>
  <c r="I414" i="16"/>
  <c r="I415" i="16"/>
  <c r="H414" i="16"/>
  <c r="H415" i="16"/>
  <c r="G414" i="16"/>
  <c r="G415" i="16"/>
  <c r="F414" i="16"/>
  <c r="F415" i="16"/>
  <c r="E414" i="16"/>
  <c r="E415" i="16"/>
  <c r="D414" i="16"/>
  <c r="D415" i="16"/>
  <c r="C414" i="16"/>
  <c r="C415" i="16"/>
  <c r="P414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C413" i="16"/>
  <c r="B413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C412" i="16"/>
  <c r="B412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C411" i="16"/>
  <c r="B411" i="16"/>
  <c r="B409" i="16"/>
  <c r="M409" i="16"/>
  <c r="P409" i="16"/>
  <c r="O409" i="16"/>
  <c r="N409" i="16"/>
  <c r="L409" i="16"/>
  <c r="K409" i="16"/>
  <c r="J409" i="16"/>
  <c r="I409" i="16"/>
  <c r="H409" i="16"/>
  <c r="G409" i="16"/>
  <c r="F409" i="16"/>
  <c r="E409" i="16"/>
  <c r="D409" i="16"/>
  <c r="C409" i="16"/>
  <c r="P408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C407" i="16"/>
  <c r="B407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C406" i="16"/>
  <c r="B406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C405" i="16"/>
  <c r="B405" i="16"/>
  <c r="P402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C401" i="16"/>
  <c r="B401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C400" i="16"/>
  <c r="B400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C399" i="16"/>
  <c r="B399" i="16"/>
  <c r="B396" i="16"/>
  <c r="B397" i="16"/>
  <c r="M396" i="16"/>
  <c r="M397" i="16"/>
  <c r="P397" i="16"/>
  <c r="O396" i="16"/>
  <c r="O397" i="16"/>
  <c r="N396" i="16"/>
  <c r="N397" i="16"/>
  <c r="L396" i="16"/>
  <c r="L397" i="16"/>
  <c r="K396" i="16"/>
  <c r="K397" i="16"/>
  <c r="J396" i="16"/>
  <c r="J397" i="16"/>
  <c r="I396" i="16"/>
  <c r="I397" i="16"/>
  <c r="H396" i="16"/>
  <c r="H397" i="16"/>
  <c r="G396" i="16"/>
  <c r="G397" i="16"/>
  <c r="F396" i="16"/>
  <c r="F397" i="16"/>
  <c r="E396" i="16"/>
  <c r="E397" i="16"/>
  <c r="D396" i="16"/>
  <c r="D397" i="16"/>
  <c r="C396" i="16"/>
  <c r="C397" i="16"/>
  <c r="P396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C395" i="16"/>
  <c r="B395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C394" i="16"/>
  <c r="B394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C393" i="16"/>
  <c r="B393" i="16"/>
  <c r="B390" i="16"/>
  <c r="B391" i="16"/>
  <c r="M390" i="16"/>
  <c r="M391" i="16"/>
  <c r="P391" i="16"/>
  <c r="O390" i="16"/>
  <c r="O391" i="16"/>
  <c r="N390" i="16"/>
  <c r="N391" i="16"/>
  <c r="L390" i="16"/>
  <c r="L391" i="16"/>
  <c r="K390" i="16"/>
  <c r="K391" i="16"/>
  <c r="J390" i="16"/>
  <c r="J391" i="16"/>
  <c r="I390" i="16"/>
  <c r="I391" i="16"/>
  <c r="H390" i="16"/>
  <c r="H391" i="16"/>
  <c r="G390" i="16"/>
  <c r="G391" i="16"/>
  <c r="F390" i="16"/>
  <c r="F391" i="16"/>
  <c r="E390" i="16"/>
  <c r="E391" i="16"/>
  <c r="D390" i="16"/>
  <c r="D391" i="16"/>
  <c r="C390" i="16"/>
  <c r="C391" i="16"/>
  <c r="P390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C389" i="16"/>
  <c r="B389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C388" i="16"/>
  <c r="B388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C387" i="16"/>
  <c r="B387" i="16"/>
  <c r="B384" i="16"/>
  <c r="B385" i="16"/>
  <c r="M384" i="16"/>
  <c r="M385" i="16"/>
  <c r="P385" i="16"/>
  <c r="O384" i="16"/>
  <c r="O385" i="16"/>
  <c r="N384" i="16"/>
  <c r="N385" i="16"/>
  <c r="L384" i="16"/>
  <c r="L385" i="16"/>
  <c r="K384" i="16"/>
  <c r="K385" i="16"/>
  <c r="J384" i="16"/>
  <c r="J385" i="16"/>
  <c r="I384" i="16"/>
  <c r="I385" i="16"/>
  <c r="H384" i="16"/>
  <c r="H385" i="16"/>
  <c r="G384" i="16"/>
  <c r="G385" i="16"/>
  <c r="F384" i="16"/>
  <c r="F385" i="16"/>
  <c r="E384" i="16"/>
  <c r="E385" i="16"/>
  <c r="D384" i="16"/>
  <c r="D385" i="16"/>
  <c r="C384" i="16"/>
  <c r="C385" i="16"/>
  <c r="P384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C383" i="16"/>
  <c r="B383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C382" i="16"/>
  <c r="B382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C381" i="16"/>
  <c r="B381" i="16"/>
  <c r="B378" i="16"/>
  <c r="B379" i="16"/>
  <c r="M378" i="16"/>
  <c r="M379" i="16"/>
  <c r="P379" i="16"/>
  <c r="O378" i="16"/>
  <c r="O379" i="16"/>
  <c r="N378" i="16"/>
  <c r="N379" i="16"/>
  <c r="L378" i="16"/>
  <c r="L379" i="16"/>
  <c r="K378" i="16"/>
  <c r="K379" i="16"/>
  <c r="J378" i="16"/>
  <c r="J379" i="16"/>
  <c r="I378" i="16"/>
  <c r="I379" i="16"/>
  <c r="H378" i="16"/>
  <c r="H379" i="16"/>
  <c r="G378" i="16"/>
  <c r="G379" i="16"/>
  <c r="F378" i="16"/>
  <c r="F379" i="16"/>
  <c r="E378" i="16"/>
  <c r="E379" i="16"/>
  <c r="D378" i="16"/>
  <c r="D379" i="16"/>
  <c r="C378" i="16"/>
  <c r="C379" i="16"/>
  <c r="P378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C377" i="16"/>
  <c r="B377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C376" i="16"/>
  <c r="B376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C375" i="16"/>
  <c r="B375" i="16"/>
  <c r="B373" i="16"/>
  <c r="M373" i="16"/>
  <c r="P373" i="16"/>
  <c r="O373" i="16"/>
  <c r="N373" i="16"/>
  <c r="L373" i="16"/>
  <c r="K373" i="16"/>
  <c r="J373" i="16"/>
  <c r="I373" i="16"/>
  <c r="H373" i="16"/>
  <c r="G373" i="16"/>
  <c r="F373" i="16"/>
  <c r="E373" i="16"/>
  <c r="D373" i="16"/>
  <c r="C373" i="16"/>
  <c r="P372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C371" i="16"/>
  <c r="B371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C370" i="16"/>
  <c r="B370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C369" i="16"/>
  <c r="B369" i="16"/>
  <c r="B367" i="16"/>
  <c r="M367" i="16"/>
  <c r="P367" i="16"/>
  <c r="O367" i="16"/>
  <c r="N367" i="16"/>
  <c r="L367" i="16"/>
  <c r="K367" i="16"/>
  <c r="J367" i="16"/>
  <c r="I367" i="16"/>
  <c r="H367" i="16"/>
  <c r="G367" i="16"/>
  <c r="F367" i="16"/>
  <c r="E367" i="16"/>
  <c r="D367" i="16"/>
  <c r="C367" i="16"/>
  <c r="P366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C365" i="16"/>
  <c r="B365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C364" i="16"/>
  <c r="B364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B361" i="16"/>
  <c r="M361" i="16"/>
  <c r="P361" i="16"/>
  <c r="O361" i="16"/>
  <c r="N361" i="16"/>
  <c r="L361" i="16"/>
  <c r="K361" i="16"/>
  <c r="J361" i="16"/>
  <c r="I361" i="16"/>
  <c r="H361" i="16"/>
  <c r="G361" i="16"/>
  <c r="F361" i="16"/>
  <c r="E361" i="16"/>
  <c r="D361" i="16"/>
  <c r="C361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C359" i="16"/>
  <c r="B359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C358" i="16"/>
  <c r="B358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C357" i="16"/>
  <c r="B357" i="16"/>
  <c r="B355" i="16"/>
  <c r="M355" i="16"/>
  <c r="P355" i="16"/>
  <c r="O355" i="16"/>
  <c r="N355" i="16"/>
  <c r="L355" i="16"/>
  <c r="K355" i="16"/>
  <c r="J355" i="16"/>
  <c r="I355" i="16"/>
  <c r="H355" i="16"/>
  <c r="G355" i="16"/>
  <c r="F355" i="16"/>
  <c r="E355" i="16"/>
  <c r="D355" i="16"/>
  <c r="C355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C353" i="16"/>
  <c r="B353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C352" i="16"/>
  <c r="B352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C351" i="16"/>
  <c r="B351" i="16"/>
  <c r="BK123" i="16"/>
  <c r="BK124" i="16"/>
  <c r="BK125" i="16"/>
  <c r="BJ123" i="16"/>
  <c r="BJ124" i="16"/>
  <c r="BJ125" i="16"/>
  <c r="BI123" i="16"/>
  <c r="BI124" i="16"/>
  <c r="BI125" i="16"/>
  <c r="BH123" i="16"/>
  <c r="BH124" i="16"/>
  <c r="BH125" i="16"/>
  <c r="BG123" i="16"/>
  <c r="BG124" i="16"/>
  <c r="BG125" i="16"/>
  <c r="BF123" i="16"/>
  <c r="BF124" i="16"/>
  <c r="BF125" i="16"/>
  <c r="BE123" i="16"/>
  <c r="BE124" i="16"/>
  <c r="BE125" i="16"/>
  <c r="BD123" i="16"/>
  <c r="BD124" i="16"/>
  <c r="BD125" i="16"/>
  <c r="BC123" i="16"/>
  <c r="BC124" i="16"/>
  <c r="BC125" i="16"/>
  <c r="BB123" i="16"/>
  <c r="BB124" i="16"/>
  <c r="BB125" i="16"/>
  <c r="BA123" i="16"/>
  <c r="BA124" i="16"/>
  <c r="BA125" i="16"/>
  <c r="AZ123" i="16"/>
  <c r="AZ124" i="16"/>
  <c r="AZ125" i="16"/>
  <c r="AY123" i="16"/>
  <c r="AY124" i="16"/>
  <c r="AY125" i="16"/>
  <c r="AX123" i="16"/>
  <c r="AX124" i="16"/>
  <c r="AX125" i="16"/>
  <c r="AW123" i="16"/>
  <c r="AW124" i="16"/>
  <c r="AW125" i="16"/>
  <c r="AV123" i="16"/>
  <c r="AV124" i="16"/>
  <c r="AV125" i="16"/>
  <c r="AU123" i="16"/>
  <c r="AU124" i="16"/>
  <c r="AU125" i="16"/>
  <c r="AT123" i="16"/>
  <c r="AT124" i="16"/>
  <c r="AT125" i="16"/>
  <c r="AS123" i="16"/>
  <c r="AS124" i="16"/>
  <c r="AS125" i="16"/>
  <c r="AR123" i="16"/>
  <c r="AR124" i="16"/>
  <c r="AR125" i="16"/>
  <c r="AQ123" i="16"/>
  <c r="AQ124" i="16"/>
  <c r="AQ125" i="16"/>
  <c r="AP123" i="16"/>
  <c r="AP124" i="16"/>
  <c r="AP125" i="16"/>
  <c r="AO123" i="16"/>
  <c r="AO124" i="16"/>
  <c r="AO125" i="16"/>
  <c r="AN123" i="16"/>
  <c r="AN124" i="16"/>
  <c r="AN125" i="16"/>
  <c r="AM123" i="16"/>
  <c r="AM124" i="16"/>
  <c r="AM125" i="16"/>
  <c r="AL123" i="16"/>
  <c r="AL124" i="16"/>
  <c r="AL125" i="16"/>
  <c r="AK123" i="16"/>
  <c r="AK124" i="16"/>
  <c r="AK125" i="16"/>
  <c r="AJ123" i="16"/>
  <c r="AJ124" i="16"/>
  <c r="AJ125" i="16"/>
  <c r="AI123" i="16"/>
  <c r="AI124" i="16"/>
  <c r="AI125" i="16"/>
  <c r="AH123" i="16"/>
  <c r="AH124" i="16"/>
  <c r="AH125" i="16"/>
  <c r="AG123" i="16"/>
  <c r="AG124" i="16"/>
  <c r="AG125" i="16"/>
  <c r="AF123" i="16"/>
  <c r="AF124" i="16"/>
  <c r="AF125" i="16"/>
  <c r="AE123" i="16"/>
  <c r="AE124" i="16"/>
  <c r="AE125" i="16"/>
  <c r="AD123" i="16"/>
  <c r="AD124" i="16"/>
  <c r="AD125" i="16"/>
  <c r="AC123" i="16"/>
  <c r="AC124" i="16"/>
  <c r="AC125" i="16"/>
  <c r="AB123" i="16"/>
  <c r="AB124" i="16"/>
  <c r="AB125" i="16"/>
  <c r="AA123" i="16"/>
  <c r="AA124" i="16"/>
  <c r="AA125" i="16"/>
  <c r="Z123" i="16"/>
  <c r="Z124" i="16"/>
  <c r="Z125" i="16"/>
  <c r="Y123" i="16"/>
  <c r="Y124" i="16"/>
  <c r="Y125" i="16"/>
  <c r="X123" i="16"/>
  <c r="X124" i="16"/>
  <c r="X125" i="16"/>
  <c r="W123" i="16"/>
  <c r="W124" i="16"/>
  <c r="W125" i="16"/>
  <c r="V123" i="16"/>
  <c r="V124" i="16"/>
  <c r="V125" i="16"/>
  <c r="U123" i="16"/>
  <c r="U124" i="16"/>
  <c r="U125" i="16"/>
  <c r="T123" i="16"/>
  <c r="T124" i="16"/>
  <c r="T125" i="16"/>
  <c r="S123" i="16"/>
  <c r="S124" i="16"/>
  <c r="S125" i="16"/>
  <c r="R123" i="16"/>
  <c r="R124" i="16"/>
  <c r="R125" i="16"/>
  <c r="Q123" i="16"/>
  <c r="Q124" i="16"/>
  <c r="Q125" i="16"/>
  <c r="P123" i="16"/>
  <c r="P124" i="16"/>
  <c r="P125" i="16"/>
  <c r="O123" i="16"/>
  <c r="O124" i="16"/>
  <c r="O125" i="16"/>
  <c r="N123" i="16"/>
  <c r="N124" i="16"/>
  <c r="N125" i="16"/>
  <c r="M123" i="16"/>
  <c r="M124" i="16"/>
  <c r="M125" i="16"/>
  <c r="L123" i="16"/>
  <c r="L124" i="16"/>
  <c r="L125" i="16"/>
  <c r="K123" i="16"/>
  <c r="K124" i="16"/>
  <c r="K125" i="16"/>
  <c r="J123" i="16"/>
  <c r="J124" i="16"/>
  <c r="J125" i="16"/>
  <c r="I123" i="16"/>
  <c r="I124" i="16"/>
  <c r="I125" i="16"/>
  <c r="H123" i="16"/>
  <c r="H124" i="16"/>
  <c r="H125" i="16"/>
  <c r="G123" i="16"/>
  <c r="G124" i="16"/>
  <c r="G125" i="16"/>
  <c r="F123" i="16"/>
  <c r="F124" i="16"/>
  <c r="F125" i="16"/>
  <c r="E123" i="16"/>
  <c r="E124" i="16"/>
  <c r="E125" i="16"/>
  <c r="D123" i="16"/>
  <c r="D124" i="16"/>
  <c r="D125" i="16"/>
  <c r="C123" i="16"/>
  <c r="C124" i="16"/>
  <c r="C125" i="16"/>
  <c r="B123" i="16"/>
  <c r="B124" i="16"/>
  <c r="B125" i="16"/>
  <c r="M714" i="15"/>
  <c r="O653" i="15"/>
  <c r="N713" i="15"/>
  <c r="O713" i="15"/>
  <c r="O714" i="15"/>
  <c r="O716" i="15"/>
  <c r="N714" i="15"/>
  <c r="N716" i="15"/>
  <c r="O715" i="15"/>
  <c r="N715" i="15"/>
  <c r="L710" i="15"/>
  <c r="M709" i="15"/>
  <c r="N709" i="15"/>
  <c r="O709" i="15"/>
  <c r="O710" i="15"/>
  <c r="O712" i="15"/>
  <c r="N710" i="15"/>
  <c r="N712" i="15"/>
  <c r="M710" i="15"/>
  <c r="M712" i="15"/>
  <c r="O711" i="15"/>
  <c r="N711" i="15"/>
  <c r="K706" i="15"/>
  <c r="L705" i="15"/>
  <c r="M705" i="15"/>
  <c r="N705" i="15"/>
  <c r="O705" i="15"/>
  <c r="O706" i="15"/>
  <c r="O708" i="15"/>
  <c r="N706" i="15"/>
  <c r="N708" i="15"/>
  <c r="M706" i="15"/>
  <c r="M708" i="15"/>
  <c r="L706" i="15"/>
  <c r="L708" i="15"/>
  <c r="O707" i="15"/>
  <c r="N707" i="15"/>
  <c r="J702" i="15"/>
  <c r="K701" i="15"/>
  <c r="L701" i="15"/>
  <c r="M701" i="15"/>
  <c r="N701" i="15"/>
  <c r="O701" i="15"/>
  <c r="O702" i="15"/>
  <c r="O704" i="15"/>
  <c r="N702" i="15"/>
  <c r="N704" i="15"/>
  <c r="M702" i="15"/>
  <c r="M704" i="15"/>
  <c r="L702" i="15"/>
  <c r="L704" i="15"/>
  <c r="K702" i="15"/>
  <c r="K704" i="15"/>
  <c r="O703" i="15"/>
  <c r="N703" i="15"/>
  <c r="I698" i="15"/>
  <c r="J697" i="15"/>
  <c r="K697" i="15"/>
  <c r="L697" i="15"/>
  <c r="M697" i="15"/>
  <c r="N697" i="15"/>
  <c r="O697" i="15"/>
  <c r="O698" i="15"/>
  <c r="O700" i="15"/>
  <c r="N698" i="15"/>
  <c r="N700" i="15"/>
  <c r="M698" i="15"/>
  <c r="M700" i="15"/>
  <c r="L698" i="15"/>
  <c r="L700" i="15"/>
  <c r="K698" i="15"/>
  <c r="K700" i="15"/>
  <c r="J698" i="15"/>
  <c r="J700" i="15"/>
  <c r="O699" i="15"/>
  <c r="N699" i="15"/>
  <c r="H694" i="15"/>
  <c r="I693" i="15"/>
  <c r="J693" i="15"/>
  <c r="K693" i="15"/>
  <c r="L693" i="15"/>
  <c r="M693" i="15"/>
  <c r="N693" i="15"/>
  <c r="O693" i="15"/>
  <c r="O694" i="15"/>
  <c r="O696" i="15"/>
  <c r="N694" i="15"/>
  <c r="N696" i="15"/>
  <c r="M694" i="15"/>
  <c r="M696" i="15"/>
  <c r="L694" i="15"/>
  <c r="L696" i="15"/>
  <c r="K694" i="15"/>
  <c r="K696" i="15"/>
  <c r="J694" i="15"/>
  <c r="J696" i="15"/>
  <c r="I694" i="15"/>
  <c r="I696" i="15"/>
  <c r="O695" i="15"/>
  <c r="N695" i="15"/>
  <c r="G690" i="15"/>
  <c r="H689" i="15"/>
  <c r="I689" i="15"/>
  <c r="J689" i="15"/>
  <c r="K689" i="15"/>
  <c r="L689" i="15"/>
  <c r="M689" i="15"/>
  <c r="N689" i="15"/>
  <c r="O689" i="15"/>
  <c r="O690" i="15"/>
  <c r="O692" i="15"/>
  <c r="N690" i="15"/>
  <c r="N692" i="15"/>
  <c r="M690" i="15"/>
  <c r="M692" i="15"/>
  <c r="L690" i="15"/>
  <c r="L692" i="15"/>
  <c r="K690" i="15"/>
  <c r="K692" i="15"/>
  <c r="J690" i="15"/>
  <c r="J692" i="15"/>
  <c r="I690" i="15"/>
  <c r="I692" i="15"/>
  <c r="H690" i="15"/>
  <c r="H692" i="15"/>
  <c r="O691" i="15"/>
  <c r="N691" i="15"/>
  <c r="F686" i="15"/>
  <c r="G685" i="15"/>
  <c r="H685" i="15"/>
  <c r="I685" i="15"/>
  <c r="J685" i="15"/>
  <c r="K685" i="15"/>
  <c r="L685" i="15"/>
  <c r="M685" i="15"/>
  <c r="N685" i="15"/>
  <c r="O685" i="15"/>
  <c r="O686" i="15"/>
  <c r="O688" i="15"/>
  <c r="N686" i="15"/>
  <c r="N688" i="15"/>
  <c r="M686" i="15"/>
  <c r="M688" i="15"/>
  <c r="L686" i="15"/>
  <c r="L688" i="15"/>
  <c r="K686" i="15"/>
  <c r="K688" i="15"/>
  <c r="J686" i="15"/>
  <c r="J688" i="15"/>
  <c r="I686" i="15"/>
  <c r="I688" i="15"/>
  <c r="H686" i="15"/>
  <c r="H688" i="15"/>
  <c r="G686" i="15"/>
  <c r="G688" i="15"/>
  <c r="O687" i="15"/>
  <c r="N687" i="15"/>
  <c r="E682" i="15"/>
  <c r="F681" i="15"/>
  <c r="G681" i="15"/>
  <c r="H681" i="15"/>
  <c r="I681" i="15"/>
  <c r="J681" i="15"/>
  <c r="K681" i="15"/>
  <c r="L681" i="15"/>
  <c r="M681" i="15"/>
  <c r="N681" i="15"/>
  <c r="O681" i="15"/>
  <c r="O682" i="15"/>
  <c r="O684" i="15"/>
  <c r="N682" i="15"/>
  <c r="N684" i="15"/>
  <c r="M682" i="15"/>
  <c r="M684" i="15"/>
  <c r="L682" i="15"/>
  <c r="L684" i="15"/>
  <c r="K682" i="15"/>
  <c r="K684" i="15"/>
  <c r="J682" i="15"/>
  <c r="J684" i="15"/>
  <c r="I682" i="15"/>
  <c r="I684" i="15"/>
  <c r="H682" i="15"/>
  <c r="H684" i="15"/>
  <c r="G682" i="15"/>
  <c r="G684" i="15"/>
  <c r="F682" i="15"/>
  <c r="F684" i="15"/>
  <c r="O683" i="15"/>
  <c r="N683" i="15"/>
  <c r="D678" i="15"/>
  <c r="E677" i="15"/>
  <c r="F677" i="15"/>
  <c r="G677" i="15"/>
  <c r="H677" i="15"/>
  <c r="I677" i="15"/>
  <c r="J677" i="15"/>
  <c r="K677" i="15"/>
  <c r="L677" i="15"/>
  <c r="M677" i="15"/>
  <c r="N677" i="15"/>
  <c r="O677" i="15"/>
  <c r="O678" i="15"/>
  <c r="O680" i="15"/>
  <c r="N678" i="15"/>
  <c r="N680" i="15"/>
  <c r="M678" i="15"/>
  <c r="M680" i="15"/>
  <c r="L678" i="15"/>
  <c r="L680" i="15"/>
  <c r="K678" i="15"/>
  <c r="K680" i="15"/>
  <c r="J678" i="15"/>
  <c r="J680" i="15"/>
  <c r="I678" i="15"/>
  <c r="I680" i="15"/>
  <c r="H678" i="15"/>
  <c r="H680" i="15"/>
  <c r="G678" i="15"/>
  <c r="G680" i="15"/>
  <c r="F678" i="15"/>
  <c r="F680" i="15"/>
  <c r="E678" i="15"/>
  <c r="E680" i="15"/>
  <c r="O679" i="15"/>
  <c r="N679" i="15"/>
  <c r="C674" i="15"/>
  <c r="D673" i="15"/>
  <c r="E673" i="15"/>
  <c r="F673" i="15"/>
  <c r="G673" i="15"/>
  <c r="H673" i="15"/>
  <c r="I673" i="15"/>
  <c r="J673" i="15"/>
  <c r="K673" i="15"/>
  <c r="L673" i="15"/>
  <c r="M673" i="15"/>
  <c r="N673" i="15"/>
  <c r="O673" i="15"/>
  <c r="O674" i="15"/>
  <c r="O676" i="15"/>
  <c r="N674" i="15"/>
  <c r="N676" i="15"/>
  <c r="M674" i="15"/>
  <c r="M676" i="15"/>
  <c r="L674" i="15"/>
  <c r="L676" i="15"/>
  <c r="K674" i="15"/>
  <c r="K676" i="15"/>
  <c r="J674" i="15"/>
  <c r="J676" i="15"/>
  <c r="I674" i="15"/>
  <c r="I676" i="15"/>
  <c r="H674" i="15"/>
  <c r="H676" i="15"/>
  <c r="G674" i="15"/>
  <c r="G676" i="15"/>
  <c r="F674" i="15"/>
  <c r="F676" i="15"/>
  <c r="E674" i="15"/>
  <c r="E676" i="15"/>
  <c r="D674" i="15"/>
  <c r="D676" i="15"/>
  <c r="O675" i="15"/>
  <c r="N675" i="15"/>
  <c r="B670" i="15"/>
  <c r="C669" i="15"/>
  <c r="D669" i="15"/>
  <c r="E669" i="15"/>
  <c r="F669" i="15"/>
  <c r="G669" i="15"/>
  <c r="H669" i="15"/>
  <c r="I669" i="15"/>
  <c r="J669" i="15"/>
  <c r="K669" i="15"/>
  <c r="L669" i="15"/>
  <c r="M669" i="15"/>
  <c r="N669" i="15"/>
  <c r="O669" i="15"/>
  <c r="O670" i="15"/>
  <c r="O672" i="15"/>
  <c r="N670" i="15"/>
  <c r="N672" i="15"/>
  <c r="M670" i="15"/>
  <c r="M672" i="15"/>
  <c r="L670" i="15"/>
  <c r="L672" i="15"/>
  <c r="K670" i="15"/>
  <c r="K672" i="15"/>
  <c r="J670" i="15"/>
  <c r="J672" i="15"/>
  <c r="I670" i="15"/>
  <c r="I672" i="15"/>
  <c r="H670" i="15"/>
  <c r="H672" i="15"/>
  <c r="G670" i="15"/>
  <c r="G672" i="15"/>
  <c r="F670" i="15"/>
  <c r="F672" i="15"/>
  <c r="E670" i="15"/>
  <c r="E672" i="15"/>
  <c r="D670" i="15"/>
  <c r="D672" i="15"/>
  <c r="C670" i="15"/>
  <c r="C672" i="15"/>
  <c r="O671" i="15"/>
  <c r="N671" i="15"/>
  <c r="B457" i="15"/>
  <c r="B640" i="15"/>
  <c r="B647" i="15"/>
  <c r="C457" i="15"/>
  <c r="C640" i="15"/>
  <c r="C647" i="15"/>
  <c r="D457" i="15"/>
  <c r="D640" i="15"/>
  <c r="D647" i="15"/>
  <c r="E457" i="15"/>
  <c r="E640" i="15"/>
  <c r="E647" i="15"/>
  <c r="F457" i="15"/>
  <c r="F640" i="15"/>
  <c r="F647" i="15"/>
  <c r="G457" i="15"/>
  <c r="G640" i="15"/>
  <c r="G647" i="15"/>
  <c r="H457" i="15"/>
  <c r="H640" i="15"/>
  <c r="H647" i="15"/>
  <c r="I457" i="15"/>
  <c r="I640" i="15"/>
  <c r="I647" i="15"/>
  <c r="J457" i="15"/>
  <c r="J640" i="15"/>
  <c r="J647" i="15"/>
  <c r="K457" i="15"/>
  <c r="K640" i="15"/>
  <c r="K647" i="15"/>
  <c r="L457" i="15"/>
  <c r="L640" i="15"/>
  <c r="L647" i="15"/>
  <c r="M457" i="15"/>
  <c r="M640" i="15"/>
  <c r="M647" i="15"/>
  <c r="N457" i="15"/>
  <c r="N640" i="15"/>
  <c r="N647" i="15"/>
  <c r="P647" i="15"/>
  <c r="O457" i="15"/>
  <c r="O640" i="15"/>
  <c r="O647" i="15"/>
  <c r="O662" i="15"/>
  <c r="O667" i="15"/>
  <c r="N662" i="15"/>
  <c r="N667" i="15"/>
  <c r="M662" i="15"/>
  <c r="M667" i="15"/>
  <c r="L662" i="15"/>
  <c r="L667" i="15"/>
  <c r="K662" i="15"/>
  <c r="K667" i="15"/>
  <c r="J662" i="15"/>
  <c r="J667" i="15"/>
  <c r="I662" i="15"/>
  <c r="I667" i="15"/>
  <c r="H662" i="15"/>
  <c r="H667" i="15"/>
  <c r="G662" i="15"/>
  <c r="G667" i="15"/>
  <c r="F662" i="15"/>
  <c r="F667" i="15"/>
  <c r="E662" i="15"/>
  <c r="E667" i="15"/>
  <c r="D662" i="15"/>
  <c r="D667" i="15"/>
  <c r="C662" i="15"/>
  <c r="C667" i="15"/>
  <c r="B662" i="15"/>
  <c r="B667" i="15"/>
  <c r="O666" i="15"/>
  <c r="N666" i="15"/>
  <c r="B646" i="15"/>
  <c r="B461" i="15"/>
  <c r="B462" i="15"/>
  <c r="B463" i="15"/>
  <c r="B464" i="15"/>
  <c r="B465" i="15"/>
  <c r="B650" i="15"/>
  <c r="C646" i="15"/>
  <c r="C461" i="15"/>
  <c r="C462" i="15"/>
  <c r="C463" i="15"/>
  <c r="C464" i="15"/>
  <c r="C465" i="15"/>
  <c r="C650" i="15"/>
  <c r="D646" i="15"/>
  <c r="D461" i="15"/>
  <c r="D462" i="15"/>
  <c r="D463" i="15"/>
  <c r="D464" i="15"/>
  <c r="D465" i="15"/>
  <c r="D650" i="15"/>
  <c r="E646" i="15"/>
  <c r="E461" i="15"/>
  <c r="E462" i="15"/>
  <c r="E463" i="15"/>
  <c r="E464" i="15"/>
  <c r="E465" i="15"/>
  <c r="E650" i="15"/>
  <c r="F646" i="15"/>
  <c r="F461" i="15"/>
  <c r="F462" i="15"/>
  <c r="F463" i="15"/>
  <c r="F464" i="15"/>
  <c r="F465" i="15"/>
  <c r="F650" i="15"/>
  <c r="G646" i="15"/>
  <c r="G461" i="15"/>
  <c r="G462" i="15"/>
  <c r="G463" i="15"/>
  <c r="G464" i="15"/>
  <c r="G465" i="15"/>
  <c r="G650" i="15"/>
  <c r="H646" i="15"/>
  <c r="H461" i="15"/>
  <c r="H462" i="15"/>
  <c r="H463" i="15"/>
  <c r="H464" i="15"/>
  <c r="H465" i="15"/>
  <c r="H650" i="15"/>
  <c r="I646" i="15"/>
  <c r="I461" i="15"/>
  <c r="I462" i="15"/>
  <c r="I463" i="15"/>
  <c r="I464" i="15"/>
  <c r="I465" i="15"/>
  <c r="I650" i="15"/>
  <c r="J646" i="15"/>
  <c r="J461" i="15"/>
  <c r="J462" i="15"/>
  <c r="J463" i="15"/>
  <c r="J464" i="15"/>
  <c r="J465" i="15"/>
  <c r="J650" i="15"/>
  <c r="K646" i="15"/>
  <c r="K461" i="15"/>
  <c r="K462" i="15"/>
  <c r="K463" i="15"/>
  <c r="K464" i="15"/>
  <c r="K465" i="15"/>
  <c r="K650" i="15"/>
  <c r="L646" i="15"/>
  <c r="L461" i="15"/>
  <c r="L462" i="15"/>
  <c r="L463" i="15"/>
  <c r="L464" i="15"/>
  <c r="L465" i="15"/>
  <c r="L650" i="15"/>
  <c r="M646" i="15"/>
  <c r="M461" i="15"/>
  <c r="M462" i="15"/>
  <c r="M463" i="15"/>
  <c r="M464" i="15"/>
  <c r="M465" i="15"/>
  <c r="M650" i="15"/>
  <c r="N646" i="15"/>
  <c r="N462" i="15"/>
  <c r="N461" i="15"/>
  <c r="N465" i="15"/>
  <c r="N650" i="15"/>
  <c r="P650" i="15"/>
  <c r="O646" i="15"/>
  <c r="O462" i="15"/>
  <c r="O461" i="15"/>
  <c r="O465" i="15"/>
  <c r="O650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C665" i="15"/>
  <c r="B665" i="15"/>
  <c r="B432" i="15"/>
  <c r="B354" i="15"/>
  <c r="B360" i="15"/>
  <c r="B499" i="15"/>
  <c r="B500" i="15"/>
  <c r="B501" i="15"/>
  <c r="B502" i="15"/>
  <c r="B503" i="15"/>
  <c r="B511" i="15"/>
  <c r="B468" i="15"/>
  <c r="B469" i="15"/>
  <c r="B470" i="15"/>
  <c r="B471" i="15"/>
  <c r="B472" i="15"/>
  <c r="B532" i="15"/>
  <c r="B533" i="15"/>
  <c r="B534" i="15"/>
  <c r="B535" i="15"/>
  <c r="B536" i="15"/>
  <c r="B540" i="15"/>
  <c r="B541" i="15"/>
  <c r="B542" i="15"/>
  <c r="B543" i="15"/>
  <c r="B544" i="15"/>
  <c r="B551" i="15"/>
  <c r="B596" i="15"/>
  <c r="B559" i="15"/>
  <c r="B649" i="15"/>
  <c r="C432" i="15"/>
  <c r="C354" i="15"/>
  <c r="C360" i="15"/>
  <c r="C499" i="15"/>
  <c r="C500" i="15"/>
  <c r="C501" i="15"/>
  <c r="C502" i="15"/>
  <c r="C503" i="15"/>
  <c r="C511" i="15"/>
  <c r="C468" i="15"/>
  <c r="C469" i="15"/>
  <c r="C470" i="15"/>
  <c r="C471" i="15"/>
  <c r="C472" i="15"/>
  <c r="C532" i="15"/>
  <c r="C533" i="15"/>
  <c r="C534" i="15"/>
  <c r="C535" i="15"/>
  <c r="C536" i="15"/>
  <c r="C540" i="15"/>
  <c r="C541" i="15"/>
  <c r="C542" i="15"/>
  <c r="C543" i="15"/>
  <c r="C544" i="15"/>
  <c r="C551" i="15"/>
  <c r="C596" i="15"/>
  <c r="C559" i="15"/>
  <c r="C649" i="15"/>
  <c r="D432" i="15"/>
  <c r="D354" i="15"/>
  <c r="D360" i="15"/>
  <c r="D499" i="15"/>
  <c r="D500" i="15"/>
  <c r="D501" i="15"/>
  <c r="D502" i="15"/>
  <c r="D503" i="15"/>
  <c r="D511" i="15"/>
  <c r="D468" i="15"/>
  <c r="D469" i="15"/>
  <c r="D470" i="15"/>
  <c r="D471" i="15"/>
  <c r="D472" i="15"/>
  <c r="D532" i="15"/>
  <c r="D533" i="15"/>
  <c r="D534" i="15"/>
  <c r="D535" i="15"/>
  <c r="D536" i="15"/>
  <c r="D540" i="15"/>
  <c r="D541" i="15"/>
  <c r="D542" i="15"/>
  <c r="D543" i="15"/>
  <c r="D544" i="15"/>
  <c r="D551" i="15"/>
  <c r="D596" i="15"/>
  <c r="D559" i="15"/>
  <c r="D649" i="15"/>
  <c r="E432" i="15"/>
  <c r="E354" i="15"/>
  <c r="E360" i="15"/>
  <c r="E499" i="15"/>
  <c r="E500" i="15"/>
  <c r="E501" i="15"/>
  <c r="E502" i="15"/>
  <c r="E503" i="15"/>
  <c r="E511" i="15"/>
  <c r="E468" i="15"/>
  <c r="E469" i="15"/>
  <c r="E470" i="15"/>
  <c r="E471" i="15"/>
  <c r="E472" i="15"/>
  <c r="E532" i="15"/>
  <c r="E533" i="15"/>
  <c r="E534" i="15"/>
  <c r="E535" i="15"/>
  <c r="E536" i="15"/>
  <c r="E540" i="15"/>
  <c r="E541" i="15"/>
  <c r="E542" i="15"/>
  <c r="E543" i="15"/>
  <c r="E544" i="15"/>
  <c r="E551" i="15"/>
  <c r="E596" i="15"/>
  <c r="E559" i="15"/>
  <c r="E649" i="15"/>
  <c r="F432" i="15"/>
  <c r="F354" i="15"/>
  <c r="F360" i="15"/>
  <c r="F499" i="15"/>
  <c r="F500" i="15"/>
  <c r="F501" i="15"/>
  <c r="F502" i="15"/>
  <c r="F503" i="15"/>
  <c r="F511" i="15"/>
  <c r="F468" i="15"/>
  <c r="F469" i="15"/>
  <c r="F470" i="15"/>
  <c r="F471" i="15"/>
  <c r="F472" i="15"/>
  <c r="F532" i="15"/>
  <c r="F533" i="15"/>
  <c r="F534" i="15"/>
  <c r="F535" i="15"/>
  <c r="F536" i="15"/>
  <c r="F540" i="15"/>
  <c r="F541" i="15"/>
  <c r="F542" i="15"/>
  <c r="F543" i="15"/>
  <c r="F544" i="15"/>
  <c r="F551" i="15"/>
  <c r="F596" i="15"/>
  <c r="F559" i="15"/>
  <c r="F649" i="15"/>
  <c r="G432" i="15"/>
  <c r="G354" i="15"/>
  <c r="G360" i="15"/>
  <c r="G499" i="15"/>
  <c r="G500" i="15"/>
  <c r="G501" i="15"/>
  <c r="G502" i="15"/>
  <c r="G503" i="15"/>
  <c r="G511" i="15"/>
  <c r="G468" i="15"/>
  <c r="G469" i="15"/>
  <c r="G470" i="15"/>
  <c r="G471" i="15"/>
  <c r="G472" i="15"/>
  <c r="G532" i="15"/>
  <c r="G533" i="15"/>
  <c r="G534" i="15"/>
  <c r="G535" i="15"/>
  <c r="G536" i="15"/>
  <c r="G540" i="15"/>
  <c r="G541" i="15"/>
  <c r="G542" i="15"/>
  <c r="G543" i="15"/>
  <c r="G544" i="15"/>
  <c r="G551" i="15"/>
  <c r="G596" i="15"/>
  <c r="G559" i="15"/>
  <c r="G649" i="15"/>
  <c r="H432" i="15"/>
  <c r="H354" i="15"/>
  <c r="H360" i="15"/>
  <c r="H499" i="15"/>
  <c r="H500" i="15"/>
  <c r="H501" i="15"/>
  <c r="H502" i="15"/>
  <c r="H503" i="15"/>
  <c r="H511" i="15"/>
  <c r="H468" i="15"/>
  <c r="H469" i="15"/>
  <c r="H470" i="15"/>
  <c r="H471" i="15"/>
  <c r="H472" i="15"/>
  <c r="H532" i="15"/>
  <c r="H533" i="15"/>
  <c r="H534" i="15"/>
  <c r="H535" i="15"/>
  <c r="H536" i="15"/>
  <c r="H540" i="15"/>
  <c r="H541" i="15"/>
  <c r="H542" i="15"/>
  <c r="H543" i="15"/>
  <c r="H544" i="15"/>
  <c r="H551" i="15"/>
  <c r="H596" i="15"/>
  <c r="H559" i="15"/>
  <c r="H649" i="15"/>
  <c r="I432" i="15"/>
  <c r="I354" i="15"/>
  <c r="I360" i="15"/>
  <c r="I499" i="15"/>
  <c r="I500" i="15"/>
  <c r="I501" i="15"/>
  <c r="I502" i="15"/>
  <c r="I503" i="15"/>
  <c r="I511" i="15"/>
  <c r="I468" i="15"/>
  <c r="I469" i="15"/>
  <c r="I470" i="15"/>
  <c r="I471" i="15"/>
  <c r="I472" i="15"/>
  <c r="I532" i="15"/>
  <c r="I533" i="15"/>
  <c r="I534" i="15"/>
  <c r="I535" i="15"/>
  <c r="I536" i="15"/>
  <c r="I540" i="15"/>
  <c r="I541" i="15"/>
  <c r="I542" i="15"/>
  <c r="I543" i="15"/>
  <c r="I544" i="15"/>
  <c r="I551" i="15"/>
  <c r="I596" i="15"/>
  <c r="I559" i="15"/>
  <c r="I649" i="15"/>
  <c r="J432" i="15"/>
  <c r="J354" i="15"/>
  <c r="J360" i="15"/>
  <c r="J499" i="15"/>
  <c r="J500" i="15"/>
  <c r="J501" i="15"/>
  <c r="J502" i="15"/>
  <c r="J503" i="15"/>
  <c r="J511" i="15"/>
  <c r="J468" i="15"/>
  <c r="J469" i="15"/>
  <c r="J470" i="15"/>
  <c r="J471" i="15"/>
  <c r="J472" i="15"/>
  <c r="J532" i="15"/>
  <c r="J533" i="15"/>
  <c r="J534" i="15"/>
  <c r="J535" i="15"/>
  <c r="J536" i="15"/>
  <c r="J540" i="15"/>
  <c r="J541" i="15"/>
  <c r="J542" i="15"/>
  <c r="J543" i="15"/>
  <c r="J544" i="15"/>
  <c r="J551" i="15"/>
  <c r="J596" i="15"/>
  <c r="J559" i="15"/>
  <c r="J649" i="15"/>
  <c r="K432" i="15"/>
  <c r="K354" i="15"/>
  <c r="K360" i="15"/>
  <c r="K499" i="15"/>
  <c r="K500" i="15"/>
  <c r="K501" i="15"/>
  <c r="K502" i="15"/>
  <c r="K503" i="15"/>
  <c r="K511" i="15"/>
  <c r="K468" i="15"/>
  <c r="K469" i="15"/>
  <c r="K470" i="15"/>
  <c r="K471" i="15"/>
  <c r="K472" i="15"/>
  <c r="K532" i="15"/>
  <c r="K533" i="15"/>
  <c r="K534" i="15"/>
  <c r="K535" i="15"/>
  <c r="K536" i="15"/>
  <c r="K540" i="15"/>
  <c r="K541" i="15"/>
  <c r="K542" i="15"/>
  <c r="K543" i="15"/>
  <c r="K544" i="15"/>
  <c r="K551" i="15"/>
  <c r="K596" i="15"/>
  <c r="K559" i="15"/>
  <c r="K649" i="15"/>
  <c r="L432" i="15"/>
  <c r="L354" i="15"/>
  <c r="L360" i="15"/>
  <c r="L499" i="15"/>
  <c r="L500" i="15"/>
  <c r="L501" i="15"/>
  <c r="L502" i="15"/>
  <c r="L503" i="15"/>
  <c r="L511" i="15"/>
  <c r="L468" i="15"/>
  <c r="L469" i="15"/>
  <c r="L470" i="15"/>
  <c r="L471" i="15"/>
  <c r="L472" i="15"/>
  <c r="L532" i="15"/>
  <c r="L533" i="15"/>
  <c r="L534" i="15"/>
  <c r="L535" i="15"/>
  <c r="L536" i="15"/>
  <c r="L540" i="15"/>
  <c r="L541" i="15"/>
  <c r="L542" i="15"/>
  <c r="L543" i="15"/>
  <c r="L544" i="15"/>
  <c r="L551" i="15"/>
  <c r="L596" i="15"/>
  <c r="L559" i="15"/>
  <c r="L649" i="15"/>
  <c r="M432" i="15"/>
  <c r="M354" i="15"/>
  <c r="M360" i="15"/>
  <c r="M499" i="15"/>
  <c r="M500" i="15"/>
  <c r="M501" i="15"/>
  <c r="M502" i="15"/>
  <c r="M503" i="15"/>
  <c r="M511" i="15"/>
  <c r="M468" i="15"/>
  <c r="M469" i="15"/>
  <c r="M470" i="15"/>
  <c r="M471" i="15"/>
  <c r="M472" i="15"/>
  <c r="M532" i="15"/>
  <c r="M533" i="15"/>
  <c r="M534" i="15"/>
  <c r="M535" i="15"/>
  <c r="M536" i="15"/>
  <c r="M540" i="15"/>
  <c r="M541" i="15"/>
  <c r="M542" i="15"/>
  <c r="M543" i="15"/>
  <c r="M544" i="15"/>
  <c r="M551" i="15"/>
  <c r="M596" i="15"/>
  <c r="M559" i="15"/>
  <c r="M649" i="15"/>
  <c r="N432" i="15"/>
  <c r="N354" i="15"/>
  <c r="N360" i="15"/>
  <c r="N500" i="15"/>
  <c r="N499" i="15"/>
  <c r="N503" i="15"/>
  <c r="N511" i="15"/>
  <c r="N469" i="15"/>
  <c r="N468" i="15"/>
  <c r="N472" i="15"/>
  <c r="N533" i="15"/>
  <c r="N532" i="15"/>
  <c r="N536" i="15"/>
  <c r="N541" i="15"/>
  <c r="N540" i="15"/>
  <c r="N544" i="15"/>
  <c r="N551" i="15"/>
  <c r="N596" i="15"/>
  <c r="N559" i="15"/>
  <c r="N649" i="15"/>
  <c r="P649" i="15"/>
  <c r="O432" i="15"/>
  <c r="O354" i="15"/>
  <c r="O360" i="15"/>
  <c r="O500" i="15"/>
  <c r="O499" i="15"/>
  <c r="O503" i="15"/>
  <c r="O511" i="15"/>
  <c r="O469" i="15"/>
  <c r="O468" i="15"/>
  <c r="O472" i="15"/>
  <c r="O533" i="15"/>
  <c r="O532" i="15"/>
  <c r="O536" i="15"/>
  <c r="O541" i="15"/>
  <c r="O540" i="15"/>
  <c r="O544" i="15"/>
  <c r="O551" i="15"/>
  <c r="O596" i="15"/>
  <c r="O559" i="15"/>
  <c r="O649" i="15"/>
  <c r="O664" i="15"/>
  <c r="N664" i="15"/>
  <c r="M664" i="15"/>
  <c r="L664" i="15"/>
  <c r="K664" i="15"/>
  <c r="J664" i="15"/>
  <c r="I664" i="15"/>
  <c r="H664" i="15"/>
  <c r="G664" i="15"/>
  <c r="F664" i="15"/>
  <c r="E664" i="15"/>
  <c r="D664" i="15"/>
  <c r="C664" i="15"/>
  <c r="B664" i="15"/>
  <c r="B584" i="15"/>
  <c r="B585" i="15"/>
  <c r="B586" i="15"/>
  <c r="B587" i="15"/>
  <c r="B588" i="15"/>
  <c r="B641" i="15"/>
  <c r="B648" i="15"/>
  <c r="C584" i="15"/>
  <c r="C585" i="15"/>
  <c r="C586" i="15"/>
  <c r="C587" i="15"/>
  <c r="C588" i="15"/>
  <c r="C641" i="15"/>
  <c r="C648" i="15"/>
  <c r="D584" i="15"/>
  <c r="D585" i="15"/>
  <c r="D586" i="15"/>
  <c r="D587" i="15"/>
  <c r="D588" i="15"/>
  <c r="D641" i="15"/>
  <c r="D648" i="15"/>
  <c r="E584" i="15"/>
  <c r="E585" i="15"/>
  <c r="E586" i="15"/>
  <c r="E587" i="15"/>
  <c r="E588" i="15"/>
  <c r="E641" i="15"/>
  <c r="E648" i="15"/>
  <c r="F584" i="15"/>
  <c r="F585" i="15"/>
  <c r="F586" i="15"/>
  <c r="F587" i="15"/>
  <c r="F588" i="15"/>
  <c r="F641" i="15"/>
  <c r="F648" i="15"/>
  <c r="G584" i="15"/>
  <c r="G585" i="15"/>
  <c r="G586" i="15"/>
  <c r="G587" i="15"/>
  <c r="G588" i="15"/>
  <c r="G641" i="15"/>
  <c r="G648" i="15"/>
  <c r="H584" i="15"/>
  <c r="H585" i="15"/>
  <c r="H586" i="15"/>
  <c r="H587" i="15"/>
  <c r="H588" i="15"/>
  <c r="H641" i="15"/>
  <c r="H648" i="15"/>
  <c r="I584" i="15"/>
  <c r="I585" i="15"/>
  <c r="I586" i="15"/>
  <c r="I587" i="15"/>
  <c r="I588" i="15"/>
  <c r="I641" i="15"/>
  <c r="I648" i="15"/>
  <c r="J584" i="15"/>
  <c r="J585" i="15"/>
  <c r="J586" i="15"/>
  <c r="J587" i="15"/>
  <c r="J588" i="15"/>
  <c r="J641" i="15"/>
  <c r="J648" i="15"/>
  <c r="K584" i="15"/>
  <c r="K585" i="15"/>
  <c r="K586" i="15"/>
  <c r="K587" i="15"/>
  <c r="K588" i="15"/>
  <c r="K641" i="15"/>
  <c r="K648" i="15"/>
  <c r="L584" i="15"/>
  <c r="L585" i="15"/>
  <c r="L586" i="15"/>
  <c r="L587" i="15"/>
  <c r="L588" i="15"/>
  <c r="L641" i="15"/>
  <c r="L648" i="15"/>
  <c r="M584" i="15"/>
  <c r="M585" i="15"/>
  <c r="M586" i="15"/>
  <c r="M587" i="15"/>
  <c r="M588" i="15"/>
  <c r="M641" i="15"/>
  <c r="M648" i="15"/>
  <c r="N585" i="15"/>
  <c r="N584" i="15"/>
  <c r="N588" i="15"/>
  <c r="N641" i="15"/>
  <c r="N648" i="15"/>
  <c r="P648" i="15"/>
  <c r="O585" i="15"/>
  <c r="O584" i="15"/>
  <c r="O588" i="15"/>
  <c r="O641" i="15"/>
  <c r="O648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C663" i="15"/>
  <c r="B663" i="15"/>
  <c r="O642" i="15"/>
  <c r="O660" i="15"/>
  <c r="N642" i="15"/>
  <c r="N660" i="15"/>
  <c r="M642" i="15"/>
  <c r="M660" i="15"/>
  <c r="L642" i="15"/>
  <c r="L660" i="15"/>
  <c r="K642" i="15"/>
  <c r="K660" i="15"/>
  <c r="J642" i="15"/>
  <c r="J660" i="15"/>
  <c r="I642" i="15"/>
  <c r="I660" i="15"/>
  <c r="H642" i="15"/>
  <c r="H660" i="15"/>
  <c r="G642" i="15"/>
  <c r="G660" i="15"/>
  <c r="F642" i="15"/>
  <c r="F660" i="15"/>
  <c r="E642" i="15"/>
  <c r="E660" i="15"/>
  <c r="D642" i="15"/>
  <c r="D660" i="15"/>
  <c r="C642" i="15"/>
  <c r="C660" i="15"/>
  <c r="O372" i="15"/>
  <c r="N372" i="15"/>
  <c r="O656" i="15"/>
  <c r="O366" i="15"/>
  <c r="N366" i="15"/>
  <c r="O655" i="15"/>
  <c r="O408" i="15"/>
  <c r="N408" i="15"/>
  <c r="O657" i="15"/>
  <c r="O658" i="15"/>
  <c r="M372" i="15"/>
  <c r="N656" i="15"/>
  <c r="M366" i="15"/>
  <c r="N655" i="15"/>
  <c r="M408" i="15"/>
  <c r="N657" i="15"/>
  <c r="N658" i="15"/>
  <c r="L372" i="15"/>
  <c r="M656" i="15"/>
  <c r="L366" i="15"/>
  <c r="M655" i="15"/>
  <c r="L408" i="15"/>
  <c r="M657" i="15"/>
  <c r="M658" i="15"/>
  <c r="K372" i="15"/>
  <c r="L656" i="15"/>
  <c r="K366" i="15"/>
  <c r="L655" i="15"/>
  <c r="K408" i="15"/>
  <c r="L657" i="15"/>
  <c r="L658" i="15"/>
  <c r="J372" i="15"/>
  <c r="K656" i="15"/>
  <c r="J366" i="15"/>
  <c r="K655" i="15"/>
  <c r="J408" i="15"/>
  <c r="K657" i="15"/>
  <c r="K658" i="15"/>
  <c r="I372" i="15"/>
  <c r="J656" i="15"/>
  <c r="I366" i="15"/>
  <c r="J655" i="15"/>
  <c r="I408" i="15"/>
  <c r="J657" i="15"/>
  <c r="J658" i="15"/>
  <c r="H372" i="15"/>
  <c r="I656" i="15"/>
  <c r="H366" i="15"/>
  <c r="I655" i="15"/>
  <c r="H408" i="15"/>
  <c r="I657" i="15"/>
  <c r="I658" i="15"/>
  <c r="G372" i="15"/>
  <c r="H656" i="15"/>
  <c r="G366" i="15"/>
  <c r="H655" i="15"/>
  <c r="G408" i="15"/>
  <c r="H657" i="15"/>
  <c r="H658" i="15"/>
  <c r="F372" i="15"/>
  <c r="G656" i="15"/>
  <c r="F366" i="15"/>
  <c r="G655" i="15"/>
  <c r="F408" i="15"/>
  <c r="G657" i="15"/>
  <c r="G658" i="15"/>
  <c r="E372" i="15"/>
  <c r="F656" i="15"/>
  <c r="E366" i="15"/>
  <c r="F655" i="15"/>
  <c r="E408" i="15"/>
  <c r="F657" i="15"/>
  <c r="F658" i="15"/>
  <c r="D372" i="15"/>
  <c r="E656" i="15"/>
  <c r="D366" i="15"/>
  <c r="E655" i="15"/>
  <c r="D408" i="15"/>
  <c r="E657" i="15"/>
  <c r="E658" i="15"/>
  <c r="C372" i="15"/>
  <c r="D656" i="15"/>
  <c r="C366" i="15"/>
  <c r="D655" i="15"/>
  <c r="C408" i="15"/>
  <c r="D657" i="15"/>
  <c r="D658" i="15"/>
  <c r="B372" i="15"/>
  <c r="C656" i="15"/>
  <c r="B366" i="15"/>
  <c r="C655" i="15"/>
  <c r="B408" i="15"/>
  <c r="C657" i="15"/>
  <c r="C658" i="15"/>
  <c r="P646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C645" i="15"/>
  <c r="B645" i="15"/>
  <c r="C644" i="15"/>
  <c r="M644" i="15"/>
  <c r="P644" i="15"/>
  <c r="O644" i="15"/>
  <c r="N644" i="15"/>
  <c r="L644" i="15"/>
  <c r="K644" i="15"/>
  <c r="J644" i="15"/>
  <c r="I644" i="15"/>
  <c r="H644" i="15"/>
  <c r="G644" i="15"/>
  <c r="F644" i="15"/>
  <c r="E644" i="15"/>
  <c r="D644" i="15"/>
  <c r="B644" i="15"/>
  <c r="P643" i="15"/>
  <c r="P641" i="15"/>
  <c r="P640" i="15"/>
  <c r="C637" i="15"/>
  <c r="M637" i="15"/>
  <c r="P637" i="15"/>
  <c r="O637" i="15"/>
  <c r="N637" i="15"/>
  <c r="L637" i="15"/>
  <c r="K637" i="15"/>
  <c r="J637" i="15"/>
  <c r="I637" i="15"/>
  <c r="H637" i="15"/>
  <c r="G637" i="15"/>
  <c r="F637" i="15"/>
  <c r="E637" i="15"/>
  <c r="D637" i="15"/>
  <c r="B637" i="15"/>
  <c r="C636" i="15"/>
  <c r="M636" i="15"/>
  <c r="P636" i="15"/>
  <c r="O636" i="15"/>
  <c r="N636" i="15"/>
  <c r="L636" i="15"/>
  <c r="K636" i="15"/>
  <c r="J636" i="15"/>
  <c r="I636" i="15"/>
  <c r="H636" i="15"/>
  <c r="G636" i="15"/>
  <c r="F636" i="15"/>
  <c r="E636" i="15"/>
  <c r="D636" i="15"/>
  <c r="B636" i="15"/>
  <c r="C634" i="15"/>
  <c r="M634" i="15"/>
  <c r="P634" i="15"/>
  <c r="O634" i="15"/>
  <c r="N634" i="15"/>
  <c r="L634" i="15"/>
  <c r="K634" i="15"/>
  <c r="J634" i="15"/>
  <c r="I634" i="15"/>
  <c r="H634" i="15"/>
  <c r="G634" i="15"/>
  <c r="F634" i="15"/>
  <c r="E634" i="15"/>
  <c r="D634" i="15"/>
  <c r="B634" i="15"/>
  <c r="C577" i="15"/>
  <c r="C578" i="15"/>
  <c r="C579" i="15"/>
  <c r="C580" i="15"/>
  <c r="C581" i="15"/>
  <c r="C563" i="15"/>
  <c r="C564" i="15"/>
  <c r="C565" i="15"/>
  <c r="C566" i="15"/>
  <c r="C567" i="15"/>
  <c r="C574" i="15"/>
  <c r="C582" i="15"/>
  <c r="C633" i="15"/>
  <c r="M577" i="15"/>
  <c r="M578" i="15"/>
  <c r="M579" i="15"/>
  <c r="M580" i="15"/>
  <c r="M581" i="15"/>
  <c r="M563" i="15"/>
  <c r="M564" i="15"/>
  <c r="M565" i="15"/>
  <c r="M566" i="15"/>
  <c r="M567" i="15"/>
  <c r="M574" i="15"/>
  <c r="M582" i="15"/>
  <c r="M633" i="15"/>
  <c r="P633" i="15"/>
  <c r="O578" i="15"/>
  <c r="O577" i="15"/>
  <c r="O581" i="15"/>
  <c r="O564" i="15"/>
  <c r="O563" i="15"/>
  <c r="O567" i="15"/>
  <c r="O574" i="15"/>
  <c r="O582" i="15"/>
  <c r="O633" i="15"/>
  <c r="N578" i="15"/>
  <c r="N577" i="15"/>
  <c r="N581" i="15"/>
  <c r="N564" i="15"/>
  <c r="N563" i="15"/>
  <c r="N567" i="15"/>
  <c r="N574" i="15"/>
  <c r="N582" i="15"/>
  <c r="N633" i="15"/>
  <c r="L577" i="15"/>
  <c r="L578" i="15"/>
  <c r="L579" i="15"/>
  <c r="L580" i="15"/>
  <c r="L581" i="15"/>
  <c r="L563" i="15"/>
  <c r="L564" i="15"/>
  <c r="L565" i="15"/>
  <c r="L566" i="15"/>
  <c r="L567" i="15"/>
  <c r="L574" i="15"/>
  <c r="L582" i="15"/>
  <c r="L633" i="15"/>
  <c r="K577" i="15"/>
  <c r="K578" i="15"/>
  <c r="K579" i="15"/>
  <c r="K580" i="15"/>
  <c r="K581" i="15"/>
  <c r="K563" i="15"/>
  <c r="K564" i="15"/>
  <c r="K565" i="15"/>
  <c r="K566" i="15"/>
  <c r="K567" i="15"/>
  <c r="K574" i="15"/>
  <c r="K582" i="15"/>
  <c r="K633" i="15"/>
  <c r="J577" i="15"/>
  <c r="J578" i="15"/>
  <c r="J579" i="15"/>
  <c r="J580" i="15"/>
  <c r="J581" i="15"/>
  <c r="J563" i="15"/>
  <c r="J564" i="15"/>
  <c r="J565" i="15"/>
  <c r="J566" i="15"/>
  <c r="J567" i="15"/>
  <c r="J574" i="15"/>
  <c r="J582" i="15"/>
  <c r="J633" i="15"/>
  <c r="I577" i="15"/>
  <c r="I578" i="15"/>
  <c r="I579" i="15"/>
  <c r="I580" i="15"/>
  <c r="I581" i="15"/>
  <c r="I563" i="15"/>
  <c r="I564" i="15"/>
  <c r="I565" i="15"/>
  <c r="I566" i="15"/>
  <c r="I567" i="15"/>
  <c r="I574" i="15"/>
  <c r="I582" i="15"/>
  <c r="I633" i="15"/>
  <c r="H577" i="15"/>
  <c r="H578" i="15"/>
  <c r="H579" i="15"/>
  <c r="H580" i="15"/>
  <c r="H581" i="15"/>
  <c r="H563" i="15"/>
  <c r="H564" i="15"/>
  <c r="H565" i="15"/>
  <c r="H566" i="15"/>
  <c r="H567" i="15"/>
  <c r="H574" i="15"/>
  <c r="H582" i="15"/>
  <c r="H633" i="15"/>
  <c r="G577" i="15"/>
  <c r="G578" i="15"/>
  <c r="G579" i="15"/>
  <c r="G580" i="15"/>
  <c r="G581" i="15"/>
  <c r="G563" i="15"/>
  <c r="G564" i="15"/>
  <c r="G565" i="15"/>
  <c r="G566" i="15"/>
  <c r="G567" i="15"/>
  <c r="G574" i="15"/>
  <c r="G582" i="15"/>
  <c r="G633" i="15"/>
  <c r="F577" i="15"/>
  <c r="F578" i="15"/>
  <c r="F579" i="15"/>
  <c r="F580" i="15"/>
  <c r="F581" i="15"/>
  <c r="F563" i="15"/>
  <c r="F564" i="15"/>
  <c r="F565" i="15"/>
  <c r="F566" i="15"/>
  <c r="F567" i="15"/>
  <c r="F574" i="15"/>
  <c r="F582" i="15"/>
  <c r="F633" i="15"/>
  <c r="E577" i="15"/>
  <c r="E578" i="15"/>
  <c r="E579" i="15"/>
  <c r="E580" i="15"/>
  <c r="E581" i="15"/>
  <c r="E563" i="15"/>
  <c r="E564" i="15"/>
  <c r="E565" i="15"/>
  <c r="E566" i="15"/>
  <c r="E567" i="15"/>
  <c r="E574" i="15"/>
  <c r="E582" i="15"/>
  <c r="E633" i="15"/>
  <c r="D577" i="15"/>
  <c r="D578" i="15"/>
  <c r="D579" i="15"/>
  <c r="D580" i="15"/>
  <c r="D581" i="15"/>
  <c r="D563" i="15"/>
  <c r="D564" i="15"/>
  <c r="D565" i="15"/>
  <c r="D566" i="15"/>
  <c r="D567" i="15"/>
  <c r="D574" i="15"/>
  <c r="D582" i="15"/>
  <c r="D633" i="15"/>
  <c r="B577" i="15"/>
  <c r="B578" i="15"/>
  <c r="B579" i="15"/>
  <c r="B580" i="15"/>
  <c r="B581" i="15"/>
  <c r="B563" i="15"/>
  <c r="B564" i="15"/>
  <c r="B565" i="15"/>
  <c r="B566" i="15"/>
  <c r="B567" i="15"/>
  <c r="B574" i="15"/>
  <c r="B582" i="15"/>
  <c r="B633" i="15"/>
  <c r="C402" i="15"/>
  <c r="C632" i="15"/>
  <c r="M402" i="15"/>
  <c r="M632" i="15"/>
  <c r="P632" i="15"/>
  <c r="O402" i="15"/>
  <c r="O632" i="15"/>
  <c r="N402" i="15"/>
  <c r="N632" i="15"/>
  <c r="L402" i="15"/>
  <c r="L632" i="15"/>
  <c r="K402" i="15"/>
  <c r="K632" i="15"/>
  <c r="J402" i="15"/>
  <c r="J632" i="15"/>
  <c r="I402" i="15"/>
  <c r="I632" i="15"/>
  <c r="H402" i="15"/>
  <c r="H632" i="15"/>
  <c r="G402" i="15"/>
  <c r="G632" i="15"/>
  <c r="F402" i="15"/>
  <c r="F632" i="15"/>
  <c r="E402" i="15"/>
  <c r="E632" i="15"/>
  <c r="D402" i="15"/>
  <c r="D632" i="15"/>
  <c r="B402" i="15"/>
  <c r="B632" i="15"/>
  <c r="O629" i="15"/>
  <c r="N629" i="15"/>
  <c r="M629" i="15"/>
  <c r="L629" i="15"/>
  <c r="K629" i="15"/>
  <c r="J629" i="15"/>
  <c r="I629" i="15"/>
  <c r="H629" i="15"/>
  <c r="G629" i="15"/>
  <c r="F629" i="15"/>
  <c r="E629" i="15"/>
  <c r="D629" i="15"/>
  <c r="C629" i="15"/>
  <c r="B629" i="15"/>
  <c r="O628" i="15"/>
  <c r="N628" i="15"/>
  <c r="M628" i="15"/>
  <c r="L628" i="15"/>
  <c r="K628" i="15"/>
  <c r="J628" i="15"/>
  <c r="I628" i="15"/>
  <c r="H628" i="15"/>
  <c r="G628" i="15"/>
  <c r="F628" i="15"/>
  <c r="E628" i="15"/>
  <c r="D628" i="15"/>
  <c r="C628" i="15"/>
  <c r="B628" i="15"/>
  <c r="O627" i="15"/>
  <c r="N627" i="15"/>
  <c r="M627" i="15"/>
  <c r="L627" i="15"/>
  <c r="K627" i="15"/>
  <c r="J627" i="15"/>
  <c r="I627" i="15"/>
  <c r="H627" i="15"/>
  <c r="G627" i="15"/>
  <c r="F627" i="15"/>
  <c r="E627" i="15"/>
  <c r="D627" i="15"/>
  <c r="C627" i="15"/>
  <c r="B627" i="15"/>
  <c r="O626" i="15"/>
  <c r="N626" i="15"/>
  <c r="M626" i="15"/>
  <c r="L626" i="15"/>
  <c r="K626" i="15"/>
  <c r="J626" i="15"/>
  <c r="I626" i="15"/>
  <c r="H626" i="15"/>
  <c r="G626" i="15"/>
  <c r="F626" i="15"/>
  <c r="E626" i="15"/>
  <c r="D626" i="15"/>
  <c r="C626" i="15"/>
  <c r="B626" i="15"/>
  <c r="O624" i="15"/>
  <c r="N624" i="15"/>
  <c r="M624" i="15"/>
  <c r="L624" i="15"/>
  <c r="K624" i="15"/>
  <c r="J624" i="15"/>
  <c r="I624" i="15"/>
  <c r="H624" i="15"/>
  <c r="G624" i="15"/>
  <c r="F624" i="15"/>
  <c r="E624" i="15"/>
  <c r="D624" i="15"/>
  <c r="C624" i="15"/>
  <c r="B624" i="15"/>
  <c r="O623" i="15"/>
  <c r="N623" i="15"/>
  <c r="M623" i="15"/>
  <c r="L623" i="15"/>
  <c r="K623" i="15"/>
  <c r="J623" i="15"/>
  <c r="I623" i="15"/>
  <c r="H623" i="15"/>
  <c r="G623" i="15"/>
  <c r="F623" i="15"/>
  <c r="E623" i="15"/>
  <c r="D623" i="15"/>
  <c r="C623" i="15"/>
  <c r="B623" i="15"/>
  <c r="O622" i="15"/>
  <c r="N622" i="15"/>
  <c r="M622" i="15"/>
  <c r="L622" i="15"/>
  <c r="K622" i="15"/>
  <c r="J622" i="15"/>
  <c r="I622" i="15"/>
  <c r="H622" i="15"/>
  <c r="G622" i="15"/>
  <c r="F622" i="15"/>
  <c r="E622" i="15"/>
  <c r="D622" i="15"/>
  <c r="C622" i="15"/>
  <c r="B622" i="15"/>
  <c r="O621" i="15"/>
  <c r="N621" i="15"/>
  <c r="M621" i="15"/>
  <c r="L621" i="15"/>
  <c r="K621" i="15"/>
  <c r="J621" i="15"/>
  <c r="I621" i="15"/>
  <c r="H621" i="15"/>
  <c r="G621" i="15"/>
  <c r="F621" i="15"/>
  <c r="E621" i="15"/>
  <c r="D621" i="15"/>
  <c r="C621" i="15"/>
  <c r="B621" i="15"/>
  <c r="O619" i="15"/>
  <c r="N619" i="15"/>
  <c r="M619" i="15"/>
  <c r="L619" i="15"/>
  <c r="K619" i="15"/>
  <c r="J619" i="15"/>
  <c r="I619" i="15"/>
  <c r="H619" i="15"/>
  <c r="G619" i="15"/>
  <c r="F619" i="15"/>
  <c r="E619" i="15"/>
  <c r="D619" i="15"/>
  <c r="C619" i="15"/>
  <c r="B619" i="15"/>
  <c r="O618" i="15"/>
  <c r="N618" i="15"/>
  <c r="M618" i="15"/>
  <c r="L618" i="15"/>
  <c r="K618" i="15"/>
  <c r="J618" i="15"/>
  <c r="I618" i="15"/>
  <c r="H618" i="15"/>
  <c r="G618" i="15"/>
  <c r="F618" i="15"/>
  <c r="E618" i="15"/>
  <c r="D618" i="15"/>
  <c r="C618" i="15"/>
  <c r="B618" i="15"/>
  <c r="O617" i="15"/>
  <c r="N617" i="15"/>
  <c r="M617" i="15"/>
  <c r="L617" i="15"/>
  <c r="K617" i="15"/>
  <c r="J617" i="15"/>
  <c r="I617" i="15"/>
  <c r="H617" i="15"/>
  <c r="G617" i="15"/>
  <c r="F617" i="15"/>
  <c r="E617" i="15"/>
  <c r="D617" i="15"/>
  <c r="C617" i="15"/>
  <c r="B617" i="15"/>
  <c r="O616" i="15"/>
  <c r="N616" i="15"/>
  <c r="M616" i="15"/>
  <c r="L616" i="15"/>
  <c r="K616" i="15"/>
  <c r="J616" i="15"/>
  <c r="I616" i="15"/>
  <c r="H616" i="15"/>
  <c r="G616" i="15"/>
  <c r="F616" i="15"/>
  <c r="E616" i="15"/>
  <c r="D616" i="15"/>
  <c r="C616" i="15"/>
  <c r="B616" i="15"/>
  <c r="O614" i="15"/>
  <c r="N614" i="15"/>
  <c r="M614" i="15"/>
  <c r="L614" i="15"/>
  <c r="K614" i="15"/>
  <c r="J614" i="15"/>
  <c r="I614" i="15"/>
  <c r="H614" i="15"/>
  <c r="G614" i="15"/>
  <c r="F614" i="15"/>
  <c r="E614" i="15"/>
  <c r="D614" i="15"/>
  <c r="C614" i="15"/>
  <c r="B614" i="15"/>
  <c r="O613" i="15"/>
  <c r="N613" i="15"/>
  <c r="M613" i="15"/>
  <c r="L613" i="15"/>
  <c r="K613" i="15"/>
  <c r="J613" i="15"/>
  <c r="I613" i="15"/>
  <c r="H613" i="15"/>
  <c r="G613" i="15"/>
  <c r="F613" i="15"/>
  <c r="E613" i="15"/>
  <c r="D613" i="15"/>
  <c r="C613" i="15"/>
  <c r="B613" i="15"/>
  <c r="O612" i="15"/>
  <c r="N612" i="15"/>
  <c r="M612" i="15"/>
  <c r="L612" i="15"/>
  <c r="K612" i="15"/>
  <c r="J612" i="15"/>
  <c r="I612" i="15"/>
  <c r="H612" i="15"/>
  <c r="G612" i="15"/>
  <c r="F612" i="15"/>
  <c r="E612" i="15"/>
  <c r="D612" i="15"/>
  <c r="C612" i="15"/>
  <c r="B612" i="15"/>
  <c r="O611" i="15"/>
  <c r="N611" i="15"/>
  <c r="M611" i="15"/>
  <c r="L611" i="15"/>
  <c r="K611" i="15"/>
  <c r="J611" i="15"/>
  <c r="I611" i="15"/>
  <c r="H611" i="15"/>
  <c r="G611" i="15"/>
  <c r="F611" i="15"/>
  <c r="E611" i="15"/>
  <c r="D611" i="15"/>
  <c r="C611" i="15"/>
  <c r="B611" i="15"/>
  <c r="C602" i="15"/>
  <c r="C608" i="15"/>
  <c r="M602" i="15"/>
  <c r="M608" i="15"/>
  <c r="P608" i="15"/>
  <c r="O602" i="15"/>
  <c r="O608" i="15"/>
  <c r="N602" i="15"/>
  <c r="N608" i="15"/>
  <c r="L602" i="15"/>
  <c r="L608" i="15"/>
  <c r="K602" i="15"/>
  <c r="K608" i="15"/>
  <c r="J602" i="15"/>
  <c r="J608" i="15"/>
  <c r="I602" i="15"/>
  <c r="I608" i="15"/>
  <c r="H602" i="15"/>
  <c r="H608" i="15"/>
  <c r="G602" i="15"/>
  <c r="G608" i="15"/>
  <c r="F602" i="15"/>
  <c r="F608" i="15"/>
  <c r="E602" i="15"/>
  <c r="E608" i="15"/>
  <c r="D602" i="15"/>
  <c r="D608" i="15"/>
  <c r="B602" i="15"/>
  <c r="B608" i="15"/>
  <c r="O601" i="15"/>
  <c r="O607" i="15"/>
  <c r="N601" i="15"/>
  <c r="N607" i="15"/>
  <c r="M601" i="15"/>
  <c r="M607" i="15"/>
  <c r="L601" i="15"/>
  <c r="L607" i="15"/>
  <c r="K601" i="15"/>
  <c r="K607" i="15"/>
  <c r="J601" i="15"/>
  <c r="J607" i="15"/>
  <c r="I601" i="15"/>
  <c r="I607" i="15"/>
  <c r="H601" i="15"/>
  <c r="H607" i="15"/>
  <c r="G601" i="15"/>
  <c r="G607" i="15"/>
  <c r="F601" i="15"/>
  <c r="F607" i="15"/>
  <c r="E601" i="15"/>
  <c r="E607" i="15"/>
  <c r="D601" i="15"/>
  <c r="D607" i="15"/>
  <c r="C601" i="15"/>
  <c r="C607" i="15"/>
  <c r="B601" i="15"/>
  <c r="B607" i="15"/>
  <c r="O600" i="15"/>
  <c r="O606" i="15"/>
  <c r="N600" i="15"/>
  <c r="N606" i="15"/>
  <c r="M600" i="15"/>
  <c r="M606" i="15"/>
  <c r="L600" i="15"/>
  <c r="L606" i="15"/>
  <c r="K600" i="15"/>
  <c r="K606" i="15"/>
  <c r="J600" i="15"/>
  <c r="J606" i="15"/>
  <c r="I600" i="15"/>
  <c r="I606" i="15"/>
  <c r="H600" i="15"/>
  <c r="H606" i="15"/>
  <c r="G600" i="15"/>
  <c r="G606" i="15"/>
  <c r="F600" i="15"/>
  <c r="F606" i="15"/>
  <c r="E600" i="15"/>
  <c r="E606" i="15"/>
  <c r="D600" i="15"/>
  <c r="D606" i="15"/>
  <c r="C600" i="15"/>
  <c r="C606" i="15"/>
  <c r="B600" i="15"/>
  <c r="B606" i="15"/>
  <c r="O599" i="15"/>
  <c r="O605" i="15"/>
  <c r="N599" i="15"/>
  <c r="N605" i="15"/>
  <c r="M599" i="15"/>
  <c r="M605" i="15"/>
  <c r="L599" i="15"/>
  <c r="L605" i="15"/>
  <c r="K599" i="15"/>
  <c r="K605" i="15"/>
  <c r="J599" i="15"/>
  <c r="J605" i="15"/>
  <c r="I599" i="15"/>
  <c r="I605" i="15"/>
  <c r="H599" i="15"/>
  <c r="H605" i="15"/>
  <c r="G599" i="15"/>
  <c r="G605" i="15"/>
  <c r="F599" i="15"/>
  <c r="F605" i="15"/>
  <c r="E599" i="15"/>
  <c r="E605" i="15"/>
  <c r="D599" i="15"/>
  <c r="D605" i="15"/>
  <c r="C599" i="15"/>
  <c r="C605" i="15"/>
  <c r="B599" i="15"/>
  <c r="B605" i="15"/>
  <c r="C603" i="15"/>
  <c r="M603" i="15"/>
  <c r="P603" i="15"/>
  <c r="O603" i="15"/>
  <c r="N603" i="15"/>
  <c r="L603" i="15"/>
  <c r="K603" i="15"/>
  <c r="J603" i="15"/>
  <c r="I603" i="15"/>
  <c r="H603" i="15"/>
  <c r="G603" i="15"/>
  <c r="F603" i="15"/>
  <c r="E603" i="15"/>
  <c r="D603" i="15"/>
  <c r="B603" i="15"/>
  <c r="C597" i="15"/>
  <c r="M597" i="15"/>
  <c r="P597" i="15"/>
  <c r="O597" i="15"/>
  <c r="N597" i="15"/>
  <c r="L597" i="15"/>
  <c r="K597" i="15"/>
  <c r="J597" i="15"/>
  <c r="I597" i="15"/>
  <c r="H597" i="15"/>
  <c r="G597" i="15"/>
  <c r="F597" i="15"/>
  <c r="E597" i="15"/>
  <c r="D597" i="15"/>
  <c r="B597" i="15"/>
  <c r="P596" i="15"/>
  <c r="O595" i="15"/>
  <c r="N595" i="15"/>
  <c r="M595" i="15"/>
  <c r="L595" i="15"/>
  <c r="K595" i="15"/>
  <c r="J595" i="15"/>
  <c r="I595" i="15"/>
  <c r="H595" i="15"/>
  <c r="G595" i="15"/>
  <c r="F595" i="15"/>
  <c r="E595" i="15"/>
  <c r="D595" i="15"/>
  <c r="C595" i="15"/>
  <c r="B595" i="15"/>
  <c r="O594" i="15"/>
  <c r="N594" i="15"/>
  <c r="M594" i="15"/>
  <c r="L594" i="15"/>
  <c r="K594" i="15"/>
  <c r="J594" i="15"/>
  <c r="I594" i="15"/>
  <c r="H594" i="15"/>
  <c r="G594" i="15"/>
  <c r="F594" i="15"/>
  <c r="E594" i="15"/>
  <c r="D594" i="15"/>
  <c r="C594" i="15"/>
  <c r="B594" i="15"/>
  <c r="O593" i="15"/>
  <c r="N593" i="15"/>
  <c r="M593" i="15"/>
  <c r="L593" i="15"/>
  <c r="K593" i="15"/>
  <c r="J593" i="15"/>
  <c r="I593" i="15"/>
  <c r="H593" i="15"/>
  <c r="G593" i="15"/>
  <c r="F593" i="15"/>
  <c r="E593" i="15"/>
  <c r="D593" i="15"/>
  <c r="C593" i="15"/>
  <c r="B593" i="15"/>
  <c r="O590" i="15"/>
  <c r="N590" i="15"/>
  <c r="M590" i="15"/>
  <c r="L590" i="15"/>
  <c r="K590" i="15"/>
  <c r="J590" i="15"/>
  <c r="I590" i="15"/>
  <c r="H590" i="15"/>
  <c r="G590" i="15"/>
  <c r="F590" i="15"/>
  <c r="E590" i="15"/>
  <c r="D590" i="15"/>
  <c r="C590" i="15"/>
  <c r="C589" i="15"/>
  <c r="M589" i="15"/>
  <c r="P589" i="15"/>
  <c r="O589" i="15"/>
  <c r="N589" i="15"/>
  <c r="L589" i="15"/>
  <c r="K589" i="15"/>
  <c r="J589" i="15"/>
  <c r="I589" i="15"/>
  <c r="H589" i="15"/>
  <c r="G589" i="15"/>
  <c r="F589" i="15"/>
  <c r="E589" i="15"/>
  <c r="D589" i="15"/>
  <c r="B589" i="15"/>
  <c r="P588" i="15"/>
  <c r="O587" i="15"/>
  <c r="N587" i="15"/>
  <c r="O586" i="15"/>
  <c r="N586" i="15"/>
  <c r="P582" i="15"/>
  <c r="P581" i="15"/>
  <c r="O580" i="15"/>
  <c r="N580" i="15"/>
  <c r="O579" i="15"/>
  <c r="N579" i="15"/>
  <c r="C575" i="15"/>
  <c r="M575" i="15"/>
  <c r="P575" i="15"/>
  <c r="O575" i="15"/>
  <c r="N575" i="15"/>
  <c r="L575" i="15"/>
  <c r="K575" i="15"/>
  <c r="J575" i="15"/>
  <c r="I575" i="15"/>
  <c r="H575" i="15"/>
  <c r="G575" i="15"/>
  <c r="F575" i="15"/>
  <c r="E575" i="15"/>
  <c r="D575" i="15"/>
  <c r="B575" i="15"/>
  <c r="P574" i="15"/>
  <c r="O464" i="15"/>
  <c r="O502" i="15"/>
  <c r="O510" i="15"/>
  <c r="O471" i="15"/>
  <c r="O535" i="15"/>
  <c r="O543" i="15"/>
  <c r="O550" i="15"/>
  <c r="O566" i="15"/>
  <c r="O573" i="15"/>
  <c r="N464" i="15"/>
  <c r="N502" i="15"/>
  <c r="N510" i="15"/>
  <c r="N471" i="15"/>
  <c r="N535" i="15"/>
  <c r="N543" i="15"/>
  <c r="N550" i="15"/>
  <c r="N566" i="15"/>
  <c r="N573" i="15"/>
  <c r="M510" i="15"/>
  <c r="M550" i="15"/>
  <c r="M573" i="15"/>
  <c r="L510" i="15"/>
  <c r="L550" i="15"/>
  <c r="L573" i="15"/>
  <c r="K510" i="15"/>
  <c r="K550" i="15"/>
  <c r="K573" i="15"/>
  <c r="J510" i="15"/>
  <c r="J550" i="15"/>
  <c r="J573" i="15"/>
  <c r="I510" i="15"/>
  <c r="I550" i="15"/>
  <c r="I573" i="15"/>
  <c r="H510" i="15"/>
  <c r="H550" i="15"/>
  <c r="H573" i="15"/>
  <c r="G510" i="15"/>
  <c r="G550" i="15"/>
  <c r="G573" i="15"/>
  <c r="F510" i="15"/>
  <c r="F550" i="15"/>
  <c r="F573" i="15"/>
  <c r="E510" i="15"/>
  <c r="E550" i="15"/>
  <c r="E573" i="15"/>
  <c r="D510" i="15"/>
  <c r="D550" i="15"/>
  <c r="D573" i="15"/>
  <c r="C510" i="15"/>
  <c r="C550" i="15"/>
  <c r="C573" i="15"/>
  <c r="B510" i="15"/>
  <c r="B550" i="15"/>
  <c r="B573" i="15"/>
  <c r="O463" i="15"/>
  <c r="O501" i="15"/>
  <c r="O509" i="15"/>
  <c r="O470" i="15"/>
  <c r="O534" i="15"/>
  <c r="O542" i="15"/>
  <c r="O549" i="15"/>
  <c r="O565" i="15"/>
  <c r="O572" i="15"/>
  <c r="N463" i="15"/>
  <c r="N501" i="15"/>
  <c r="N509" i="15"/>
  <c r="N470" i="15"/>
  <c r="N534" i="15"/>
  <c r="N542" i="15"/>
  <c r="N549" i="15"/>
  <c r="N565" i="15"/>
  <c r="N572" i="15"/>
  <c r="M509" i="15"/>
  <c r="M549" i="15"/>
  <c r="M572" i="15"/>
  <c r="L509" i="15"/>
  <c r="L549" i="15"/>
  <c r="L572" i="15"/>
  <c r="K509" i="15"/>
  <c r="K549" i="15"/>
  <c r="K572" i="15"/>
  <c r="J509" i="15"/>
  <c r="J549" i="15"/>
  <c r="J572" i="15"/>
  <c r="I509" i="15"/>
  <c r="I549" i="15"/>
  <c r="I572" i="15"/>
  <c r="H509" i="15"/>
  <c r="H549" i="15"/>
  <c r="H572" i="15"/>
  <c r="G509" i="15"/>
  <c r="G549" i="15"/>
  <c r="G572" i="15"/>
  <c r="F509" i="15"/>
  <c r="F549" i="15"/>
  <c r="F572" i="15"/>
  <c r="E509" i="15"/>
  <c r="E549" i="15"/>
  <c r="E572" i="15"/>
  <c r="D509" i="15"/>
  <c r="D549" i="15"/>
  <c r="D572" i="15"/>
  <c r="C509" i="15"/>
  <c r="C549" i="15"/>
  <c r="C572" i="15"/>
  <c r="B509" i="15"/>
  <c r="B549" i="15"/>
  <c r="B572" i="15"/>
  <c r="O508" i="15"/>
  <c r="O548" i="15"/>
  <c r="O571" i="15"/>
  <c r="N508" i="15"/>
  <c r="N548" i="15"/>
  <c r="N571" i="15"/>
  <c r="M508" i="15"/>
  <c r="M548" i="15"/>
  <c r="M571" i="15"/>
  <c r="L508" i="15"/>
  <c r="L548" i="15"/>
  <c r="L571" i="15"/>
  <c r="K508" i="15"/>
  <c r="K548" i="15"/>
  <c r="K571" i="15"/>
  <c r="J508" i="15"/>
  <c r="J548" i="15"/>
  <c r="J571" i="15"/>
  <c r="I508" i="15"/>
  <c r="I548" i="15"/>
  <c r="I571" i="15"/>
  <c r="H508" i="15"/>
  <c r="H548" i="15"/>
  <c r="H571" i="15"/>
  <c r="G508" i="15"/>
  <c r="G548" i="15"/>
  <c r="G571" i="15"/>
  <c r="F508" i="15"/>
  <c r="F548" i="15"/>
  <c r="F571" i="15"/>
  <c r="E508" i="15"/>
  <c r="E548" i="15"/>
  <c r="E571" i="15"/>
  <c r="D508" i="15"/>
  <c r="D548" i="15"/>
  <c r="D571" i="15"/>
  <c r="C508" i="15"/>
  <c r="C548" i="15"/>
  <c r="C571" i="15"/>
  <c r="B508" i="15"/>
  <c r="B548" i="15"/>
  <c r="B571" i="15"/>
  <c r="O507" i="15"/>
  <c r="O547" i="15"/>
  <c r="O570" i="15"/>
  <c r="N507" i="15"/>
  <c r="N547" i="15"/>
  <c r="N570" i="15"/>
  <c r="M507" i="15"/>
  <c r="M547" i="15"/>
  <c r="M570" i="15"/>
  <c r="L507" i="15"/>
  <c r="L547" i="15"/>
  <c r="L570" i="15"/>
  <c r="K507" i="15"/>
  <c r="K547" i="15"/>
  <c r="K570" i="15"/>
  <c r="J507" i="15"/>
  <c r="J547" i="15"/>
  <c r="J570" i="15"/>
  <c r="I507" i="15"/>
  <c r="I547" i="15"/>
  <c r="I570" i="15"/>
  <c r="H507" i="15"/>
  <c r="H547" i="15"/>
  <c r="H570" i="15"/>
  <c r="G507" i="15"/>
  <c r="G547" i="15"/>
  <c r="G570" i="15"/>
  <c r="F507" i="15"/>
  <c r="F547" i="15"/>
  <c r="F570" i="15"/>
  <c r="E507" i="15"/>
  <c r="E547" i="15"/>
  <c r="E570" i="15"/>
  <c r="D507" i="15"/>
  <c r="D547" i="15"/>
  <c r="D570" i="15"/>
  <c r="C507" i="15"/>
  <c r="C547" i="15"/>
  <c r="C570" i="15"/>
  <c r="B507" i="15"/>
  <c r="B547" i="15"/>
  <c r="B570" i="15"/>
  <c r="C568" i="15"/>
  <c r="M568" i="15"/>
  <c r="P568" i="15"/>
  <c r="O568" i="15"/>
  <c r="N568" i="15"/>
  <c r="L568" i="15"/>
  <c r="K568" i="15"/>
  <c r="J568" i="15"/>
  <c r="I568" i="15"/>
  <c r="H568" i="15"/>
  <c r="G568" i="15"/>
  <c r="F568" i="15"/>
  <c r="E568" i="15"/>
  <c r="D568" i="15"/>
  <c r="B568" i="15"/>
  <c r="P567" i="15"/>
  <c r="O561" i="15"/>
  <c r="N561" i="15"/>
  <c r="M561" i="15"/>
  <c r="L561" i="15"/>
  <c r="K561" i="15"/>
  <c r="J561" i="15"/>
  <c r="I561" i="15"/>
  <c r="H561" i="15"/>
  <c r="G561" i="15"/>
  <c r="F561" i="15"/>
  <c r="E561" i="15"/>
  <c r="D561" i="15"/>
  <c r="C561" i="15"/>
  <c r="C560" i="15"/>
  <c r="M560" i="15"/>
  <c r="P560" i="15"/>
  <c r="O560" i="15"/>
  <c r="N560" i="15"/>
  <c r="L560" i="15"/>
  <c r="K560" i="15"/>
  <c r="J560" i="15"/>
  <c r="I560" i="15"/>
  <c r="H560" i="15"/>
  <c r="G560" i="15"/>
  <c r="F560" i="15"/>
  <c r="E560" i="15"/>
  <c r="D560" i="15"/>
  <c r="B560" i="15"/>
  <c r="P559" i="15"/>
  <c r="O558" i="15"/>
  <c r="N558" i="15"/>
  <c r="M558" i="15"/>
  <c r="L558" i="15"/>
  <c r="K558" i="15"/>
  <c r="J558" i="15"/>
  <c r="I558" i="15"/>
  <c r="H558" i="15"/>
  <c r="G558" i="15"/>
  <c r="F558" i="15"/>
  <c r="E558" i="15"/>
  <c r="D558" i="15"/>
  <c r="C558" i="15"/>
  <c r="B558" i="15"/>
  <c r="O557" i="15"/>
  <c r="N557" i="15"/>
  <c r="M557" i="15"/>
  <c r="L557" i="15"/>
  <c r="K557" i="15"/>
  <c r="J557" i="15"/>
  <c r="I557" i="15"/>
  <c r="H557" i="15"/>
  <c r="G557" i="15"/>
  <c r="F557" i="15"/>
  <c r="E557" i="15"/>
  <c r="D557" i="15"/>
  <c r="C557" i="15"/>
  <c r="B557" i="15"/>
  <c r="O556" i="15"/>
  <c r="N556" i="15"/>
  <c r="M556" i="15"/>
  <c r="L556" i="15"/>
  <c r="K556" i="15"/>
  <c r="J556" i="15"/>
  <c r="I556" i="15"/>
  <c r="H556" i="15"/>
  <c r="G556" i="15"/>
  <c r="F556" i="15"/>
  <c r="E556" i="15"/>
  <c r="D556" i="15"/>
  <c r="C556" i="15"/>
  <c r="B556" i="15"/>
  <c r="O555" i="15"/>
  <c r="N555" i="15"/>
  <c r="M555" i="15"/>
  <c r="L555" i="15"/>
  <c r="K555" i="15"/>
  <c r="J555" i="15"/>
  <c r="I555" i="15"/>
  <c r="H555" i="15"/>
  <c r="G555" i="15"/>
  <c r="F555" i="15"/>
  <c r="E555" i="15"/>
  <c r="D555" i="15"/>
  <c r="C555" i="15"/>
  <c r="B555" i="15"/>
  <c r="O553" i="15"/>
  <c r="N553" i="15"/>
  <c r="M553" i="15"/>
  <c r="L553" i="15"/>
  <c r="K553" i="15"/>
  <c r="J553" i="15"/>
  <c r="I553" i="15"/>
  <c r="H553" i="15"/>
  <c r="G553" i="15"/>
  <c r="F553" i="15"/>
  <c r="E553" i="15"/>
  <c r="D553" i="15"/>
  <c r="C553" i="15"/>
  <c r="C552" i="15"/>
  <c r="M552" i="15"/>
  <c r="P552" i="15"/>
  <c r="O552" i="15"/>
  <c r="N552" i="15"/>
  <c r="L552" i="15"/>
  <c r="K552" i="15"/>
  <c r="J552" i="15"/>
  <c r="I552" i="15"/>
  <c r="H552" i="15"/>
  <c r="G552" i="15"/>
  <c r="F552" i="15"/>
  <c r="E552" i="15"/>
  <c r="D552" i="15"/>
  <c r="B552" i="15"/>
  <c r="P551" i="15"/>
  <c r="C545" i="15"/>
  <c r="M545" i="15"/>
  <c r="P545" i="15"/>
  <c r="O545" i="15"/>
  <c r="N545" i="15"/>
  <c r="L545" i="15"/>
  <c r="K545" i="15"/>
  <c r="J545" i="15"/>
  <c r="I545" i="15"/>
  <c r="H545" i="15"/>
  <c r="G545" i="15"/>
  <c r="F545" i="15"/>
  <c r="E545" i="15"/>
  <c r="D545" i="15"/>
  <c r="B545" i="15"/>
  <c r="P544" i="15"/>
  <c r="O538" i="15"/>
  <c r="N538" i="15"/>
  <c r="M538" i="15"/>
  <c r="L538" i="15"/>
  <c r="K538" i="15"/>
  <c r="J538" i="15"/>
  <c r="I538" i="15"/>
  <c r="H538" i="15"/>
  <c r="G538" i="15"/>
  <c r="F538" i="15"/>
  <c r="E538" i="15"/>
  <c r="D538" i="15"/>
  <c r="C538" i="15"/>
  <c r="C537" i="15"/>
  <c r="M537" i="15"/>
  <c r="P537" i="15"/>
  <c r="O537" i="15"/>
  <c r="N537" i="15"/>
  <c r="L537" i="15"/>
  <c r="K537" i="15"/>
  <c r="J537" i="15"/>
  <c r="I537" i="15"/>
  <c r="H537" i="15"/>
  <c r="G537" i="15"/>
  <c r="F537" i="15"/>
  <c r="E537" i="15"/>
  <c r="D537" i="15"/>
  <c r="B537" i="15"/>
  <c r="P536" i="15"/>
  <c r="O525" i="15"/>
  <c r="O524" i="15"/>
  <c r="O528" i="15"/>
  <c r="N525" i="15"/>
  <c r="N524" i="15"/>
  <c r="N528" i="15"/>
  <c r="O530" i="15"/>
  <c r="M524" i="15"/>
  <c r="M525" i="15"/>
  <c r="M526" i="15"/>
  <c r="M527" i="15"/>
  <c r="M528" i="15"/>
  <c r="N530" i="15"/>
  <c r="L524" i="15"/>
  <c r="L525" i="15"/>
  <c r="L526" i="15"/>
  <c r="L527" i="15"/>
  <c r="L528" i="15"/>
  <c r="M530" i="15"/>
  <c r="K524" i="15"/>
  <c r="K525" i="15"/>
  <c r="K526" i="15"/>
  <c r="K527" i="15"/>
  <c r="K528" i="15"/>
  <c r="L530" i="15"/>
  <c r="J524" i="15"/>
  <c r="J525" i="15"/>
  <c r="J526" i="15"/>
  <c r="J527" i="15"/>
  <c r="J528" i="15"/>
  <c r="K530" i="15"/>
  <c r="I524" i="15"/>
  <c r="I525" i="15"/>
  <c r="I526" i="15"/>
  <c r="I527" i="15"/>
  <c r="I528" i="15"/>
  <c r="J530" i="15"/>
  <c r="H524" i="15"/>
  <c r="H525" i="15"/>
  <c r="H526" i="15"/>
  <c r="H527" i="15"/>
  <c r="H528" i="15"/>
  <c r="I530" i="15"/>
  <c r="G524" i="15"/>
  <c r="G525" i="15"/>
  <c r="G526" i="15"/>
  <c r="G527" i="15"/>
  <c r="G528" i="15"/>
  <c r="H530" i="15"/>
  <c r="F524" i="15"/>
  <c r="F525" i="15"/>
  <c r="F526" i="15"/>
  <c r="F527" i="15"/>
  <c r="F528" i="15"/>
  <c r="G530" i="15"/>
  <c r="E524" i="15"/>
  <c r="E525" i="15"/>
  <c r="E526" i="15"/>
  <c r="E527" i="15"/>
  <c r="E528" i="15"/>
  <c r="F530" i="15"/>
  <c r="D524" i="15"/>
  <c r="D525" i="15"/>
  <c r="D526" i="15"/>
  <c r="D527" i="15"/>
  <c r="D528" i="15"/>
  <c r="E530" i="15"/>
  <c r="C524" i="15"/>
  <c r="C525" i="15"/>
  <c r="C526" i="15"/>
  <c r="C527" i="15"/>
  <c r="C528" i="15"/>
  <c r="D530" i="15"/>
  <c r="B524" i="15"/>
  <c r="B525" i="15"/>
  <c r="B526" i="15"/>
  <c r="B527" i="15"/>
  <c r="B528" i="15"/>
  <c r="C530" i="15"/>
  <c r="C529" i="15"/>
  <c r="M529" i="15"/>
  <c r="P529" i="15"/>
  <c r="O529" i="15"/>
  <c r="N529" i="15"/>
  <c r="L529" i="15"/>
  <c r="K529" i="15"/>
  <c r="J529" i="15"/>
  <c r="I529" i="15"/>
  <c r="H529" i="15"/>
  <c r="G529" i="15"/>
  <c r="F529" i="15"/>
  <c r="E529" i="15"/>
  <c r="D529" i="15"/>
  <c r="B529" i="15"/>
  <c r="P528" i="15"/>
  <c r="O527" i="15"/>
  <c r="N527" i="15"/>
  <c r="O526" i="15"/>
  <c r="N526" i="15"/>
  <c r="O517" i="15"/>
  <c r="O516" i="15"/>
  <c r="O520" i="15"/>
  <c r="N517" i="15"/>
  <c r="N516" i="15"/>
  <c r="N520" i="15"/>
  <c r="O522" i="15"/>
  <c r="M516" i="15"/>
  <c r="M517" i="15"/>
  <c r="M518" i="15"/>
  <c r="M519" i="15"/>
  <c r="M520" i="15"/>
  <c r="N522" i="15"/>
  <c r="L516" i="15"/>
  <c r="L517" i="15"/>
  <c r="L518" i="15"/>
  <c r="L519" i="15"/>
  <c r="L520" i="15"/>
  <c r="M522" i="15"/>
  <c r="K516" i="15"/>
  <c r="K517" i="15"/>
  <c r="K518" i="15"/>
  <c r="K519" i="15"/>
  <c r="K520" i="15"/>
  <c r="L522" i="15"/>
  <c r="J516" i="15"/>
  <c r="J517" i="15"/>
  <c r="J518" i="15"/>
  <c r="J519" i="15"/>
  <c r="J520" i="15"/>
  <c r="K522" i="15"/>
  <c r="I516" i="15"/>
  <c r="I517" i="15"/>
  <c r="I518" i="15"/>
  <c r="I519" i="15"/>
  <c r="I520" i="15"/>
  <c r="J522" i="15"/>
  <c r="H516" i="15"/>
  <c r="H517" i="15"/>
  <c r="H518" i="15"/>
  <c r="H519" i="15"/>
  <c r="H520" i="15"/>
  <c r="I522" i="15"/>
  <c r="G516" i="15"/>
  <c r="G517" i="15"/>
  <c r="G518" i="15"/>
  <c r="G519" i="15"/>
  <c r="G520" i="15"/>
  <c r="H522" i="15"/>
  <c r="F516" i="15"/>
  <c r="F517" i="15"/>
  <c r="F518" i="15"/>
  <c r="F519" i="15"/>
  <c r="F520" i="15"/>
  <c r="G522" i="15"/>
  <c r="E516" i="15"/>
  <c r="E517" i="15"/>
  <c r="E518" i="15"/>
  <c r="E519" i="15"/>
  <c r="E520" i="15"/>
  <c r="F522" i="15"/>
  <c r="D516" i="15"/>
  <c r="D517" i="15"/>
  <c r="D518" i="15"/>
  <c r="D519" i="15"/>
  <c r="D520" i="15"/>
  <c r="E522" i="15"/>
  <c r="C516" i="15"/>
  <c r="C517" i="15"/>
  <c r="C518" i="15"/>
  <c r="C519" i="15"/>
  <c r="C520" i="15"/>
  <c r="D522" i="15"/>
  <c r="B516" i="15"/>
  <c r="B517" i="15"/>
  <c r="B518" i="15"/>
  <c r="B519" i="15"/>
  <c r="B520" i="15"/>
  <c r="C522" i="15"/>
  <c r="C521" i="15"/>
  <c r="M521" i="15"/>
  <c r="P521" i="15"/>
  <c r="O521" i="15"/>
  <c r="N521" i="15"/>
  <c r="L521" i="15"/>
  <c r="K521" i="15"/>
  <c r="J521" i="15"/>
  <c r="I521" i="15"/>
  <c r="H521" i="15"/>
  <c r="G521" i="15"/>
  <c r="F521" i="15"/>
  <c r="E521" i="15"/>
  <c r="D521" i="15"/>
  <c r="B521" i="15"/>
  <c r="P520" i="15"/>
  <c r="O519" i="15"/>
  <c r="N519" i="15"/>
  <c r="O518" i="15"/>
  <c r="N518" i="15"/>
  <c r="O513" i="15"/>
  <c r="N513" i="15"/>
  <c r="M513" i="15"/>
  <c r="L513" i="15"/>
  <c r="K513" i="15"/>
  <c r="J513" i="15"/>
  <c r="I513" i="15"/>
  <c r="H513" i="15"/>
  <c r="G513" i="15"/>
  <c r="F513" i="15"/>
  <c r="E513" i="15"/>
  <c r="D513" i="15"/>
  <c r="C513" i="15"/>
  <c r="B512" i="15"/>
  <c r="M512" i="15"/>
  <c r="P512" i="15"/>
  <c r="O512" i="15"/>
  <c r="N512" i="15"/>
  <c r="L512" i="15"/>
  <c r="K512" i="15"/>
  <c r="J512" i="15"/>
  <c r="I512" i="15"/>
  <c r="H512" i="15"/>
  <c r="G512" i="15"/>
  <c r="F512" i="15"/>
  <c r="E512" i="15"/>
  <c r="D512" i="15"/>
  <c r="C512" i="15"/>
  <c r="P511" i="15"/>
  <c r="O505" i="15"/>
  <c r="N505" i="15"/>
  <c r="M505" i="15"/>
  <c r="L505" i="15"/>
  <c r="K505" i="15"/>
  <c r="J505" i="15"/>
  <c r="I505" i="15"/>
  <c r="H505" i="15"/>
  <c r="G505" i="15"/>
  <c r="F505" i="15"/>
  <c r="E505" i="15"/>
  <c r="D505" i="15"/>
  <c r="C505" i="15"/>
  <c r="B504" i="15"/>
  <c r="M504" i="15"/>
  <c r="P504" i="15"/>
  <c r="O504" i="15"/>
  <c r="N504" i="15"/>
  <c r="L504" i="15"/>
  <c r="K504" i="15"/>
  <c r="J504" i="15"/>
  <c r="I504" i="15"/>
  <c r="H504" i="15"/>
  <c r="G504" i="15"/>
  <c r="F504" i="15"/>
  <c r="E504" i="15"/>
  <c r="D504" i="15"/>
  <c r="C504" i="15"/>
  <c r="P503" i="15"/>
  <c r="B475" i="15"/>
  <c r="B481" i="15"/>
  <c r="B487" i="15"/>
  <c r="B493" i="15"/>
  <c r="B474" i="15"/>
  <c r="B480" i="15"/>
  <c r="B486" i="15"/>
  <c r="B492" i="15"/>
  <c r="B496" i="15"/>
  <c r="M475" i="15"/>
  <c r="M481" i="15"/>
  <c r="M487" i="15"/>
  <c r="M493" i="15"/>
  <c r="M474" i="15"/>
  <c r="M480" i="15"/>
  <c r="M486" i="15"/>
  <c r="M492" i="15"/>
  <c r="M496" i="15"/>
  <c r="P496" i="15"/>
  <c r="O475" i="15"/>
  <c r="O481" i="15"/>
  <c r="O487" i="15"/>
  <c r="O493" i="15"/>
  <c r="O474" i="15"/>
  <c r="O480" i="15"/>
  <c r="O486" i="15"/>
  <c r="O492" i="15"/>
  <c r="O496" i="15"/>
  <c r="N475" i="15"/>
  <c r="N481" i="15"/>
  <c r="N487" i="15"/>
  <c r="N493" i="15"/>
  <c r="N474" i="15"/>
  <c r="N480" i="15"/>
  <c r="N486" i="15"/>
  <c r="N492" i="15"/>
  <c r="N496" i="15"/>
  <c r="L475" i="15"/>
  <c r="L481" i="15"/>
  <c r="L487" i="15"/>
  <c r="L493" i="15"/>
  <c r="L474" i="15"/>
  <c r="L480" i="15"/>
  <c r="L486" i="15"/>
  <c r="L492" i="15"/>
  <c r="L496" i="15"/>
  <c r="K475" i="15"/>
  <c r="K481" i="15"/>
  <c r="K487" i="15"/>
  <c r="K493" i="15"/>
  <c r="K474" i="15"/>
  <c r="K480" i="15"/>
  <c r="K486" i="15"/>
  <c r="K492" i="15"/>
  <c r="K496" i="15"/>
  <c r="J475" i="15"/>
  <c r="J481" i="15"/>
  <c r="J487" i="15"/>
  <c r="J493" i="15"/>
  <c r="J474" i="15"/>
  <c r="J480" i="15"/>
  <c r="J486" i="15"/>
  <c r="J492" i="15"/>
  <c r="J496" i="15"/>
  <c r="I475" i="15"/>
  <c r="I481" i="15"/>
  <c r="I487" i="15"/>
  <c r="I493" i="15"/>
  <c r="I474" i="15"/>
  <c r="I480" i="15"/>
  <c r="I486" i="15"/>
  <c r="I492" i="15"/>
  <c r="I496" i="15"/>
  <c r="H475" i="15"/>
  <c r="H481" i="15"/>
  <c r="H487" i="15"/>
  <c r="H493" i="15"/>
  <c r="H474" i="15"/>
  <c r="H480" i="15"/>
  <c r="H486" i="15"/>
  <c r="H492" i="15"/>
  <c r="H496" i="15"/>
  <c r="G475" i="15"/>
  <c r="G481" i="15"/>
  <c r="G487" i="15"/>
  <c r="G493" i="15"/>
  <c r="G474" i="15"/>
  <c r="G480" i="15"/>
  <c r="G486" i="15"/>
  <c r="G492" i="15"/>
  <c r="G496" i="15"/>
  <c r="F475" i="15"/>
  <c r="F481" i="15"/>
  <c r="F487" i="15"/>
  <c r="F493" i="15"/>
  <c r="F474" i="15"/>
  <c r="F480" i="15"/>
  <c r="F486" i="15"/>
  <c r="F492" i="15"/>
  <c r="F496" i="15"/>
  <c r="E475" i="15"/>
  <c r="E481" i="15"/>
  <c r="E487" i="15"/>
  <c r="E493" i="15"/>
  <c r="E474" i="15"/>
  <c r="E480" i="15"/>
  <c r="E486" i="15"/>
  <c r="E492" i="15"/>
  <c r="E496" i="15"/>
  <c r="D475" i="15"/>
  <c r="D481" i="15"/>
  <c r="D487" i="15"/>
  <c r="D493" i="15"/>
  <c r="D474" i="15"/>
  <c r="D480" i="15"/>
  <c r="D486" i="15"/>
  <c r="D492" i="15"/>
  <c r="D496" i="15"/>
  <c r="C475" i="15"/>
  <c r="C481" i="15"/>
  <c r="C487" i="15"/>
  <c r="C493" i="15"/>
  <c r="C474" i="15"/>
  <c r="C480" i="15"/>
  <c r="C486" i="15"/>
  <c r="C492" i="15"/>
  <c r="C496" i="15"/>
  <c r="O477" i="15"/>
  <c r="O483" i="15"/>
  <c r="O489" i="15"/>
  <c r="O495" i="15"/>
  <c r="N477" i="15"/>
  <c r="N483" i="15"/>
  <c r="N489" i="15"/>
  <c r="N495" i="15"/>
  <c r="M477" i="15"/>
  <c r="M483" i="15"/>
  <c r="M489" i="15"/>
  <c r="M495" i="15"/>
  <c r="L477" i="15"/>
  <c r="L483" i="15"/>
  <c r="L489" i="15"/>
  <c r="L495" i="15"/>
  <c r="K477" i="15"/>
  <c r="K483" i="15"/>
  <c r="K489" i="15"/>
  <c r="K495" i="15"/>
  <c r="J477" i="15"/>
  <c r="J483" i="15"/>
  <c r="J489" i="15"/>
  <c r="J495" i="15"/>
  <c r="I477" i="15"/>
  <c r="I483" i="15"/>
  <c r="I489" i="15"/>
  <c r="I495" i="15"/>
  <c r="H477" i="15"/>
  <c r="H483" i="15"/>
  <c r="H489" i="15"/>
  <c r="H495" i="15"/>
  <c r="G477" i="15"/>
  <c r="G483" i="15"/>
  <c r="G489" i="15"/>
  <c r="G495" i="15"/>
  <c r="F477" i="15"/>
  <c r="F483" i="15"/>
  <c r="F489" i="15"/>
  <c r="F495" i="15"/>
  <c r="E477" i="15"/>
  <c r="E483" i="15"/>
  <c r="E489" i="15"/>
  <c r="E495" i="15"/>
  <c r="D477" i="15"/>
  <c r="D483" i="15"/>
  <c r="D489" i="15"/>
  <c r="D495" i="15"/>
  <c r="C477" i="15"/>
  <c r="C483" i="15"/>
  <c r="C489" i="15"/>
  <c r="C495" i="15"/>
  <c r="B477" i="15"/>
  <c r="B483" i="15"/>
  <c r="B489" i="15"/>
  <c r="B495" i="15"/>
  <c r="O476" i="15"/>
  <c r="O482" i="15"/>
  <c r="O488" i="15"/>
  <c r="O494" i="15"/>
  <c r="N476" i="15"/>
  <c r="N482" i="15"/>
  <c r="N488" i="15"/>
  <c r="N494" i="15"/>
  <c r="M476" i="15"/>
  <c r="M482" i="15"/>
  <c r="M488" i="15"/>
  <c r="M494" i="15"/>
  <c r="L476" i="15"/>
  <c r="L482" i="15"/>
  <c r="L488" i="15"/>
  <c r="L494" i="15"/>
  <c r="K476" i="15"/>
  <c r="K482" i="15"/>
  <c r="K488" i="15"/>
  <c r="K494" i="15"/>
  <c r="J476" i="15"/>
  <c r="J482" i="15"/>
  <c r="J488" i="15"/>
  <c r="J494" i="15"/>
  <c r="I476" i="15"/>
  <c r="I482" i="15"/>
  <c r="I488" i="15"/>
  <c r="I494" i="15"/>
  <c r="H476" i="15"/>
  <c r="H482" i="15"/>
  <c r="H488" i="15"/>
  <c r="H494" i="15"/>
  <c r="G476" i="15"/>
  <c r="G482" i="15"/>
  <c r="G488" i="15"/>
  <c r="G494" i="15"/>
  <c r="F476" i="15"/>
  <c r="F482" i="15"/>
  <c r="F488" i="15"/>
  <c r="F494" i="15"/>
  <c r="E476" i="15"/>
  <c r="E482" i="15"/>
  <c r="E488" i="15"/>
  <c r="E494" i="15"/>
  <c r="D476" i="15"/>
  <c r="D482" i="15"/>
  <c r="D488" i="15"/>
  <c r="D494" i="15"/>
  <c r="C476" i="15"/>
  <c r="C482" i="15"/>
  <c r="C488" i="15"/>
  <c r="C494" i="15"/>
  <c r="B476" i="15"/>
  <c r="B482" i="15"/>
  <c r="B488" i="15"/>
  <c r="B494" i="15"/>
  <c r="B490" i="15"/>
  <c r="M490" i="15"/>
  <c r="P490" i="15"/>
  <c r="O490" i="15"/>
  <c r="N490" i="15"/>
  <c r="L490" i="15"/>
  <c r="K490" i="15"/>
  <c r="J490" i="15"/>
  <c r="I490" i="15"/>
  <c r="H490" i="15"/>
  <c r="G490" i="15"/>
  <c r="F490" i="15"/>
  <c r="E490" i="15"/>
  <c r="D490" i="15"/>
  <c r="C490" i="15"/>
  <c r="B484" i="15"/>
  <c r="M484" i="15"/>
  <c r="P484" i="15"/>
  <c r="O484" i="15"/>
  <c r="N484" i="15"/>
  <c r="L484" i="15"/>
  <c r="K484" i="15"/>
  <c r="J484" i="15"/>
  <c r="I484" i="15"/>
  <c r="H484" i="15"/>
  <c r="G484" i="15"/>
  <c r="F484" i="15"/>
  <c r="E484" i="15"/>
  <c r="D484" i="15"/>
  <c r="C484" i="15"/>
  <c r="B478" i="15"/>
  <c r="M478" i="15"/>
  <c r="P478" i="15"/>
  <c r="O478" i="15"/>
  <c r="N478" i="15"/>
  <c r="L478" i="15"/>
  <c r="K478" i="15"/>
  <c r="J478" i="15"/>
  <c r="I478" i="15"/>
  <c r="H478" i="15"/>
  <c r="G478" i="15"/>
  <c r="F478" i="15"/>
  <c r="E478" i="15"/>
  <c r="D478" i="15"/>
  <c r="C478" i="15"/>
  <c r="P472" i="15"/>
  <c r="O466" i="15"/>
  <c r="N466" i="15"/>
  <c r="M466" i="15"/>
  <c r="L466" i="15"/>
  <c r="K466" i="15"/>
  <c r="J466" i="15"/>
  <c r="I466" i="15"/>
  <c r="H466" i="15"/>
  <c r="G466" i="15"/>
  <c r="F466" i="15"/>
  <c r="E466" i="15"/>
  <c r="D466" i="15"/>
  <c r="C466" i="15"/>
  <c r="P465" i="15"/>
  <c r="B458" i="15"/>
  <c r="M458" i="15"/>
  <c r="P458" i="15"/>
  <c r="O458" i="15"/>
  <c r="N458" i="15"/>
  <c r="L458" i="15"/>
  <c r="K458" i="15"/>
  <c r="J458" i="15"/>
  <c r="I458" i="15"/>
  <c r="H458" i="15"/>
  <c r="G458" i="15"/>
  <c r="F458" i="15"/>
  <c r="E458" i="15"/>
  <c r="D458" i="15"/>
  <c r="C458" i="15"/>
  <c r="P457" i="15"/>
  <c r="O456" i="15"/>
  <c r="N456" i="15"/>
  <c r="M456" i="15"/>
  <c r="L456" i="15"/>
  <c r="K456" i="15"/>
  <c r="J456" i="15"/>
  <c r="I456" i="15"/>
  <c r="H456" i="15"/>
  <c r="G456" i="15"/>
  <c r="F456" i="15"/>
  <c r="E456" i="15"/>
  <c r="D456" i="15"/>
  <c r="C456" i="15"/>
  <c r="B456" i="15"/>
  <c r="O455" i="15"/>
  <c r="N455" i="15"/>
  <c r="M455" i="15"/>
  <c r="L455" i="15"/>
  <c r="K455" i="15"/>
  <c r="J455" i="15"/>
  <c r="I455" i="15"/>
  <c r="H455" i="15"/>
  <c r="G455" i="15"/>
  <c r="F455" i="15"/>
  <c r="E455" i="15"/>
  <c r="D455" i="15"/>
  <c r="C455" i="15"/>
  <c r="B455" i="15"/>
  <c r="O454" i="15"/>
  <c r="N454" i="15"/>
  <c r="M454" i="15"/>
  <c r="L454" i="15"/>
  <c r="K454" i="15"/>
  <c r="J454" i="15"/>
  <c r="I454" i="15"/>
  <c r="H454" i="15"/>
  <c r="G454" i="15"/>
  <c r="F454" i="15"/>
  <c r="E454" i="15"/>
  <c r="D454" i="15"/>
  <c r="C454" i="15"/>
  <c r="B454" i="15"/>
  <c r="B451" i="15"/>
  <c r="B452" i="15"/>
  <c r="M451" i="15"/>
  <c r="M452" i="15"/>
  <c r="P452" i="15"/>
  <c r="O451" i="15"/>
  <c r="O452" i="15"/>
  <c r="N451" i="15"/>
  <c r="N452" i="15"/>
  <c r="L451" i="15"/>
  <c r="L452" i="15"/>
  <c r="K451" i="15"/>
  <c r="K452" i="15"/>
  <c r="J451" i="15"/>
  <c r="J452" i="15"/>
  <c r="I451" i="15"/>
  <c r="I452" i="15"/>
  <c r="H451" i="15"/>
  <c r="H452" i="15"/>
  <c r="G451" i="15"/>
  <c r="G452" i="15"/>
  <c r="F451" i="15"/>
  <c r="F452" i="15"/>
  <c r="E451" i="15"/>
  <c r="E452" i="15"/>
  <c r="D451" i="15"/>
  <c r="D452" i="15"/>
  <c r="C451" i="15"/>
  <c r="C452" i="15"/>
  <c r="P451" i="15"/>
  <c r="O450" i="15"/>
  <c r="N450" i="15"/>
  <c r="M450" i="15"/>
  <c r="L450" i="15"/>
  <c r="K450" i="15"/>
  <c r="J450" i="15"/>
  <c r="I450" i="15"/>
  <c r="H450" i="15"/>
  <c r="G450" i="15"/>
  <c r="F450" i="15"/>
  <c r="E450" i="15"/>
  <c r="D450" i="15"/>
  <c r="C450" i="15"/>
  <c r="B450" i="15"/>
  <c r="O449" i="15"/>
  <c r="N449" i="15"/>
  <c r="M449" i="15"/>
  <c r="L449" i="15"/>
  <c r="K449" i="15"/>
  <c r="J449" i="15"/>
  <c r="I449" i="15"/>
  <c r="H449" i="15"/>
  <c r="G449" i="15"/>
  <c r="F449" i="15"/>
  <c r="E449" i="15"/>
  <c r="D449" i="15"/>
  <c r="C449" i="15"/>
  <c r="B449" i="15"/>
  <c r="O448" i="15"/>
  <c r="N448" i="15"/>
  <c r="M448" i="15"/>
  <c r="L448" i="15"/>
  <c r="K448" i="15"/>
  <c r="J448" i="15"/>
  <c r="I448" i="15"/>
  <c r="H448" i="15"/>
  <c r="G448" i="15"/>
  <c r="F448" i="15"/>
  <c r="E448" i="15"/>
  <c r="D448" i="15"/>
  <c r="C448" i="15"/>
  <c r="B448" i="15"/>
  <c r="B444" i="15"/>
  <c r="B445" i="15"/>
  <c r="M444" i="15"/>
  <c r="M445" i="15"/>
  <c r="P445" i="15"/>
  <c r="O444" i="15"/>
  <c r="O445" i="15"/>
  <c r="N444" i="15"/>
  <c r="N445" i="15"/>
  <c r="L444" i="15"/>
  <c r="L445" i="15"/>
  <c r="K444" i="15"/>
  <c r="K445" i="15"/>
  <c r="J444" i="15"/>
  <c r="J445" i="15"/>
  <c r="I444" i="15"/>
  <c r="I445" i="15"/>
  <c r="H444" i="15"/>
  <c r="H445" i="15"/>
  <c r="G444" i="15"/>
  <c r="G445" i="15"/>
  <c r="F444" i="15"/>
  <c r="F445" i="15"/>
  <c r="E444" i="15"/>
  <c r="E445" i="15"/>
  <c r="D444" i="15"/>
  <c r="D445" i="15"/>
  <c r="C444" i="15"/>
  <c r="C445" i="15"/>
  <c r="P444" i="15"/>
  <c r="O443" i="15"/>
  <c r="N443" i="15"/>
  <c r="M443" i="15"/>
  <c r="L443" i="15"/>
  <c r="K443" i="15"/>
  <c r="J443" i="15"/>
  <c r="I443" i="15"/>
  <c r="H443" i="15"/>
  <c r="G443" i="15"/>
  <c r="F443" i="15"/>
  <c r="E443" i="15"/>
  <c r="D443" i="15"/>
  <c r="C443" i="15"/>
  <c r="B443" i="15"/>
  <c r="O442" i="15"/>
  <c r="N442" i="15"/>
  <c r="M442" i="15"/>
  <c r="L442" i="15"/>
  <c r="K442" i="15"/>
  <c r="J442" i="15"/>
  <c r="I442" i="15"/>
  <c r="H442" i="15"/>
  <c r="G442" i="15"/>
  <c r="F442" i="15"/>
  <c r="E442" i="15"/>
  <c r="D442" i="15"/>
  <c r="C442" i="15"/>
  <c r="B442" i="15"/>
  <c r="O441" i="15"/>
  <c r="N441" i="15"/>
  <c r="M441" i="15"/>
  <c r="L441" i="15"/>
  <c r="K441" i="15"/>
  <c r="J441" i="15"/>
  <c r="I441" i="15"/>
  <c r="H441" i="15"/>
  <c r="G441" i="15"/>
  <c r="F441" i="15"/>
  <c r="E441" i="15"/>
  <c r="D441" i="15"/>
  <c r="C441" i="15"/>
  <c r="B441" i="15"/>
  <c r="B438" i="15"/>
  <c r="B439" i="15"/>
  <c r="M438" i="15"/>
  <c r="M439" i="15"/>
  <c r="P439" i="15"/>
  <c r="O438" i="15"/>
  <c r="O439" i="15"/>
  <c r="N438" i="15"/>
  <c r="N439" i="15"/>
  <c r="L438" i="15"/>
  <c r="L439" i="15"/>
  <c r="K438" i="15"/>
  <c r="K439" i="15"/>
  <c r="J438" i="15"/>
  <c r="J439" i="15"/>
  <c r="I438" i="15"/>
  <c r="I439" i="15"/>
  <c r="H438" i="15"/>
  <c r="H439" i="15"/>
  <c r="G438" i="15"/>
  <c r="G439" i="15"/>
  <c r="F438" i="15"/>
  <c r="F439" i="15"/>
  <c r="E438" i="15"/>
  <c r="E439" i="15"/>
  <c r="D438" i="15"/>
  <c r="D439" i="15"/>
  <c r="C438" i="15"/>
  <c r="C439" i="15"/>
  <c r="P438" i="15"/>
  <c r="O437" i="15"/>
  <c r="N437" i="15"/>
  <c r="M437" i="15"/>
  <c r="L437" i="15"/>
  <c r="K437" i="15"/>
  <c r="J437" i="15"/>
  <c r="I437" i="15"/>
  <c r="H437" i="15"/>
  <c r="G437" i="15"/>
  <c r="F437" i="15"/>
  <c r="E437" i="15"/>
  <c r="D437" i="15"/>
  <c r="C437" i="15"/>
  <c r="B437" i="15"/>
  <c r="O436" i="15"/>
  <c r="N436" i="15"/>
  <c r="M436" i="15"/>
  <c r="L436" i="15"/>
  <c r="K436" i="15"/>
  <c r="J436" i="15"/>
  <c r="I436" i="15"/>
  <c r="H436" i="15"/>
  <c r="G436" i="15"/>
  <c r="F436" i="15"/>
  <c r="E436" i="15"/>
  <c r="D436" i="15"/>
  <c r="C436" i="15"/>
  <c r="B436" i="15"/>
  <c r="O435" i="15"/>
  <c r="N435" i="15"/>
  <c r="M435" i="15"/>
  <c r="L435" i="15"/>
  <c r="K435" i="15"/>
  <c r="J435" i="15"/>
  <c r="I435" i="15"/>
  <c r="H435" i="15"/>
  <c r="G435" i="15"/>
  <c r="F435" i="15"/>
  <c r="E435" i="15"/>
  <c r="D435" i="15"/>
  <c r="C435" i="15"/>
  <c r="B435" i="15"/>
  <c r="B433" i="15"/>
  <c r="M433" i="15"/>
  <c r="P433" i="15"/>
  <c r="O433" i="15"/>
  <c r="N433" i="15"/>
  <c r="L433" i="15"/>
  <c r="K433" i="15"/>
  <c r="J433" i="15"/>
  <c r="I433" i="15"/>
  <c r="H433" i="15"/>
  <c r="G433" i="15"/>
  <c r="F433" i="15"/>
  <c r="E433" i="15"/>
  <c r="D433" i="15"/>
  <c r="C433" i="15"/>
  <c r="P432" i="15"/>
  <c r="O431" i="15"/>
  <c r="N431" i="15"/>
  <c r="M431" i="15"/>
  <c r="L431" i="15"/>
  <c r="K431" i="15"/>
  <c r="J431" i="15"/>
  <c r="I431" i="15"/>
  <c r="H431" i="15"/>
  <c r="G431" i="15"/>
  <c r="F431" i="15"/>
  <c r="E431" i="15"/>
  <c r="D431" i="15"/>
  <c r="C431" i="15"/>
  <c r="B431" i="15"/>
  <c r="O430" i="15"/>
  <c r="N430" i="15"/>
  <c r="M430" i="15"/>
  <c r="L430" i="15"/>
  <c r="K430" i="15"/>
  <c r="J430" i="15"/>
  <c r="I430" i="15"/>
  <c r="H430" i="15"/>
  <c r="G430" i="15"/>
  <c r="F430" i="15"/>
  <c r="E430" i="15"/>
  <c r="D430" i="15"/>
  <c r="C430" i="15"/>
  <c r="B430" i="15"/>
  <c r="O429" i="15"/>
  <c r="N429" i="15"/>
  <c r="M429" i="15"/>
  <c r="L429" i="15"/>
  <c r="K429" i="15"/>
  <c r="J429" i="15"/>
  <c r="I429" i="15"/>
  <c r="H429" i="15"/>
  <c r="G429" i="15"/>
  <c r="F429" i="15"/>
  <c r="E429" i="15"/>
  <c r="D429" i="15"/>
  <c r="C429" i="15"/>
  <c r="B429" i="15"/>
  <c r="B426" i="15"/>
  <c r="B427" i="15"/>
  <c r="M426" i="15"/>
  <c r="M427" i="15"/>
  <c r="P427" i="15"/>
  <c r="O426" i="15"/>
  <c r="O427" i="15"/>
  <c r="N426" i="15"/>
  <c r="N427" i="15"/>
  <c r="L426" i="15"/>
  <c r="L427" i="15"/>
  <c r="K426" i="15"/>
  <c r="K427" i="15"/>
  <c r="J426" i="15"/>
  <c r="J427" i="15"/>
  <c r="I426" i="15"/>
  <c r="I427" i="15"/>
  <c r="H426" i="15"/>
  <c r="H427" i="15"/>
  <c r="G426" i="15"/>
  <c r="G427" i="15"/>
  <c r="F426" i="15"/>
  <c r="F427" i="15"/>
  <c r="E426" i="15"/>
  <c r="E427" i="15"/>
  <c r="D426" i="15"/>
  <c r="D427" i="15"/>
  <c r="C426" i="15"/>
  <c r="C427" i="15"/>
  <c r="P426" i="15"/>
  <c r="O425" i="15"/>
  <c r="N425" i="15"/>
  <c r="M425" i="15"/>
  <c r="L425" i="15"/>
  <c r="K425" i="15"/>
  <c r="J425" i="15"/>
  <c r="I425" i="15"/>
  <c r="H425" i="15"/>
  <c r="G425" i="15"/>
  <c r="F425" i="15"/>
  <c r="E425" i="15"/>
  <c r="D425" i="15"/>
  <c r="C425" i="15"/>
  <c r="B425" i="15"/>
  <c r="O424" i="15"/>
  <c r="N424" i="15"/>
  <c r="M424" i="15"/>
  <c r="L424" i="15"/>
  <c r="K424" i="15"/>
  <c r="J424" i="15"/>
  <c r="I424" i="15"/>
  <c r="H424" i="15"/>
  <c r="G424" i="15"/>
  <c r="F424" i="15"/>
  <c r="E424" i="15"/>
  <c r="D424" i="15"/>
  <c r="C424" i="15"/>
  <c r="B424" i="15"/>
  <c r="O423" i="15"/>
  <c r="N423" i="15"/>
  <c r="M423" i="15"/>
  <c r="L423" i="15"/>
  <c r="K423" i="15"/>
  <c r="J423" i="15"/>
  <c r="I423" i="15"/>
  <c r="H423" i="15"/>
  <c r="G423" i="15"/>
  <c r="F423" i="15"/>
  <c r="E423" i="15"/>
  <c r="D423" i="15"/>
  <c r="C423" i="15"/>
  <c r="B423" i="15"/>
  <c r="B420" i="15"/>
  <c r="B421" i="15"/>
  <c r="M420" i="15"/>
  <c r="M421" i="15"/>
  <c r="P421" i="15"/>
  <c r="O420" i="15"/>
  <c r="O421" i="15"/>
  <c r="N420" i="15"/>
  <c r="N421" i="15"/>
  <c r="L420" i="15"/>
  <c r="L421" i="15"/>
  <c r="K420" i="15"/>
  <c r="K421" i="15"/>
  <c r="J420" i="15"/>
  <c r="J421" i="15"/>
  <c r="I420" i="15"/>
  <c r="I421" i="15"/>
  <c r="H420" i="15"/>
  <c r="H421" i="15"/>
  <c r="G420" i="15"/>
  <c r="G421" i="15"/>
  <c r="F420" i="15"/>
  <c r="F421" i="15"/>
  <c r="E420" i="15"/>
  <c r="E421" i="15"/>
  <c r="D420" i="15"/>
  <c r="D421" i="15"/>
  <c r="C420" i="15"/>
  <c r="C421" i="15"/>
  <c r="P420" i="15"/>
  <c r="O419" i="15"/>
  <c r="N419" i="15"/>
  <c r="M419" i="15"/>
  <c r="L419" i="15"/>
  <c r="K419" i="15"/>
  <c r="J419" i="15"/>
  <c r="I419" i="15"/>
  <c r="H419" i="15"/>
  <c r="G419" i="15"/>
  <c r="F419" i="15"/>
  <c r="E419" i="15"/>
  <c r="D419" i="15"/>
  <c r="C419" i="15"/>
  <c r="B419" i="15"/>
  <c r="O418" i="15"/>
  <c r="N418" i="15"/>
  <c r="M418" i="15"/>
  <c r="L418" i="15"/>
  <c r="K418" i="15"/>
  <c r="J418" i="15"/>
  <c r="I418" i="15"/>
  <c r="H418" i="15"/>
  <c r="G418" i="15"/>
  <c r="F418" i="15"/>
  <c r="E418" i="15"/>
  <c r="D418" i="15"/>
  <c r="C418" i="15"/>
  <c r="B418" i="15"/>
  <c r="O417" i="15"/>
  <c r="N417" i="15"/>
  <c r="M417" i="15"/>
  <c r="L417" i="15"/>
  <c r="K417" i="15"/>
  <c r="J417" i="15"/>
  <c r="I417" i="15"/>
  <c r="H417" i="15"/>
  <c r="G417" i="15"/>
  <c r="F417" i="15"/>
  <c r="E417" i="15"/>
  <c r="D417" i="15"/>
  <c r="C417" i="15"/>
  <c r="B417" i="15"/>
  <c r="B414" i="15"/>
  <c r="B415" i="15"/>
  <c r="M414" i="15"/>
  <c r="M415" i="15"/>
  <c r="P415" i="15"/>
  <c r="O414" i="15"/>
  <c r="O415" i="15"/>
  <c r="N414" i="15"/>
  <c r="N415" i="15"/>
  <c r="L414" i="15"/>
  <c r="L415" i="15"/>
  <c r="K414" i="15"/>
  <c r="K415" i="15"/>
  <c r="J414" i="15"/>
  <c r="J415" i="15"/>
  <c r="I414" i="15"/>
  <c r="I415" i="15"/>
  <c r="H414" i="15"/>
  <c r="H415" i="15"/>
  <c r="G414" i="15"/>
  <c r="G415" i="15"/>
  <c r="F414" i="15"/>
  <c r="F415" i="15"/>
  <c r="E414" i="15"/>
  <c r="E415" i="15"/>
  <c r="D414" i="15"/>
  <c r="D415" i="15"/>
  <c r="C414" i="15"/>
  <c r="C415" i="15"/>
  <c r="P414" i="15"/>
  <c r="O413" i="15"/>
  <c r="N413" i="15"/>
  <c r="M413" i="15"/>
  <c r="L413" i="15"/>
  <c r="K413" i="15"/>
  <c r="J413" i="15"/>
  <c r="I413" i="15"/>
  <c r="H413" i="15"/>
  <c r="G413" i="15"/>
  <c r="F413" i="15"/>
  <c r="E413" i="15"/>
  <c r="D413" i="15"/>
  <c r="C413" i="15"/>
  <c r="B413" i="15"/>
  <c r="O412" i="15"/>
  <c r="N412" i="15"/>
  <c r="M412" i="15"/>
  <c r="L412" i="15"/>
  <c r="K412" i="15"/>
  <c r="J412" i="15"/>
  <c r="I412" i="15"/>
  <c r="H412" i="15"/>
  <c r="G412" i="15"/>
  <c r="F412" i="15"/>
  <c r="E412" i="15"/>
  <c r="D412" i="15"/>
  <c r="C412" i="15"/>
  <c r="B412" i="15"/>
  <c r="O411" i="15"/>
  <c r="N411" i="15"/>
  <c r="M411" i="15"/>
  <c r="L411" i="15"/>
  <c r="K411" i="15"/>
  <c r="J411" i="15"/>
  <c r="I411" i="15"/>
  <c r="H411" i="15"/>
  <c r="G411" i="15"/>
  <c r="F411" i="15"/>
  <c r="E411" i="15"/>
  <c r="D411" i="15"/>
  <c r="C411" i="15"/>
  <c r="B411" i="15"/>
  <c r="B409" i="15"/>
  <c r="M409" i="15"/>
  <c r="P409" i="15"/>
  <c r="O409" i="15"/>
  <c r="N409" i="15"/>
  <c r="L409" i="15"/>
  <c r="K409" i="15"/>
  <c r="J409" i="15"/>
  <c r="I409" i="15"/>
  <c r="H409" i="15"/>
  <c r="G409" i="15"/>
  <c r="F409" i="15"/>
  <c r="E409" i="15"/>
  <c r="D409" i="15"/>
  <c r="C409" i="15"/>
  <c r="P408" i="15"/>
  <c r="O407" i="15"/>
  <c r="N407" i="15"/>
  <c r="M407" i="15"/>
  <c r="L407" i="15"/>
  <c r="K407" i="15"/>
  <c r="J407" i="15"/>
  <c r="I407" i="15"/>
  <c r="H407" i="15"/>
  <c r="G407" i="15"/>
  <c r="F407" i="15"/>
  <c r="E407" i="15"/>
  <c r="D407" i="15"/>
  <c r="C407" i="15"/>
  <c r="B407" i="15"/>
  <c r="O406" i="15"/>
  <c r="N406" i="15"/>
  <c r="M406" i="15"/>
  <c r="L406" i="15"/>
  <c r="K406" i="15"/>
  <c r="J406" i="15"/>
  <c r="I406" i="15"/>
  <c r="H406" i="15"/>
  <c r="G406" i="15"/>
  <c r="F406" i="15"/>
  <c r="E406" i="15"/>
  <c r="D406" i="15"/>
  <c r="C406" i="15"/>
  <c r="B406" i="15"/>
  <c r="O405" i="15"/>
  <c r="N405" i="15"/>
  <c r="M405" i="15"/>
  <c r="L405" i="15"/>
  <c r="K405" i="15"/>
  <c r="J405" i="15"/>
  <c r="I405" i="15"/>
  <c r="H405" i="15"/>
  <c r="G405" i="15"/>
  <c r="F405" i="15"/>
  <c r="E405" i="15"/>
  <c r="D405" i="15"/>
  <c r="C405" i="15"/>
  <c r="B405" i="15"/>
  <c r="P402" i="15"/>
  <c r="O401" i="15"/>
  <c r="N401" i="15"/>
  <c r="M401" i="15"/>
  <c r="L401" i="15"/>
  <c r="K401" i="15"/>
  <c r="J401" i="15"/>
  <c r="I401" i="15"/>
  <c r="H401" i="15"/>
  <c r="G401" i="15"/>
  <c r="F401" i="15"/>
  <c r="E401" i="15"/>
  <c r="D401" i="15"/>
  <c r="C401" i="15"/>
  <c r="B401" i="15"/>
  <c r="O400" i="15"/>
  <c r="N400" i="15"/>
  <c r="M400" i="15"/>
  <c r="L400" i="15"/>
  <c r="K400" i="15"/>
  <c r="J400" i="15"/>
  <c r="I400" i="15"/>
  <c r="H400" i="15"/>
  <c r="G400" i="15"/>
  <c r="F400" i="15"/>
  <c r="E400" i="15"/>
  <c r="D400" i="15"/>
  <c r="C400" i="15"/>
  <c r="B400" i="15"/>
  <c r="O399" i="15"/>
  <c r="N399" i="15"/>
  <c r="M399" i="15"/>
  <c r="L399" i="15"/>
  <c r="K399" i="15"/>
  <c r="J399" i="15"/>
  <c r="I399" i="15"/>
  <c r="H399" i="15"/>
  <c r="G399" i="15"/>
  <c r="F399" i="15"/>
  <c r="E399" i="15"/>
  <c r="D399" i="15"/>
  <c r="C399" i="15"/>
  <c r="B399" i="15"/>
  <c r="B396" i="15"/>
  <c r="B397" i="15"/>
  <c r="M396" i="15"/>
  <c r="M397" i="15"/>
  <c r="P397" i="15"/>
  <c r="O396" i="15"/>
  <c r="O397" i="15"/>
  <c r="N396" i="15"/>
  <c r="N397" i="15"/>
  <c r="L396" i="15"/>
  <c r="L397" i="15"/>
  <c r="K396" i="15"/>
  <c r="K397" i="15"/>
  <c r="J396" i="15"/>
  <c r="J397" i="15"/>
  <c r="I396" i="15"/>
  <c r="I397" i="15"/>
  <c r="H396" i="15"/>
  <c r="H397" i="15"/>
  <c r="G396" i="15"/>
  <c r="G397" i="15"/>
  <c r="F396" i="15"/>
  <c r="F397" i="15"/>
  <c r="E396" i="15"/>
  <c r="E397" i="15"/>
  <c r="D396" i="15"/>
  <c r="D397" i="15"/>
  <c r="C396" i="15"/>
  <c r="C397" i="15"/>
  <c r="P396" i="15"/>
  <c r="O395" i="15"/>
  <c r="N395" i="15"/>
  <c r="M395" i="15"/>
  <c r="L395" i="15"/>
  <c r="K395" i="15"/>
  <c r="J395" i="15"/>
  <c r="I395" i="15"/>
  <c r="H395" i="15"/>
  <c r="G395" i="15"/>
  <c r="F395" i="15"/>
  <c r="E395" i="15"/>
  <c r="D395" i="15"/>
  <c r="C395" i="15"/>
  <c r="B395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O393" i="15"/>
  <c r="N393" i="15"/>
  <c r="M393" i="15"/>
  <c r="L393" i="15"/>
  <c r="K393" i="15"/>
  <c r="J393" i="15"/>
  <c r="I393" i="15"/>
  <c r="H393" i="15"/>
  <c r="G393" i="15"/>
  <c r="F393" i="15"/>
  <c r="E393" i="15"/>
  <c r="D393" i="15"/>
  <c r="C393" i="15"/>
  <c r="B393" i="15"/>
  <c r="B390" i="15"/>
  <c r="B391" i="15"/>
  <c r="M390" i="15"/>
  <c r="M391" i="15"/>
  <c r="P391" i="15"/>
  <c r="O390" i="15"/>
  <c r="O391" i="15"/>
  <c r="N390" i="15"/>
  <c r="N391" i="15"/>
  <c r="L390" i="15"/>
  <c r="L391" i="15"/>
  <c r="K390" i="15"/>
  <c r="K391" i="15"/>
  <c r="J390" i="15"/>
  <c r="J391" i="15"/>
  <c r="I390" i="15"/>
  <c r="I391" i="15"/>
  <c r="H390" i="15"/>
  <c r="H391" i="15"/>
  <c r="G390" i="15"/>
  <c r="G391" i="15"/>
  <c r="F390" i="15"/>
  <c r="F391" i="15"/>
  <c r="E390" i="15"/>
  <c r="E391" i="15"/>
  <c r="D390" i="15"/>
  <c r="D391" i="15"/>
  <c r="C390" i="15"/>
  <c r="C391" i="15"/>
  <c r="P390" i="15"/>
  <c r="O389" i="15"/>
  <c r="N389" i="15"/>
  <c r="M389" i="15"/>
  <c r="L389" i="15"/>
  <c r="K389" i="15"/>
  <c r="J389" i="15"/>
  <c r="I389" i="15"/>
  <c r="H389" i="15"/>
  <c r="G389" i="15"/>
  <c r="F389" i="15"/>
  <c r="E389" i="15"/>
  <c r="D389" i="15"/>
  <c r="C389" i="15"/>
  <c r="B389" i="15"/>
  <c r="O388" i="15"/>
  <c r="N388" i="15"/>
  <c r="M388" i="15"/>
  <c r="L388" i="15"/>
  <c r="K388" i="15"/>
  <c r="J388" i="15"/>
  <c r="I388" i="15"/>
  <c r="H388" i="15"/>
  <c r="G388" i="15"/>
  <c r="F388" i="15"/>
  <c r="E388" i="15"/>
  <c r="D388" i="15"/>
  <c r="C388" i="15"/>
  <c r="B388" i="15"/>
  <c r="O387" i="15"/>
  <c r="N387" i="15"/>
  <c r="M387" i="15"/>
  <c r="L387" i="15"/>
  <c r="K387" i="15"/>
  <c r="J387" i="15"/>
  <c r="I387" i="15"/>
  <c r="H387" i="15"/>
  <c r="G387" i="15"/>
  <c r="F387" i="15"/>
  <c r="E387" i="15"/>
  <c r="D387" i="15"/>
  <c r="C387" i="15"/>
  <c r="B387" i="15"/>
  <c r="B384" i="15"/>
  <c r="B385" i="15"/>
  <c r="M384" i="15"/>
  <c r="M385" i="15"/>
  <c r="P385" i="15"/>
  <c r="O384" i="15"/>
  <c r="O385" i="15"/>
  <c r="N384" i="15"/>
  <c r="N385" i="15"/>
  <c r="L384" i="15"/>
  <c r="L385" i="15"/>
  <c r="K384" i="15"/>
  <c r="K385" i="15"/>
  <c r="J384" i="15"/>
  <c r="J385" i="15"/>
  <c r="I384" i="15"/>
  <c r="I385" i="15"/>
  <c r="H384" i="15"/>
  <c r="H385" i="15"/>
  <c r="G384" i="15"/>
  <c r="G385" i="15"/>
  <c r="F384" i="15"/>
  <c r="F385" i="15"/>
  <c r="E384" i="15"/>
  <c r="E385" i="15"/>
  <c r="D384" i="15"/>
  <c r="D385" i="15"/>
  <c r="C384" i="15"/>
  <c r="C385" i="15"/>
  <c r="P384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C383" i="15"/>
  <c r="B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C382" i="15"/>
  <c r="B382" i="15"/>
  <c r="O381" i="15"/>
  <c r="N381" i="15"/>
  <c r="M381" i="15"/>
  <c r="L381" i="15"/>
  <c r="K381" i="15"/>
  <c r="J381" i="15"/>
  <c r="I381" i="15"/>
  <c r="H381" i="15"/>
  <c r="G381" i="15"/>
  <c r="F381" i="15"/>
  <c r="E381" i="15"/>
  <c r="D381" i="15"/>
  <c r="C381" i="15"/>
  <c r="B381" i="15"/>
  <c r="B378" i="15"/>
  <c r="B379" i="15"/>
  <c r="M378" i="15"/>
  <c r="M379" i="15"/>
  <c r="P379" i="15"/>
  <c r="O378" i="15"/>
  <c r="O379" i="15"/>
  <c r="N378" i="15"/>
  <c r="N379" i="15"/>
  <c r="L378" i="15"/>
  <c r="L379" i="15"/>
  <c r="K378" i="15"/>
  <c r="K379" i="15"/>
  <c r="J378" i="15"/>
  <c r="J379" i="15"/>
  <c r="I378" i="15"/>
  <c r="I379" i="15"/>
  <c r="H378" i="15"/>
  <c r="H379" i="15"/>
  <c r="G378" i="15"/>
  <c r="G379" i="15"/>
  <c r="F378" i="15"/>
  <c r="F379" i="15"/>
  <c r="E378" i="15"/>
  <c r="E379" i="15"/>
  <c r="D378" i="15"/>
  <c r="D379" i="15"/>
  <c r="C378" i="15"/>
  <c r="C379" i="15"/>
  <c r="P378" i="15"/>
  <c r="O377" i="15"/>
  <c r="N377" i="15"/>
  <c r="M377" i="15"/>
  <c r="L377" i="15"/>
  <c r="K377" i="15"/>
  <c r="J377" i="15"/>
  <c r="I377" i="15"/>
  <c r="H377" i="15"/>
  <c r="G377" i="15"/>
  <c r="F377" i="15"/>
  <c r="E377" i="15"/>
  <c r="D377" i="15"/>
  <c r="C377" i="15"/>
  <c r="B377" i="15"/>
  <c r="O376" i="15"/>
  <c r="N376" i="15"/>
  <c r="M376" i="15"/>
  <c r="L376" i="15"/>
  <c r="K376" i="15"/>
  <c r="J376" i="15"/>
  <c r="I376" i="15"/>
  <c r="H376" i="15"/>
  <c r="G376" i="15"/>
  <c r="F376" i="15"/>
  <c r="E376" i="15"/>
  <c r="D376" i="15"/>
  <c r="C376" i="15"/>
  <c r="B376" i="15"/>
  <c r="O375" i="15"/>
  <c r="N375" i="15"/>
  <c r="M375" i="15"/>
  <c r="L375" i="15"/>
  <c r="K375" i="15"/>
  <c r="J375" i="15"/>
  <c r="I375" i="15"/>
  <c r="H375" i="15"/>
  <c r="G375" i="15"/>
  <c r="F375" i="15"/>
  <c r="E375" i="15"/>
  <c r="D375" i="15"/>
  <c r="C375" i="15"/>
  <c r="B375" i="15"/>
  <c r="B373" i="15"/>
  <c r="M373" i="15"/>
  <c r="P373" i="15"/>
  <c r="O373" i="15"/>
  <c r="N373" i="15"/>
  <c r="L373" i="15"/>
  <c r="K373" i="15"/>
  <c r="J373" i="15"/>
  <c r="I373" i="15"/>
  <c r="H373" i="15"/>
  <c r="G373" i="15"/>
  <c r="F373" i="15"/>
  <c r="E373" i="15"/>
  <c r="D373" i="15"/>
  <c r="C373" i="15"/>
  <c r="P372" i="15"/>
  <c r="O371" i="15"/>
  <c r="N371" i="15"/>
  <c r="M371" i="15"/>
  <c r="L371" i="15"/>
  <c r="K371" i="15"/>
  <c r="J371" i="15"/>
  <c r="I371" i="15"/>
  <c r="H371" i="15"/>
  <c r="G371" i="15"/>
  <c r="F371" i="15"/>
  <c r="E371" i="15"/>
  <c r="D371" i="15"/>
  <c r="C371" i="15"/>
  <c r="B371" i="15"/>
  <c r="O370" i="15"/>
  <c r="N370" i="15"/>
  <c r="M370" i="15"/>
  <c r="L370" i="15"/>
  <c r="K370" i="15"/>
  <c r="J370" i="15"/>
  <c r="I370" i="15"/>
  <c r="H370" i="15"/>
  <c r="G370" i="15"/>
  <c r="F370" i="15"/>
  <c r="E370" i="15"/>
  <c r="D370" i="15"/>
  <c r="C370" i="15"/>
  <c r="B370" i="15"/>
  <c r="O369" i="15"/>
  <c r="N369" i="15"/>
  <c r="M369" i="15"/>
  <c r="L369" i="15"/>
  <c r="K369" i="15"/>
  <c r="J369" i="15"/>
  <c r="I369" i="15"/>
  <c r="H369" i="15"/>
  <c r="G369" i="15"/>
  <c r="F369" i="15"/>
  <c r="E369" i="15"/>
  <c r="D369" i="15"/>
  <c r="C369" i="15"/>
  <c r="B369" i="15"/>
  <c r="B367" i="15"/>
  <c r="M367" i="15"/>
  <c r="P367" i="15"/>
  <c r="O367" i="15"/>
  <c r="N367" i="15"/>
  <c r="L367" i="15"/>
  <c r="K367" i="15"/>
  <c r="J367" i="15"/>
  <c r="I367" i="15"/>
  <c r="H367" i="15"/>
  <c r="G367" i="15"/>
  <c r="F367" i="15"/>
  <c r="E367" i="15"/>
  <c r="D367" i="15"/>
  <c r="C367" i="15"/>
  <c r="P366" i="15"/>
  <c r="O365" i="15"/>
  <c r="N365" i="15"/>
  <c r="M365" i="15"/>
  <c r="L365" i="15"/>
  <c r="K365" i="15"/>
  <c r="J365" i="15"/>
  <c r="I365" i="15"/>
  <c r="H365" i="15"/>
  <c r="G365" i="15"/>
  <c r="F365" i="15"/>
  <c r="E365" i="15"/>
  <c r="D365" i="15"/>
  <c r="C365" i="15"/>
  <c r="B365" i="15"/>
  <c r="O364" i="15"/>
  <c r="N364" i="15"/>
  <c r="M364" i="15"/>
  <c r="L364" i="15"/>
  <c r="K364" i="15"/>
  <c r="J364" i="15"/>
  <c r="I364" i="15"/>
  <c r="H364" i="15"/>
  <c r="G364" i="15"/>
  <c r="F364" i="15"/>
  <c r="E364" i="15"/>
  <c r="D364" i="15"/>
  <c r="C364" i="15"/>
  <c r="B364" i="15"/>
  <c r="O363" i="15"/>
  <c r="N363" i="15"/>
  <c r="M363" i="15"/>
  <c r="L363" i="15"/>
  <c r="K363" i="15"/>
  <c r="J363" i="15"/>
  <c r="I363" i="15"/>
  <c r="H363" i="15"/>
  <c r="G363" i="15"/>
  <c r="F363" i="15"/>
  <c r="E363" i="15"/>
  <c r="D363" i="15"/>
  <c r="C363" i="15"/>
  <c r="B363" i="15"/>
  <c r="B361" i="15"/>
  <c r="M361" i="15"/>
  <c r="P361" i="15"/>
  <c r="O361" i="15"/>
  <c r="N361" i="15"/>
  <c r="L361" i="15"/>
  <c r="K361" i="15"/>
  <c r="J361" i="15"/>
  <c r="I361" i="15"/>
  <c r="H361" i="15"/>
  <c r="G361" i="15"/>
  <c r="F361" i="15"/>
  <c r="E361" i="15"/>
  <c r="D361" i="15"/>
  <c r="C361" i="15"/>
  <c r="O359" i="15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B359" i="15"/>
  <c r="O358" i="15"/>
  <c r="N358" i="15"/>
  <c r="M358" i="15"/>
  <c r="L358" i="15"/>
  <c r="K358" i="15"/>
  <c r="J358" i="15"/>
  <c r="I358" i="15"/>
  <c r="H358" i="15"/>
  <c r="G358" i="15"/>
  <c r="F358" i="15"/>
  <c r="E358" i="15"/>
  <c r="D358" i="15"/>
  <c r="C358" i="15"/>
  <c r="B358" i="15"/>
  <c r="O357" i="15"/>
  <c r="N357" i="15"/>
  <c r="M357" i="15"/>
  <c r="L357" i="15"/>
  <c r="K357" i="15"/>
  <c r="J357" i="15"/>
  <c r="I357" i="15"/>
  <c r="H357" i="15"/>
  <c r="G357" i="15"/>
  <c r="F357" i="15"/>
  <c r="E357" i="15"/>
  <c r="D357" i="15"/>
  <c r="C357" i="15"/>
  <c r="B357" i="15"/>
  <c r="B355" i="15"/>
  <c r="M355" i="15"/>
  <c r="P355" i="15"/>
  <c r="O355" i="15"/>
  <c r="N355" i="15"/>
  <c r="L355" i="15"/>
  <c r="K355" i="15"/>
  <c r="J355" i="15"/>
  <c r="I355" i="15"/>
  <c r="H355" i="15"/>
  <c r="G355" i="15"/>
  <c r="F355" i="15"/>
  <c r="E355" i="15"/>
  <c r="D355" i="15"/>
  <c r="C355" i="15"/>
  <c r="O353" i="15"/>
  <c r="N353" i="15"/>
  <c r="M353" i="15"/>
  <c r="L353" i="15"/>
  <c r="K353" i="15"/>
  <c r="J353" i="15"/>
  <c r="I353" i="15"/>
  <c r="H353" i="15"/>
  <c r="G353" i="15"/>
  <c r="F353" i="15"/>
  <c r="E353" i="15"/>
  <c r="D353" i="15"/>
  <c r="C353" i="15"/>
  <c r="B353" i="15"/>
  <c r="O352" i="15"/>
  <c r="N352" i="15"/>
  <c r="M352" i="15"/>
  <c r="L352" i="15"/>
  <c r="K352" i="15"/>
  <c r="J352" i="15"/>
  <c r="I352" i="15"/>
  <c r="H352" i="15"/>
  <c r="G352" i="15"/>
  <c r="F352" i="15"/>
  <c r="E352" i="15"/>
  <c r="D352" i="15"/>
  <c r="C352" i="15"/>
  <c r="B352" i="15"/>
  <c r="O351" i="15"/>
  <c r="N351" i="15"/>
  <c r="M351" i="15"/>
  <c r="L351" i="15"/>
  <c r="K351" i="15"/>
  <c r="J351" i="15"/>
  <c r="I351" i="15"/>
  <c r="H351" i="15"/>
  <c r="G351" i="15"/>
  <c r="F351" i="15"/>
  <c r="E351" i="15"/>
  <c r="D351" i="15"/>
  <c r="C351" i="15"/>
  <c r="B351" i="15"/>
  <c r="BK123" i="15"/>
  <c r="BK124" i="15"/>
  <c r="BK125" i="15"/>
  <c r="BJ123" i="15"/>
  <c r="BJ124" i="15"/>
  <c r="BJ125" i="15"/>
  <c r="BI123" i="15"/>
  <c r="BI124" i="15"/>
  <c r="BI125" i="15"/>
  <c r="BH123" i="15"/>
  <c r="BH124" i="15"/>
  <c r="BH125" i="15"/>
  <c r="BG123" i="15"/>
  <c r="BG124" i="15"/>
  <c r="BG125" i="15"/>
  <c r="BF123" i="15"/>
  <c r="BF124" i="15"/>
  <c r="BF125" i="15"/>
  <c r="BE123" i="15"/>
  <c r="BE124" i="15"/>
  <c r="BE125" i="15"/>
  <c r="BD123" i="15"/>
  <c r="BD124" i="15"/>
  <c r="BD125" i="15"/>
  <c r="BC123" i="15"/>
  <c r="BC124" i="15"/>
  <c r="BC125" i="15"/>
  <c r="BB123" i="15"/>
  <c r="BB124" i="15"/>
  <c r="BB125" i="15"/>
  <c r="BA123" i="15"/>
  <c r="BA124" i="15"/>
  <c r="BA125" i="15"/>
  <c r="AZ123" i="15"/>
  <c r="AZ124" i="15"/>
  <c r="AZ125" i="15"/>
  <c r="AY123" i="15"/>
  <c r="AY124" i="15"/>
  <c r="AY125" i="15"/>
  <c r="AX123" i="15"/>
  <c r="AX124" i="15"/>
  <c r="AX125" i="15"/>
  <c r="AW123" i="15"/>
  <c r="AW124" i="15"/>
  <c r="AW125" i="15"/>
  <c r="AV123" i="15"/>
  <c r="AV124" i="15"/>
  <c r="AV125" i="15"/>
  <c r="AU123" i="15"/>
  <c r="AU124" i="15"/>
  <c r="AU125" i="15"/>
  <c r="AT123" i="15"/>
  <c r="AT124" i="15"/>
  <c r="AT125" i="15"/>
  <c r="AS123" i="15"/>
  <c r="AS124" i="15"/>
  <c r="AS125" i="15"/>
  <c r="AR123" i="15"/>
  <c r="AR124" i="15"/>
  <c r="AR125" i="15"/>
  <c r="AQ123" i="15"/>
  <c r="AQ124" i="15"/>
  <c r="AQ125" i="15"/>
  <c r="AP123" i="15"/>
  <c r="AP124" i="15"/>
  <c r="AP125" i="15"/>
  <c r="AO123" i="15"/>
  <c r="AO124" i="15"/>
  <c r="AO125" i="15"/>
  <c r="AN123" i="15"/>
  <c r="AN124" i="15"/>
  <c r="AN125" i="15"/>
  <c r="AM123" i="15"/>
  <c r="AM124" i="15"/>
  <c r="AM125" i="15"/>
  <c r="AL123" i="15"/>
  <c r="AL124" i="15"/>
  <c r="AL125" i="15"/>
  <c r="AK123" i="15"/>
  <c r="AK124" i="15"/>
  <c r="AK125" i="15"/>
  <c r="AJ123" i="15"/>
  <c r="AJ124" i="15"/>
  <c r="AJ125" i="15"/>
  <c r="AI123" i="15"/>
  <c r="AI124" i="15"/>
  <c r="AI125" i="15"/>
  <c r="AH123" i="15"/>
  <c r="AH124" i="15"/>
  <c r="AH125" i="15"/>
  <c r="AG123" i="15"/>
  <c r="AG124" i="15"/>
  <c r="AG125" i="15"/>
  <c r="AF123" i="15"/>
  <c r="AF124" i="15"/>
  <c r="AF125" i="15"/>
  <c r="AE123" i="15"/>
  <c r="AE124" i="15"/>
  <c r="AE125" i="15"/>
  <c r="AD123" i="15"/>
  <c r="AD124" i="15"/>
  <c r="AD125" i="15"/>
  <c r="AC123" i="15"/>
  <c r="AC124" i="15"/>
  <c r="AC125" i="15"/>
  <c r="AB123" i="15"/>
  <c r="AB124" i="15"/>
  <c r="AB125" i="15"/>
  <c r="AA123" i="15"/>
  <c r="AA124" i="15"/>
  <c r="AA125" i="15"/>
  <c r="Z123" i="15"/>
  <c r="Z124" i="15"/>
  <c r="Z125" i="15"/>
  <c r="Y123" i="15"/>
  <c r="Y124" i="15"/>
  <c r="Y125" i="15"/>
  <c r="X123" i="15"/>
  <c r="X124" i="15"/>
  <c r="X125" i="15"/>
  <c r="W123" i="15"/>
  <c r="W124" i="15"/>
  <c r="W125" i="15"/>
  <c r="V123" i="15"/>
  <c r="V124" i="15"/>
  <c r="V125" i="15"/>
  <c r="U123" i="15"/>
  <c r="U124" i="15"/>
  <c r="U125" i="15"/>
  <c r="T123" i="15"/>
  <c r="T124" i="15"/>
  <c r="T125" i="15"/>
  <c r="S123" i="15"/>
  <c r="S124" i="15"/>
  <c r="S125" i="15"/>
  <c r="R123" i="15"/>
  <c r="R124" i="15"/>
  <c r="R125" i="15"/>
  <c r="Q123" i="15"/>
  <c r="Q124" i="15"/>
  <c r="Q125" i="15"/>
  <c r="P123" i="15"/>
  <c r="P124" i="15"/>
  <c r="P125" i="15"/>
  <c r="O123" i="15"/>
  <c r="O124" i="15"/>
  <c r="O125" i="15"/>
  <c r="N123" i="15"/>
  <c r="N124" i="15"/>
  <c r="N125" i="15"/>
  <c r="M123" i="15"/>
  <c r="M124" i="15"/>
  <c r="M125" i="15"/>
  <c r="L123" i="15"/>
  <c r="L124" i="15"/>
  <c r="L125" i="15"/>
  <c r="K123" i="15"/>
  <c r="K124" i="15"/>
  <c r="K125" i="15"/>
  <c r="J123" i="15"/>
  <c r="J124" i="15"/>
  <c r="J125" i="15"/>
  <c r="I123" i="15"/>
  <c r="I124" i="15"/>
  <c r="I125" i="15"/>
  <c r="H123" i="15"/>
  <c r="H124" i="15"/>
  <c r="H125" i="15"/>
  <c r="G123" i="15"/>
  <c r="G124" i="15"/>
  <c r="G125" i="15"/>
  <c r="F123" i="15"/>
  <c r="F124" i="15"/>
  <c r="F125" i="15"/>
  <c r="E123" i="15"/>
  <c r="E124" i="15"/>
  <c r="E125" i="15"/>
  <c r="D123" i="15"/>
  <c r="D124" i="15"/>
  <c r="D125" i="15"/>
  <c r="C123" i="15"/>
  <c r="C124" i="15"/>
  <c r="C125" i="15"/>
  <c r="B123" i="15"/>
  <c r="B124" i="15"/>
  <c r="B125" i="15"/>
  <c r="BK123" i="14"/>
  <c r="BK124" i="14"/>
  <c r="BK125" i="14"/>
  <c r="BJ123" i="14"/>
  <c r="BJ124" i="14"/>
  <c r="BJ125" i="14"/>
  <c r="BI123" i="14"/>
  <c r="BI124" i="14"/>
  <c r="BI125" i="14"/>
  <c r="BH123" i="14"/>
  <c r="BH124" i="14"/>
  <c r="BH125" i="14"/>
  <c r="BG123" i="14"/>
  <c r="BG124" i="14"/>
  <c r="BG125" i="14"/>
  <c r="BF123" i="14"/>
  <c r="BF124" i="14"/>
  <c r="BF125" i="14"/>
  <c r="BE123" i="14"/>
  <c r="BE124" i="14"/>
  <c r="BE125" i="14"/>
  <c r="BD123" i="14"/>
  <c r="BD124" i="14"/>
  <c r="BD125" i="14"/>
  <c r="BC123" i="14"/>
  <c r="BC124" i="14"/>
  <c r="BC125" i="14"/>
  <c r="BB123" i="14"/>
  <c r="BB124" i="14"/>
  <c r="BB125" i="14"/>
  <c r="BA123" i="14"/>
  <c r="BA124" i="14"/>
  <c r="BA125" i="14"/>
  <c r="AZ123" i="14"/>
  <c r="AZ124" i="14"/>
  <c r="AZ125" i="14"/>
  <c r="AY123" i="14"/>
  <c r="AY124" i="14"/>
  <c r="AY125" i="14"/>
  <c r="AX123" i="14"/>
  <c r="AX124" i="14"/>
  <c r="AX125" i="14"/>
  <c r="AW123" i="14"/>
  <c r="AW124" i="14"/>
  <c r="AW125" i="14"/>
  <c r="AV123" i="14"/>
  <c r="AV124" i="14"/>
  <c r="AV125" i="14"/>
  <c r="AU123" i="14"/>
  <c r="AU124" i="14"/>
  <c r="AU125" i="14"/>
  <c r="AT123" i="14"/>
  <c r="AT124" i="14"/>
  <c r="AT125" i="14"/>
  <c r="AS123" i="14"/>
  <c r="AS124" i="14"/>
  <c r="AS125" i="14"/>
  <c r="AR123" i="14"/>
  <c r="AR124" i="14"/>
  <c r="AR125" i="14"/>
  <c r="AQ123" i="14"/>
  <c r="AQ124" i="14"/>
  <c r="AQ125" i="14"/>
  <c r="AP123" i="14"/>
  <c r="AP124" i="14"/>
  <c r="AP125" i="14"/>
  <c r="AO123" i="14"/>
  <c r="AO124" i="14"/>
  <c r="AO125" i="14"/>
  <c r="AN123" i="14"/>
  <c r="AN124" i="14"/>
  <c r="AN125" i="14"/>
  <c r="AM123" i="14"/>
  <c r="AM124" i="14"/>
  <c r="AM125" i="14"/>
  <c r="AL123" i="14"/>
  <c r="AL124" i="14"/>
  <c r="AL125" i="14"/>
  <c r="AK123" i="14"/>
  <c r="AK124" i="14"/>
  <c r="AK125" i="14"/>
  <c r="AJ123" i="14"/>
  <c r="AJ124" i="14"/>
  <c r="AJ125" i="14"/>
  <c r="AI123" i="14"/>
  <c r="AI124" i="14"/>
  <c r="AI125" i="14"/>
  <c r="AH123" i="14"/>
  <c r="AH124" i="14"/>
  <c r="AH125" i="14"/>
  <c r="AG123" i="14"/>
  <c r="AG124" i="14"/>
  <c r="AG125" i="14"/>
  <c r="AF123" i="14"/>
  <c r="AF124" i="14"/>
  <c r="AF125" i="14"/>
  <c r="AE123" i="14"/>
  <c r="AE124" i="14"/>
  <c r="AE125" i="14"/>
  <c r="AD123" i="14"/>
  <c r="AD124" i="14"/>
  <c r="AD125" i="14"/>
  <c r="AC123" i="14"/>
  <c r="AC124" i="14"/>
  <c r="AC125" i="14"/>
  <c r="AB123" i="14"/>
  <c r="AB124" i="14"/>
  <c r="AB125" i="14"/>
  <c r="AA123" i="14"/>
  <c r="AA124" i="14"/>
  <c r="AA125" i="14"/>
  <c r="Z123" i="14"/>
  <c r="Z124" i="14"/>
  <c r="Z125" i="14"/>
  <c r="Y123" i="14"/>
  <c r="Y124" i="14"/>
  <c r="Y125" i="14"/>
  <c r="X123" i="14"/>
  <c r="X124" i="14"/>
  <c r="X125" i="14"/>
  <c r="W123" i="14"/>
  <c r="W124" i="14"/>
  <c r="W125" i="14"/>
  <c r="V123" i="14"/>
  <c r="V124" i="14"/>
  <c r="V125" i="14"/>
  <c r="U123" i="14"/>
  <c r="U124" i="14"/>
  <c r="U125" i="14"/>
  <c r="T123" i="14"/>
  <c r="T124" i="14"/>
  <c r="T125" i="14"/>
  <c r="S123" i="14"/>
  <c r="S124" i="14"/>
  <c r="S125" i="14"/>
  <c r="R123" i="14"/>
  <c r="R124" i="14"/>
  <c r="R125" i="14"/>
  <c r="Q123" i="14"/>
  <c r="Q124" i="14"/>
  <c r="Q125" i="14"/>
  <c r="P123" i="14"/>
  <c r="P124" i="14"/>
  <c r="P125" i="14"/>
  <c r="O123" i="14"/>
  <c r="O124" i="14"/>
  <c r="O125" i="14"/>
  <c r="N123" i="14"/>
  <c r="N124" i="14"/>
  <c r="N125" i="14"/>
  <c r="M123" i="14"/>
  <c r="M124" i="14"/>
  <c r="M125" i="14"/>
  <c r="L123" i="14"/>
  <c r="L124" i="14"/>
  <c r="L125" i="14"/>
  <c r="K123" i="14"/>
  <c r="K124" i="14"/>
  <c r="K125" i="14"/>
  <c r="J123" i="14"/>
  <c r="J124" i="14"/>
  <c r="J125" i="14"/>
  <c r="I123" i="14"/>
  <c r="I124" i="14"/>
  <c r="I125" i="14"/>
  <c r="H123" i="14"/>
  <c r="H124" i="14"/>
  <c r="H125" i="14"/>
  <c r="G123" i="14"/>
  <c r="G124" i="14"/>
  <c r="G125" i="14"/>
  <c r="F123" i="14"/>
  <c r="F124" i="14"/>
  <c r="F125" i="14"/>
  <c r="E123" i="14"/>
  <c r="E124" i="14"/>
  <c r="E125" i="14"/>
  <c r="D123" i="14"/>
  <c r="D124" i="14"/>
  <c r="D125" i="14"/>
  <c r="C123" i="14"/>
  <c r="C124" i="14"/>
  <c r="C125" i="14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O478" i="13"/>
  <c r="P478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O484" i="13"/>
  <c r="P484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O490" i="13"/>
  <c r="P490" i="13"/>
  <c r="B468" i="13"/>
  <c r="B461" i="13"/>
  <c r="B492" i="13"/>
  <c r="C468" i="13"/>
  <c r="C461" i="13"/>
  <c r="C492" i="13"/>
  <c r="D468" i="13"/>
  <c r="D461" i="13"/>
  <c r="D492" i="13"/>
  <c r="E468" i="13"/>
  <c r="E461" i="13"/>
  <c r="E492" i="13"/>
  <c r="F468" i="13"/>
  <c r="F461" i="13"/>
  <c r="F492" i="13"/>
  <c r="G468" i="13"/>
  <c r="G461" i="13"/>
  <c r="G492" i="13"/>
  <c r="H468" i="13"/>
  <c r="H461" i="13"/>
  <c r="H492" i="13"/>
  <c r="I468" i="13"/>
  <c r="I461" i="13"/>
  <c r="I492" i="13"/>
  <c r="J468" i="13"/>
  <c r="J461" i="13"/>
  <c r="J492" i="13"/>
  <c r="K468" i="13"/>
  <c r="K461" i="13"/>
  <c r="K492" i="13"/>
  <c r="L468" i="13"/>
  <c r="L461" i="13"/>
  <c r="L492" i="13"/>
  <c r="M468" i="13"/>
  <c r="M461" i="13"/>
  <c r="M492" i="13"/>
  <c r="N468" i="13"/>
  <c r="N492" i="13"/>
  <c r="O468" i="13"/>
  <c r="O492" i="13"/>
  <c r="B469" i="13"/>
  <c r="B462" i="13"/>
  <c r="B493" i="13"/>
  <c r="C469" i="13"/>
  <c r="C462" i="13"/>
  <c r="C493" i="13"/>
  <c r="D469" i="13"/>
  <c r="D462" i="13"/>
  <c r="D493" i="13"/>
  <c r="E469" i="13"/>
  <c r="E462" i="13"/>
  <c r="E493" i="13"/>
  <c r="F469" i="13"/>
  <c r="F462" i="13"/>
  <c r="F493" i="13"/>
  <c r="G469" i="13"/>
  <c r="G462" i="13"/>
  <c r="G493" i="13"/>
  <c r="H469" i="13"/>
  <c r="H462" i="13"/>
  <c r="H493" i="13"/>
  <c r="I469" i="13"/>
  <c r="I462" i="13"/>
  <c r="I493" i="13"/>
  <c r="J469" i="13"/>
  <c r="J462" i="13"/>
  <c r="J493" i="13"/>
  <c r="K469" i="13"/>
  <c r="K462" i="13"/>
  <c r="K493" i="13"/>
  <c r="L469" i="13"/>
  <c r="L462" i="13"/>
  <c r="L493" i="13"/>
  <c r="M469" i="13"/>
  <c r="M462" i="13"/>
  <c r="M493" i="13"/>
  <c r="N469" i="13"/>
  <c r="N493" i="13"/>
  <c r="O469" i="13"/>
  <c r="O462" i="13"/>
  <c r="O493" i="13"/>
  <c r="B470" i="13"/>
  <c r="B463" i="13"/>
  <c r="B494" i="13"/>
  <c r="C470" i="13"/>
  <c r="C463" i="13"/>
  <c r="C494" i="13"/>
  <c r="D470" i="13"/>
  <c r="D463" i="13"/>
  <c r="D494" i="13"/>
  <c r="E470" i="13"/>
  <c r="E463" i="13"/>
  <c r="E494" i="13"/>
  <c r="F470" i="13"/>
  <c r="F463" i="13"/>
  <c r="F494" i="13"/>
  <c r="G470" i="13"/>
  <c r="G463" i="13"/>
  <c r="G494" i="13"/>
  <c r="H470" i="13"/>
  <c r="H463" i="13"/>
  <c r="H494" i="13"/>
  <c r="I470" i="13"/>
  <c r="I463" i="13"/>
  <c r="I494" i="13"/>
  <c r="J470" i="13"/>
  <c r="J463" i="13"/>
  <c r="J494" i="13"/>
  <c r="K470" i="13"/>
  <c r="K463" i="13"/>
  <c r="K494" i="13"/>
  <c r="L470" i="13"/>
  <c r="L463" i="13"/>
  <c r="L494" i="13"/>
  <c r="M470" i="13"/>
  <c r="M463" i="13"/>
  <c r="M494" i="13"/>
  <c r="N470" i="13"/>
  <c r="N494" i="13"/>
  <c r="O470" i="13"/>
  <c r="O463" i="13"/>
  <c r="O494" i="13"/>
  <c r="B471" i="13"/>
  <c r="B464" i="13"/>
  <c r="B495" i="13"/>
  <c r="C471" i="13"/>
  <c r="C464" i="13"/>
  <c r="C495" i="13"/>
  <c r="D471" i="13"/>
  <c r="D464" i="13"/>
  <c r="D495" i="13"/>
  <c r="E471" i="13"/>
  <c r="E464" i="13"/>
  <c r="E495" i="13"/>
  <c r="F471" i="13"/>
  <c r="F464" i="13"/>
  <c r="F495" i="13"/>
  <c r="G471" i="13"/>
  <c r="G464" i="13"/>
  <c r="G495" i="13"/>
  <c r="H471" i="13"/>
  <c r="H464" i="13"/>
  <c r="H495" i="13"/>
  <c r="I471" i="13"/>
  <c r="I464" i="13"/>
  <c r="I495" i="13"/>
  <c r="J471" i="13"/>
  <c r="J464" i="13"/>
  <c r="J495" i="13"/>
  <c r="K471" i="13"/>
  <c r="K464" i="13"/>
  <c r="K495" i="13"/>
  <c r="L471" i="13"/>
  <c r="L464" i="13"/>
  <c r="L495" i="13"/>
  <c r="M471" i="13"/>
  <c r="M464" i="13"/>
  <c r="M495" i="13"/>
  <c r="N471" i="13"/>
  <c r="N495" i="13"/>
  <c r="O471" i="13"/>
  <c r="O464" i="13"/>
  <c r="O495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O496" i="13"/>
  <c r="P496" i="13"/>
  <c r="BK123" i="13"/>
  <c r="BK124" i="13"/>
  <c r="BK125" i="13"/>
  <c r="BJ123" i="13"/>
  <c r="BJ124" i="13"/>
  <c r="BJ125" i="13"/>
  <c r="BI123" i="13"/>
  <c r="BI124" i="13"/>
  <c r="BI125" i="13"/>
  <c r="BH123" i="13"/>
  <c r="BH124" i="13"/>
  <c r="BH125" i="13"/>
  <c r="BG123" i="13"/>
  <c r="BG124" i="13"/>
  <c r="BG125" i="13"/>
  <c r="BF123" i="13"/>
  <c r="BF124" i="13"/>
  <c r="BF125" i="13"/>
  <c r="BE123" i="13"/>
  <c r="BE124" i="13"/>
  <c r="BE125" i="13"/>
  <c r="BD123" i="13"/>
  <c r="BD124" i="13"/>
  <c r="BD125" i="13"/>
  <c r="BC123" i="13"/>
  <c r="BC124" i="13"/>
  <c r="BC125" i="13"/>
  <c r="BB123" i="13"/>
  <c r="BB124" i="13"/>
  <c r="BB125" i="13"/>
  <c r="BA123" i="13"/>
  <c r="BA124" i="13"/>
  <c r="BA125" i="13"/>
  <c r="AZ123" i="13"/>
  <c r="AZ124" i="13"/>
  <c r="AZ125" i="13"/>
  <c r="AY123" i="13"/>
  <c r="AY124" i="13"/>
  <c r="AY125" i="13"/>
  <c r="AX123" i="13"/>
  <c r="AX124" i="13"/>
  <c r="AX125" i="13"/>
  <c r="AW123" i="13"/>
  <c r="AW124" i="13"/>
  <c r="AW125" i="13"/>
  <c r="AV123" i="13"/>
  <c r="AV124" i="13"/>
  <c r="AV125" i="13"/>
  <c r="AU123" i="13"/>
  <c r="AU124" i="13"/>
  <c r="AU125" i="13"/>
  <c r="AT123" i="13"/>
  <c r="AT124" i="13"/>
  <c r="AT125" i="13"/>
  <c r="AS123" i="13"/>
  <c r="AS124" i="13"/>
  <c r="AS125" i="13"/>
  <c r="AR123" i="13"/>
  <c r="AR124" i="13"/>
  <c r="AR125" i="13"/>
  <c r="AQ123" i="13"/>
  <c r="AQ124" i="13"/>
  <c r="AQ125" i="13"/>
  <c r="AP123" i="13"/>
  <c r="AP124" i="13"/>
  <c r="AP125" i="13"/>
  <c r="AO123" i="13"/>
  <c r="AO124" i="13"/>
  <c r="AO125" i="13"/>
  <c r="AN123" i="13"/>
  <c r="AN124" i="13"/>
  <c r="AN125" i="13"/>
  <c r="AM123" i="13"/>
  <c r="AM124" i="13"/>
  <c r="AM125" i="13"/>
  <c r="AL123" i="13"/>
  <c r="AL124" i="13"/>
  <c r="AL125" i="13"/>
  <c r="AK123" i="13"/>
  <c r="AK124" i="13"/>
  <c r="AK125" i="13"/>
  <c r="AJ123" i="13"/>
  <c r="AJ124" i="13"/>
  <c r="AJ125" i="13"/>
  <c r="AI123" i="13"/>
  <c r="AI124" i="13"/>
  <c r="AI125" i="13"/>
  <c r="AH123" i="13"/>
  <c r="AH124" i="13"/>
  <c r="AH125" i="13"/>
  <c r="AG123" i="13"/>
  <c r="AG124" i="13"/>
  <c r="AG125" i="13"/>
  <c r="AF123" i="13"/>
  <c r="AF124" i="13"/>
  <c r="AF125" i="13"/>
  <c r="AE123" i="13"/>
  <c r="AE124" i="13"/>
  <c r="AE125" i="13"/>
  <c r="AD123" i="13"/>
  <c r="AD124" i="13"/>
  <c r="AD125" i="13"/>
  <c r="AC123" i="13"/>
  <c r="AC124" i="13"/>
  <c r="AC125" i="13"/>
  <c r="AB123" i="13"/>
  <c r="AB124" i="13"/>
  <c r="AB125" i="13"/>
  <c r="AA123" i="13"/>
  <c r="AA124" i="13"/>
  <c r="AA125" i="13"/>
  <c r="Z123" i="13"/>
  <c r="Z124" i="13"/>
  <c r="Z125" i="13"/>
  <c r="Y123" i="13"/>
  <c r="Y124" i="13"/>
  <c r="Y125" i="13"/>
  <c r="X123" i="13"/>
  <c r="X124" i="13"/>
  <c r="X125" i="13"/>
  <c r="W123" i="13"/>
  <c r="W124" i="13"/>
  <c r="W125" i="13"/>
  <c r="V123" i="13"/>
  <c r="V124" i="13"/>
  <c r="V125" i="13"/>
  <c r="U123" i="13"/>
  <c r="U124" i="13"/>
  <c r="U125" i="13"/>
  <c r="T123" i="13"/>
  <c r="T124" i="13"/>
  <c r="T125" i="13"/>
  <c r="S123" i="13"/>
  <c r="S124" i="13"/>
  <c r="S125" i="13"/>
  <c r="R123" i="13"/>
  <c r="R124" i="13"/>
  <c r="R125" i="13"/>
  <c r="Q123" i="13"/>
  <c r="Q124" i="13"/>
  <c r="Q125" i="13"/>
  <c r="P123" i="13"/>
  <c r="P124" i="13"/>
  <c r="P125" i="13"/>
  <c r="O123" i="13"/>
  <c r="O124" i="13"/>
  <c r="O125" i="13"/>
  <c r="N123" i="13"/>
  <c r="N124" i="13"/>
  <c r="N125" i="13"/>
  <c r="M123" i="13"/>
  <c r="M124" i="13"/>
  <c r="M125" i="13"/>
  <c r="L123" i="13"/>
  <c r="L124" i="13"/>
  <c r="L125" i="13"/>
  <c r="K123" i="13"/>
  <c r="K124" i="13"/>
  <c r="K125" i="13"/>
  <c r="J123" i="13"/>
  <c r="J124" i="13"/>
  <c r="J125" i="13"/>
  <c r="I123" i="13"/>
  <c r="I124" i="13"/>
  <c r="I125" i="13"/>
  <c r="H123" i="13"/>
  <c r="H124" i="13"/>
  <c r="H125" i="13"/>
  <c r="G123" i="13"/>
  <c r="G124" i="13"/>
  <c r="G125" i="13"/>
  <c r="F123" i="13"/>
  <c r="F124" i="13"/>
  <c r="F125" i="13"/>
  <c r="E123" i="13"/>
  <c r="E124" i="13"/>
  <c r="E125" i="13"/>
  <c r="D123" i="13"/>
  <c r="D124" i="13"/>
  <c r="D125" i="13"/>
  <c r="C123" i="13"/>
  <c r="C124" i="13"/>
  <c r="C125" i="13"/>
  <c r="B124" i="13"/>
  <c r="B123" i="13"/>
  <c r="B123" i="8"/>
  <c r="B124" i="8"/>
  <c r="B125" i="8"/>
  <c r="O653" i="14"/>
  <c r="N713" i="14"/>
  <c r="O713" i="14"/>
  <c r="O714" i="14"/>
  <c r="O716" i="14"/>
  <c r="N714" i="14"/>
  <c r="N716" i="14"/>
  <c r="O715" i="14"/>
  <c r="N715" i="14"/>
  <c r="M709" i="14"/>
  <c r="N709" i="14"/>
  <c r="O709" i="14"/>
  <c r="O710" i="14"/>
  <c r="O712" i="14"/>
  <c r="N710" i="14"/>
  <c r="N712" i="14"/>
  <c r="M710" i="14"/>
  <c r="M712" i="14"/>
  <c r="O711" i="14"/>
  <c r="N711" i="14"/>
  <c r="K706" i="14"/>
  <c r="L705" i="14"/>
  <c r="M705" i="14"/>
  <c r="N705" i="14"/>
  <c r="O705" i="14"/>
  <c r="O706" i="14"/>
  <c r="O708" i="14"/>
  <c r="N706" i="14"/>
  <c r="N708" i="14"/>
  <c r="M706" i="14"/>
  <c r="M708" i="14"/>
  <c r="L706" i="14"/>
  <c r="L708" i="14"/>
  <c r="O707" i="14"/>
  <c r="N707" i="14"/>
  <c r="J702" i="14"/>
  <c r="K701" i="14"/>
  <c r="L701" i="14"/>
  <c r="M701" i="14"/>
  <c r="N701" i="14"/>
  <c r="O701" i="14"/>
  <c r="O702" i="14"/>
  <c r="O704" i="14"/>
  <c r="N702" i="14"/>
  <c r="N704" i="14"/>
  <c r="M702" i="14"/>
  <c r="M704" i="14"/>
  <c r="L702" i="14"/>
  <c r="L704" i="14"/>
  <c r="K702" i="14"/>
  <c r="K704" i="14"/>
  <c r="O703" i="14"/>
  <c r="N703" i="14"/>
  <c r="I698" i="14"/>
  <c r="J697" i="14"/>
  <c r="K697" i="14"/>
  <c r="L697" i="14"/>
  <c r="M697" i="14"/>
  <c r="N697" i="14"/>
  <c r="O697" i="14"/>
  <c r="O698" i="14"/>
  <c r="O700" i="14"/>
  <c r="N698" i="14"/>
  <c r="N700" i="14"/>
  <c r="M698" i="14"/>
  <c r="M700" i="14"/>
  <c r="L698" i="14"/>
  <c r="L700" i="14"/>
  <c r="K698" i="14"/>
  <c r="K700" i="14"/>
  <c r="J698" i="14"/>
  <c r="J700" i="14"/>
  <c r="O699" i="14"/>
  <c r="N699" i="14"/>
  <c r="H694" i="14"/>
  <c r="I693" i="14"/>
  <c r="J693" i="14"/>
  <c r="K693" i="14"/>
  <c r="L693" i="14"/>
  <c r="M693" i="14"/>
  <c r="N693" i="14"/>
  <c r="O693" i="14"/>
  <c r="O694" i="14"/>
  <c r="O696" i="14"/>
  <c r="N694" i="14"/>
  <c r="N696" i="14"/>
  <c r="M694" i="14"/>
  <c r="M696" i="14"/>
  <c r="L694" i="14"/>
  <c r="L696" i="14"/>
  <c r="K694" i="14"/>
  <c r="K696" i="14"/>
  <c r="J694" i="14"/>
  <c r="J696" i="14"/>
  <c r="I694" i="14"/>
  <c r="I696" i="14"/>
  <c r="O695" i="14"/>
  <c r="N695" i="14"/>
  <c r="G690" i="14"/>
  <c r="H689" i="14"/>
  <c r="I689" i="14"/>
  <c r="J689" i="14"/>
  <c r="K689" i="14"/>
  <c r="L689" i="14"/>
  <c r="M689" i="14"/>
  <c r="N689" i="14"/>
  <c r="O689" i="14"/>
  <c r="O690" i="14"/>
  <c r="O692" i="14"/>
  <c r="N690" i="14"/>
  <c r="N692" i="14"/>
  <c r="M690" i="14"/>
  <c r="M692" i="14"/>
  <c r="L690" i="14"/>
  <c r="L692" i="14"/>
  <c r="K690" i="14"/>
  <c r="K692" i="14"/>
  <c r="J690" i="14"/>
  <c r="J692" i="14"/>
  <c r="I690" i="14"/>
  <c r="I692" i="14"/>
  <c r="H690" i="14"/>
  <c r="H692" i="14"/>
  <c r="O691" i="14"/>
  <c r="N691" i="14"/>
  <c r="F686" i="14"/>
  <c r="G685" i="14"/>
  <c r="H685" i="14"/>
  <c r="I685" i="14"/>
  <c r="J685" i="14"/>
  <c r="K685" i="14"/>
  <c r="L685" i="14"/>
  <c r="M685" i="14"/>
  <c r="N685" i="14"/>
  <c r="O685" i="14"/>
  <c r="O686" i="14"/>
  <c r="O688" i="14"/>
  <c r="N686" i="14"/>
  <c r="N688" i="14"/>
  <c r="M686" i="14"/>
  <c r="M688" i="14"/>
  <c r="L686" i="14"/>
  <c r="L688" i="14"/>
  <c r="K686" i="14"/>
  <c r="K688" i="14"/>
  <c r="J686" i="14"/>
  <c r="J688" i="14"/>
  <c r="I686" i="14"/>
  <c r="I688" i="14"/>
  <c r="H686" i="14"/>
  <c r="H688" i="14"/>
  <c r="G686" i="14"/>
  <c r="G688" i="14"/>
  <c r="O687" i="14"/>
  <c r="N687" i="14"/>
  <c r="E682" i="14"/>
  <c r="F681" i="14"/>
  <c r="G681" i="14"/>
  <c r="H681" i="14"/>
  <c r="I681" i="14"/>
  <c r="J681" i="14"/>
  <c r="K681" i="14"/>
  <c r="L681" i="14"/>
  <c r="M681" i="14"/>
  <c r="N681" i="14"/>
  <c r="O681" i="14"/>
  <c r="O682" i="14"/>
  <c r="O684" i="14"/>
  <c r="N682" i="14"/>
  <c r="N684" i="14"/>
  <c r="M682" i="14"/>
  <c r="M684" i="14"/>
  <c r="L682" i="14"/>
  <c r="L684" i="14"/>
  <c r="K682" i="14"/>
  <c r="K684" i="14"/>
  <c r="J682" i="14"/>
  <c r="J684" i="14"/>
  <c r="I682" i="14"/>
  <c r="I684" i="14"/>
  <c r="H682" i="14"/>
  <c r="H684" i="14"/>
  <c r="G682" i="14"/>
  <c r="G684" i="14"/>
  <c r="F682" i="14"/>
  <c r="F684" i="14"/>
  <c r="O683" i="14"/>
  <c r="N683" i="14"/>
  <c r="D678" i="14"/>
  <c r="E677" i="14"/>
  <c r="F677" i="14"/>
  <c r="G677" i="14"/>
  <c r="H677" i="14"/>
  <c r="I677" i="14"/>
  <c r="J677" i="14"/>
  <c r="K677" i="14"/>
  <c r="L677" i="14"/>
  <c r="M677" i="14"/>
  <c r="N677" i="14"/>
  <c r="O677" i="14"/>
  <c r="O678" i="14"/>
  <c r="O680" i="14"/>
  <c r="N678" i="14"/>
  <c r="N680" i="14"/>
  <c r="M678" i="14"/>
  <c r="M680" i="14"/>
  <c r="L678" i="14"/>
  <c r="L680" i="14"/>
  <c r="K678" i="14"/>
  <c r="K680" i="14"/>
  <c r="J678" i="14"/>
  <c r="J680" i="14"/>
  <c r="I678" i="14"/>
  <c r="I680" i="14"/>
  <c r="H678" i="14"/>
  <c r="H680" i="14"/>
  <c r="G678" i="14"/>
  <c r="G680" i="14"/>
  <c r="F678" i="14"/>
  <c r="F680" i="14"/>
  <c r="E678" i="14"/>
  <c r="E680" i="14"/>
  <c r="O679" i="14"/>
  <c r="N679" i="14"/>
  <c r="C674" i="14"/>
  <c r="D673" i="14"/>
  <c r="E673" i="14"/>
  <c r="F673" i="14"/>
  <c r="G673" i="14"/>
  <c r="H673" i="14"/>
  <c r="I673" i="14"/>
  <c r="J673" i="14"/>
  <c r="K673" i="14"/>
  <c r="L673" i="14"/>
  <c r="M673" i="14"/>
  <c r="N673" i="14"/>
  <c r="O673" i="14"/>
  <c r="O674" i="14"/>
  <c r="O676" i="14"/>
  <c r="N674" i="14"/>
  <c r="N676" i="14"/>
  <c r="M674" i="14"/>
  <c r="M676" i="14"/>
  <c r="L674" i="14"/>
  <c r="L676" i="14"/>
  <c r="K674" i="14"/>
  <c r="K676" i="14"/>
  <c r="J674" i="14"/>
  <c r="J676" i="14"/>
  <c r="I674" i="14"/>
  <c r="I676" i="14"/>
  <c r="H674" i="14"/>
  <c r="H676" i="14"/>
  <c r="G674" i="14"/>
  <c r="G676" i="14"/>
  <c r="F674" i="14"/>
  <c r="F676" i="14"/>
  <c r="E674" i="14"/>
  <c r="E676" i="14"/>
  <c r="D674" i="14"/>
  <c r="D676" i="14"/>
  <c r="O675" i="14"/>
  <c r="N675" i="14"/>
  <c r="B670" i="14"/>
  <c r="C669" i="14"/>
  <c r="D669" i="14"/>
  <c r="E669" i="14"/>
  <c r="F669" i="14"/>
  <c r="G669" i="14"/>
  <c r="H669" i="14"/>
  <c r="I669" i="14"/>
  <c r="J669" i="14"/>
  <c r="K669" i="14"/>
  <c r="L669" i="14"/>
  <c r="M669" i="14"/>
  <c r="N669" i="14"/>
  <c r="O669" i="14"/>
  <c r="O670" i="14"/>
  <c r="O672" i="14"/>
  <c r="N670" i="14"/>
  <c r="N672" i="14"/>
  <c r="M670" i="14"/>
  <c r="M672" i="14"/>
  <c r="L670" i="14"/>
  <c r="L672" i="14"/>
  <c r="K670" i="14"/>
  <c r="K672" i="14"/>
  <c r="J670" i="14"/>
  <c r="J672" i="14"/>
  <c r="I670" i="14"/>
  <c r="I672" i="14"/>
  <c r="H670" i="14"/>
  <c r="H672" i="14"/>
  <c r="G670" i="14"/>
  <c r="G672" i="14"/>
  <c r="F670" i="14"/>
  <c r="F672" i="14"/>
  <c r="E670" i="14"/>
  <c r="E672" i="14"/>
  <c r="D670" i="14"/>
  <c r="D672" i="14"/>
  <c r="C670" i="14"/>
  <c r="C672" i="14"/>
  <c r="O671" i="14"/>
  <c r="N671" i="14"/>
  <c r="B457" i="14"/>
  <c r="B640" i="14"/>
  <c r="B647" i="14"/>
  <c r="C457" i="14"/>
  <c r="C640" i="14"/>
  <c r="C647" i="14"/>
  <c r="D457" i="14"/>
  <c r="D640" i="14"/>
  <c r="D647" i="14"/>
  <c r="E457" i="14"/>
  <c r="E640" i="14"/>
  <c r="E647" i="14"/>
  <c r="F457" i="14"/>
  <c r="F640" i="14"/>
  <c r="F647" i="14"/>
  <c r="G457" i="14"/>
  <c r="G640" i="14"/>
  <c r="G647" i="14"/>
  <c r="H457" i="14"/>
  <c r="H640" i="14"/>
  <c r="H647" i="14"/>
  <c r="I457" i="14"/>
  <c r="I640" i="14"/>
  <c r="I647" i="14"/>
  <c r="J457" i="14"/>
  <c r="J640" i="14"/>
  <c r="J647" i="14"/>
  <c r="K457" i="14"/>
  <c r="K640" i="14"/>
  <c r="K647" i="14"/>
  <c r="L457" i="14"/>
  <c r="L640" i="14"/>
  <c r="L647" i="14"/>
  <c r="M457" i="14"/>
  <c r="M640" i="14"/>
  <c r="M647" i="14"/>
  <c r="N457" i="14"/>
  <c r="N640" i="14"/>
  <c r="N647" i="14"/>
  <c r="P647" i="14"/>
  <c r="O457" i="14"/>
  <c r="O640" i="14"/>
  <c r="O647" i="14"/>
  <c r="O662" i="14"/>
  <c r="B584" i="14"/>
  <c r="B585" i="14"/>
  <c r="B586" i="14"/>
  <c r="B587" i="14"/>
  <c r="B588" i="14"/>
  <c r="B641" i="14"/>
  <c r="B648" i="14"/>
  <c r="C584" i="14"/>
  <c r="C585" i="14"/>
  <c r="C586" i="14"/>
  <c r="C587" i="14"/>
  <c r="C588" i="14"/>
  <c r="C641" i="14"/>
  <c r="C648" i="14"/>
  <c r="D584" i="14"/>
  <c r="D585" i="14"/>
  <c r="D586" i="14"/>
  <c r="D587" i="14"/>
  <c r="D588" i="14"/>
  <c r="D641" i="14"/>
  <c r="D648" i="14"/>
  <c r="E584" i="14"/>
  <c r="E585" i="14"/>
  <c r="E586" i="14"/>
  <c r="E587" i="14"/>
  <c r="E588" i="14"/>
  <c r="E641" i="14"/>
  <c r="E648" i="14"/>
  <c r="F584" i="14"/>
  <c r="F585" i="14"/>
  <c r="F586" i="14"/>
  <c r="F587" i="14"/>
  <c r="F588" i="14"/>
  <c r="F641" i="14"/>
  <c r="F648" i="14"/>
  <c r="G584" i="14"/>
  <c r="G585" i="14"/>
  <c r="G586" i="14"/>
  <c r="G587" i="14"/>
  <c r="G588" i="14"/>
  <c r="G641" i="14"/>
  <c r="G648" i="14"/>
  <c r="H584" i="14"/>
  <c r="H585" i="14"/>
  <c r="H586" i="14"/>
  <c r="H587" i="14"/>
  <c r="H588" i="14"/>
  <c r="H641" i="14"/>
  <c r="H648" i="14"/>
  <c r="I584" i="14"/>
  <c r="I585" i="14"/>
  <c r="I586" i="14"/>
  <c r="I587" i="14"/>
  <c r="I588" i="14"/>
  <c r="I641" i="14"/>
  <c r="I648" i="14"/>
  <c r="J584" i="14"/>
  <c r="J585" i="14"/>
  <c r="J586" i="14"/>
  <c r="J587" i="14"/>
  <c r="J588" i="14"/>
  <c r="J641" i="14"/>
  <c r="J648" i="14"/>
  <c r="K584" i="14"/>
  <c r="K585" i="14"/>
  <c r="K586" i="14"/>
  <c r="K587" i="14"/>
  <c r="K588" i="14"/>
  <c r="K641" i="14"/>
  <c r="K648" i="14"/>
  <c r="L584" i="14"/>
  <c r="L585" i="14"/>
  <c r="L586" i="14"/>
  <c r="L587" i="14"/>
  <c r="L588" i="14"/>
  <c r="L641" i="14"/>
  <c r="L648" i="14"/>
  <c r="M584" i="14"/>
  <c r="M585" i="14"/>
  <c r="M586" i="14"/>
  <c r="M587" i="14"/>
  <c r="M588" i="14"/>
  <c r="M641" i="14"/>
  <c r="M648" i="14"/>
  <c r="N585" i="14"/>
  <c r="N586" i="14"/>
  <c r="N587" i="14"/>
  <c r="N584" i="14"/>
  <c r="N588" i="14"/>
  <c r="N641" i="14"/>
  <c r="N648" i="14"/>
  <c r="P648" i="14"/>
  <c r="O585" i="14"/>
  <c r="O584" i="14"/>
  <c r="O588" i="14"/>
  <c r="O641" i="14"/>
  <c r="O648" i="14"/>
  <c r="O663" i="14"/>
  <c r="B461" i="14"/>
  <c r="B462" i="14"/>
  <c r="B463" i="14"/>
  <c r="B464" i="14"/>
  <c r="B465" i="14"/>
  <c r="B499" i="14"/>
  <c r="B500" i="14"/>
  <c r="B501" i="14"/>
  <c r="B502" i="14"/>
  <c r="B503" i="14"/>
  <c r="B511" i="14"/>
  <c r="B468" i="14"/>
  <c r="B469" i="14"/>
  <c r="B470" i="14"/>
  <c r="B471" i="14"/>
  <c r="B472" i="14"/>
  <c r="B532" i="14"/>
  <c r="B533" i="14"/>
  <c r="B534" i="14"/>
  <c r="B535" i="14"/>
  <c r="B536" i="14"/>
  <c r="B540" i="14"/>
  <c r="B541" i="14"/>
  <c r="B542" i="14"/>
  <c r="B543" i="14"/>
  <c r="B544" i="14"/>
  <c r="B551" i="14"/>
  <c r="B596" i="14"/>
  <c r="B559" i="14"/>
  <c r="B432" i="14"/>
  <c r="B354" i="14"/>
  <c r="B360" i="14"/>
  <c r="B646" i="14"/>
  <c r="B649" i="14"/>
  <c r="C461" i="14"/>
  <c r="C462" i="14"/>
  <c r="C463" i="14"/>
  <c r="C464" i="14"/>
  <c r="C465" i="14"/>
  <c r="C499" i="14"/>
  <c r="C500" i="14"/>
  <c r="C501" i="14"/>
  <c r="C502" i="14"/>
  <c r="C503" i="14"/>
  <c r="C511" i="14"/>
  <c r="C468" i="14"/>
  <c r="C469" i="14"/>
  <c r="C470" i="14"/>
  <c r="C471" i="14"/>
  <c r="C472" i="14"/>
  <c r="C532" i="14"/>
  <c r="C533" i="14"/>
  <c r="C534" i="14"/>
  <c r="C535" i="14"/>
  <c r="C536" i="14"/>
  <c r="C540" i="14"/>
  <c r="C541" i="14"/>
  <c r="C542" i="14"/>
  <c r="C543" i="14"/>
  <c r="C544" i="14"/>
  <c r="C551" i="14"/>
  <c r="C596" i="14"/>
  <c r="C559" i="14"/>
  <c r="C432" i="14"/>
  <c r="C354" i="14"/>
  <c r="C360" i="14"/>
  <c r="C646" i="14"/>
  <c r="C649" i="14"/>
  <c r="D461" i="14"/>
  <c r="D462" i="14"/>
  <c r="D463" i="14"/>
  <c r="D464" i="14"/>
  <c r="D465" i="14"/>
  <c r="D499" i="14"/>
  <c r="D500" i="14"/>
  <c r="D501" i="14"/>
  <c r="D502" i="14"/>
  <c r="D503" i="14"/>
  <c r="D511" i="14"/>
  <c r="D468" i="14"/>
  <c r="D469" i="14"/>
  <c r="D470" i="14"/>
  <c r="D471" i="14"/>
  <c r="D472" i="14"/>
  <c r="D532" i="14"/>
  <c r="D533" i="14"/>
  <c r="D534" i="14"/>
  <c r="D535" i="14"/>
  <c r="D536" i="14"/>
  <c r="D540" i="14"/>
  <c r="D541" i="14"/>
  <c r="D542" i="14"/>
  <c r="D543" i="14"/>
  <c r="D544" i="14"/>
  <c r="D551" i="14"/>
  <c r="D596" i="14"/>
  <c r="D559" i="14"/>
  <c r="D432" i="14"/>
  <c r="D354" i="14"/>
  <c r="D360" i="14"/>
  <c r="D646" i="14"/>
  <c r="D649" i="14"/>
  <c r="E461" i="14"/>
  <c r="E462" i="14"/>
  <c r="E463" i="14"/>
  <c r="E464" i="14"/>
  <c r="E465" i="14"/>
  <c r="E499" i="14"/>
  <c r="E500" i="14"/>
  <c r="E501" i="14"/>
  <c r="E502" i="14"/>
  <c r="E503" i="14"/>
  <c r="E511" i="14"/>
  <c r="E468" i="14"/>
  <c r="E469" i="14"/>
  <c r="E470" i="14"/>
  <c r="E471" i="14"/>
  <c r="E472" i="14"/>
  <c r="E532" i="14"/>
  <c r="E533" i="14"/>
  <c r="E534" i="14"/>
  <c r="E535" i="14"/>
  <c r="E536" i="14"/>
  <c r="E540" i="14"/>
  <c r="E541" i="14"/>
  <c r="E542" i="14"/>
  <c r="E543" i="14"/>
  <c r="E544" i="14"/>
  <c r="E551" i="14"/>
  <c r="E596" i="14"/>
  <c r="E559" i="14"/>
  <c r="E432" i="14"/>
  <c r="E354" i="14"/>
  <c r="E360" i="14"/>
  <c r="E646" i="14"/>
  <c r="E649" i="14"/>
  <c r="F461" i="14"/>
  <c r="F462" i="14"/>
  <c r="F463" i="14"/>
  <c r="F464" i="14"/>
  <c r="F465" i="14"/>
  <c r="F499" i="14"/>
  <c r="F500" i="14"/>
  <c r="F501" i="14"/>
  <c r="F502" i="14"/>
  <c r="F503" i="14"/>
  <c r="F511" i="14"/>
  <c r="F468" i="14"/>
  <c r="F469" i="14"/>
  <c r="F470" i="14"/>
  <c r="F471" i="14"/>
  <c r="F472" i="14"/>
  <c r="F532" i="14"/>
  <c r="F533" i="14"/>
  <c r="F534" i="14"/>
  <c r="F535" i="14"/>
  <c r="F536" i="14"/>
  <c r="F540" i="14"/>
  <c r="F541" i="14"/>
  <c r="F542" i="14"/>
  <c r="F543" i="14"/>
  <c r="F544" i="14"/>
  <c r="F551" i="14"/>
  <c r="F596" i="14"/>
  <c r="F559" i="14"/>
  <c r="F432" i="14"/>
  <c r="F354" i="14"/>
  <c r="F360" i="14"/>
  <c r="F646" i="14"/>
  <c r="F649" i="14"/>
  <c r="G461" i="14"/>
  <c r="G462" i="14"/>
  <c r="G463" i="14"/>
  <c r="G464" i="14"/>
  <c r="G465" i="14"/>
  <c r="G499" i="14"/>
  <c r="G500" i="14"/>
  <c r="G501" i="14"/>
  <c r="G502" i="14"/>
  <c r="G503" i="14"/>
  <c r="G511" i="14"/>
  <c r="G468" i="14"/>
  <c r="G469" i="14"/>
  <c r="G470" i="14"/>
  <c r="G471" i="14"/>
  <c r="G472" i="14"/>
  <c r="G532" i="14"/>
  <c r="G533" i="14"/>
  <c r="G534" i="14"/>
  <c r="G535" i="14"/>
  <c r="G536" i="14"/>
  <c r="G540" i="14"/>
  <c r="G541" i="14"/>
  <c r="G542" i="14"/>
  <c r="G543" i="14"/>
  <c r="G544" i="14"/>
  <c r="G551" i="14"/>
  <c r="G596" i="14"/>
  <c r="G559" i="14"/>
  <c r="G432" i="14"/>
  <c r="G354" i="14"/>
  <c r="G360" i="14"/>
  <c r="G646" i="14"/>
  <c r="G649" i="14"/>
  <c r="H461" i="14"/>
  <c r="H462" i="14"/>
  <c r="H463" i="14"/>
  <c r="H464" i="14"/>
  <c r="H465" i="14"/>
  <c r="H499" i="14"/>
  <c r="H500" i="14"/>
  <c r="H501" i="14"/>
  <c r="H502" i="14"/>
  <c r="H503" i="14"/>
  <c r="H511" i="14"/>
  <c r="H468" i="14"/>
  <c r="H469" i="14"/>
  <c r="H470" i="14"/>
  <c r="H471" i="14"/>
  <c r="H472" i="14"/>
  <c r="H532" i="14"/>
  <c r="H533" i="14"/>
  <c r="H534" i="14"/>
  <c r="H535" i="14"/>
  <c r="H536" i="14"/>
  <c r="H540" i="14"/>
  <c r="H541" i="14"/>
  <c r="H542" i="14"/>
  <c r="H543" i="14"/>
  <c r="H544" i="14"/>
  <c r="H551" i="14"/>
  <c r="H596" i="14"/>
  <c r="H559" i="14"/>
  <c r="H432" i="14"/>
  <c r="H354" i="14"/>
  <c r="H360" i="14"/>
  <c r="H646" i="14"/>
  <c r="H649" i="14"/>
  <c r="I461" i="14"/>
  <c r="I462" i="14"/>
  <c r="I463" i="14"/>
  <c r="I464" i="14"/>
  <c r="I465" i="14"/>
  <c r="I499" i="14"/>
  <c r="I500" i="14"/>
  <c r="I501" i="14"/>
  <c r="I502" i="14"/>
  <c r="I503" i="14"/>
  <c r="I511" i="14"/>
  <c r="I468" i="14"/>
  <c r="I469" i="14"/>
  <c r="I470" i="14"/>
  <c r="I471" i="14"/>
  <c r="I472" i="14"/>
  <c r="I532" i="14"/>
  <c r="I533" i="14"/>
  <c r="I534" i="14"/>
  <c r="I535" i="14"/>
  <c r="I536" i="14"/>
  <c r="I540" i="14"/>
  <c r="I541" i="14"/>
  <c r="I542" i="14"/>
  <c r="I543" i="14"/>
  <c r="I544" i="14"/>
  <c r="I551" i="14"/>
  <c r="I596" i="14"/>
  <c r="I559" i="14"/>
  <c r="I432" i="14"/>
  <c r="I354" i="14"/>
  <c r="I360" i="14"/>
  <c r="I646" i="14"/>
  <c r="I649" i="14"/>
  <c r="J461" i="14"/>
  <c r="J462" i="14"/>
  <c r="J463" i="14"/>
  <c r="J464" i="14"/>
  <c r="J465" i="14"/>
  <c r="J499" i="14"/>
  <c r="J500" i="14"/>
  <c r="J501" i="14"/>
  <c r="J502" i="14"/>
  <c r="J503" i="14"/>
  <c r="J511" i="14"/>
  <c r="J468" i="14"/>
  <c r="J469" i="14"/>
  <c r="J470" i="14"/>
  <c r="J471" i="14"/>
  <c r="J472" i="14"/>
  <c r="J532" i="14"/>
  <c r="J533" i="14"/>
  <c r="J534" i="14"/>
  <c r="J535" i="14"/>
  <c r="J536" i="14"/>
  <c r="J540" i="14"/>
  <c r="J541" i="14"/>
  <c r="J542" i="14"/>
  <c r="J543" i="14"/>
  <c r="J544" i="14"/>
  <c r="J551" i="14"/>
  <c r="J596" i="14"/>
  <c r="J559" i="14"/>
  <c r="J432" i="14"/>
  <c r="J354" i="14"/>
  <c r="J360" i="14"/>
  <c r="J646" i="14"/>
  <c r="J649" i="14"/>
  <c r="K461" i="14"/>
  <c r="K462" i="14"/>
  <c r="K463" i="14"/>
  <c r="K464" i="14"/>
  <c r="K465" i="14"/>
  <c r="K499" i="14"/>
  <c r="K500" i="14"/>
  <c r="K501" i="14"/>
  <c r="K502" i="14"/>
  <c r="K503" i="14"/>
  <c r="K511" i="14"/>
  <c r="K468" i="14"/>
  <c r="K469" i="14"/>
  <c r="K470" i="14"/>
  <c r="K471" i="14"/>
  <c r="K472" i="14"/>
  <c r="K532" i="14"/>
  <c r="K533" i="14"/>
  <c r="K534" i="14"/>
  <c r="K535" i="14"/>
  <c r="K536" i="14"/>
  <c r="K540" i="14"/>
  <c r="K541" i="14"/>
  <c r="K542" i="14"/>
  <c r="K543" i="14"/>
  <c r="K544" i="14"/>
  <c r="K551" i="14"/>
  <c r="K596" i="14"/>
  <c r="K559" i="14"/>
  <c r="K432" i="14"/>
  <c r="K354" i="14"/>
  <c r="K360" i="14"/>
  <c r="K646" i="14"/>
  <c r="K649" i="14"/>
  <c r="L461" i="14"/>
  <c r="L462" i="14"/>
  <c r="L463" i="14"/>
  <c r="L464" i="14"/>
  <c r="L465" i="14"/>
  <c r="L499" i="14"/>
  <c r="L500" i="14"/>
  <c r="L501" i="14"/>
  <c r="L502" i="14"/>
  <c r="L503" i="14"/>
  <c r="L511" i="14"/>
  <c r="L468" i="14"/>
  <c r="L469" i="14"/>
  <c r="L470" i="14"/>
  <c r="L471" i="14"/>
  <c r="L472" i="14"/>
  <c r="L532" i="14"/>
  <c r="L533" i="14"/>
  <c r="L534" i="14"/>
  <c r="L535" i="14"/>
  <c r="L536" i="14"/>
  <c r="L540" i="14"/>
  <c r="L541" i="14"/>
  <c r="L542" i="14"/>
  <c r="L543" i="14"/>
  <c r="L544" i="14"/>
  <c r="L551" i="14"/>
  <c r="L596" i="14"/>
  <c r="L559" i="14"/>
  <c r="L432" i="14"/>
  <c r="L354" i="14"/>
  <c r="L360" i="14"/>
  <c r="L646" i="14"/>
  <c r="L649" i="14"/>
  <c r="M461" i="14"/>
  <c r="M462" i="14"/>
  <c r="M463" i="14"/>
  <c r="M464" i="14"/>
  <c r="M465" i="14"/>
  <c r="M499" i="14"/>
  <c r="M500" i="14"/>
  <c r="M501" i="14"/>
  <c r="M502" i="14"/>
  <c r="M503" i="14"/>
  <c r="M511" i="14"/>
  <c r="M468" i="14"/>
  <c r="M469" i="14"/>
  <c r="M470" i="14"/>
  <c r="M471" i="14"/>
  <c r="M472" i="14"/>
  <c r="M532" i="14"/>
  <c r="M533" i="14"/>
  <c r="M534" i="14"/>
  <c r="M535" i="14"/>
  <c r="M536" i="14"/>
  <c r="M540" i="14"/>
  <c r="M541" i="14"/>
  <c r="M542" i="14"/>
  <c r="M543" i="14"/>
  <c r="M544" i="14"/>
  <c r="M551" i="14"/>
  <c r="M596" i="14"/>
  <c r="M559" i="14"/>
  <c r="M432" i="14"/>
  <c r="M354" i="14"/>
  <c r="M360" i="14"/>
  <c r="M646" i="14"/>
  <c r="M649" i="14"/>
  <c r="N500" i="14"/>
  <c r="N501" i="14"/>
  <c r="N502" i="14"/>
  <c r="N499" i="14"/>
  <c r="N503" i="14"/>
  <c r="N511" i="14"/>
  <c r="N469" i="14"/>
  <c r="N470" i="14"/>
  <c r="N471" i="14"/>
  <c r="N468" i="14"/>
  <c r="N472" i="14"/>
  <c r="N533" i="14"/>
  <c r="N534" i="14"/>
  <c r="N535" i="14"/>
  <c r="N532" i="14"/>
  <c r="N536" i="14"/>
  <c r="N541" i="14"/>
  <c r="N542" i="14"/>
  <c r="N543" i="14"/>
  <c r="N540" i="14"/>
  <c r="N544" i="14"/>
  <c r="N551" i="14"/>
  <c r="N596" i="14"/>
  <c r="N559" i="14"/>
  <c r="N432" i="14"/>
  <c r="N354" i="14"/>
  <c r="N360" i="14"/>
  <c r="N649" i="14"/>
  <c r="P649" i="14"/>
  <c r="O462" i="14"/>
  <c r="O461" i="14"/>
  <c r="O465" i="14"/>
  <c r="O500" i="14"/>
  <c r="O499" i="14"/>
  <c r="O503" i="14"/>
  <c r="O511" i="14"/>
  <c r="O469" i="14"/>
  <c r="O468" i="14"/>
  <c r="O472" i="14"/>
  <c r="O533" i="14"/>
  <c r="O532" i="14"/>
  <c r="O536" i="14"/>
  <c r="O541" i="14"/>
  <c r="O540" i="14"/>
  <c r="O544" i="14"/>
  <c r="O551" i="14"/>
  <c r="O596" i="14"/>
  <c r="O559" i="14"/>
  <c r="B125" i="14"/>
  <c r="O432" i="14"/>
  <c r="O354" i="14"/>
  <c r="O360" i="14"/>
  <c r="O646" i="14"/>
  <c r="O649" i="14"/>
  <c r="O664" i="14"/>
  <c r="O650" i="14"/>
  <c r="B650" i="14"/>
  <c r="C650" i="14"/>
  <c r="D650" i="14"/>
  <c r="E650" i="14"/>
  <c r="F650" i="14"/>
  <c r="G650" i="14"/>
  <c r="H650" i="14"/>
  <c r="I650" i="14"/>
  <c r="J650" i="14"/>
  <c r="K650" i="14"/>
  <c r="L650" i="14"/>
  <c r="M650" i="14"/>
  <c r="P650" i="14"/>
  <c r="O665" i="14"/>
  <c r="O667" i="14"/>
  <c r="N662" i="14"/>
  <c r="N663" i="14"/>
  <c r="N664" i="14"/>
  <c r="N665" i="14"/>
  <c r="N667" i="14"/>
  <c r="M662" i="14"/>
  <c r="M663" i="14"/>
  <c r="M664" i="14"/>
  <c r="M665" i="14"/>
  <c r="M667" i="14"/>
  <c r="L662" i="14"/>
  <c r="L663" i="14"/>
  <c r="L664" i="14"/>
  <c r="L665" i="14"/>
  <c r="L667" i="14"/>
  <c r="K662" i="14"/>
  <c r="K663" i="14"/>
  <c r="K664" i="14"/>
  <c r="K665" i="14"/>
  <c r="K667" i="14"/>
  <c r="J662" i="14"/>
  <c r="J663" i="14"/>
  <c r="J664" i="14"/>
  <c r="J665" i="14"/>
  <c r="J667" i="14"/>
  <c r="I662" i="14"/>
  <c r="I663" i="14"/>
  <c r="I664" i="14"/>
  <c r="I665" i="14"/>
  <c r="I667" i="14"/>
  <c r="H662" i="14"/>
  <c r="H663" i="14"/>
  <c r="H664" i="14"/>
  <c r="H665" i="14"/>
  <c r="H667" i="14"/>
  <c r="G662" i="14"/>
  <c r="G663" i="14"/>
  <c r="G664" i="14"/>
  <c r="G665" i="14"/>
  <c r="G667" i="14"/>
  <c r="F662" i="14"/>
  <c r="F663" i="14"/>
  <c r="F664" i="14"/>
  <c r="F665" i="14"/>
  <c r="F667" i="14"/>
  <c r="E662" i="14"/>
  <c r="E663" i="14"/>
  <c r="E664" i="14"/>
  <c r="E665" i="14"/>
  <c r="E667" i="14"/>
  <c r="D662" i="14"/>
  <c r="D663" i="14"/>
  <c r="D664" i="14"/>
  <c r="D665" i="14"/>
  <c r="D667" i="14"/>
  <c r="C662" i="14"/>
  <c r="C663" i="14"/>
  <c r="C664" i="14"/>
  <c r="C665" i="14"/>
  <c r="C667" i="14"/>
  <c r="B662" i="14"/>
  <c r="B663" i="14"/>
  <c r="B664" i="14"/>
  <c r="B665" i="14"/>
  <c r="B667" i="14"/>
  <c r="O666" i="14"/>
  <c r="N666" i="14"/>
  <c r="O642" i="14"/>
  <c r="O660" i="14"/>
  <c r="N642" i="14"/>
  <c r="N660" i="14"/>
  <c r="M642" i="14"/>
  <c r="M660" i="14"/>
  <c r="L642" i="14"/>
  <c r="L660" i="14"/>
  <c r="K642" i="14"/>
  <c r="K660" i="14"/>
  <c r="J642" i="14"/>
  <c r="J660" i="14"/>
  <c r="I642" i="14"/>
  <c r="I660" i="14"/>
  <c r="H642" i="14"/>
  <c r="H660" i="14"/>
  <c r="G642" i="14"/>
  <c r="G660" i="14"/>
  <c r="F642" i="14"/>
  <c r="F660" i="14"/>
  <c r="E642" i="14"/>
  <c r="E660" i="14"/>
  <c r="D642" i="14"/>
  <c r="D660" i="14"/>
  <c r="C642" i="14"/>
  <c r="C660" i="14"/>
  <c r="O372" i="14"/>
  <c r="N372" i="14"/>
  <c r="O656" i="14"/>
  <c r="O366" i="14"/>
  <c r="N366" i="14"/>
  <c r="O655" i="14"/>
  <c r="O408" i="14"/>
  <c r="N408" i="14"/>
  <c r="O657" i="14"/>
  <c r="O658" i="14"/>
  <c r="M372" i="14"/>
  <c r="N656" i="14"/>
  <c r="M366" i="14"/>
  <c r="N655" i="14"/>
  <c r="M408" i="14"/>
  <c r="N657" i="14"/>
  <c r="N658" i="14"/>
  <c r="L372" i="14"/>
  <c r="M656" i="14"/>
  <c r="L366" i="14"/>
  <c r="M655" i="14"/>
  <c r="L408" i="14"/>
  <c r="M657" i="14"/>
  <c r="M658" i="14"/>
  <c r="K372" i="14"/>
  <c r="L656" i="14"/>
  <c r="K366" i="14"/>
  <c r="L655" i="14"/>
  <c r="K408" i="14"/>
  <c r="L657" i="14"/>
  <c r="L658" i="14"/>
  <c r="J372" i="14"/>
  <c r="K656" i="14"/>
  <c r="J366" i="14"/>
  <c r="K655" i="14"/>
  <c r="J408" i="14"/>
  <c r="K657" i="14"/>
  <c r="K658" i="14"/>
  <c r="I372" i="14"/>
  <c r="J656" i="14"/>
  <c r="I366" i="14"/>
  <c r="J655" i="14"/>
  <c r="I408" i="14"/>
  <c r="J657" i="14"/>
  <c r="J658" i="14"/>
  <c r="H372" i="14"/>
  <c r="I656" i="14"/>
  <c r="H366" i="14"/>
  <c r="I655" i="14"/>
  <c r="H408" i="14"/>
  <c r="I657" i="14"/>
  <c r="I658" i="14"/>
  <c r="G372" i="14"/>
  <c r="H656" i="14"/>
  <c r="G366" i="14"/>
  <c r="H655" i="14"/>
  <c r="G408" i="14"/>
  <c r="H657" i="14"/>
  <c r="H658" i="14"/>
  <c r="F372" i="14"/>
  <c r="G656" i="14"/>
  <c r="F366" i="14"/>
  <c r="G655" i="14"/>
  <c r="F408" i="14"/>
  <c r="G657" i="14"/>
  <c r="G658" i="14"/>
  <c r="E372" i="14"/>
  <c r="F656" i="14"/>
  <c r="E366" i="14"/>
  <c r="F655" i="14"/>
  <c r="E408" i="14"/>
  <c r="F657" i="14"/>
  <c r="F658" i="14"/>
  <c r="D372" i="14"/>
  <c r="E656" i="14"/>
  <c r="D366" i="14"/>
  <c r="E655" i="14"/>
  <c r="D408" i="14"/>
  <c r="E657" i="14"/>
  <c r="E658" i="14"/>
  <c r="C372" i="14"/>
  <c r="D656" i="14"/>
  <c r="C366" i="14"/>
  <c r="D655" i="14"/>
  <c r="C408" i="14"/>
  <c r="D657" i="14"/>
  <c r="D658" i="14"/>
  <c r="B372" i="14"/>
  <c r="C656" i="14"/>
  <c r="B366" i="14"/>
  <c r="C655" i="14"/>
  <c r="B408" i="14"/>
  <c r="C657" i="14"/>
  <c r="C658" i="14"/>
  <c r="P646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C645" i="14"/>
  <c r="B645" i="14"/>
  <c r="C644" i="14"/>
  <c r="M644" i="14"/>
  <c r="P644" i="14"/>
  <c r="O644" i="14"/>
  <c r="N644" i="14"/>
  <c r="L644" i="14"/>
  <c r="K644" i="14"/>
  <c r="J644" i="14"/>
  <c r="I644" i="14"/>
  <c r="H644" i="14"/>
  <c r="G644" i="14"/>
  <c r="F644" i="14"/>
  <c r="E644" i="14"/>
  <c r="D644" i="14"/>
  <c r="B644" i="14"/>
  <c r="P643" i="14"/>
  <c r="P641" i="14"/>
  <c r="P640" i="14"/>
  <c r="C637" i="14"/>
  <c r="M637" i="14"/>
  <c r="P637" i="14"/>
  <c r="O637" i="14"/>
  <c r="N637" i="14"/>
  <c r="L637" i="14"/>
  <c r="K637" i="14"/>
  <c r="J637" i="14"/>
  <c r="I637" i="14"/>
  <c r="H637" i="14"/>
  <c r="G637" i="14"/>
  <c r="F637" i="14"/>
  <c r="E637" i="14"/>
  <c r="D637" i="14"/>
  <c r="B637" i="14"/>
  <c r="C636" i="14"/>
  <c r="M636" i="14"/>
  <c r="P636" i="14"/>
  <c r="O636" i="14"/>
  <c r="N636" i="14"/>
  <c r="L636" i="14"/>
  <c r="K636" i="14"/>
  <c r="J636" i="14"/>
  <c r="I636" i="14"/>
  <c r="H636" i="14"/>
  <c r="G636" i="14"/>
  <c r="F636" i="14"/>
  <c r="E636" i="14"/>
  <c r="D636" i="14"/>
  <c r="B636" i="14"/>
  <c r="C634" i="14"/>
  <c r="M634" i="14"/>
  <c r="P634" i="14"/>
  <c r="O634" i="14"/>
  <c r="N634" i="14"/>
  <c r="L634" i="14"/>
  <c r="K634" i="14"/>
  <c r="J634" i="14"/>
  <c r="I634" i="14"/>
  <c r="H634" i="14"/>
  <c r="G634" i="14"/>
  <c r="F634" i="14"/>
  <c r="E634" i="14"/>
  <c r="D634" i="14"/>
  <c r="B634" i="14"/>
  <c r="C577" i="14"/>
  <c r="C578" i="14"/>
  <c r="C579" i="14"/>
  <c r="C580" i="14"/>
  <c r="C581" i="14"/>
  <c r="C563" i="14"/>
  <c r="C564" i="14"/>
  <c r="C565" i="14"/>
  <c r="C566" i="14"/>
  <c r="C567" i="14"/>
  <c r="C574" i="14"/>
  <c r="C582" i="14"/>
  <c r="C633" i="14"/>
  <c r="M577" i="14"/>
  <c r="M578" i="14"/>
  <c r="M579" i="14"/>
  <c r="M580" i="14"/>
  <c r="M581" i="14"/>
  <c r="M563" i="14"/>
  <c r="M564" i="14"/>
  <c r="M565" i="14"/>
  <c r="M566" i="14"/>
  <c r="M567" i="14"/>
  <c r="M574" i="14"/>
  <c r="M582" i="14"/>
  <c r="M633" i="14"/>
  <c r="P633" i="14"/>
  <c r="O578" i="14"/>
  <c r="O577" i="14"/>
  <c r="O581" i="14"/>
  <c r="O564" i="14"/>
  <c r="O563" i="14"/>
  <c r="O567" i="14"/>
  <c r="O574" i="14"/>
  <c r="O582" i="14"/>
  <c r="O633" i="14"/>
  <c r="N578" i="14"/>
  <c r="N577" i="14"/>
  <c r="N579" i="14"/>
  <c r="N580" i="14"/>
  <c r="N581" i="14"/>
  <c r="N564" i="14"/>
  <c r="N563" i="14"/>
  <c r="N565" i="14"/>
  <c r="N566" i="14"/>
  <c r="N567" i="14"/>
  <c r="N574" i="14"/>
  <c r="N582" i="14"/>
  <c r="N633" i="14"/>
  <c r="L577" i="14"/>
  <c r="L578" i="14"/>
  <c r="L579" i="14"/>
  <c r="L580" i="14"/>
  <c r="L581" i="14"/>
  <c r="L563" i="14"/>
  <c r="L564" i="14"/>
  <c r="L565" i="14"/>
  <c r="L566" i="14"/>
  <c r="L567" i="14"/>
  <c r="L574" i="14"/>
  <c r="L582" i="14"/>
  <c r="L633" i="14"/>
  <c r="K577" i="14"/>
  <c r="K578" i="14"/>
  <c r="K579" i="14"/>
  <c r="K580" i="14"/>
  <c r="K581" i="14"/>
  <c r="K563" i="14"/>
  <c r="K564" i="14"/>
  <c r="K565" i="14"/>
  <c r="K566" i="14"/>
  <c r="K567" i="14"/>
  <c r="K574" i="14"/>
  <c r="K582" i="14"/>
  <c r="K633" i="14"/>
  <c r="J577" i="14"/>
  <c r="J578" i="14"/>
  <c r="J579" i="14"/>
  <c r="J580" i="14"/>
  <c r="J581" i="14"/>
  <c r="J563" i="14"/>
  <c r="J564" i="14"/>
  <c r="J565" i="14"/>
  <c r="J566" i="14"/>
  <c r="J567" i="14"/>
  <c r="J574" i="14"/>
  <c r="J582" i="14"/>
  <c r="J633" i="14"/>
  <c r="I577" i="14"/>
  <c r="I578" i="14"/>
  <c r="I579" i="14"/>
  <c r="I580" i="14"/>
  <c r="I581" i="14"/>
  <c r="I563" i="14"/>
  <c r="I564" i="14"/>
  <c r="I565" i="14"/>
  <c r="I566" i="14"/>
  <c r="I567" i="14"/>
  <c r="I574" i="14"/>
  <c r="I582" i="14"/>
  <c r="I633" i="14"/>
  <c r="H577" i="14"/>
  <c r="H578" i="14"/>
  <c r="H579" i="14"/>
  <c r="H580" i="14"/>
  <c r="H581" i="14"/>
  <c r="H563" i="14"/>
  <c r="H564" i="14"/>
  <c r="H565" i="14"/>
  <c r="H566" i="14"/>
  <c r="H567" i="14"/>
  <c r="H574" i="14"/>
  <c r="H582" i="14"/>
  <c r="H633" i="14"/>
  <c r="G577" i="14"/>
  <c r="G578" i="14"/>
  <c r="G579" i="14"/>
  <c r="G580" i="14"/>
  <c r="G581" i="14"/>
  <c r="G563" i="14"/>
  <c r="G564" i="14"/>
  <c r="G565" i="14"/>
  <c r="G566" i="14"/>
  <c r="G567" i="14"/>
  <c r="G574" i="14"/>
  <c r="G582" i="14"/>
  <c r="G633" i="14"/>
  <c r="F577" i="14"/>
  <c r="F578" i="14"/>
  <c r="F579" i="14"/>
  <c r="F580" i="14"/>
  <c r="F581" i="14"/>
  <c r="F563" i="14"/>
  <c r="F564" i="14"/>
  <c r="F565" i="14"/>
  <c r="F566" i="14"/>
  <c r="F567" i="14"/>
  <c r="F574" i="14"/>
  <c r="F582" i="14"/>
  <c r="F633" i="14"/>
  <c r="E577" i="14"/>
  <c r="E578" i="14"/>
  <c r="E579" i="14"/>
  <c r="E580" i="14"/>
  <c r="E581" i="14"/>
  <c r="E563" i="14"/>
  <c r="E564" i="14"/>
  <c r="E565" i="14"/>
  <c r="E566" i="14"/>
  <c r="E567" i="14"/>
  <c r="E574" i="14"/>
  <c r="E582" i="14"/>
  <c r="E633" i="14"/>
  <c r="D577" i="14"/>
  <c r="D578" i="14"/>
  <c r="D579" i="14"/>
  <c r="D580" i="14"/>
  <c r="D581" i="14"/>
  <c r="D563" i="14"/>
  <c r="D564" i="14"/>
  <c r="D565" i="14"/>
  <c r="D566" i="14"/>
  <c r="D567" i="14"/>
  <c r="D574" i="14"/>
  <c r="D582" i="14"/>
  <c r="D633" i="14"/>
  <c r="B577" i="14"/>
  <c r="B578" i="14"/>
  <c r="B579" i="14"/>
  <c r="B580" i="14"/>
  <c r="B581" i="14"/>
  <c r="B563" i="14"/>
  <c r="B564" i="14"/>
  <c r="B565" i="14"/>
  <c r="B566" i="14"/>
  <c r="B567" i="14"/>
  <c r="B574" i="14"/>
  <c r="B582" i="14"/>
  <c r="B633" i="14"/>
  <c r="C402" i="14"/>
  <c r="C632" i="14"/>
  <c r="M402" i="14"/>
  <c r="M632" i="14"/>
  <c r="P632" i="14"/>
  <c r="O402" i="14"/>
  <c r="O632" i="14"/>
  <c r="N402" i="14"/>
  <c r="N632" i="14"/>
  <c r="L402" i="14"/>
  <c r="L632" i="14"/>
  <c r="K402" i="14"/>
  <c r="K632" i="14"/>
  <c r="J402" i="14"/>
  <c r="J632" i="14"/>
  <c r="I402" i="14"/>
  <c r="I632" i="14"/>
  <c r="H402" i="14"/>
  <c r="H632" i="14"/>
  <c r="G402" i="14"/>
  <c r="G632" i="14"/>
  <c r="F402" i="14"/>
  <c r="F632" i="14"/>
  <c r="E402" i="14"/>
  <c r="E632" i="14"/>
  <c r="D402" i="14"/>
  <c r="D632" i="14"/>
  <c r="B402" i="14"/>
  <c r="B632" i="14"/>
  <c r="O629" i="14"/>
  <c r="N629" i="14"/>
  <c r="M629" i="14"/>
  <c r="L629" i="14"/>
  <c r="K629" i="14"/>
  <c r="J629" i="14"/>
  <c r="I629" i="14"/>
  <c r="H629" i="14"/>
  <c r="G629" i="14"/>
  <c r="F629" i="14"/>
  <c r="E629" i="14"/>
  <c r="D629" i="14"/>
  <c r="C629" i="14"/>
  <c r="B629" i="14"/>
  <c r="O628" i="14"/>
  <c r="N628" i="14"/>
  <c r="M628" i="14"/>
  <c r="L628" i="14"/>
  <c r="K628" i="14"/>
  <c r="J628" i="14"/>
  <c r="I628" i="14"/>
  <c r="H628" i="14"/>
  <c r="G628" i="14"/>
  <c r="F628" i="14"/>
  <c r="E628" i="14"/>
  <c r="D628" i="14"/>
  <c r="C628" i="14"/>
  <c r="B628" i="14"/>
  <c r="O627" i="14"/>
  <c r="N627" i="14"/>
  <c r="M627" i="14"/>
  <c r="L627" i="14"/>
  <c r="K627" i="14"/>
  <c r="J627" i="14"/>
  <c r="I627" i="14"/>
  <c r="H627" i="14"/>
  <c r="G627" i="14"/>
  <c r="F627" i="14"/>
  <c r="E627" i="14"/>
  <c r="D627" i="14"/>
  <c r="C627" i="14"/>
  <c r="B627" i="14"/>
  <c r="O626" i="14"/>
  <c r="N626" i="14"/>
  <c r="M626" i="14"/>
  <c r="L626" i="14"/>
  <c r="K626" i="14"/>
  <c r="J626" i="14"/>
  <c r="I626" i="14"/>
  <c r="H626" i="14"/>
  <c r="G626" i="14"/>
  <c r="F626" i="14"/>
  <c r="E626" i="14"/>
  <c r="D626" i="14"/>
  <c r="C626" i="14"/>
  <c r="B626" i="14"/>
  <c r="O624" i="14"/>
  <c r="N624" i="14"/>
  <c r="M624" i="14"/>
  <c r="L624" i="14"/>
  <c r="K624" i="14"/>
  <c r="J624" i="14"/>
  <c r="I624" i="14"/>
  <c r="H624" i="14"/>
  <c r="G624" i="14"/>
  <c r="F624" i="14"/>
  <c r="E624" i="14"/>
  <c r="D624" i="14"/>
  <c r="C624" i="14"/>
  <c r="B624" i="14"/>
  <c r="O623" i="14"/>
  <c r="N623" i="14"/>
  <c r="M623" i="14"/>
  <c r="L623" i="14"/>
  <c r="K623" i="14"/>
  <c r="J623" i="14"/>
  <c r="I623" i="14"/>
  <c r="H623" i="14"/>
  <c r="G623" i="14"/>
  <c r="F623" i="14"/>
  <c r="E623" i="14"/>
  <c r="D623" i="14"/>
  <c r="C623" i="14"/>
  <c r="B623" i="14"/>
  <c r="O622" i="14"/>
  <c r="N622" i="14"/>
  <c r="M622" i="14"/>
  <c r="L622" i="14"/>
  <c r="K622" i="14"/>
  <c r="J622" i="14"/>
  <c r="I622" i="14"/>
  <c r="H622" i="14"/>
  <c r="G622" i="14"/>
  <c r="F622" i="14"/>
  <c r="E622" i="14"/>
  <c r="D622" i="14"/>
  <c r="C622" i="14"/>
  <c r="B622" i="14"/>
  <c r="O621" i="14"/>
  <c r="N621" i="14"/>
  <c r="M621" i="14"/>
  <c r="L621" i="14"/>
  <c r="K621" i="14"/>
  <c r="J621" i="14"/>
  <c r="I621" i="14"/>
  <c r="H621" i="14"/>
  <c r="G621" i="14"/>
  <c r="F621" i="14"/>
  <c r="E621" i="14"/>
  <c r="D621" i="14"/>
  <c r="C621" i="14"/>
  <c r="B621" i="14"/>
  <c r="O619" i="14"/>
  <c r="N619" i="14"/>
  <c r="M619" i="14"/>
  <c r="L619" i="14"/>
  <c r="K619" i="14"/>
  <c r="J619" i="14"/>
  <c r="I619" i="14"/>
  <c r="H619" i="14"/>
  <c r="G619" i="14"/>
  <c r="F619" i="14"/>
  <c r="E619" i="14"/>
  <c r="D619" i="14"/>
  <c r="C619" i="14"/>
  <c r="B619" i="14"/>
  <c r="O618" i="14"/>
  <c r="N618" i="14"/>
  <c r="M618" i="14"/>
  <c r="L618" i="14"/>
  <c r="K618" i="14"/>
  <c r="J618" i="14"/>
  <c r="I618" i="14"/>
  <c r="H618" i="14"/>
  <c r="G618" i="14"/>
  <c r="F618" i="14"/>
  <c r="E618" i="14"/>
  <c r="D618" i="14"/>
  <c r="C618" i="14"/>
  <c r="B618" i="14"/>
  <c r="O617" i="14"/>
  <c r="N617" i="14"/>
  <c r="M617" i="14"/>
  <c r="L617" i="14"/>
  <c r="K617" i="14"/>
  <c r="J617" i="14"/>
  <c r="I617" i="14"/>
  <c r="H617" i="14"/>
  <c r="G617" i="14"/>
  <c r="F617" i="14"/>
  <c r="E617" i="14"/>
  <c r="D617" i="14"/>
  <c r="C617" i="14"/>
  <c r="B617" i="14"/>
  <c r="O616" i="14"/>
  <c r="N616" i="14"/>
  <c r="M616" i="14"/>
  <c r="L616" i="14"/>
  <c r="K616" i="14"/>
  <c r="J616" i="14"/>
  <c r="I616" i="14"/>
  <c r="H616" i="14"/>
  <c r="G616" i="14"/>
  <c r="F616" i="14"/>
  <c r="E616" i="14"/>
  <c r="D616" i="14"/>
  <c r="C616" i="14"/>
  <c r="B616" i="14"/>
  <c r="O614" i="14"/>
  <c r="N614" i="14"/>
  <c r="M614" i="14"/>
  <c r="L614" i="14"/>
  <c r="K614" i="14"/>
  <c r="J614" i="14"/>
  <c r="I614" i="14"/>
  <c r="H614" i="14"/>
  <c r="G614" i="14"/>
  <c r="F614" i="14"/>
  <c r="E614" i="14"/>
  <c r="D614" i="14"/>
  <c r="C614" i="14"/>
  <c r="B614" i="14"/>
  <c r="O613" i="14"/>
  <c r="N613" i="14"/>
  <c r="M613" i="14"/>
  <c r="L613" i="14"/>
  <c r="K613" i="14"/>
  <c r="J613" i="14"/>
  <c r="I613" i="14"/>
  <c r="H613" i="14"/>
  <c r="G613" i="14"/>
  <c r="F613" i="14"/>
  <c r="E613" i="14"/>
  <c r="D613" i="14"/>
  <c r="C613" i="14"/>
  <c r="B613" i="14"/>
  <c r="O612" i="14"/>
  <c r="N612" i="14"/>
  <c r="M612" i="14"/>
  <c r="L612" i="14"/>
  <c r="K612" i="14"/>
  <c r="J612" i="14"/>
  <c r="I612" i="14"/>
  <c r="H612" i="14"/>
  <c r="G612" i="14"/>
  <c r="F612" i="14"/>
  <c r="E612" i="14"/>
  <c r="D612" i="14"/>
  <c r="C612" i="14"/>
  <c r="B612" i="14"/>
  <c r="O611" i="14"/>
  <c r="N611" i="14"/>
  <c r="M611" i="14"/>
  <c r="L611" i="14"/>
  <c r="K611" i="14"/>
  <c r="J611" i="14"/>
  <c r="I611" i="14"/>
  <c r="H611" i="14"/>
  <c r="G611" i="14"/>
  <c r="F611" i="14"/>
  <c r="E611" i="14"/>
  <c r="D611" i="14"/>
  <c r="C611" i="14"/>
  <c r="B611" i="14"/>
  <c r="C602" i="14"/>
  <c r="C608" i="14"/>
  <c r="M602" i="14"/>
  <c r="M608" i="14"/>
  <c r="P608" i="14"/>
  <c r="O602" i="14"/>
  <c r="O608" i="14"/>
  <c r="N602" i="14"/>
  <c r="N608" i="14"/>
  <c r="L602" i="14"/>
  <c r="L608" i="14"/>
  <c r="K602" i="14"/>
  <c r="K608" i="14"/>
  <c r="J602" i="14"/>
  <c r="J608" i="14"/>
  <c r="I602" i="14"/>
  <c r="I608" i="14"/>
  <c r="H602" i="14"/>
  <c r="H608" i="14"/>
  <c r="G602" i="14"/>
  <c r="G608" i="14"/>
  <c r="F602" i="14"/>
  <c r="F608" i="14"/>
  <c r="E602" i="14"/>
  <c r="E608" i="14"/>
  <c r="D602" i="14"/>
  <c r="D608" i="14"/>
  <c r="B602" i="14"/>
  <c r="B608" i="14"/>
  <c r="O601" i="14"/>
  <c r="O607" i="14"/>
  <c r="N601" i="14"/>
  <c r="N607" i="14"/>
  <c r="M601" i="14"/>
  <c r="M607" i="14"/>
  <c r="L601" i="14"/>
  <c r="L607" i="14"/>
  <c r="K601" i="14"/>
  <c r="K607" i="14"/>
  <c r="J601" i="14"/>
  <c r="J607" i="14"/>
  <c r="I601" i="14"/>
  <c r="I607" i="14"/>
  <c r="H601" i="14"/>
  <c r="H607" i="14"/>
  <c r="G601" i="14"/>
  <c r="G607" i="14"/>
  <c r="F601" i="14"/>
  <c r="F607" i="14"/>
  <c r="E601" i="14"/>
  <c r="E607" i="14"/>
  <c r="D601" i="14"/>
  <c r="D607" i="14"/>
  <c r="C601" i="14"/>
  <c r="C607" i="14"/>
  <c r="B601" i="14"/>
  <c r="B607" i="14"/>
  <c r="O600" i="14"/>
  <c r="O606" i="14"/>
  <c r="N600" i="14"/>
  <c r="N606" i="14"/>
  <c r="M600" i="14"/>
  <c r="M606" i="14"/>
  <c r="L600" i="14"/>
  <c r="L606" i="14"/>
  <c r="K600" i="14"/>
  <c r="K606" i="14"/>
  <c r="J600" i="14"/>
  <c r="J606" i="14"/>
  <c r="I600" i="14"/>
  <c r="I606" i="14"/>
  <c r="H600" i="14"/>
  <c r="H606" i="14"/>
  <c r="G600" i="14"/>
  <c r="G606" i="14"/>
  <c r="F600" i="14"/>
  <c r="F606" i="14"/>
  <c r="E600" i="14"/>
  <c r="E606" i="14"/>
  <c r="D600" i="14"/>
  <c r="D606" i="14"/>
  <c r="C600" i="14"/>
  <c r="C606" i="14"/>
  <c r="B600" i="14"/>
  <c r="B606" i="14"/>
  <c r="O599" i="14"/>
  <c r="O605" i="14"/>
  <c r="N599" i="14"/>
  <c r="N605" i="14"/>
  <c r="M599" i="14"/>
  <c r="M605" i="14"/>
  <c r="L599" i="14"/>
  <c r="L605" i="14"/>
  <c r="K599" i="14"/>
  <c r="K605" i="14"/>
  <c r="J599" i="14"/>
  <c r="J605" i="14"/>
  <c r="I599" i="14"/>
  <c r="I605" i="14"/>
  <c r="H599" i="14"/>
  <c r="H605" i="14"/>
  <c r="G599" i="14"/>
  <c r="G605" i="14"/>
  <c r="F599" i="14"/>
  <c r="F605" i="14"/>
  <c r="E599" i="14"/>
  <c r="E605" i="14"/>
  <c r="D599" i="14"/>
  <c r="D605" i="14"/>
  <c r="C599" i="14"/>
  <c r="C605" i="14"/>
  <c r="B599" i="14"/>
  <c r="B605" i="14"/>
  <c r="C603" i="14"/>
  <c r="M603" i="14"/>
  <c r="P603" i="14"/>
  <c r="O603" i="14"/>
  <c r="N603" i="14"/>
  <c r="L603" i="14"/>
  <c r="K603" i="14"/>
  <c r="J603" i="14"/>
  <c r="I603" i="14"/>
  <c r="H603" i="14"/>
  <c r="G603" i="14"/>
  <c r="F603" i="14"/>
  <c r="E603" i="14"/>
  <c r="D603" i="14"/>
  <c r="B603" i="14"/>
  <c r="C597" i="14"/>
  <c r="M597" i="14"/>
  <c r="P597" i="14"/>
  <c r="O597" i="14"/>
  <c r="N597" i="14"/>
  <c r="L597" i="14"/>
  <c r="K597" i="14"/>
  <c r="J597" i="14"/>
  <c r="I597" i="14"/>
  <c r="H597" i="14"/>
  <c r="G597" i="14"/>
  <c r="F597" i="14"/>
  <c r="E597" i="14"/>
  <c r="D597" i="14"/>
  <c r="B597" i="14"/>
  <c r="P596" i="14"/>
  <c r="O595" i="14"/>
  <c r="N595" i="14"/>
  <c r="M595" i="14"/>
  <c r="L595" i="14"/>
  <c r="K595" i="14"/>
  <c r="J595" i="14"/>
  <c r="I595" i="14"/>
  <c r="H595" i="14"/>
  <c r="G595" i="14"/>
  <c r="F595" i="14"/>
  <c r="E595" i="14"/>
  <c r="D595" i="14"/>
  <c r="C595" i="14"/>
  <c r="B595" i="14"/>
  <c r="O594" i="14"/>
  <c r="N594" i="14"/>
  <c r="M594" i="14"/>
  <c r="L594" i="14"/>
  <c r="K594" i="14"/>
  <c r="J594" i="14"/>
  <c r="I594" i="14"/>
  <c r="H594" i="14"/>
  <c r="G594" i="14"/>
  <c r="F594" i="14"/>
  <c r="E594" i="14"/>
  <c r="D594" i="14"/>
  <c r="C594" i="14"/>
  <c r="B594" i="14"/>
  <c r="O593" i="14"/>
  <c r="N593" i="14"/>
  <c r="M593" i="14"/>
  <c r="L593" i="14"/>
  <c r="K593" i="14"/>
  <c r="J593" i="14"/>
  <c r="I593" i="14"/>
  <c r="H593" i="14"/>
  <c r="G593" i="14"/>
  <c r="F593" i="14"/>
  <c r="E593" i="14"/>
  <c r="D593" i="14"/>
  <c r="C593" i="14"/>
  <c r="B593" i="14"/>
  <c r="O590" i="14"/>
  <c r="N590" i="14"/>
  <c r="M590" i="14"/>
  <c r="L590" i="14"/>
  <c r="K590" i="14"/>
  <c r="J590" i="14"/>
  <c r="I590" i="14"/>
  <c r="H590" i="14"/>
  <c r="G590" i="14"/>
  <c r="F590" i="14"/>
  <c r="E590" i="14"/>
  <c r="D590" i="14"/>
  <c r="C590" i="14"/>
  <c r="C589" i="14"/>
  <c r="M589" i="14"/>
  <c r="P589" i="14"/>
  <c r="O589" i="14"/>
  <c r="N589" i="14"/>
  <c r="L589" i="14"/>
  <c r="K589" i="14"/>
  <c r="J589" i="14"/>
  <c r="I589" i="14"/>
  <c r="H589" i="14"/>
  <c r="G589" i="14"/>
  <c r="F589" i="14"/>
  <c r="E589" i="14"/>
  <c r="D589" i="14"/>
  <c r="B589" i="14"/>
  <c r="P588" i="14"/>
  <c r="O587" i="14"/>
  <c r="O586" i="14"/>
  <c r="P582" i="14"/>
  <c r="P581" i="14"/>
  <c r="O580" i="14"/>
  <c r="O579" i="14"/>
  <c r="C575" i="14"/>
  <c r="M575" i="14"/>
  <c r="P575" i="14"/>
  <c r="O575" i="14"/>
  <c r="N575" i="14"/>
  <c r="L575" i="14"/>
  <c r="K575" i="14"/>
  <c r="J575" i="14"/>
  <c r="I575" i="14"/>
  <c r="H575" i="14"/>
  <c r="G575" i="14"/>
  <c r="F575" i="14"/>
  <c r="E575" i="14"/>
  <c r="D575" i="14"/>
  <c r="B575" i="14"/>
  <c r="P574" i="14"/>
  <c r="O464" i="14"/>
  <c r="O502" i="14"/>
  <c r="O510" i="14"/>
  <c r="O471" i="14"/>
  <c r="O535" i="14"/>
  <c r="O543" i="14"/>
  <c r="O550" i="14"/>
  <c r="O566" i="14"/>
  <c r="O573" i="14"/>
  <c r="N510" i="14"/>
  <c r="N550" i="14"/>
  <c r="N573" i="14"/>
  <c r="M510" i="14"/>
  <c r="M550" i="14"/>
  <c r="M573" i="14"/>
  <c r="L510" i="14"/>
  <c r="L550" i="14"/>
  <c r="L573" i="14"/>
  <c r="K510" i="14"/>
  <c r="K550" i="14"/>
  <c r="K573" i="14"/>
  <c r="J510" i="14"/>
  <c r="J550" i="14"/>
  <c r="J573" i="14"/>
  <c r="I510" i="14"/>
  <c r="I550" i="14"/>
  <c r="I573" i="14"/>
  <c r="H510" i="14"/>
  <c r="H550" i="14"/>
  <c r="H573" i="14"/>
  <c r="G510" i="14"/>
  <c r="G550" i="14"/>
  <c r="G573" i="14"/>
  <c r="F510" i="14"/>
  <c r="F550" i="14"/>
  <c r="F573" i="14"/>
  <c r="E510" i="14"/>
  <c r="E550" i="14"/>
  <c r="E573" i="14"/>
  <c r="D510" i="14"/>
  <c r="D550" i="14"/>
  <c r="D573" i="14"/>
  <c r="C510" i="14"/>
  <c r="C550" i="14"/>
  <c r="C573" i="14"/>
  <c r="B510" i="14"/>
  <c r="B550" i="14"/>
  <c r="B573" i="14"/>
  <c r="O463" i="14"/>
  <c r="O501" i="14"/>
  <c r="O509" i="14"/>
  <c r="O470" i="14"/>
  <c r="O534" i="14"/>
  <c r="O542" i="14"/>
  <c r="O549" i="14"/>
  <c r="O565" i="14"/>
  <c r="O572" i="14"/>
  <c r="N509" i="14"/>
  <c r="N549" i="14"/>
  <c r="N572" i="14"/>
  <c r="M509" i="14"/>
  <c r="M549" i="14"/>
  <c r="M572" i="14"/>
  <c r="L509" i="14"/>
  <c r="L549" i="14"/>
  <c r="L572" i="14"/>
  <c r="K509" i="14"/>
  <c r="K549" i="14"/>
  <c r="K572" i="14"/>
  <c r="J509" i="14"/>
  <c r="J549" i="14"/>
  <c r="J572" i="14"/>
  <c r="I509" i="14"/>
  <c r="I549" i="14"/>
  <c r="I572" i="14"/>
  <c r="H509" i="14"/>
  <c r="H549" i="14"/>
  <c r="H572" i="14"/>
  <c r="G509" i="14"/>
  <c r="G549" i="14"/>
  <c r="G572" i="14"/>
  <c r="F509" i="14"/>
  <c r="F549" i="14"/>
  <c r="F572" i="14"/>
  <c r="E509" i="14"/>
  <c r="E549" i="14"/>
  <c r="E572" i="14"/>
  <c r="D509" i="14"/>
  <c r="D549" i="14"/>
  <c r="D572" i="14"/>
  <c r="C509" i="14"/>
  <c r="C549" i="14"/>
  <c r="C572" i="14"/>
  <c r="B509" i="14"/>
  <c r="B549" i="14"/>
  <c r="B572" i="14"/>
  <c r="O508" i="14"/>
  <c r="O548" i="14"/>
  <c r="O571" i="14"/>
  <c r="N508" i="14"/>
  <c r="N548" i="14"/>
  <c r="N571" i="14"/>
  <c r="M508" i="14"/>
  <c r="M548" i="14"/>
  <c r="M571" i="14"/>
  <c r="L508" i="14"/>
  <c r="L548" i="14"/>
  <c r="L571" i="14"/>
  <c r="K508" i="14"/>
  <c r="K548" i="14"/>
  <c r="K571" i="14"/>
  <c r="J508" i="14"/>
  <c r="J548" i="14"/>
  <c r="J571" i="14"/>
  <c r="I508" i="14"/>
  <c r="I548" i="14"/>
  <c r="I571" i="14"/>
  <c r="H508" i="14"/>
  <c r="H548" i="14"/>
  <c r="H571" i="14"/>
  <c r="G508" i="14"/>
  <c r="G548" i="14"/>
  <c r="G571" i="14"/>
  <c r="F508" i="14"/>
  <c r="F548" i="14"/>
  <c r="F571" i="14"/>
  <c r="E508" i="14"/>
  <c r="E548" i="14"/>
  <c r="E571" i="14"/>
  <c r="D508" i="14"/>
  <c r="D548" i="14"/>
  <c r="D571" i="14"/>
  <c r="C508" i="14"/>
  <c r="C548" i="14"/>
  <c r="C571" i="14"/>
  <c r="B508" i="14"/>
  <c r="B548" i="14"/>
  <c r="B571" i="14"/>
  <c r="O507" i="14"/>
  <c r="O547" i="14"/>
  <c r="O570" i="14"/>
  <c r="N507" i="14"/>
  <c r="N547" i="14"/>
  <c r="N570" i="14"/>
  <c r="M507" i="14"/>
  <c r="M547" i="14"/>
  <c r="M570" i="14"/>
  <c r="L507" i="14"/>
  <c r="L547" i="14"/>
  <c r="L570" i="14"/>
  <c r="K507" i="14"/>
  <c r="K547" i="14"/>
  <c r="K570" i="14"/>
  <c r="J507" i="14"/>
  <c r="J547" i="14"/>
  <c r="J570" i="14"/>
  <c r="I507" i="14"/>
  <c r="I547" i="14"/>
  <c r="I570" i="14"/>
  <c r="H507" i="14"/>
  <c r="H547" i="14"/>
  <c r="H570" i="14"/>
  <c r="G507" i="14"/>
  <c r="G547" i="14"/>
  <c r="G570" i="14"/>
  <c r="F507" i="14"/>
  <c r="F547" i="14"/>
  <c r="F570" i="14"/>
  <c r="E507" i="14"/>
  <c r="E547" i="14"/>
  <c r="E570" i="14"/>
  <c r="D507" i="14"/>
  <c r="D547" i="14"/>
  <c r="D570" i="14"/>
  <c r="C507" i="14"/>
  <c r="C547" i="14"/>
  <c r="C570" i="14"/>
  <c r="B507" i="14"/>
  <c r="B547" i="14"/>
  <c r="B570" i="14"/>
  <c r="C568" i="14"/>
  <c r="M568" i="14"/>
  <c r="P568" i="14"/>
  <c r="O568" i="14"/>
  <c r="N568" i="14"/>
  <c r="L568" i="14"/>
  <c r="K568" i="14"/>
  <c r="J568" i="14"/>
  <c r="I568" i="14"/>
  <c r="H568" i="14"/>
  <c r="G568" i="14"/>
  <c r="F568" i="14"/>
  <c r="E568" i="14"/>
  <c r="D568" i="14"/>
  <c r="B568" i="14"/>
  <c r="P567" i="14"/>
  <c r="O561" i="14"/>
  <c r="N561" i="14"/>
  <c r="M561" i="14"/>
  <c r="L561" i="14"/>
  <c r="K561" i="14"/>
  <c r="J561" i="14"/>
  <c r="I561" i="14"/>
  <c r="H561" i="14"/>
  <c r="G561" i="14"/>
  <c r="F561" i="14"/>
  <c r="E561" i="14"/>
  <c r="D561" i="14"/>
  <c r="C561" i="14"/>
  <c r="C560" i="14"/>
  <c r="M560" i="14"/>
  <c r="P560" i="14"/>
  <c r="O560" i="14"/>
  <c r="N560" i="14"/>
  <c r="L560" i="14"/>
  <c r="K560" i="14"/>
  <c r="J560" i="14"/>
  <c r="I560" i="14"/>
  <c r="H560" i="14"/>
  <c r="G560" i="14"/>
  <c r="F560" i="14"/>
  <c r="E560" i="14"/>
  <c r="D560" i="14"/>
  <c r="B560" i="14"/>
  <c r="P559" i="14"/>
  <c r="O558" i="14"/>
  <c r="N558" i="14"/>
  <c r="M558" i="14"/>
  <c r="L558" i="14"/>
  <c r="K558" i="14"/>
  <c r="J558" i="14"/>
  <c r="I558" i="14"/>
  <c r="H558" i="14"/>
  <c r="G558" i="14"/>
  <c r="F558" i="14"/>
  <c r="E558" i="14"/>
  <c r="D558" i="14"/>
  <c r="C558" i="14"/>
  <c r="B558" i="14"/>
  <c r="O557" i="14"/>
  <c r="N557" i="14"/>
  <c r="M557" i="14"/>
  <c r="L557" i="14"/>
  <c r="K557" i="14"/>
  <c r="J557" i="14"/>
  <c r="I557" i="14"/>
  <c r="H557" i="14"/>
  <c r="G557" i="14"/>
  <c r="F557" i="14"/>
  <c r="E557" i="14"/>
  <c r="D557" i="14"/>
  <c r="C557" i="14"/>
  <c r="B557" i="14"/>
  <c r="O556" i="14"/>
  <c r="N556" i="14"/>
  <c r="M556" i="14"/>
  <c r="L556" i="14"/>
  <c r="K556" i="14"/>
  <c r="J556" i="14"/>
  <c r="I556" i="14"/>
  <c r="H556" i="14"/>
  <c r="G556" i="14"/>
  <c r="F556" i="14"/>
  <c r="E556" i="14"/>
  <c r="D556" i="14"/>
  <c r="C556" i="14"/>
  <c r="B556" i="14"/>
  <c r="O555" i="14"/>
  <c r="N555" i="14"/>
  <c r="M555" i="14"/>
  <c r="L555" i="14"/>
  <c r="K555" i="14"/>
  <c r="J555" i="14"/>
  <c r="I555" i="14"/>
  <c r="H555" i="14"/>
  <c r="G555" i="14"/>
  <c r="F555" i="14"/>
  <c r="E555" i="14"/>
  <c r="D555" i="14"/>
  <c r="C555" i="14"/>
  <c r="B555" i="14"/>
  <c r="O553" i="14"/>
  <c r="N553" i="14"/>
  <c r="M553" i="14"/>
  <c r="L553" i="14"/>
  <c r="K553" i="14"/>
  <c r="J553" i="14"/>
  <c r="I553" i="14"/>
  <c r="H553" i="14"/>
  <c r="G553" i="14"/>
  <c r="F553" i="14"/>
  <c r="E553" i="14"/>
  <c r="D553" i="14"/>
  <c r="C553" i="14"/>
  <c r="C552" i="14"/>
  <c r="M552" i="14"/>
  <c r="P552" i="14"/>
  <c r="O552" i="14"/>
  <c r="N552" i="14"/>
  <c r="L552" i="14"/>
  <c r="K552" i="14"/>
  <c r="J552" i="14"/>
  <c r="I552" i="14"/>
  <c r="H552" i="14"/>
  <c r="G552" i="14"/>
  <c r="F552" i="14"/>
  <c r="E552" i="14"/>
  <c r="D552" i="14"/>
  <c r="B552" i="14"/>
  <c r="P551" i="14"/>
  <c r="C545" i="14"/>
  <c r="M545" i="14"/>
  <c r="P545" i="14"/>
  <c r="O545" i="14"/>
  <c r="N545" i="14"/>
  <c r="L545" i="14"/>
  <c r="K545" i="14"/>
  <c r="J545" i="14"/>
  <c r="I545" i="14"/>
  <c r="H545" i="14"/>
  <c r="G545" i="14"/>
  <c r="F545" i="14"/>
  <c r="E545" i="14"/>
  <c r="D545" i="14"/>
  <c r="B545" i="14"/>
  <c r="P544" i="14"/>
  <c r="O538" i="14"/>
  <c r="N538" i="14"/>
  <c r="M538" i="14"/>
  <c r="L538" i="14"/>
  <c r="K538" i="14"/>
  <c r="J538" i="14"/>
  <c r="I538" i="14"/>
  <c r="H538" i="14"/>
  <c r="G538" i="14"/>
  <c r="F538" i="14"/>
  <c r="E538" i="14"/>
  <c r="D538" i="14"/>
  <c r="C538" i="14"/>
  <c r="C537" i="14"/>
  <c r="M537" i="14"/>
  <c r="P537" i="14"/>
  <c r="O537" i="14"/>
  <c r="N537" i="14"/>
  <c r="L537" i="14"/>
  <c r="K537" i="14"/>
  <c r="J537" i="14"/>
  <c r="I537" i="14"/>
  <c r="H537" i="14"/>
  <c r="G537" i="14"/>
  <c r="F537" i="14"/>
  <c r="E537" i="14"/>
  <c r="D537" i="14"/>
  <c r="B537" i="14"/>
  <c r="P536" i="14"/>
  <c r="O525" i="14"/>
  <c r="O524" i="14"/>
  <c r="O528" i="14"/>
  <c r="N525" i="14"/>
  <c r="N524" i="14"/>
  <c r="N526" i="14"/>
  <c r="N527" i="14"/>
  <c r="N528" i="14"/>
  <c r="O530" i="14"/>
  <c r="M524" i="14"/>
  <c r="M525" i="14"/>
  <c r="M526" i="14"/>
  <c r="M527" i="14"/>
  <c r="M528" i="14"/>
  <c r="N530" i="14"/>
  <c r="L524" i="14"/>
  <c r="L525" i="14"/>
  <c r="L526" i="14"/>
  <c r="L527" i="14"/>
  <c r="L528" i="14"/>
  <c r="M530" i="14"/>
  <c r="K524" i="14"/>
  <c r="K525" i="14"/>
  <c r="K526" i="14"/>
  <c r="K527" i="14"/>
  <c r="K528" i="14"/>
  <c r="L530" i="14"/>
  <c r="J524" i="14"/>
  <c r="J525" i="14"/>
  <c r="J526" i="14"/>
  <c r="J527" i="14"/>
  <c r="J528" i="14"/>
  <c r="K530" i="14"/>
  <c r="I524" i="14"/>
  <c r="I525" i="14"/>
  <c r="I526" i="14"/>
  <c r="I527" i="14"/>
  <c r="I528" i="14"/>
  <c r="J530" i="14"/>
  <c r="H524" i="14"/>
  <c r="H525" i="14"/>
  <c r="H526" i="14"/>
  <c r="H527" i="14"/>
  <c r="H528" i="14"/>
  <c r="I530" i="14"/>
  <c r="G524" i="14"/>
  <c r="G525" i="14"/>
  <c r="G526" i="14"/>
  <c r="G527" i="14"/>
  <c r="G528" i="14"/>
  <c r="H530" i="14"/>
  <c r="F524" i="14"/>
  <c r="F525" i="14"/>
  <c r="F526" i="14"/>
  <c r="F527" i="14"/>
  <c r="F528" i="14"/>
  <c r="G530" i="14"/>
  <c r="E524" i="14"/>
  <c r="E525" i="14"/>
  <c r="E526" i="14"/>
  <c r="E527" i="14"/>
  <c r="E528" i="14"/>
  <c r="F530" i="14"/>
  <c r="D524" i="14"/>
  <c r="D525" i="14"/>
  <c r="D526" i="14"/>
  <c r="D527" i="14"/>
  <c r="D528" i="14"/>
  <c r="E530" i="14"/>
  <c r="C524" i="14"/>
  <c r="C525" i="14"/>
  <c r="C526" i="14"/>
  <c r="C527" i="14"/>
  <c r="C528" i="14"/>
  <c r="D530" i="14"/>
  <c r="B524" i="14"/>
  <c r="B525" i="14"/>
  <c r="B526" i="14"/>
  <c r="B527" i="14"/>
  <c r="B528" i="14"/>
  <c r="C530" i="14"/>
  <c r="C529" i="14"/>
  <c r="M529" i="14"/>
  <c r="P529" i="14"/>
  <c r="O529" i="14"/>
  <c r="N529" i="14"/>
  <c r="L529" i="14"/>
  <c r="K529" i="14"/>
  <c r="J529" i="14"/>
  <c r="I529" i="14"/>
  <c r="H529" i="14"/>
  <c r="G529" i="14"/>
  <c r="F529" i="14"/>
  <c r="E529" i="14"/>
  <c r="D529" i="14"/>
  <c r="B529" i="14"/>
  <c r="P528" i="14"/>
  <c r="O527" i="14"/>
  <c r="O526" i="14"/>
  <c r="O517" i="14"/>
  <c r="O516" i="14"/>
  <c r="O520" i="14"/>
  <c r="N517" i="14"/>
  <c r="N516" i="14"/>
  <c r="N518" i="14"/>
  <c r="N519" i="14"/>
  <c r="N520" i="14"/>
  <c r="O522" i="14"/>
  <c r="M516" i="14"/>
  <c r="M517" i="14"/>
  <c r="M518" i="14"/>
  <c r="M519" i="14"/>
  <c r="M520" i="14"/>
  <c r="N522" i="14"/>
  <c r="L516" i="14"/>
  <c r="L517" i="14"/>
  <c r="L518" i="14"/>
  <c r="L519" i="14"/>
  <c r="L520" i="14"/>
  <c r="M522" i="14"/>
  <c r="K516" i="14"/>
  <c r="K517" i="14"/>
  <c r="K518" i="14"/>
  <c r="K519" i="14"/>
  <c r="K520" i="14"/>
  <c r="L522" i="14"/>
  <c r="J516" i="14"/>
  <c r="J517" i="14"/>
  <c r="J518" i="14"/>
  <c r="J519" i="14"/>
  <c r="J520" i="14"/>
  <c r="K522" i="14"/>
  <c r="I516" i="14"/>
  <c r="I517" i="14"/>
  <c r="I518" i="14"/>
  <c r="I519" i="14"/>
  <c r="I520" i="14"/>
  <c r="J522" i="14"/>
  <c r="H516" i="14"/>
  <c r="H517" i="14"/>
  <c r="H518" i="14"/>
  <c r="H519" i="14"/>
  <c r="H520" i="14"/>
  <c r="I522" i="14"/>
  <c r="G516" i="14"/>
  <c r="G517" i="14"/>
  <c r="G518" i="14"/>
  <c r="G519" i="14"/>
  <c r="G520" i="14"/>
  <c r="H522" i="14"/>
  <c r="F516" i="14"/>
  <c r="F517" i="14"/>
  <c r="F518" i="14"/>
  <c r="F519" i="14"/>
  <c r="F520" i="14"/>
  <c r="G522" i="14"/>
  <c r="E516" i="14"/>
  <c r="E517" i="14"/>
  <c r="E518" i="14"/>
  <c r="E519" i="14"/>
  <c r="E520" i="14"/>
  <c r="F522" i="14"/>
  <c r="D516" i="14"/>
  <c r="D517" i="14"/>
  <c r="D518" i="14"/>
  <c r="D519" i="14"/>
  <c r="D520" i="14"/>
  <c r="E522" i="14"/>
  <c r="C516" i="14"/>
  <c r="C517" i="14"/>
  <c r="C518" i="14"/>
  <c r="C519" i="14"/>
  <c r="C520" i="14"/>
  <c r="D522" i="14"/>
  <c r="B516" i="14"/>
  <c r="B517" i="14"/>
  <c r="B518" i="14"/>
  <c r="B519" i="14"/>
  <c r="B520" i="14"/>
  <c r="C522" i="14"/>
  <c r="C521" i="14"/>
  <c r="M521" i="14"/>
  <c r="P521" i="14"/>
  <c r="O521" i="14"/>
  <c r="N521" i="14"/>
  <c r="L521" i="14"/>
  <c r="K521" i="14"/>
  <c r="J521" i="14"/>
  <c r="I521" i="14"/>
  <c r="H521" i="14"/>
  <c r="G521" i="14"/>
  <c r="F521" i="14"/>
  <c r="E521" i="14"/>
  <c r="D521" i="14"/>
  <c r="B521" i="14"/>
  <c r="P520" i="14"/>
  <c r="O519" i="14"/>
  <c r="O518" i="14"/>
  <c r="O513" i="14"/>
  <c r="N513" i="14"/>
  <c r="M513" i="14"/>
  <c r="L513" i="14"/>
  <c r="K513" i="14"/>
  <c r="J513" i="14"/>
  <c r="I513" i="14"/>
  <c r="H513" i="14"/>
  <c r="G513" i="14"/>
  <c r="F513" i="14"/>
  <c r="E513" i="14"/>
  <c r="D513" i="14"/>
  <c r="C513" i="14"/>
  <c r="B512" i="14"/>
  <c r="M512" i="14"/>
  <c r="P512" i="14"/>
  <c r="O512" i="14"/>
  <c r="N512" i="14"/>
  <c r="L512" i="14"/>
  <c r="K512" i="14"/>
  <c r="J512" i="14"/>
  <c r="I512" i="14"/>
  <c r="H512" i="14"/>
  <c r="G512" i="14"/>
  <c r="F512" i="14"/>
  <c r="E512" i="14"/>
  <c r="D512" i="14"/>
  <c r="C512" i="14"/>
  <c r="P511" i="14"/>
  <c r="O505" i="14"/>
  <c r="N505" i="14"/>
  <c r="M505" i="14"/>
  <c r="L505" i="14"/>
  <c r="K505" i="14"/>
  <c r="J505" i="14"/>
  <c r="I505" i="14"/>
  <c r="H505" i="14"/>
  <c r="G505" i="14"/>
  <c r="F505" i="14"/>
  <c r="E505" i="14"/>
  <c r="D505" i="14"/>
  <c r="C505" i="14"/>
  <c r="B504" i="14"/>
  <c r="M504" i="14"/>
  <c r="P504" i="14"/>
  <c r="O504" i="14"/>
  <c r="N504" i="14"/>
  <c r="L504" i="14"/>
  <c r="K504" i="14"/>
  <c r="J504" i="14"/>
  <c r="I504" i="14"/>
  <c r="H504" i="14"/>
  <c r="G504" i="14"/>
  <c r="F504" i="14"/>
  <c r="E504" i="14"/>
  <c r="D504" i="14"/>
  <c r="C504" i="14"/>
  <c r="P503" i="14"/>
  <c r="B475" i="14"/>
  <c r="B481" i="14"/>
  <c r="B487" i="14"/>
  <c r="B493" i="14"/>
  <c r="B474" i="14"/>
  <c r="B480" i="14"/>
  <c r="B486" i="14"/>
  <c r="B492" i="14"/>
  <c r="B476" i="14"/>
  <c r="B482" i="14"/>
  <c r="B488" i="14"/>
  <c r="B494" i="14"/>
  <c r="B477" i="14"/>
  <c r="B483" i="14"/>
  <c r="B489" i="14"/>
  <c r="B495" i="14"/>
  <c r="B496" i="14"/>
  <c r="M475" i="14"/>
  <c r="M481" i="14"/>
  <c r="M487" i="14"/>
  <c r="M493" i="14"/>
  <c r="M474" i="14"/>
  <c r="M480" i="14"/>
  <c r="M486" i="14"/>
  <c r="M492" i="14"/>
  <c r="M476" i="14"/>
  <c r="M482" i="14"/>
  <c r="M488" i="14"/>
  <c r="M494" i="14"/>
  <c r="M477" i="14"/>
  <c r="M483" i="14"/>
  <c r="M489" i="14"/>
  <c r="M495" i="14"/>
  <c r="M496" i="14"/>
  <c r="P496" i="14"/>
  <c r="O475" i="14"/>
  <c r="O481" i="14"/>
  <c r="O487" i="14"/>
  <c r="O493" i="14"/>
  <c r="O474" i="14"/>
  <c r="O480" i="14"/>
  <c r="O486" i="14"/>
  <c r="O492" i="14"/>
  <c r="O496" i="14"/>
  <c r="N475" i="14"/>
  <c r="N481" i="14"/>
  <c r="N487" i="14"/>
  <c r="N493" i="14"/>
  <c r="N474" i="14"/>
  <c r="N480" i="14"/>
  <c r="N486" i="14"/>
  <c r="N492" i="14"/>
  <c r="N476" i="14"/>
  <c r="N482" i="14"/>
  <c r="N488" i="14"/>
  <c r="N494" i="14"/>
  <c r="N477" i="14"/>
  <c r="N483" i="14"/>
  <c r="N489" i="14"/>
  <c r="N495" i="14"/>
  <c r="N496" i="14"/>
  <c r="L475" i="14"/>
  <c r="L481" i="14"/>
  <c r="L487" i="14"/>
  <c r="L493" i="14"/>
  <c r="L474" i="14"/>
  <c r="L480" i="14"/>
  <c r="L486" i="14"/>
  <c r="L492" i="14"/>
  <c r="L476" i="14"/>
  <c r="L482" i="14"/>
  <c r="L488" i="14"/>
  <c r="L494" i="14"/>
  <c r="L477" i="14"/>
  <c r="L483" i="14"/>
  <c r="L489" i="14"/>
  <c r="L495" i="14"/>
  <c r="L496" i="14"/>
  <c r="K475" i="14"/>
  <c r="K481" i="14"/>
  <c r="K487" i="14"/>
  <c r="K493" i="14"/>
  <c r="K474" i="14"/>
  <c r="K480" i="14"/>
  <c r="K486" i="14"/>
  <c r="K492" i="14"/>
  <c r="K476" i="14"/>
  <c r="K482" i="14"/>
  <c r="K488" i="14"/>
  <c r="K494" i="14"/>
  <c r="K477" i="14"/>
  <c r="K483" i="14"/>
  <c r="K489" i="14"/>
  <c r="K495" i="14"/>
  <c r="K496" i="14"/>
  <c r="J475" i="14"/>
  <c r="J481" i="14"/>
  <c r="J487" i="14"/>
  <c r="J493" i="14"/>
  <c r="J474" i="14"/>
  <c r="J480" i="14"/>
  <c r="J486" i="14"/>
  <c r="J492" i="14"/>
  <c r="J476" i="14"/>
  <c r="J482" i="14"/>
  <c r="J488" i="14"/>
  <c r="J494" i="14"/>
  <c r="J477" i="14"/>
  <c r="J483" i="14"/>
  <c r="J489" i="14"/>
  <c r="J495" i="14"/>
  <c r="J496" i="14"/>
  <c r="I475" i="14"/>
  <c r="I481" i="14"/>
  <c r="I487" i="14"/>
  <c r="I493" i="14"/>
  <c r="I474" i="14"/>
  <c r="I480" i="14"/>
  <c r="I486" i="14"/>
  <c r="I492" i="14"/>
  <c r="I476" i="14"/>
  <c r="I482" i="14"/>
  <c r="I488" i="14"/>
  <c r="I494" i="14"/>
  <c r="I477" i="14"/>
  <c r="I483" i="14"/>
  <c r="I489" i="14"/>
  <c r="I495" i="14"/>
  <c r="I496" i="14"/>
  <c r="H475" i="14"/>
  <c r="H481" i="14"/>
  <c r="H487" i="14"/>
  <c r="H493" i="14"/>
  <c r="H474" i="14"/>
  <c r="H480" i="14"/>
  <c r="H486" i="14"/>
  <c r="H492" i="14"/>
  <c r="H476" i="14"/>
  <c r="H482" i="14"/>
  <c r="H488" i="14"/>
  <c r="H494" i="14"/>
  <c r="H477" i="14"/>
  <c r="H483" i="14"/>
  <c r="H489" i="14"/>
  <c r="H495" i="14"/>
  <c r="H496" i="14"/>
  <c r="G475" i="14"/>
  <c r="G481" i="14"/>
  <c r="G487" i="14"/>
  <c r="G493" i="14"/>
  <c r="G474" i="14"/>
  <c r="G480" i="14"/>
  <c r="G486" i="14"/>
  <c r="G492" i="14"/>
  <c r="G476" i="14"/>
  <c r="G482" i="14"/>
  <c r="G488" i="14"/>
  <c r="G494" i="14"/>
  <c r="G477" i="14"/>
  <c r="G483" i="14"/>
  <c r="G489" i="14"/>
  <c r="G495" i="14"/>
  <c r="G496" i="14"/>
  <c r="F475" i="14"/>
  <c r="F481" i="14"/>
  <c r="F487" i="14"/>
  <c r="F493" i="14"/>
  <c r="F474" i="14"/>
  <c r="F480" i="14"/>
  <c r="F486" i="14"/>
  <c r="F492" i="14"/>
  <c r="F476" i="14"/>
  <c r="F482" i="14"/>
  <c r="F488" i="14"/>
  <c r="F494" i="14"/>
  <c r="F477" i="14"/>
  <c r="F483" i="14"/>
  <c r="F489" i="14"/>
  <c r="F495" i="14"/>
  <c r="F496" i="14"/>
  <c r="E475" i="14"/>
  <c r="E481" i="14"/>
  <c r="E487" i="14"/>
  <c r="E493" i="14"/>
  <c r="E474" i="14"/>
  <c r="E480" i="14"/>
  <c r="E486" i="14"/>
  <c r="E492" i="14"/>
  <c r="E476" i="14"/>
  <c r="E482" i="14"/>
  <c r="E488" i="14"/>
  <c r="E494" i="14"/>
  <c r="E477" i="14"/>
  <c r="E483" i="14"/>
  <c r="E489" i="14"/>
  <c r="E495" i="14"/>
  <c r="E496" i="14"/>
  <c r="D475" i="14"/>
  <c r="D481" i="14"/>
  <c r="D487" i="14"/>
  <c r="D493" i="14"/>
  <c r="D474" i="14"/>
  <c r="D480" i="14"/>
  <c r="D486" i="14"/>
  <c r="D492" i="14"/>
  <c r="D476" i="14"/>
  <c r="D482" i="14"/>
  <c r="D488" i="14"/>
  <c r="D494" i="14"/>
  <c r="D477" i="14"/>
  <c r="D483" i="14"/>
  <c r="D489" i="14"/>
  <c r="D495" i="14"/>
  <c r="D496" i="14"/>
  <c r="C475" i="14"/>
  <c r="C481" i="14"/>
  <c r="C487" i="14"/>
  <c r="C493" i="14"/>
  <c r="C474" i="14"/>
  <c r="C480" i="14"/>
  <c r="C486" i="14"/>
  <c r="C492" i="14"/>
  <c r="C476" i="14"/>
  <c r="C482" i="14"/>
  <c r="C488" i="14"/>
  <c r="C494" i="14"/>
  <c r="C477" i="14"/>
  <c r="C483" i="14"/>
  <c r="C489" i="14"/>
  <c r="C495" i="14"/>
  <c r="C496" i="14"/>
  <c r="O477" i="14"/>
  <c r="O483" i="14"/>
  <c r="O489" i="14"/>
  <c r="O495" i="14"/>
  <c r="O476" i="14"/>
  <c r="O482" i="14"/>
  <c r="O488" i="14"/>
  <c r="O494" i="14"/>
  <c r="B490" i="14"/>
  <c r="M490" i="14"/>
  <c r="P490" i="14"/>
  <c r="O490" i="14"/>
  <c r="N490" i="14"/>
  <c r="L490" i="14"/>
  <c r="K490" i="14"/>
  <c r="J490" i="14"/>
  <c r="I490" i="14"/>
  <c r="H490" i="14"/>
  <c r="G490" i="14"/>
  <c r="F490" i="14"/>
  <c r="E490" i="14"/>
  <c r="D490" i="14"/>
  <c r="C490" i="14"/>
  <c r="B484" i="14"/>
  <c r="M484" i="14"/>
  <c r="P484" i="14"/>
  <c r="O484" i="14"/>
  <c r="N484" i="14"/>
  <c r="L484" i="14"/>
  <c r="K484" i="14"/>
  <c r="J484" i="14"/>
  <c r="I484" i="14"/>
  <c r="H484" i="14"/>
  <c r="G484" i="14"/>
  <c r="F484" i="14"/>
  <c r="E484" i="14"/>
  <c r="D484" i="14"/>
  <c r="C484" i="14"/>
  <c r="B478" i="14"/>
  <c r="M478" i="14"/>
  <c r="P478" i="14"/>
  <c r="O478" i="14"/>
  <c r="N478" i="14"/>
  <c r="L478" i="14"/>
  <c r="K478" i="14"/>
  <c r="J478" i="14"/>
  <c r="I478" i="14"/>
  <c r="H478" i="14"/>
  <c r="G478" i="14"/>
  <c r="F478" i="14"/>
  <c r="E478" i="14"/>
  <c r="D478" i="14"/>
  <c r="C478" i="14"/>
  <c r="P472" i="14"/>
  <c r="O466" i="14"/>
  <c r="N466" i="14"/>
  <c r="M466" i="14"/>
  <c r="L466" i="14"/>
  <c r="K466" i="14"/>
  <c r="J466" i="14"/>
  <c r="I466" i="14"/>
  <c r="H466" i="14"/>
  <c r="G466" i="14"/>
  <c r="F466" i="14"/>
  <c r="E466" i="14"/>
  <c r="D466" i="14"/>
  <c r="C466" i="14"/>
  <c r="P465" i="14"/>
  <c r="B458" i="14"/>
  <c r="M458" i="14"/>
  <c r="P458" i="14"/>
  <c r="O458" i="14"/>
  <c r="N458" i="14"/>
  <c r="L458" i="14"/>
  <c r="K458" i="14"/>
  <c r="J458" i="14"/>
  <c r="I458" i="14"/>
  <c r="H458" i="14"/>
  <c r="G458" i="14"/>
  <c r="F458" i="14"/>
  <c r="E458" i="14"/>
  <c r="D458" i="14"/>
  <c r="C458" i="14"/>
  <c r="P457" i="14"/>
  <c r="O456" i="14"/>
  <c r="N456" i="14"/>
  <c r="M456" i="14"/>
  <c r="L456" i="14"/>
  <c r="K456" i="14"/>
  <c r="J456" i="14"/>
  <c r="I456" i="14"/>
  <c r="H456" i="14"/>
  <c r="G456" i="14"/>
  <c r="F456" i="14"/>
  <c r="E456" i="14"/>
  <c r="D456" i="14"/>
  <c r="C456" i="14"/>
  <c r="B456" i="14"/>
  <c r="O455" i="14"/>
  <c r="N455" i="14"/>
  <c r="M455" i="14"/>
  <c r="L455" i="14"/>
  <c r="K455" i="14"/>
  <c r="J455" i="14"/>
  <c r="I455" i="14"/>
  <c r="H455" i="14"/>
  <c r="G455" i="14"/>
  <c r="F455" i="14"/>
  <c r="E455" i="14"/>
  <c r="D455" i="14"/>
  <c r="C455" i="14"/>
  <c r="B455" i="14"/>
  <c r="O454" i="14"/>
  <c r="N454" i="14"/>
  <c r="M454" i="14"/>
  <c r="L454" i="14"/>
  <c r="K454" i="14"/>
  <c r="J454" i="14"/>
  <c r="I454" i="14"/>
  <c r="H454" i="14"/>
  <c r="G454" i="14"/>
  <c r="F454" i="14"/>
  <c r="E454" i="14"/>
  <c r="D454" i="14"/>
  <c r="C454" i="14"/>
  <c r="B454" i="14"/>
  <c r="B451" i="14"/>
  <c r="B452" i="14"/>
  <c r="M451" i="14"/>
  <c r="M452" i="14"/>
  <c r="P452" i="14"/>
  <c r="O451" i="14"/>
  <c r="O452" i="14"/>
  <c r="N451" i="14"/>
  <c r="N452" i="14"/>
  <c r="L451" i="14"/>
  <c r="L452" i="14"/>
  <c r="K451" i="14"/>
  <c r="K452" i="14"/>
  <c r="J451" i="14"/>
  <c r="J452" i="14"/>
  <c r="I451" i="14"/>
  <c r="I452" i="14"/>
  <c r="H451" i="14"/>
  <c r="H452" i="14"/>
  <c r="G451" i="14"/>
  <c r="G452" i="14"/>
  <c r="F451" i="14"/>
  <c r="F452" i="14"/>
  <c r="E451" i="14"/>
  <c r="E452" i="14"/>
  <c r="D451" i="14"/>
  <c r="D452" i="14"/>
  <c r="C451" i="14"/>
  <c r="C452" i="14"/>
  <c r="P451" i="14"/>
  <c r="O450" i="14"/>
  <c r="N450" i="14"/>
  <c r="M450" i="14"/>
  <c r="L450" i="14"/>
  <c r="K450" i="14"/>
  <c r="J450" i="14"/>
  <c r="I450" i="14"/>
  <c r="H450" i="14"/>
  <c r="G450" i="14"/>
  <c r="F450" i="14"/>
  <c r="E450" i="14"/>
  <c r="D450" i="14"/>
  <c r="C450" i="14"/>
  <c r="B450" i="14"/>
  <c r="O449" i="14"/>
  <c r="N449" i="14"/>
  <c r="M449" i="14"/>
  <c r="L449" i="14"/>
  <c r="K449" i="14"/>
  <c r="J449" i="14"/>
  <c r="I449" i="14"/>
  <c r="H449" i="14"/>
  <c r="G449" i="14"/>
  <c r="F449" i="14"/>
  <c r="E449" i="14"/>
  <c r="D449" i="14"/>
  <c r="C449" i="14"/>
  <c r="B449" i="14"/>
  <c r="O448" i="14"/>
  <c r="N448" i="14"/>
  <c r="M448" i="14"/>
  <c r="L448" i="14"/>
  <c r="K448" i="14"/>
  <c r="J448" i="14"/>
  <c r="I448" i="14"/>
  <c r="H448" i="14"/>
  <c r="G448" i="14"/>
  <c r="F448" i="14"/>
  <c r="E448" i="14"/>
  <c r="D448" i="14"/>
  <c r="C448" i="14"/>
  <c r="B448" i="14"/>
  <c r="B444" i="14"/>
  <c r="B445" i="14"/>
  <c r="M444" i="14"/>
  <c r="M445" i="14"/>
  <c r="P445" i="14"/>
  <c r="O444" i="14"/>
  <c r="O445" i="14"/>
  <c r="N444" i="14"/>
  <c r="N445" i="14"/>
  <c r="L444" i="14"/>
  <c r="L445" i="14"/>
  <c r="K444" i="14"/>
  <c r="K445" i="14"/>
  <c r="J444" i="14"/>
  <c r="J445" i="14"/>
  <c r="I444" i="14"/>
  <c r="I445" i="14"/>
  <c r="H444" i="14"/>
  <c r="H445" i="14"/>
  <c r="G444" i="14"/>
  <c r="G445" i="14"/>
  <c r="F444" i="14"/>
  <c r="F445" i="14"/>
  <c r="E444" i="14"/>
  <c r="E445" i="14"/>
  <c r="D444" i="14"/>
  <c r="D445" i="14"/>
  <c r="C444" i="14"/>
  <c r="C445" i="14"/>
  <c r="P444" i="14"/>
  <c r="O443" i="14"/>
  <c r="N443" i="14"/>
  <c r="M443" i="14"/>
  <c r="L443" i="14"/>
  <c r="K443" i="14"/>
  <c r="J443" i="14"/>
  <c r="I443" i="14"/>
  <c r="H443" i="14"/>
  <c r="G443" i="14"/>
  <c r="F443" i="14"/>
  <c r="E443" i="14"/>
  <c r="D443" i="14"/>
  <c r="C443" i="14"/>
  <c r="B443" i="14"/>
  <c r="O442" i="14"/>
  <c r="N442" i="14"/>
  <c r="M442" i="14"/>
  <c r="L442" i="14"/>
  <c r="K442" i="14"/>
  <c r="J442" i="14"/>
  <c r="I442" i="14"/>
  <c r="H442" i="14"/>
  <c r="G442" i="14"/>
  <c r="F442" i="14"/>
  <c r="E442" i="14"/>
  <c r="D442" i="14"/>
  <c r="C442" i="14"/>
  <c r="B442" i="14"/>
  <c r="O441" i="14"/>
  <c r="N441" i="14"/>
  <c r="M441" i="14"/>
  <c r="L441" i="14"/>
  <c r="K441" i="14"/>
  <c r="J441" i="14"/>
  <c r="I441" i="14"/>
  <c r="H441" i="14"/>
  <c r="G441" i="14"/>
  <c r="F441" i="14"/>
  <c r="E441" i="14"/>
  <c r="D441" i="14"/>
  <c r="C441" i="14"/>
  <c r="B441" i="14"/>
  <c r="B438" i="14"/>
  <c r="B439" i="14"/>
  <c r="M438" i="14"/>
  <c r="M439" i="14"/>
  <c r="P439" i="14"/>
  <c r="O438" i="14"/>
  <c r="O439" i="14"/>
  <c r="N438" i="14"/>
  <c r="N439" i="14"/>
  <c r="L438" i="14"/>
  <c r="L439" i="14"/>
  <c r="K438" i="14"/>
  <c r="K439" i="14"/>
  <c r="J438" i="14"/>
  <c r="J439" i="14"/>
  <c r="I438" i="14"/>
  <c r="I439" i="14"/>
  <c r="H438" i="14"/>
  <c r="H439" i="14"/>
  <c r="G438" i="14"/>
  <c r="G439" i="14"/>
  <c r="F438" i="14"/>
  <c r="F439" i="14"/>
  <c r="E438" i="14"/>
  <c r="E439" i="14"/>
  <c r="D438" i="14"/>
  <c r="D439" i="14"/>
  <c r="C438" i="14"/>
  <c r="C439" i="14"/>
  <c r="P438" i="14"/>
  <c r="O437" i="14"/>
  <c r="N437" i="14"/>
  <c r="M437" i="14"/>
  <c r="L437" i="14"/>
  <c r="K437" i="14"/>
  <c r="J437" i="14"/>
  <c r="I437" i="14"/>
  <c r="H437" i="14"/>
  <c r="G437" i="14"/>
  <c r="F437" i="14"/>
  <c r="E437" i="14"/>
  <c r="D437" i="14"/>
  <c r="C437" i="14"/>
  <c r="B437" i="14"/>
  <c r="O436" i="14"/>
  <c r="N436" i="14"/>
  <c r="M436" i="14"/>
  <c r="L436" i="14"/>
  <c r="K436" i="14"/>
  <c r="J436" i="14"/>
  <c r="I436" i="14"/>
  <c r="H436" i="14"/>
  <c r="G436" i="14"/>
  <c r="F436" i="14"/>
  <c r="E436" i="14"/>
  <c r="D436" i="14"/>
  <c r="C436" i="14"/>
  <c r="B436" i="14"/>
  <c r="O435" i="14"/>
  <c r="N435" i="14"/>
  <c r="M435" i="14"/>
  <c r="L435" i="14"/>
  <c r="K435" i="14"/>
  <c r="J435" i="14"/>
  <c r="I435" i="14"/>
  <c r="H435" i="14"/>
  <c r="G435" i="14"/>
  <c r="F435" i="14"/>
  <c r="E435" i="14"/>
  <c r="D435" i="14"/>
  <c r="C435" i="14"/>
  <c r="B435" i="14"/>
  <c r="B433" i="14"/>
  <c r="M433" i="14"/>
  <c r="P433" i="14"/>
  <c r="O433" i="14"/>
  <c r="N433" i="14"/>
  <c r="L433" i="14"/>
  <c r="K433" i="14"/>
  <c r="J433" i="14"/>
  <c r="I433" i="14"/>
  <c r="H433" i="14"/>
  <c r="G433" i="14"/>
  <c r="F433" i="14"/>
  <c r="E433" i="14"/>
  <c r="D433" i="14"/>
  <c r="C433" i="14"/>
  <c r="P432" i="14"/>
  <c r="O431" i="14"/>
  <c r="N431" i="14"/>
  <c r="M431" i="14"/>
  <c r="L431" i="14"/>
  <c r="K431" i="14"/>
  <c r="J431" i="14"/>
  <c r="I431" i="14"/>
  <c r="H431" i="14"/>
  <c r="G431" i="14"/>
  <c r="F431" i="14"/>
  <c r="E431" i="14"/>
  <c r="D431" i="14"/>
  <c r="C431" i="14"/>
  <c r="B431" i="14"/>
  <c r="O430" i="14"/>
  <c r="N430" i="14"/>
  <c r="M430" i="14"/>
  <c r="L430" i="14"/>
  <c r="K430" i="14"/>
  <c r="J430" i="14"/>
  <c r="I430" i="14"/>
  <c r="H430" i="14"/>
  <c r="G430" i="14"/>
  <c r="F430" i="14"/>
  <c r="E430" i="14"/>
  <c r="D430" i="14"/>
  <c r="C430" i="14"/>
  <c r="B430" i="14"/>
  <c r="O429" i="14"/>
  <c r="N429" i="14"/>
  <c r="M429" i="14"/>
  <c r="L429" i="14"/>
  <c r="K429" i="14"/>
  <c r="J429" i="14"/>
  <c r="I429" i="14"/>
  <c r="H429" i="14"/>
  <c r="G429" i="14"/>
  <c r="F429" i="14"/>
  <c r="E429" i="14"/>
  <c r="D429" i="14"/>
  <c r="C429" i="14"/>
  <c r="B429" i="14"/>
  <c r="B426" i="14"/>
  <c r="B427" i="14"/>
  <c r="M426" i="14"/>
  <c r="M427" i="14"/>
  <c r="P427" i="14"/>
  <c r="O426" i="14"/>
  <c r="O427" i="14"/>
  <c r="N426" i="14"/>
  <c r="N427" i="14"/>
  <c r="L426" i="14"/>
  <c r="L427" i="14"/>
  <c r="K426" i="14"/>
  <c r="K427" i="14"/>
  <c r="J426" i="14"/>
  <c r="J427" i="14"/>
  <c r="I426" i="14"/>
  <c r="I427" i="14"/>
  <c r="H426" i="14"/>
  <c r="H427" i="14"/>
  <c r="G426" i="14"/>
  <c r="G427" i="14"/>
  <c r="F426" i="14"/>
  <c r="F427" i="14"/>
  <c r="E426" i="14"/>
  <c r="E427" i="14"/>
  <c r="D426" i="14"/>
  <c r="D427" i="14"/>
  <c r="C426" i="14"/>
  <c r="C427" i="14"/>
  <c r="P426" i="14"/>
  <c r="O425" i="14"/>
  <c r="N425" i="14"/>
  <c r="M425" i="14"/>
  <c r="L425" i="14"/>
  <c r="K425" i="14"/>
  <c r="J425" i="14"/>
  <c r="I425" i="14"/>
  <c r="H425" i="14"/>
  <c r="G425" i="14"/>
  <c r="F425" i="14"/>
  <c r="E425" i="14"/>
  <c r="D425" i="14"/>
  <c r="C425" i="14"/>
  <c r="B425" i="14"/>
  <c r="O424" i="14"/>
  <c r="N424" i="14"/>
  <c r="M424" i="14"/>
  <c r="L424" i="14"/>
  <c r="K424" i="14"/>
  <c r="J424" i="14"/>
  <c r="I424" i="14"/>
  <c r="H424" i="14"/>
  <c r="G424" i="14"/>
  <c r="F424" i="14"/>
  <c r="E424" i="14"/>
  <c r="D424" i="14"/>
  <c r="C424" i="14"/>
  <c r="B424" i="14"/>
  <c r="O423" i="14"/>
  <c r="N423" i="14"/>
  <c r="M423" i="14"/>
  <c r="L423" i="14"/>
  <c r="K423" i="14"/>
  <c r="J423" i="14"/>
  <c r="I423" i="14"/>
  <c r="H423" i="14"/>
  <c r="G423" i="14"/>
  <c r="F423" i="14"/>
  <c r="E423" i="14"/>
  <c r="D423" i="14"/>
  <c r="C423" i="14"/>
  <c r="B423" i="14"/>
  <c r="B420" i="14"/>
  <c r="B421" i="14"/>
  <c r="M420" i="14"/>
  <c r="M421" i="14"/>
  <c r="P421" i="14"/>
  <c r="O420" i="14"/>
  <c r="O421" i="14"/>
  <c r="N420" i="14"/>
  <c r="N421" i="14"/>
  <c r="L420" i="14"/>
  <c r="L421" i="14"/>
  <c r="K420" i="14"/>
  <c r="K421" i="14"/>
  <c r="J420" i="14"/>
  <c r="J421" i="14"/>
  <c r="I420" i="14"/>
  <c r="I421" i="14"/>
  <c r="H420" i="14"/>
  <c r="H421" i="14"/>
  <c r="G420" i="14"/>
  <c r="G421" i="14"/>
  <c r="F420" i="14"/>
  <c r="F421" i="14"/>
  <c r="E420" i="14"/>
  <c r="E421" i="14"/>
  <c r="D420" i="14"/>
  <c r="D421" i="14"/>
  <c r="C420" i="14"/>
  <c r="C421" i="14"/>
  <c r="P420" i="14"/>
  <c r="O419" i="14"/>
  <c r="N419" i="14"/>
  <c r="M419" i="14"/>
  <c r="L419" i="14"/>
  <c r="K419" i="14"/>
  <c r="J419" i="14"/>
  <c r="I419" i="14"/>
  <c r="H419" i="14"/>
  <c r="G419" i="14"/>
  <c r="F419" i="14"/>
  <c r="E419" i="14"/>
  <c r="D419" i="14"/>
  <c r="C419" i="14"/>
  <c r="B419" i="14"/>
  <c r="O418" i="14"/>
  <c r="N418" i="14"/>
  <c r="M418" i="14"/>
  <c r="L418" i="14"/>
  <c r="K418" i="14"/>
  <c r="J418" i="14"/>
  <c r="I418" i="14"/>
  <c r="H418" i="14"/>
  <c r="G418" i="14"/>
  <c r="F418" i="14"/>
  <c r="E418" i="14"/>
  <c r="D418" i="14"/>
  <c r="C418" i="14"/>
  <c r="B418" i="14"/>
  <c r="O417" i="14"/>
  <c r="N417" i="14"/>
  <c r="M417" i="14"/>
  <c r="L417" i="14"/>
  <c r="K417" i="14"/>
  <c r="J417" i="14"/>
  <c r="I417" i="14"/>
  <c r="H417" i="14"/>
  <c r="G417" i="14"/>
  <c r="F417" i="14"/>
  <c r="E417" i="14"/>
  <c r="D417" i="14"/>
  <c r="C417" i="14"/>
  <c r="B417" i="14"/>
  <c r="B414" i="14"/>
  <c r="B415" i="14"/>
  <c r="M414" i="14"/>
  <c r="M415" i="14"/>
  <c r="P415" i="14"/>
  <c r="O414" i="14"/>
  <c r="O415" i="14"/>
  <c r="N414" i="14"/>
  <c r="N415" i="14"/>
  <c r="L414" i="14"/>
  <c r="L415" i="14"/>
  <c r="K414" i="14"/>
  <c r="K415" i="14"/>
  <c r="J414" i="14"/>
  <c r="J415" i="14"/>
  <c r="I414" i="14"/>
  <c r="I415" i="14"/>
  <c r="H414" i="14"/>
  <c r="H415" i="14"/>
  <c r="G414" i="14"/>
  <c r="G415" i="14"/>
  <c r="F414" i="14"/>
  <c r="F415" i="14"/>
  <c r="E414" i="14"/>
  <c r="E415" i="14"/>
  <c r="D414" i="14"/>
  <c r="D415" i="14"/>
  <c r="C414" i="14"/>
  <c r="C415" i="14"/>
  <c r="P414" i="14"/>
  <c r="O413" i="14"/>
  <c r="N413" i="14"/>
  <c r="M413" i="14"/>
  <c r="L413" i="14"/>
  <c r="K413" i="14"/>
  <c r="J413" i="14"/>
  <c r="I413" i="14"/>
  <c r="H413" i="14"/>
  <c r="G413" i="14"/>
  <c r="F413" i="14"/>
  <c r="E413" i="14"/>
  <c r="D413" i="14"/>
  <c r="C413" i="14"/>
  <c r="B413" i="14"/>
  <c r="O412" i="14"/>
  <c r="N412" i="14"/>
  <c r="M412" i="14"/>
  <c r="L412" i="14"/>
  <c r="K412" i="14"/>
  <c r="J412" i="14"/>
  <c r="I412" i="14"/>
  <c r="H412" i="14"/>
  <c r="G412" i="14"/>
  <c r="F412" i="14"/>
  <c r="E412" i="14"/>
  <c r="D412" i="14"/>
  <c r="C412" i="14"/>
  <c r="B412" i="14"/>
  <c r="O411" i="14"/>
  <c r="N411" i="14"/>
  <c r="M411" i="14"/>
  <c r="L411" i="14"/>
  <c r="K411" i="14"/>
  <c r="J411" i="14"/>
  <c r="I411" i="14"/>
  <c r="H411" i="14"/>
  <c r="G411" i="14"/>
  <c r="F411" i="14"/>
  <c r="E411" i="14"/>
  <c r="D411" i="14"/>
  <c r="C411" i="14"/>
  <c r="B411" i="14"/>
  <c r="B409" i="14"/>
  <c r="M409" i="14"/>
  <c r="P409" i="14"/>
  <c r="O409" i="14"/>
  <c r="N409" i="14"/>
  <c r="L409" i="14"/>
  <c r="K409" i="14"/>
  <c r="J409" i="14"/>
  <c r="I409" i="14"/>
  <c r="H409" i="14"/>
  <c r="G409" i="14"/>
  <c r="F409" i="14"/>
  <c r="E409" i="14"/>
  <c r="D409" i="14"/>
  <c r="C409" i="14"/>
  <c r="P408" i="14"/>
  <c r="O407" i="14"/>
  <c r="N407" i="14"/>
  <c r="M407" i="14"/>
  <c r="L407" i="14"/>
  <c r="K407" i="14"/>
  <c r="J407" i="14"/>
  <c r="I407" i="14"/>
  <c r="H407" i="14"/>
  <c r="G407" i="14"/>
  <c r="F407" i="14"/>
  <c r="E407" i="14"/>
  <c r="D407" i="14"/>
  <c r="C407" i="14"/>
  <c r="B407" i="14"/>
  <c r="O406" i="14"/>
  <c r="N406" i="14"/>
  <c r="M406" i="14"/>
  <c r="L406" i="14"/>
  <c r="K406" i="14"/>
  <c r="J406" i="14"/>
  <c r="I406" i="14"/>
  <c r="H406" i="14"/>
  <c r="G406" i="14"/>
  <c r="F406" i="14"/>
  <c r="E406" i="14"/>
  <c r="D406" i="14"/>
  <c r="C406" i="14"/>
  <c r="B406" i="14"/>
  <c r="O405" i="14"/>
  <c r="N405" i="14"/>
  <c r="M405" i="14"/>
  <c r="L405" i="14"/>
  <c r="K405" i="14"/>
  <c r="J405" i="14"/>
  <c r="I405" i="14"/>
  <c r="H405" i="14"/>
  <c r="G405" i="14"/>
  <c r="F405" i="14"/>
  <c r="E405" i="14"/>
  <c r="D405" i="14"/>
  <c r="C405" i="14"/>
  <c r="B405" i="14"/>
  <c r="P402" i="14"/>
  <c r="O401" i="14"/>
  <c r="N401" i="14"/>
  <c r="M401" i="14"/>
  <c r="L401" i="14"/>
  <c r="K401" i="14"/>
  <c r="J401" i="14"/>
  <c r="I401" i="14"/>
  <c r="H401" i="14"/>
  <c r="G401" i="14"/>
  <c r="F401" i="14"/>
  <c r="E401" i="14"/>
  <c r="D401" i="14"/>
  <c r="C401" i="14"/>
  <c r="B401" i="14"/>
  <c r="O400" i="14"/>
  <c r="N400" i="14"/>
  <c r="M400" i="14"/>
  <c r="L400" i="14"/>
  <c r="K400" i="14"/>
  <c r="J400" i="14"/>
  <c r="I400" i="14"/>
  <c r="H400" i="14"/>
  <c r="G400" i="14"/>
  <c r="F400" i="14"/>
  <c r="E400" i="14"/>
  <c r="D400" i="14"/>
  <c r="C400" i="14"/>
  <c r="B400" i="14"/>
  <c r="O399" i="14"/>
  <c r="N399" i="14"/>
  <c r="M399" i="14"/>
  <c r="L399" i="14"/>
  <c r="K399" i="14"/>
  <c r="J399" i="14"/>
  <c r="I399" i="14"/>
  <c r="H399" i="14"/>
  <c r="G399" i="14"/>
  <c r="F399" i="14"/>
  <c r="E399" i="14"/>
  <c r="D399" i="14"/>
  <c r="C399" i="14"/>
  <c r="B399" i="14"/>
  <c r="B396" i="14"/>
  <c r="B397" i="14"/>
  <c r="M396" i="14"/>
  <c r="M397" i="14"/>
  <c r="P397" i="14"/>
  <c r="O396" i="14"/>
  <c r="O397" i="14"/>
  <c r="N396" i="14"/>
  <c r="N397" i="14"/>
  <c r="L396" i="14"/>
  <c r="L397" i="14"/>
  <c r="K396" i="14"/>
  <c r="K397" i="14"/>
  <c r="J396" i="14"/>
  <c r="J397" i="14"/>
  <c r="I396" i="14"/>
  <c r="I397" i="14"/>
  <c r="H396" i="14"/>
  <c r="H397" i="14"/>
  <c r="G396" i="14"/>
  <c r="G397" i="14"/>
  <c r="F396" i="14"/>
  <c r="F397" i="14"/>
  <c r="E396" i="14"/>
  <c r="E397" i="14"/>
  <c r="D396" i="14"/>
  <c r="D397" i="14"/>
  <c r="C396" i="14"/>
  <c r="C397" i="14"/>
  <c r="P396" i="14"/>
  <c r="O395" i="14"/>
  <c r="N395" i="14"/>
  <c r="M395" i="14"/>
  <c r="L395" i="14"/>
  <c r="K395" i="14"/>
  <c r="J395" i="14"/>
  <c r="I395" i="14"/>
  <c r="H395" i="14"/>
  <c r="G395" i="14"/>
  <c r="F395" i="14"/>
  <c r="E395" i="14"/>
  <c r="D395" i="14"/>
  <c r="C395" i="14"/>
  <c r="B395" i="14"/>
  <c r="O394" i="14"/>
  <c r="N394" i="14"/>
  <c r="M394" i="14"/>
  <c r="L394" i="14"/>
  <c r="K394" i="14"/>
  <c r="J394" i="14"/>
  <c r="I394" i="14"/>
  <c r="H394" i="14"/>
  <c r="G394" i="14"/>
  <c r="F394" i="14"/>
  <c r="E394" i="14"/>
  <c r="D394" i="14"/>
  <c r="C394" i="14"/>
  <c r="B394" i="14"/>
  <c r="O393" i="14"/>
  <c r="N393" i="14"/>
  <c r="M393" i="14"/>
  <c r="L393" i="14"/>
  <c r="K393" i="14"/>
  <c r="J393" i="14"/>
  <c r="I393" i="14"/>
  <c r="H393" i="14"/>
  <c r="G393" i="14"/>
  <c r="F393" i="14"/>
  <c r="E393" i="14"/>
  <c r="D393" i="14"/>
  <c r="C393" i="14"/>
  <c r="B393" i="14"/>
  <c r="B390" i="14"/>
  <c r="B391" i="14"/>
  <c r="M390" i="14"/>
  <c r="M391" i="14"/>
  <c r="P391" i="14"/>
  <c r="O390" i="14"/>
  <c r="O391" i="14"/>
  <c r="N390" i="14"/>
  <c r="N391" i="14"/>
  <c r="L390" i="14"/>
  <c r="L391" i="14"/>
  <c r="K390" i="14"/>
  <c r="K391" i="14"/>
  <c r="J390" i="14"/>
  <c r="J391" i="14"/>
  <c r="I390" i="14"/>
  <c r="I391" i="14"/>
  <c r="H390" i="14"/>
  <c r="H391" i="14"/>
  <c r="G390" i="14"/>
  <c r="G391" i="14"/>
  <c r="F390" i="14"/>
  <c r="F391" i="14"/>
  <c r="E390" i="14"/>
  <c r="E391" i="14"/>
  <c r="D390" i="14"/>
  <c r="D391" i="14"/>
  <c r="C390" i="14"/>
  <c r="C391" i="14"/>
  <c r="P390" i="14"/>
  <c r="O389" i="14"/>
  <c r="N389" i="14"/>
  <c r="M389" i="14"/>
  <c r="L389" i="14"/>
  <c r="K389" i="14"/>
  <c r="J389" i="14"/>
  <c r="I389" i="14"/>
  <c r="H389" i="14"/>
  <c r="G389" i="14"/>
  <c r="F389" i="14"/>
  <c r="E389" i="14"/>
  <c r="D389" i="14"/>
  <c r="C389" i="14"/>
  <c r="B389" i="14"/>
  <c r="O388" i="14"/>
  <c r="N388" i="14"/>
  <c r="M388" i="14"/>
  <c r="L388" i="14"/>
  <c r="K388" i="14"/>
  <c r="J388" i="14"/>
  <c r="I388" i="14"/>
  <c r="H388" i="14"/>
  <c r="G388" i="14"/>
  <c r="F388" i="14"/>
  <c r="E388" i="14"/>
  <c r="D388" i="14"/>
  <c r="C388" i="14"/>
  <c r="B388" i="14"/>
  <c r="O387" i="14"/>
  <c r="N387" i="14"/>
  <c r="M387" i="14"/>
  <c r="L387" i="14"/>
  <c r="K387" i="14"/>
  <c r="J387" i="14"/>
  <c r="I387" i="14"/>
  <c r="H387" i="14"/>
  <c r="G387" i="14"/>
  <c r="F387" i="14"/>
  <c r="E387" i="14"/>
  <c r="D387" i="14"/>
  <c r="C387" i="14"/>
  <c r="B387" i="14"/>
  <c r="B384" i="14"/>
  <c r="B385" i="14"/>
  <c r="M384" i="14"/>
  <c r="M385" i="14"/>
  <c r="P385" i="14"/>
  <c r="O384" i="14"/>
  <c r="O385" i="14"/>
  <c r="N384" i="14"/>
  <c r="N385" i="14"/>
  <c r="L384" i="14"/>
  <c r="L385" i="14"/>
  <c r="K384" i="14"/>
  <c r="K385" i="14"/>
  <c r="J384" i="14"/>
  <c r="J385" i="14"/>
  <c r="I384" i="14"/>
  <c r="I385" i="14"/>
  <c r="H384" i="14"/>
  <c r="H385" i="14"/>
  <c r="G384" i="14"/>
  <c r="G385" i="14"/>
  <c r="F384" i="14"/>
  <c r="F385" i="14"/>
  <c r="E384" i="14"/>
  <c r="E385" i="14"/>
  <c r="D384" i="14"/>
  <c r="D385" i="14"/>
  <c r="C384" i="14"/>
  <c r="C385" i="14"/>
  <c r="P384" i="14"/>
  <c r="O383" i="14"/>
  <c r="N383" i="14"/>
  <c r="M383" i="14"/>
  <c r="L383" i="14"/>
  <c r="K383" i="14"/>
  <c r="J383" i="14"/>
  <c r="I383" i="14"/>
  <c r="H383" i="14"/>
  <c r="G383" i="14"/>
  <c r="F383" i="14"/>
  <c r="E383" i="14"/>
  <c r="D383" i="14"/>
  <c r="C383" i="14"/>
  <c r="B383" i="14"/>
  <c r="O382" i="14"/>
  <c r="N382" i="14"/>
  <c r="M382" i="14"/>
  <c r="L382" i="14"/>
  <c r="K382" i="14"/>
  <c r="J382" i="14"/>
  <c r="I382" i="14"/>
  <c r="H382" i="14"/>
  <c r="G382" i="14"/>
  <c r="F382" i="14"/>
  <c r="E382" i="14"/>
  <c r="D382" i="14"/>
  <c r="C382" i="14"/>
  <c r="B382" i="14"/>
  <c r="O381" i="14"/>
  <c r="N381" i="14"/>
  <c r="M381" i="14"/>
  <c r="L381" i="14"/>
  <c r="K381" i="14"/>
  <c r="J381" i="14"/>
  <c r="I381" i="14"/>
  <c r="H381" i="14"/>
  <c r="G381" i="14"/>
  <c r="F381" i="14"/>
  <c r="E381" i="14"/>
  <c r="D381" i="14"/>
  <c r="C381" i="14"/>
  <c r="B381" i="14"/>
  <c r="B378" i="14"/>
  <c r="B379" i="14"/>
  <c r="M378" i="14"/>
  <c r="M379" i="14"/>
  <c r="P379" i="14"/>
  <c r="O378" i="14"/>
  <c r="O379" i="14"/>
  <c r="N378" i="14"/>
  <c r="N379" i="14"/>
  <c r="L378" i="14"/>
  <c r="L379" i="14"/>
  <c r="K378" i="14"/>
  <c r="K379" i="14"/>
  <c r="J378" i="14"/>
  <c r="J379" i="14"/>
  <c r="I378" i="14"/>
  <c r="I379" i="14"/>
  <c r="H378" i="14"/>
  <c r="H379" i="14"/>
  <c r="G378" i="14"/>
  <c r="G379" i="14"/>
  <c r="F378" i="14"/>
  <c r="F379" i="14"/>
  <c r="E378" i="14"/>
  <c r="E379" i="14"/>
  <c r="D378" i="14"/>
  <c r="D379" i="14"/>
  <c r="C378" i="14"/>
  <c r="C379" i="14"/>
  <c r="P378" i="14"/>
  <c r="O377" i="14"/>
  <c r="N377" i="14"/>
  <c r="M377" i="14"/>
  <c r="L377" i="14"/>
  <c r="K377" i="14"/>
  <c r="J377" i="14"/>
  <c r="I377" i="14"/>
  <c r="H377" i="14"/>
  <c r="G377" i="14"/>
  <c r="F377" i="14"/>
  <c r="E377" i="14"/>
  <c r="D377" i="14"/>
  <c r="C377" i="14"/>
  <c r="B377" i="14"/>
  <c r="O376" i="14"/>
  <c r="N376" i="14"/>
  <c r="M376" i="14"/>
  <c r="L376" i="14"/>
  <c r="K376" i="14"/>
  <c r="J376" i="14"/>
  <c r="I376" i="14"/>
  <c r="H376" i="14"/>
  <c r="G376" i="14"/>
  <c r="F376" i="14"/>
  <c r="E376" i="14"/>
  <c r="D376" i="14"/>
  <c r="C376" i="14"/>
  <c r="B376" i="14"/>
  <c r="O375" i="14"/>
  <c r="N375" i="14"/>
  <c r="M375" i="14"/>
  <c r="L375" i="14"/>
  <c r="K375" i="14"/>
  <c r="J375" i="14"/>
  <c r="I375" i="14"/>
  <c r="H375" i="14"/>
  <c r="G375" i="14"/>
  <c r="F375" i="14"/>
  <c r="E375" i="14"/>
  <c r="D375" i="14"/>
  <c r="C375" i="14"/>
  <c r="B375" i="14"/>
  <c r="B373" i="14"/>
  <c r="M373" i="14"/>
  <c r="P373" i="14"/>
  <c r="O373" i="14"/>
  <c r="N373" i="14"/>
  <c r="L373" i="14"/>
  <c r="K373" i="14"/>
  <c r="J373" i="14"/>
  <c r="I373" i="14"/>
  <c r="H373" i="14"/>
  <c r="G373" i="14"/>
  <c r="F373" i="14"/>
  <c r="E373" i="14"/>
  <c r="D373" i="14"/>
  <c r="C373" i="14"/>
  <c r="P372" i="14"/>
  <c r="O371" i="14"/>
  <c r="N371" i="14"/>
  <c r="M371" i="14"/>
  <c r="L371" i="14"/>
  <c r="K371" i="14"/>
  <c r="J371" i="14"/>
  <c r="I371" i="14"/>
  <c r="H371" i="14"/>
  <c r="G371" i="14"/>
  <c r="F371" i="14"/>
  <c r="E371" i="14"/>
  <c r="D371" i="14"/>
  <c r="C371" i="14"/>
  <c r="B371" i="14"/>
  <c r="O370" i="14"/>
  <c r="N370" i="14"/>
  <c r="M370" i="14"/>
  <c r="L370" i="14"/>
  <c r="K370" i="14"/>
  <c r="J370" i="14"/>
  <c r="I370" i="14"/>
  <c r="H370" i="14"/>
  <c r="G370" i="14"/>
  <c r="F370" i="14"/>
  <c r="E370" i="14"/>
  <c r="D370" i="14"/>
  <c r="C370" i="14"/>
  <c r="B370" i="14"/>
  <c r="O369" i="14"/>
  <c r="N369" i="14"/>
  <c r="M369" i="14"/>
  <c r="L369" i="14"/>
  <c r="K369" i="14"/>
  <c r="J369" i="14"/>
  <c r="I369" i="14"/>
  <c r="H369" i="14"/>
  <c r="G369" i="14"/>
  <c r="F369" i="14"/>
  <c r="E369" i="14"/>
  <c r="D369" i="14"/>
  <c r="C369" i="14"/>
  <c r="B369" i="14"/>
  <c r="B367" i="14"/>
  <c r="M367" i="14"/>
  <c r="P367" i="14"/>
  <c r="O367" i="14"/>
  <c r="N367" i="14"/>
  <c r="L367" i="14"/>
  <c r="K367" i="14"/>
  <c r="J367" i="14"/>
  <c r="I367" i="14"/>
  <c r="H367" i="14"/>
  <c r="G367" i="14"/>
  <c r="F367" i="14"/>
  <c r="E367" i="14"/>
  <c r="D367" i="14"/>
  <c r="C367" i="14"/>
  <c r="P366" i="14"/>
  <c r="O365" i="14"/>
  <c r="N365" i="14"/>
  <c r="M365" i="14"/>
  <c r="L365" i="14"/>
  <c r="K365" i="14"/>
  <c r="J365" i="14"/>
  <c r="I365" i="14"/>
  <c r="H365" i="14"/>
  <c r="G365" i="14"/>
  <c r="F365" i="14"/>
  <c r="E365" i="14"/>
  <c r="D365" i="14"/>
  <c r="C365" i="14"/>
  <c r="B365" i="14"/>
  <c r="O364" i="14"/>
  <c r="N364" i="14"/>
  <c r="M364" i="14"/>
  <c r="L364" i="14"/>
  <c r="K364" i="14"/>
  <c r="J364" i="14"/>
  <c r="I364" i="14"/>
  <c r="H364" i="14"/>
  <c r="G364" i="14"/>
  <c r="F364" i="14"/>
  <c r="E364" i="14"/>
  <c r="D364" i="14"/>
  <c r="C364" i="14"/>
  <c r="B364" i="14"/>
  <c r="O363" i="14"/>
  <c r="N363" i="14"/>
  <c r="M363" i="14"/>
  <c r="L363" i="14"/>
  <c r="K363" i="14"/>
  <c r="J363" i="14"/>
  <c r="I363" i="14"/>
  <c r="H363" i="14"/>
  <c r="G363" i="14"/>
  <c r="F363" i="14"/>
  <c r="E363" i="14"/>
  <c r="D363" i="14"/>
  <c r="C363" i="14"/>
  <c r="B363" i="14"/>
  <c r="B361" i="14"/>
  <c r="M361" i="14"/>
  <c r="P361" i="14"/>
  <c r="O361" i="14"/>
  <c r="N361" i="14"/>
  <c r="L361" i="14"/>
  <c r="K361" i="14"/>
  <c r="J361" i="14"/>
  <c r="I361" i="14"/>
  <c r="H361" i="14"/>
  <c r="G361" i="14"/>
  <c r="F361" i="14"/>
  <c r="E361" i="14"/>
  <c r="D361" i="14"/>
  <c r="C361" i="14"/>
  <c r="O359" i="14"/>
  <c r="N359" i="14"/>
  <c r="M359" i="14"/>
  <c r="L359" i="14"/>
  <c r="K359" i="14"/>
  <c r="J359" i="14"/>
  <c r="I359" i="14"/>
  <c r="H359" i="14"/>
  <c r="G359" i="14"/>
  <c r="F359" i="14"/>
  <c r="E359" i="14"/>
  <c r="D359" i="14"/>
  <c r="C359" i="14"/>
  <c r="B359" i="14"/>
  <c r="O358" i="14"/>
  <c r="N358" i="14"/>
  <c r="M358" i="14"/>
  <c r="L358" i="14"/>
  <c r="K358" i="14"/>
  <c r="J358" i="14"/>
  <c r="I358" i="14"/>
  <c r="H358" i="14"/>
  <c r="G358" i="14"/>
  <c r="F358" i="14"/>
  <c r="E358" i="14"/>
  <c r="D358" i="14"/>
  <c r="C358" i="14"/>
  <c r="B358" i="14"/>
  <c r="O357" i="14"/>
  <c r="N357" i="14"/>
  <c r="M357" i="14"/>
  <c r="L357" i="14"/>
  <c r="K357" i="14"/>
  <c r="J357" i="14"/>
  <c r="I357" i="14"/>
  <c r="H357" i="14"/>
  <c r="G357" i="14"/>
  <c r="F357" i="14"/>
  <c r="E357" i="14"/>
  <c r="D357" i="14"/>
  <c r="C357" i="14"/>
  <c r="B357" i="14"/>
  <c r="B355" i="14"/>
  <c r="M355" i="14"/>
  <c r="P355" i="14"/>
  <c r="O355" i="14"/>
  <c r="N355" i="14"/>
  <c r="L355" i="14"/>
  <c r="K355" i="14"/>
  <c r="J355" i="14"/>
  <c r="I355" i="14"/>
  <c r="H355" i="14"/>
  <c r="G355" i="14"/>
  <c r="F355" i="14"/>
  <c r="E355" i="14"/>
  <c r="D355" i="14"/>
  <c r="C355" i="14"/>
  <c r="O353" i="14"/>
  <c r="N353" i="14"/>
  <c r="M353" i="14"/>
  <c r="L353" i="14"/>
  <c r="K353" i="14"/>
  <c r="J353" i="14"/>
  <c r="I353" i="14"/>
  <c r="H353" i="14"/>
  <c r="G353" i="14"/>
  <c r="F353" i="14"/>
  <c r="E353" i="14"/>
  <c r="D353" i="14"/>
  <c r="C353" i="14"/>
  <c r="B353" i="14"/>
  <c r="O352" i="14"/>
  <c r="N352" i="14"/>
  <c r="M352" i="14"/>
  <c r="L352" i="14"/>
  <c r="K352" i="14"/>
  <c r="J352" i="14"/>
  <c r="I352" i="14"/>
  <c r="H352" i="14"/>
  <c r="G352" i="14"/>
  <c r="F352" i="14"/>
  <c r="E352" i="14"/>
  <c r="D352" i="14"/>
  <c r="C352" i="14"/>
  <c r="B352" i="14"/>
  <c r="O351" i="14"/>
  <c r="N351" i="14"/>
  <c r="M351" i="14"/>
  <c r="L351" i="14"/>
  <c r="K351" i="14"/>
  <c r="J351" i="14"/>
  <c r="I351" i="14"/>
  <c r="H351" i="14"/>
  <c r="G351" i="14"/>
  <c r="F351" i="14"/>
  <c r="E351" i="14"/>
  <c r="D351" i="14"/>
  <c r="C351" i="14"/>
  <c r="B351" i="14"/>
  <c r="M714" i="13"/>
  <c r="O653" i="13"/>
  <c r="N713" i="13"/>
  <c r="O713" i="13"/>
  <c r="O714" i="13"/>
  <c r="O716" i="13"/>
  <c r="N714" i="13"/>
  <c r="N716" i="13"/>
  <c r="O715" i="13"/>
  <c r="N715" i="13"/>
  <c r="L710" i="13"/>
  <c r="M709" i="13"/>
  <c r="N709" i="13"/>
  <c r="O709" i="13"/>
  <c r="O710" i="13"/>
  <c r="O712" i="13"/>
  <c r="N710" i="13"/>
  <c r="N712" i="13"/>
  <c r="M710" i="13"/>
  <c r="M712" i="13"/>
  <c r="O711" i="13"/>
  <c r="N711" i="13"/>
  <c r="K706" i="13"/>
  <c r="L705" i="13"/>
  <c r="M705" i="13"/>
  <c r="N705" i="13"/>
  <c r="O705" i="13"/>
  <c r="O706" i="13"/>
  <c r="O708" i="13"/>
  <c r="N706" i="13"/>
  <c r="N708" i="13"/>
  <c r="M706" i="13"/>
  <c r="M708" i="13"/>
  <c r="L706" i="13"/>
  <c r="L708" i="13"/>
  <c r="O707" i="13"/>
  <c r="N707" i="13"/>
  <c r="J702" i="13"/>
  <c r="K701" i="13"/>
  <c r="L701" i="13"/>
  <c r="M701" i="13"/>
  <c r="N701" i="13"/>
  <c r="O701" i="13"/>
  <c r="O702" i="13"/>
  <c r="O704" i="13"/>
  <c r="N702" i="13"/>
  <c r="N704" i="13"/>
  <c r="M702" i="13"/>
  <c r="M704" i="13"/>
  <c r="L702" i="13"/>
  <c r="L704" i="13"/>
  <c r="K702" i="13"/>
  <c r="K704" i="13"/>
  <c r="O703" i="13"/>
  <c r="N703" i="13"/>
  <c r="I698" i="13"/>
  <c r="J697" i="13"/>
  <c r="K697" i="13"/>
  <c r="L697" i="13"/>
  <c r="M697" i="13"/>
  <c r="N697" i="13"/>
  <c r="O697" i="13"/>
  <c r="O698" i="13"/>
  <c r="O700" i="13"/>
  <c r="N698" i="13"/>
  <c r="N700" i="13"/>
  <c r="M698" i="13"/>
  <c r="M700" i="13"/>
  <c r="L698" i="13"/>
  <c r="L700" i="13"/>
  <c r="K698" i="13"/>
  <c r="K700" i="13"/>
  <c r="J698" i="13"/>
  <c r="J700" i="13"/>
  <c r="O699" i="13"/>
  <c r="N699" i="13"/>
  <c r="H694" i="13"/>
  <c r="I693" i="13"/>
  <c r="J693" i="13"/>
  <c r="K693" i="13"/>
  <c r="L693" i="13"/>
  <c r="M693" i="13"/>
  <c r="N693" i="13"/>
  <c r="O693" i="13"/>
  <c r="O694" i="13"/>
  <c r="O696" i="13"/>
  <c r="N694" i="13"/>
  <c r="N696" i="13"/>
  <c r="M694" i="13"/>
  <c r="M696" i="13"/>
  <c r="L694" i="13"/>
  <c r="L696" i="13"/>
  <c r="K694" i="13"/>
  <c r="K696" i="13"/>
  <c r="J694" i="13"/>
  <c r="J696" i="13"/>
  <c r="I694" i="13"/>
  <c r="I696" i="13"/>
  <c r="O695" i="13"/>
  <c r="N695" i="13"/>
  <c r="G690" i="13"/>
  <c r="H689" i="13"/>
  <c r="I689" i="13"/>
  <c r="J689" i="13"/>
  <c r="K689" i="13"/>
  <c r="L689" i="13"/>
  <c r="M689" i="13"/>
  <c r="N689" i="13"/>
  <c r="O689" i="13"/>
  <c r="O690" i="13"/>
  <c r="O692" i="13"/>
  <c r="N690" i="13"/>
  <c r="N692" i="13"/>
  <c r="M690" i="13"/>
  <c r="M692" i="13"/>
  <c r="L690" i="13"/>
  <c r="L692" i="13"/>
  <c r="K690" i="13"/>
  <c r="K692" i="13"/>
  <c r="J690" i="13"/>
  <c r="J692" i="13"/>
  <c r="I690" i="13"/>
  <c r="I692" i="13"/>
  <c r="H690" i="13"/>
  <c r="H692" i="13"/>
  <c r="O691" i="13"/>
  <c r="N691" i="13"/>
  <c r="F686" i="13"/>
  <c r="G685" i="13"/>
  <c r="H685" i="13"/>
  <c r="I685" i="13"/>
  <c r="J685" i="13"/>
  <c r="K685" i="13"/>
  <c r="L685" i="13"/>
  <c r="M685" i="13"/>
  <c r="N685" i="13"/>
  <c r="O685" i="13"/>
  <c r="O686" i="13"/>
  <c r="O688" i="13"/>
  <c r="N686" i="13"/>
  <c r="N688" i="13"/>
  <c r="M686" i="13"/>
  <c r="M688" i="13"/>
  <c r="L686" i="13"/>
  <c r="L688" i="13"/>
  <c r="K686" i="13"/>
  <c r="K688" i="13"/>
  <c r="J686" i="13"/>
  <c r="J688" i="13"/>
  <c r="I686" i="13"/>
  <c r="I688" i="13"/>
  <c r="H686" i="13"/>
  <c r="H688" i="13"/>
  <c r="G686" i="13"/>
  <c r="G688" i="13"/>
  <c r="O687" i="13"/>
  <c r="N687" i="13"/>
  <c r="E682" i="13"/>
  <c r="F681" i="13"/>
  <c r="G681" i="13"/>
  <c r="H681" i="13"/>
  <c r="I681" i="13"/>
  <c r="J681" i="13"/>
  <c r="K681" i="13"/>
  <c r="L681" i="13"/>
  <c r="M681" i="13"/>
  <c r="N681" i="13"/>
  <c r="O681" i="13"/>
  <c r="O682" i="13"/>
  <c r="O684" i="13"/>
  <c r="N682" i="13"/>
  <c r="N684" i="13"/>
  <c r="M682" i="13"/>
  <c r="M684" i="13"/>
  <c r="L682" i="13"/>
  <c r="L684" i="13"/>
  <c r="K682" i="13"/>
  <c r="K684" i="13"/>
  <c r="J682" i="13"/>
  <c r="J684" i="13"/>
  <c r="I682" i="13"/>
  <c r="I684" i="13"/>
  <c r="H682" i="13"/>
  <c r="H684" i="13"/>
  <c r="G682" i="13"/>
  <c r="G684" i="13"/>
  <c r="F682" i="13"/>
  <c r="F684" i="13"/>
  <c r="O683" i="13"/>
  <c r="N683" i="13"/>
  <c r="D678" i="13"/>
  <c r="E677" i="13"/>
  <c r="F677" i="13"/>
  <c r="G677" i="13"/>
  <c r="H677" i="13"/>
  <c r="I677" i="13"/>
  <c r="J677" i="13"/>
  <c r="K677" i="13"/>
  <c r="L677" i="13"/>
  <c r="M677" i="13"/>
  <c r="N677" i="13"/>
  <c r="O677" i="13"/>
  <c r="O678" i="13"/>
  <c r="O680" i="13"/>
  <c r="N678" i="13"/>
  <c r="N680" i="13"/>
  <c r="M678" i="13"/>
  <c r="M680" i="13"/>
  <c r="L678" i="13"/>
  <c r="L680" i="13"/>
  <c r="K678" i="13"/>
  <c r="K680" i="13"/>
  <c r="J678" i="13"/>
  <c r="J680" i="13"/>
  <c r="I678" i="13"/>
  <c r="I680" i="13"/>
  <c r="H678" i="13"/>
  <c r="H680" i="13"/>
  <c r="G678" i="13"/>
  <c r="G680" i="13"/>
  <c r="F678" i="13"/>
  <c r="F680" i="13"/>
  <c r="E678" i="13"/>
  <c r="E680" i="13"/>
  <c r="O679" i="13"/>
  <c r="N679" i="13"/>
  <c r="C674" i="13"/>
  <c r="D673" i="13"/>
  <c r="E673" i="13"/>
  <c r="F673" i="13"/>
  <c r="G673" i="13"/>
  <c r="H673" i="13"/>
  <c r="I673" i="13"/>
  <c r="J673" i="13"/>
  <c r="K673" i="13"/>
  <c r="L673" i="13"/>
  <c r="M673" i="13"/>
  <c r="N673" i="13"/>
  <c r="O673" i="13"/>
  <c r="O674" i="13"/>
  <c r="O676" i="13"/>
  <c r="N674" i="13"/>
  <c r="N676" i="13"/>
  <c r="M674" i="13"/>
  <c r="M676" i="13"/>
  <c r="L674" i="13"/>
  <c r="L676" i="13"/>
  <c r="K674" i="13"/>
  <c r="K676" i="13"/>
  <c r="J674" i="13"/>
  <c r="J676" i="13"/>
  <c r="I674" i="13"/>
  <c r="I676" i="13"/>
  <c r="H674" i="13"/>
  <c r="H676" i="13"/>
  <c r="G674" i="13"/>
  <c r="G676" i="13"/>
  <c r="F674" i="13"/>
  <c r="F676" i="13"/>
  <c r="E674" i="13"/>
  <c r="E676" i="13"/>
  <c r="D674" i="13"/>
  <c r="D676" i="13"/>
  <c r="O675" i="13"/>
  <c r="N675" i="13"/>
  <c r="B670" i="13"/>
  <c r="C669" i="13"/>
  <c r="D669" i="13"/>
  <c r="E669" i="13"/>
  <c r="F669" i="13"/>
  <c r="G669" i="13"/>
  <c r="H669" i="13"/>
  <c r="I669" i="13"/>
  <c r="J669" i="13"/>
  <c r="K669" i="13"/>
  <c r="L669" i="13"/>
  <c r="M669" i="13"/>
  <c r="N669" i="13"/>
  <c r="O669" i="13"/>
  <c r="O670" i="13"/>
  <c r="O672" i="13"/>
  <c r="N670" i="13"/>
  <c r="N672" i="13"/>
  <c r="M670" i="13"/>
  <c r="M672" i="13"/>
  <c r="L670" i="13"/>
  <c r="L672" i="13"/>
  <c r="K670" i="13"/>
  <c r="K672" i="13"/>
  <c r="J670" i="13"/>
  <c r="J672" i="13"/>
  <c r="I670" i="13"/>
  <c r="I672" i="13"/>
  <c r="H670" i="13"/>
  <c r="H672" i="13"/>
  <c r="G670" i="13"/>
  <c r="G672" i="13"/>
  <c r="F670" i="13"/>
  <c r="F672" i="13"/>
  <c r="E670" i="13"/>
  <c r="E672" i="13"/>
  <c r="D670" i="13"/>
  <c r="D672" i="13"/>
  <c r="C670" i="13"/>
  <c r="C672" i="13"/>
  <c r="O671" i="13"/>
  <c r="N671" i="13"/>
  <c r="B457" i="13"/>
  <c r="B640" i="13"/>
  <c r="B647" i="13"/>
  <c r="C457" i="13"/>
  <c r="C640" i="13"/>
  <c r="C647" i="13"/>
  <c r="D457" i="13"/>
  <c r="D640" i="13"/>
  <c r="D647" i="13"/>
  <c r="E457" i="13"/>
  <c r="E640" i="13"/>
  <c r="E647" i="13"/>
  <c r="F457" i="13"/>
  <c r="F640" i="13"/>
  <c r="F647" i="13"/>
  <c r="G457" i="13"/>
  <c r="G640" i="13"/>
  <c r="G647" i="13"/>
  <c r="H457" i="13"/>
  <c r="H640" i="13"/>
  <c r="H647" i="13"/>
  <c r="I457" i="13"/>
  <c r="I640" i="13"/>
  <c r="I647" i="13"/>
  <c r="J457" i="13"/>
  <c r="J640" i="13"/>
  <c r="J647" i="13"/>
  <c r="K457" i="13"/>
  <c r="K640" i="13"/>
  <c r="K647" i="13"/>
  <c r="L457" i="13"/>
  <c r="L640" i="13"/>
  <c r="L647" i="13"/>
  <c r="M457" i="13"/>
  <c r="M640" i="13"/>
  <c r="M647" i="13"/>
  <c r="N457" i="13"/>
  <c r="N640" i="13"/>
  <c r="N647" i="13"/>
  <c r="P647" i="13"/>
  <c r="O457" i="13"/>
  <c r="O640" i="13"/>
  <c r="O647" i="13"/>
  <c r="O662" i="13"/>
  <c r="B584" i="13"/>
  <c r="B585" i="13"/>
  <c r="B586" i="13"/>
  <c r="B587" i="13"/>
  <c r="B588" i="13"/>
  <c r="B641" i="13"/>
  <c r="B648" i="13"/>
  <c r="C584" i="13"/>
  <c r="C585" i="13"/>
  <c r="C586" i="13"/>
  <c r="C587" i="13"/>
  <c r="C588" i="13"/>
  <c r="C641" i="13"/>
  <c r="C648" i="13"/>
  <c r="D584" i="13"/>
  <c r="D585" i="13"/>
  <c r="D586" i="13"/>
  <c r="D587" i="13"/>
  <c r="D588" i="13"/>
  <c r="D641" i="13"/>
  <c r="D648" i="13"/>
  <c r="E584" i="13"/>
  <c r="E585" i="13"/>
  <c r="E586" i="13"/>
  <c r="E587" i="13"/>
  <c r="E588" i="13"/>
  <c r="E641" i="13"/>
  <c r="E648" i="13"/>
  <c r="F584" i="13"/>
  <c r="F585" i="13"/>
  <c r="F586" i="13"/>
  <c r="F587" i="13"/>
  <c r="F588" i="13"/>
  <c r="F641" i="13"/>
  <c r="F648" i="13"/>
  <c r="G584" i="13"/>
  <c r="G585" i="13"/>
  <c r="G586" i="13"/>
  <c r="G587" i="13"/>
  <c r="G588" i="13"/>
  <c r="G641" i="13"/>
  <c r="G648" i="13"/>
  <c r="H584" i="13"/>
  <c r="H585" i="13"/>
  <c r="H586" i="13"/>
  <c r="H587" i="13"/>
  <c r="H588" i="13"/>
  <c r="H641" i="13"/>
  <c r="H648" i="13"/>
  <c r="I584" i="13"/>
  <c r="I585" i="13"/>
  <c r="I586" i="13"/>
  <c r="I587" i="13"/>
  <c r="I588" i="13"/>
  <c r="I641" i="13"/>
  <c r="I648" i="13"/>
  <c r="J584" i="13"/>
  <c r="J585" i="13"/>
  <c r="J586" i="13"/>
  <c r="J587" i="13"/>
  <c r="J588" i="13"/>
  <c r="J641" i="13"/>
  <c r="J648" i="13"/>
  <c r="K584" i="13"/>
  <c r="K585" i="13"/>
  <c r="K586" i="13"/>
  <c r="K587" i="13"/>
  <c r="K588" i="13"/>
  <c r="K641" i="13"/>
  <c r="K648" i="13"/>
  <c r="L584" i="13"/>
  <c r="L585" i="13"/>
  <c r="L586" i="13"/>
  <c r="L587" i="13"/>
  <c r="L588" i="13"/>
  <c r="L641" i="13"/>
  <c r="L648" i="13"/>
  <c r="M584" i="13"/>
  <c r="M585" i="13"/>
  <c r="M586" i="13"/>
  <c r="M587" i="13"/>
  <c r="M588" i="13"/>
  <c r="M641" i="13"/>
  <c r="M648" i="13"/>
  <c r="N585" i="13"/>
  <c r="N586" i="13"/>
  <c r="N587" i="13"/>
  <c r="N584" i="13"/>
  <c r="N588" i="13"/>
  <c r="N641" i="13"/>
  <c r="N648" i="13"/>
  <c r="P648" i="13"/>
  <c r="O585" i="13"/>
  <c r="O584" i="13"/>
  <c r="O588" i="13"/>
  <c r="O641" i="13"/>
  <c r="O648" i="13"/>
  <c r="O663" i="13"/>
  <c r="B646" i="13"/>
  <c r="B432" i="13"/>
  <c r="B354" i="13"/>
  <c r="B360" i="13"/>
  <c r="B465" i="13"/>
  <c r="B499" i="13"/>
  <c r="B500" i="13"/>
  <c r="B501" i="13"/>
  <c r="B502" i="13"/>
  <c r="B503" i="13"/>
  <c r="B511" i="13"/>
  <c r="B472" i="13"/>
  <c r="B532" i="13"/>
  <c r="B533" i="13"/>
  <c r="B534" i="13"/>
  <c r="B535" i="13"/>
  <c r="B536" i="13"/>
  <c r="B540" i="13"/>
  <c r="B541" i="13"/>
  <c r="B542" i="13"/>
  <c r="B543" i="13"/>
  <c r="B544" i="13"/>
  <c r="B551" i="13"/>
  <c r="B596" i="13"/>
  <c r="B559" i="13"/>
  <c r="B649" i="13"/>
  <c r="C646" i="13"/>
  <c r="C432" i="13"/>
  <c r="C354" i="13"/>
  <c r="C360" i="13"/>
  <c r="C465" i="13"/>
  <c r="C499" i="13"/>
  <c r="C500" i="13"/>
  <c r="C501" i="13"/>
  <c r="C502" i="13"/>
  <c r="C503" i="13"/>
  <c r="C511" i="13"/>
  <c r="C472" i="13"/>
  <c r="C532" i="13"/>
  <c r="C533" i="13"/>
  <c r="C534" i="13"/>
  <c r="C535" i="13"/>
  <c r="C536" i="13"/>
  <c r="C540" i="13"/>
  <c r="C541" i="13"/>
  <c r="C542" i="13"/>
  <c r="C543" i="13"/>
  <c r="C544" i="13"/>
  <c r="C551" i="13"/>
  <c r="C596" i="13"/>
  <c r="C559" i="13"/>
  <c r="C649" i="13"/>
  <c r="D646" i="13"/>
  <c r="D432" i="13"/>
  <c r="D354" i="13"/>
  <c r="D360" i="13"/>
  <c r="D465" i="13"/>
  <c r="D499" i="13"/>
  <c r="D500" i="13"/>
  <c r="D501" i="13"/>
  <c r="D502" i="13"/>
  <c r="D503" i="13"/>
  <c r="D511" i="13"/>
  <c r="D472" i="13"/>
  <c r="D532" i="13"/>
  <c r="D533" i="13"/>
  <c r="D534" i="13"/>
  <c r="D535" i="13"/>
  <c r="D536" i="13"/>
  <c r="D540" i="13"/>
  <c r="D541" i="13"/>
  <c r="D542" i="13"/>
  <c r="D543" i="13"/>
  <c r="D544" i="13"/>
  <c r="D551" i="13"/>
  <c r="D596" i="13"/>
  <c r="D559" i="13"/>
  <c r="D649" i="13"/>
  <c r="E646" i="13"/>
  <c r="E432" i="13"/>
  <c r="E354" i="13"/>
  <c r="E360" i="13"/>
  <c r="E465" i="13"/>
  <c r="E499" i="13"/>
  <c r="E500" i="13"/>
  <c r="E501" i="13"/>
  <c r="E502" i="13"/>
  <c r="E503" i="13"/>
  <c r="E511" i="13"/>
  <c r="E472" i="13"/>
  <c r="E532" i="13"/>
  <c r="E533" i="13"/>
  <c r="E534" i="13"/>
  <c r="E535" i="13"/>
  <c r="E536" i="13"/>
  <c r="E540" i="13"/>
  <c r="E541" i="13"/>
  <c r="E542" i="13"/>
  <c r="E543" i="13"/>
  <c r="E544" i="13"/>
  <c r="E551" i="13"/>
  <c r="E596" i="13"/>
  <c r="E559" i="13"/>
  <c r="E649" i="13"/>
  <c r="F646" i="13"/>
  <c r="F432" i="13"/>
  <c r="F354" i="13"/>
  <c r="F360" i="13"/>
  <c r="F465" i="13"/>
  <c r="F499" i="13"/>
  <c r="F500" i="13"/>
  <c r="F501" i="13"/>
  <c r="F502" i="13"/>
  <c r="F503" i="13"/>
  <c r="F511" i="13"/>
  <c r="F472" i="13"/>
  <c r="F532" i="13"/>
  <c r="F533" i="13"/>
  <c r="F534" i="13"/>
  <c r="F535" i="13"/>
  <c r="F536" i="13"/>
  <c r="F540" i="13"/>
  <c r="F541" i="13"/>
  <c r="F542" i="13"/>
  <c r="F543" i="13"/>
  <c r="F544" i="13"/>
  <c r="F551" i="13"/>
  <c r="F596" i="13"/>
  <c r="F559" i="13"/>
  <c r="F649" i="13"/>
  <c r="G646" i="13"/>
  <c r="G432" i="13"/>
  <c r="G354" i="13"/>
  <c r="G360" i="13"/>
  <c r="G465" i="13"/>
  <c r="G499" i="13"/>
  <c r="G500" i="13"/>
  <c r="G501" i="13"/>
  <c r="G502" i="13"/>
  <c r="G503" i="13"/>
  <c r="G511" i="13"/>
  <c r="G472" i="13"/>
  <c r="G532" i="13"/>
  <c r="G533" i="13"/>
  <c r="G534" i="13"/>
  <c r="G535" i="13"/>
  <c r="G536" i="13"/>
  <c r="G540" i="13"/>
  <c r="G541" i="13"/>
  <c r="G542" i="13"/>
  <c r="G543" i="13"/>
  <c r="G544" i="13"/>
  <c r="G551" i="13"/>
  <c r="G596" i="13"/>
  <c r="G559" i="13"/>
  <c r="G649" i="13"/>
  <c r="H646" i="13"/>
  <c r="H432" i="13"/>
  <c r="H354" i="13"/>
  <c r="H360" i="13"/>
  <c r="H465" i="13"/>
  <c r="H499" i="13"/>
  <c r="H500" i="13"/>
  <c r="H501" i="13"/>
  <c r="H502" i="13"/>
  <c r="H503" i="13"/>
  <c r="H511" i="13"/>
  <c r="H472" i="13"/>
  <c r="H532" i="13"/>
  <c r="H533" i="13"/>
  <c r="H534" i="13"/>
  <c r="H535" i="13"/>
  <c r="H536" i="13"/>
  <c r="H540" i="13"/>
  <c r="H541" i="13"/>
  <c r="H542" i="13"/>
  <c r="H543" i="13"/>
  <c r="H544" i="13"/>
  <c r="H551" i="13"/>
  <c r="H596" i="13"/>
  <c r="H559" i="13"/>
  <c r="H649" i="13"/>
  <c r="I646" i="13"/>
  <c r="I432" i="13"/>
  <c r="I354" i="13"/>
  <c r="I360" i="13"/>
  <c r="I465" i="13"/>
  <c r="I499" i="13"/>
  <c r="I500" i="13"/>
  <c r="I501" i="13"/>
  <c r="I502" i="13"/>
  <c r="I503" i="13"/>
  <c r="I511" i="13"/>
  <c r="I472" i="13"/>
  <c r="I532" i="13"/>
  <c r="I533" i="13"/>
  <c r="I534" i="13"/>
  <c r="I535" i="13"/>
  <c r="I536" i="13"/>
  <c r="I540" i="13"/>
  <c r="I541" i="13"/>
  <c r="I542" i="13"/>
  <c r="I543" i="13"/>
  <c r="I544" i="13"/>
  <c r="I551" i="13"/>
  <c r="I596" i="13"/>
  <c r="I559" i="13"/>
  <c r="I649" i="13"/>
  <c r="J646" i="13"/>
  <c r="J432" i="13"/>
  <c r="J354" i="13"/>
  <c r="J360" i="13"/>
  <c r="J465" i="13"/>
  <c r="J499" i="13"/>
  <c r="J500" i="13"/>
  <c r="J501" i="13"/>
  <c r="J502" i="13"/>
  <c r="J503" i="13"/>
  <c r="J511" i="13"/>
  <c r="J472" i="13"/>
  <c r="J532" i="13"/>
  <c r="J533" i="13"/>
  <c r="J534" i="13"/>
  <c r="J535" i="13"/>
  <c r="J536" i="13"/>
  <c r="J540" i="13"/>
  <c r="J541" i="13"/>
  <c r="J542" i="13"/>
  <c r="J543" i="13"/>
  <c r="J544" i="13"/>
  <c r="J551" i="13"/>
  <c r="J596" i="13"/>
  <c r="J559" i="13"/>
  <c r="J649" i="13"/>
  <c r="K646" i="13"/>
  <c r="K432" i="13"/>
  <c r="K354" i="13"/>
  <c r="K360" i="13"/>
  <c r="K465" i="13"/>
  <c r="K499" i="13"/>
  <c r="K500" i="13"/>
  <c r="K501" i="13"/>
  <c r="K502" i="13"/>
  <c r="K503" i="13"/>
  <c r="K511" i="13"/>
  <c r="K472" i="13"/>
  <c r="K532" i="13"/>
  <c r="K533" i="13"/>
  <c r="K534" i="13"/>
  <c r="K535" i="13"/>
  <c r="K536" i="13"/>
  <c r="K540" i="13"/>
  <c r="K541" i="13"/>
  <c r="K542" i="13"/>
  <c r="K543" i="13"/>
  <c r="K544" i="13"/>
  <c r="K551" i="13"/>
  <c r="K596" i="13"/>
  <c r="K559" i="13"/>
  <c r="K649" i="13"/>
  <c r="L646" i="13"/>
  <c r="L432" i="13"/>
  <c r="L354" i="13"/>
  <c r="L360" i="13"/>
  <c r="L465" i="13"/>
  <c r="L499" i="13"/>
  <c r="L500" i="13"/>
  <c r="L501" i="13"/>
  <c r="L502" i="13"/>
  <c r="L503" i="13"/>
  <c r="L511" i="13"/>
  <c r="L472" i="13"/>
  <c r="L532" i="13"/>
  <c r="L533" i="13"/>
  <c r="L534" i="13"/>
  <c r="L535" i="13"/>
  <c r="L536" i="13"/>
  <c r="L540" i="13"/>
  <c r="L541" i="13"/>
  <c r="L542" i="13"/>
  <c r="L543" i="13"/>
  <c r="L544" i="13"/>
  <c r="L551" i="13"/>
  <c r="L596" i="13"/>
  <c r="L559" i="13"/>
  <c r="L649" i="13"/>
  <c r="M646" i="13"/>
  <c r="M432" i="13"/>
  <c r="M354" i="13"/>
  <c r="M360" i="13"/>
  <c r="M465" i="13"/>
  <c r="M499" i="13"/>
  <c r="M500" i="13"/>
  <c r="M501" i="13"/>
  <c r="M502" i="13"/>
  <c r="M503" i="13"/>
  <c r="M511" i="13"/>
  <c r="M472" i="13"/>
  <c r="M532" i="13"/>
  <c r="M533" i="13"/>
  <c r="M534" i="13"/>
  <c r="M535" i="13"/>
  <c r="M536" i="13"/>
  <c r="M540" i="13"/>
  <c r="M541" i="13"/>
  <c r="M542" i="13"/>
  <c r="M543" i="13"/>
  <c r="M544" i="13"/>
  <c r="M551" i="13"/>
  <c r="M596" i="13"/>
  <c r="M559" i="13"/>
  <c r="M649" i="13"/>
  <c r="N646" i="13"/>
  <c r="N432" i="13"/>
  <c r="N354" i="13"/>
  <c r="N360" i="13"/>
  <c r="N500" i="13"/>
  <c r="N501" i="13"/>
  <c r="N502" i="13"/>
  <c r="N499" i="13"/>
  <c r="N503" i="13"/>
  <c r="N511" i="13"/>
  <c r="N472" i="13"/>
  <c r="N533" i="13"/>
  <c r="N534" i="13"/>
  <c r="N535" i="13"/>
  <c r="N532" i="13"/>
  <c r="N536" i="13"/>
  <c r="N541" i="13"/>
  <c r="N542" i="13"/>
  <c r="N543" i="13"/>
  <c r="N540" i="13"/>
  <c r="N544" i="13"/>
  <c r="N551" i="13"/>
  <c r="N596" i="13"/>
  <c r="N559" i="13"/>
  <c r="N649" i="13"/>
  <c r="P649" i="13"/>
  <c r="O646" i="13"/>
  <c r="B125" i="13"/>
  <c r="O432" i="13"/>
  <c r="O354" i="13"/>
  <c r="O360" i="13"/>
  <c r="O465" i="13"/>
  <c r="O500" i="13"/>
  <c r="O499" i="13"/>
  <c r="O503" i="13"/>
  <c r="O511" i="13"/>
  <c r="O472" i="13"/>
  <c r="O533" i="13"/>
  <c r="O532" i="13"/>
  <c r="O536" i="13"/>
  <c r="O541" i="13"/>
  <c r="O540" i="13"/>
  <c r="O544" i="13"/>
  <c r="O551" i="13"/>
  <c r="O596" i="13"/>
  <c r="O559" i="13"/>
  <c r="O649" i="13"/>
  <c r="O664" i="13"/>
  <c r="B650" i="13"/>
  <c r="C650" i="13"/>
  <c r="D650" i="13"/>
  <c r="E650" i="13"/>
  <c r="F650" i="13"/>
  <c r="G650" i="13"/>
  <c r="H650" i="13"/>
  <c r="I650" i="13"/>
  <c r="J650" i="13"/>
  <c r="K650" i="13"/>
  <c r="L650" i="13"/>
  <c r="M650" i="13"/>
  <c r="N650" i="13"/>
  <c r="P650" i="13"/>
  <c r="O650" i="13"/>
  <c r="O665" i="13"/>
  <c r="O666" i="13"/>
  <c r="O667" i="13"/>
  <c r="N662" i="13"/>
  <c r="N663" i="13"/>
  <c r="N664" i="13"/>
  <c r="N665" i="13"/>
  <c r="N666" i="13"/>
  <c r="N667" i="13"/>
  <c r="M662" i="13"/>
  <c r="M663" i="13"/>
  <c r="M664" i="13"/>
  <c r="M665" i="13"/>
  <c r="M667" i="13"/>
  <c r="L662" i="13"/>
  <c r="L663" i="13"/>
  <c r="L664" i="13"/>
  <c r="L665" i="13"/>
  <c r="L667" i="13"/>
  <c r="K662" i="13"/>
  <c r="K663" i="13"/>
  <c r="K664" i="13"/>
  <c r="K665" i="13"/>
  <c r="K667" i="13"/>
  <c r="J662" i="13"/>
  <c r="J663" i="13"/>
  <c r="J664" i="13"/>
  <c r="J665" i="13"/>
  <c r="J667" i="13"/>
  <c r="I662" i="13"/>
  <c r="I663" i="13"/>
  <c r="I664" i="13"/>
  <c r="I665" i="13"/>
  <c r="I667" i="13"/>
  <c r="H662" i="13"/>
  <c r="H663" i="13"/>
  <c r="H664" i="13"/>
  <c r="H665" i="13"/>
  <c r="H667" i="13"/>
  <c r="G662" i="13"/>
  <c r="G663" i="13"/>
  <c r="G664" i="13"/>
  <c r="G665" i="13"/>
  <c r="G667" i="13"/>
  <c r="F662" i="13"/>
  <c r="F663" i="13"/>
  <c r="F664" i="13"/>
  <c r="F665" i="13"/>
  <c r="F667" i="13"/>
  <c r="E662" i="13"/>
  <c r="E663" i="13"/>
  <c r="E664" i="13"/>
  <c r="E665" i="13"/>
  <c r="E667" i="13"/>
  <c r="D662" i="13"/>
  <c r="D663" i="13"/>
  <c r="D664" i="13"/>
  <c r="D665" i="13"/>
  <c r="D667" i="13"/>
  <c r="C662" i="13"/>
  <c r="C663" i="13"/>
  <c r="C664" i="13"/>
  <c r="C665" i="13"/>
  <c r="C667" i="13"/>
  <c r="B662" i="13"/>
  <c r="B663" i="13"/>
  <c r="B664" i="13"/>
  <c r="B665" i="13"/>
  <c r="B667" i="13"/>
  <c r="O642" i="13"/>
  <c r="O660" i="13"/>
  <c r="N642" i="13"/>
  <c r="N660" i="13"/>
  <c r="M642" i="13"/>
  <c r="M660" i="13"/>
  <c r="L642" i="13"/>
  <c r="L660" i="13"/>
  <c r="K642" i="13"/>
  <c r="K660" i="13"/>
  <c r="J642" i="13"/>
  <c r="J660" i="13"/>
  <c r="I642" i="13"/>
  <c r="I660" i="13"/>
  <c r="H642" i="13"/>
  <c r="H660" i="13"/>
  <c r="G642" i="13"/>
  <c r="G660" i="13"/>
  <c r="F642" i="13"/>
  <c r="F660" i="13"/>
  <c r="E642" i="13"/>
  <c r="E660" i="13"/>
  <c r="D642" i="13"/>
  <c r="D660" i="13"/>
  <c r="C642" i="13"/>
  <c r="C660" i="13"/>
  <c r="O372" i="13"/>
  <c r="N372" i="13"/>
  <c r="O656" i="13"/>
  <c r="O366" i="13"/>
  <c r="N366" i="13"/>
  <c r="O655" i="13"/>
  <c r="O408" i="13"/>
  <c r="N408" i="13"/>
  <c r="O657" i="13"/>
  <c r="O658" i="13"/>
  <c r="M372" i="13"/>
  <c r="N656" i="13"/>
  <c r="M366" i="13"/>
  <c r="M408" i="13"/>
  <c r="N657" i="13"/>
  <c r="N658" i="13"/>
  <c r="L372" i="13"/>
  <c r="M656" i="13"/>
  <c r="L366" i="13"/>
  <c r="M655" i="13"/>
  <c r="L408" i="13"/>
  <c r="M657" i="13"/>
  <c r="M658" i="13"/>
  <c r="K372" i="13"/>
  <c r="L656" i="13"/>
  <c r="K366" i="13"/>
  <c r="L655" i="13"/>
  <c r="K408" i="13"/>
  <c r="L657" i="13"/>
  <c r="L658" i="13"/>
  <c r="J372" i="13"/>
  <c r="K656" i="13"/>
  <c r="J366" i="13"/>
  <c r="K655" i="13"/>
  <c r="J408" i="13"/>
  <c r="K657" i="13"/>
  <c r="K658" i="13"/>
  <c r="I372" i="13"/>
  <c r="J656" i="13"/>
  <c r="I366" i="13"/>
  <c r="J655" i="13"/>
  <c r="I408" i="13"/>
  <c r="J657" i="13"/>
  <c r="J658" i="13"/>
  <c r="H372" i="13"/>
  <c r="I656" i="13"/>
  <c r="H366" i="13"/>
  <c r="I655" i="13"/>
  <c r="H408" i="13"/>
  <c r="I657" i="13"/>
  <c r="I658" i="13"/>
  <c r="G372" i="13"/>
  <c r="H656" i="13"/>
  <c r="G366" i="13"/>
  <c r="H655" i="13"/>
  <c r="G408" i="13"/>
  <c r="H657" i="13"/>
  <c r="H658" i="13"/>
  <c r="F372" i="13"/>
  <c r="G656" i="13"/>
  <c r="F366" i="13"/>
  <c r="G655" i="13"/>
  <c r="F408" i="13"/>
  <c r="G657" i="13"/>
  <c r="G658" i="13"/>
  <c r="E372" i="13"/>
  <c r="F656" i="13"/>
  <c r="E366" i="13"/>
  <c r="F655" i="13"/>
  <c r="E408" i="13"/>
  <c r="F657" i="13"/>
  <c r="F658" i="13"/>
  <c r="D372" i="13"/>
  <c r="E656" i="13"/>
  <c r="D366" i="13"/>
  <c r="E655" i="13"/>
  <c r="D408" i="13"/>
  <c r="E657" i="13"/>
  <c r="E658" i="13"/>
  <c r="C372" i="13"/>
  <c r="D656" i="13"/>
  <c r="C366" i="13"/>
  <c r="D655" i="13"/>
  <c r="C408" i="13"/>
  <c r="D657" i="13"/>
  <c r="D658" i="13"/>
  <c r="B372" i="13"/>
  <c r="C656" i="13"/>
  <c r="B366" i="13"/>
  <c r="C655" i="13"/>
  <c r="B408" i="13"/>
  <c r="C657" i="13"/>
  <c r="C658" i="13"/>
  <c r="P646" i="13"/>
  <c r="O645" i="13"/>
  <c r="N645" i="13"/>
  <c r="M645" i="13"/>
  <c r="L645" i="13"/>
  <c r="K645" i="13"/>
  <c r="J645" i="13"/>
  <c r="I645" i="13"/>
  <c r="H645" i="13"/>
  <c r="G645" i="13"/>
  <c r="F645" i="13"/>
  <c r="E645" i="13"/>
  <c r="D645" i="13"/>
  <c r="C645" i="13"/>
  <c r="B645" i="13"/>
  <c r="C644" i="13"/>
  <c r="M644" i="13"/>
  <c r="P644" i="13"/>
  <c r="O644" i="13"/>
  <c r="N644" i="13"/>
  <c r="L644" i="13"/>
  <c r="K644" i="13"/>
  <c r="J644" i="13"/>
  <c r="I644" i="13"/>
  <c r="H644" i="13"/>
  <c r="G644" i="13"/>
  <c r="F644" i="13"/>
  <c r="E644" i="13"/>
  <c r="D644" i="13"/>
  <c r="B644" i="13"/>
  <c r="P643" i="13"/>
  <c r="P641" i="13"/>
  <c r="P640" i="13"/>
  <c r="C637" i="13"/>
  <c r="M637" i="13"/>
  <c r="P637" i="13"/>
  <c r="O637" i="13"/>
  <c r="N637" i="13"/>
  <c r="L637" i="13"/>
  <c r="K637" i="13"/>
  <c r="J637" i="13"/>
  <c r="I637" i="13"/>
  <c r="H637" i="13"/>
  <c r="G637" i="13"/>
  <c r="F637" i="13"/>
  <c r="E637" i="13"/>
  <c r="D637" i="13"/>
  <c r="B637" i="13"/>
  <c r="C636" i="13"/>
  <c r="M636" i="13"/>
  <c r="P636" i="13"/>
  <c r="O636" i="13"/>
  <c r="N636" i="13"/>
  <c r="L636" i="13"/>
  <c r="K636" i="13"/>
  <c r="J636" i="13"/>
  <c r="I636" i="13"/>
  <c r="H636" i="13"/>
  <c r="G636" i="13"/>
  <c r="F636" i="13"/>
  <c r="E636" i="13"/>
  <c r="D636" i="13"/>
  <c r="B636" i="13"/>
  <c r="C634" i="13"/>
  <c r="M634" i="13"/>
  <c r="P634" i="13"/>
  <c r="O634" i="13"/>
  <c r="N634" i="13"/>
  <c r="L634" i="13"/>
  <c r="K634" i="13"/>
  <c r="J634" i="13"/>
  <c r="I634" i="13"/>
  <c r="H634" i="13"/>
  <c r="G634" i="13"/>
  <c r="F634" i="13"/>
  <c r="E634" i="13"/>
  <c r="D634" i="13"/>
  <c r="B634" i="13"/>
  <c r="C577" i="13"/>
  <c r="C578" i="13"/>
  <c r="C579" i="13"/>
  <c r="C580" i="13"/>
  <c r="C581" i="13"/>
  <c r="C563" i="13"/>
  <c r="C564" i="13"/>
  <c r="C565" i="13"/>
  <c r="C566" i="13"/>
  <c r="C567" i="13"/>
  <c r="C574" i="13"/>
  <c r="C582" i="13"/>
  <c r="C633" i="13"/>
  <c r="M577" i="13"/>
  <c r="M578" i="13"/>
  <c r="M579" i="13"/>
  <c r="M580" i="13"/>
  <c r="M581" i="13"/>
  <c r="M563" i="13"/>
  <c r="M564" i="13"/>
  <c r="M565" i="13"/>
  <c r="M566" i="13"/>
  <c r="M567" i="13"/>
  <c r="M574" i="13"/>
  <c r="M582" i="13"/>
  <c r="M633" i="13"/>
  <c r="P633" i="13"/>
  <c r="O578" i="13"/>
  <c r="O577" i="13"/>
  <c r="O581" i="13"/>
  <c r="O564" i="13"/>
  <c r="O563" i="13"/>
  <c r="O567" i="13"/>
  <c r="O574" i="13"/>
  <c r="O582" i="13"/>
  <c r="O633" i="13"/>
  <c r="N578" i="13"/>
  <c r="N579" i="13"/>
  <c r="N580" i="13"/>
  <c r="N577" i="13"/>
  <c r="N581" i="13"/>
  <c r="N564" i="13"/>
  <c r="N565" i="13"/>
  <c r="N566" i="13"/>
  <c r="N563" i="13"/>
  <c r="N567" i="13"/>
  <c r="N574" i="13"/>
  <c r="N582" i="13"/>
  <c r="N633" i="13"/>
  <c r="L577" i="13"/>
  <c r="L578" i="13"/>
  <c r="L579" i="13"/>
  <c r="L580" i="13"/>
  <c r="L581" i="13"/>
  <c r="L563" i="13"/>
  <c r="L564" i="13"/>
  <c r="L565" i="13"/>
  <c r="L566" i="13"/>
  <c r="L567" i="13"/>
  <c r="L574" i="13"/>
  <c r="L582" i="13"/>
  <c r="L633" i="13"/>
  <c r="K577" i="13"/>
  <c r="K578" i="13"/>
  <c r="K579" i="13"/>
  <c r="K580" i="13"/>
  <c r="K581" i="13"/>
  <c r="K563" i="13"/>
  <c r="K564" i="13"/>
  <c r="K565" i="13"/>
  <c r="K566" i="13"/>
  <c r="K567" i="13"/>
  <c r="K574" i="13"/>
  <c r="K582" i="13"/>
  <c r="K633" i="13"/>
  <c r="J577" i="13"/>
  <c r="J578" i="13"/>
  <c r="J579" i="13"/>
  <c r="J580" i="13"/>
  <c r="J581" i="13"/>
  <c r="J563" i="13"/>
  <c r="J564" i="13"/>
  <c r="J565" i="13"/>
  <c r="J566" i="13"/>
  <c r="J567" i="13"/>
  <c r="J574" i="13"/>
  <c r="J582" i="13"/>
  <c r="J633" i="13"/>
  <c r="I577" i="13"/>
  <c r="I578" i="13"/>
  <c r="I579" i="13"/>
  <c r="I580" i="13"/>
  <c r="I581" i="13"/>
  <c r="I563" i="13"/>
  <c r="I564" i="13"/>
  <c r="I565" i="13"/>
  <c r="I566" i="13"/>
  <c r="I567" i="13"/>
  <c r="I574" i="13"/>
  <c r="I582" i="13"/>
  <c r="I633" i="13"/>
  <c r="H577" i="13"/>
  <c r="H578" i="13"/>
  <c r="H579" i="13"/>
  <c r="H580" i="13"/>
  <c r="H581" i="13"/>
  <c r="H563" i="13"/>
  <c r="H564" i="13"/>
  <c r="H565" i="13"/>
  <c r="H566" i="13"/>
  <c r="H567" i="13"/>
  <c r="H574" i="13"/>
  <c r="H582" i="13"/>
  <c r="H633" i="13"/>
  <c r="G577" i="13"/>
  <c r="G578" i="13"/>
  <c r="G579" i="13"/>
  <c r="G580" i="13"/>
  <c r="G581" i="13"/>
  <c r="G563" i="13"/>
  <c r="G564" i="13"/>
  <c r="G565" i="13"/>
  <c r="G566" i="13"/>
  <c r="G567" i="13"/>
  <c r="G574" i="13"/>
  <c r="G582" i="13"/>
  <c r="G633" i="13"/>
  <c r="F577" i="13"/>
  <c r="F578" i="13"/>
  <c r="F579" i="13"/>
  <c r="F580" i="13"/>
  <c r="F581" i="13"/>
  <c r="F563" i="13"/>
  <c r="F564" i="13"/>
  <c r="F565" i="13"/>
  <c r="F566" i="13"/>
  <c r="F567" i="13"/>
  <c r="F574" i="13"/>
  <c r="F582" i="13"/>
  <c r="F633" i="13"/>
  <c r="E577" i="13"/>
  <c r="E578" i="13"/>
  <c r="E579" i="13"/>
  <c r="E580" i="13"/>
  <c r="E581" i="13"/>
  <c r="E563" i="13"/>
  <c r="E564" i="13"/>
  <c r="E565" i="13"/>
  <c r="E566" i="13"/>
  <c r="E567" i="13"/>
  <c r="E574" i="13"/>
  <c r="E582" i="13"/>
  <c r="E633" i="13"/>
  <c r="D577" i="13"/>
  <c r="D578" i="13"/>
  <c r="D579" i="13"/>
  <c r="D580" i="13"/>
  <c r="D581" i="13"/>
  <c r="D563" i="13"/>
  <c r="D564" i="13"/>
  <c r="D565" i="13"/>
  <c r="D566" i="13"/>
  <c r="D567" i="13"/>
  <c r="D574" i="13"/>
  <c r="D582" i="13"/>
  <c r="D633" i="13"/>
  <c r="B577" i="13"/>
  <c r="B578" i="13"/>
  <c r="B579" i="13"/>
  <c r="B580" i="13"/>
  <c r="B581" i="13"/>
  <c r="B563" i="13"/>
  <c r="B564" i="13"/>
  <c r="B565" i="13"/>
  <c r="B566" i="13"/>
  <c r="B567" i="13"/>
  <c r="B574" i="13"/>
  <c r="B582" i="13"/>
  <c r="B633" i="13"/>
  <c r="C402" i="13"/>
  <c r="C632" i="13"/>
  <c r="M402" i="13"/>
  <c r="M632" i="13"/>
  <c r="P632" i="13"/>
  <c r="O402" i="13"/>
  <c r="O632" i="13"/>
  <c r="N402" i="13"/>
  <c r="N632" i="13"/>
  <c r="L402" i="13"/>
  <c r="L632" i="13"/>
  <c r="K402" i="13"/>
  <c r="K632" i="13"/>
  <c r="J402" i="13"/>
  <c r="J632" i="13"/>
  <c r="I402" i="13"/>
  <c r="I632" i="13"/>
  <c r="H402" i="13"/>
  <c r="H632" i="13"/>
  <c r="G402" i="13"/>
  <c r="G632" i="13"/>
  <c r="F402" i="13"/>
  <c r="F632" i="13"/>
  <c r="E402" i="13"/>
  <c r="E632" i="13"/>
  <c r="D402" i="13"/>
  <c r="D632" i="13"/>
  <c r="B402" i="13"/>
  <c r="B632" i="13"/>
  <c r="O629" i="13"/>
  <c r="N629" i="13"/>
  <c r="M629" i="13"/>
  <c r="L629" i="13"/>
  <c r="K629" i="13"/>
  <c r="J629" i="13"/>
  <c r="I629" i="13"/>
  <c r="H629" i="13"/>
  <c r="G629" i="13"/>
  <c r="F629" i="13"/>
  <c r="E629" i="13"/>
  <c r="D629" i="13"/>
  <c r="C629" i="13"/>
  <c r="B629" i="13"/>
  <c r="O628" i="13"/>
  <c r="N628" i="13"/>
  <c r="M628" i="13"/>
  <c r="L628" i="13"/>
  <c r="K628" i="13"/>
  <c r="J628" i="13"/>
  <c r="I628" i="13"/>
  <c r="H628" i="13"/>
  <c r="G628" i="13"/>
  <c r="F628" i="13"/>
  <c r="E628" i="13"/>
  <c r="D628" i="13"/>
  <c r="C628" i="13"/>
  <c r="B628" i="13"/>
  <c r="O627" i="13"/>
  <c r="N627" i="13"/>
  <c r="M627" i="13"/>
  <c r="L627" i="13"/>
  <c r="K627" i="13"/>
  <c r="J627" i="13"/>
  <c r="I627" i="13"/>
  <c r="H627" i="13"/>
  <c r="G627" i="13"/>
  <c r="F627" i="13"/>
  <c r="E627" i="13"/>
  <c r="D627" i="13"/>
  <c r="C627" i="13"/>
  <c r="B627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C626" i="13"/>
  <c r="B626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C624" i="13"/>
  <c r="B624" i="13"/>
  <c r="O623" i="13"/>
  <c r="N623" i="13"/>
  <c r="M623" i="13"/>
  <c r="L623" i="13"/>
  <c r="K623" i="13"/>
  <c r="J623" i="13"/>
  <c r="I623" i="13"/>
  <c r="H623" i="13"/>
  <c r="G623" i="13"/>
  <c r="F623" i="13"/>
  <c r="E623" i="13"/>
  <c r="D623" i="13"/>
  <c r="C623" i="13"/>
  <c r="B623" i="13"/>
  <c r="O622" i="13"/>
  <c r="N622" i="13"/>
  <c r="M622" i="13"/>
  <c r="L622" i="13"/>
  <c r="K622" i="13"/>
  <c r="J622" i="13"/>
  <c r="I622" i="13"/>
  <c r="H622" i="13"/>
  <c r="G622" i="13"/>
  <c r="F622" i="13"/>
  <c r="E622" i="13"/>
  <c r="D622" i="13"/>
  <c r="C622" i="13"/>
  <c r="B622" i="13"/>
  <c r="O621" i="13"/>
  <c r="N621" i="13"/>
  <c r="M621" i="13"/>
  <c r="L621" i="13"/>
  <c r="K621" i="13"/>
  <c r="J621" i="13"/>
  <c r="I621" i="13"/>
  <c r="H621" i="13"/>
  <c r="G621" i="13"/>
  <c r="F621" i="13"/>
  <c r="E621" i="13"/>
  <c r="D621" i="13"/>
  <c r="C621" i="13"/>
  <c r="B621" i="13"/>
  <c r="O619" i="13"/>
  <c r="N619" i="13"/>
  <c r="M619" i="13"/>
  <c r="L619" i="13"/>
  <c r="K619" i="13"/>
  <c r="J619" i="13"/>
  <c r="I619" i="13"/>
  <c r="H619" i="13"/>
  <c r="G619" i="13"/>
  <c r="F619" i="13"/>
  <c r="E619" i="13"/>
  <c r="D619" i="13"/>
  <c r="C619" i="13"/>
  <c r="B619" i="13"/>
  <c r="O618" i="13"/>
  <c r="N618" i="13"/>
  <c r="M618" i="13"/>
  <c r="L618" i="13"/>
  <c r="K618" i="13"/>
  <c r="J618" i="13"/>
  <c r="I618" i="13"/>
  <c r="H618" i="13"/>
  <c r="G618" i="13"/>
  <c r="F618" i="13"/>
  <c r="E618" i="13"/>
  <c r="D618" i="13"/>
  <c r="C618" i="13"/>
  <c r="B618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C617" i="13"/>
  <c r="B617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C616" i="13"/>
  <c r="B616" i="13"/>
  <c r="O614" i="13"/>
  <c r="N614" i="13"/>
  <c r="M614" i="13"/>
  <c r="L614" i="13"/>
  <c r="K614" i="13"/>
  <c r="J614" i="13"/>
  <c r="I614" i="13"/>
  <c r="H614" i="13"/>
  <c r="G614" i="13"/>
  <c r="F614" i="13"/>
  <c r="E614" i="13"/>
  <c r="D614" i="13"/>
  <c r="C614" i="13"/>
  <c r="B614" i="13"/>
  <c r="O613" i="13"/>
  <c r="N613" i="13"/>
  <c r="M613" i="13"/>
  <c r="L613" i="13"/>
  <c r="K613" i="13"/>
  <c r="J613" i="13"/>
  <c r="I613" i="13"/>
  <c r="H613" i="13"/>
  <c r="G613" i="13"/>
  <c r="F613" i="13"/>
  <c r="E613" i="13"/>
  <c r="D613" i="13"/>
  <c r="C613" i="13"/>
  <c r="B613" i="13"/>
  <c r="O612" i="13"/>
  <c r="N612" i="13"/>
  <c r="M612" i="13"/>
  <c r="L612" i="13"/>
  <c r="K612" i="13"/>
  <c r="J612" i="13"/>
  <c r="I612" i="13"/>
  <c r="H612" i="13"/>
  <c r="G612" i="13"/>
  <c r="F612" i="13"/>
  <c r="E612" i="13"/>
  <c r="D612" i="13"/>
  <c r="C612" i="13"/>
  <c r="B612" i="13"/>
  <c r="O611" i="13"/>
  <c r="N611" i="13"/>
  <c r="M611" i="13"/>
  <c r="L611" i="13"/>
  <c r="K611" i="13"/>
  <c r="J611" i="13"/>
  <c r="I611" i="13"/>
  <c r="H611" i="13"/>
  <c r="G611" i="13"/>
  <c r="F611" i="13"/>
  <c r="E611" i="13"/>
  <c r="D611" i="13"/>
  <c r="C611" i="13"/>
  <c r="B611" i="13"/>
  <c r="C602" i="13"/>
  <c r="C608" i="13"/>
  <c r="M602" i="13"/>
  <c r="M608" i="13"/>
  <c r="P608" i="13"/>
  <c r="O602" i="13"/>
  <c r="O608" i="13"/>
  <c r="N602" i="13"/>
  <c r="N608" i="13"/>
  <c r="L602" i="13"/>
  <c r="L608" i="13"/>
  <c r="K602" i="13"/>
  <c r="K608" i="13"/>
  <c r="J602" i="13"/>
  <c r="J608" i="13"/>
  <c r="I602" i="13"/>
  <c r="I608" i="13"/>
  <c r="H602" i="13"/>
  <c r="H608" i="13"/>
  <c r="G602" i="13"/>
  <c r="G608" i="13"/>
  <c r="F602" i="13"/>
  <c r="F608" i="13"/>
  <c r="E602" i="13"/>
  <c r="E608" i="13"/>
  <c r="D602" i="13"/>
  <c r="D608" i="13"/>
  <c r="B602" i="13"/>
  <c r="B608" i="13"/>
  <c r="O601" i="13"/>
  <c r="O607" i="13"/>
  <c r="N601" i="13"/>
  <c r="N607" i="13"/>
  <c r="M601" i="13"/>
  <c r="M607" i="13"/>
  <c r="L601" i="13"/>
  <c r="L607" i="13"/>
  <c r="K601" i="13"/>
  <c r="K607" i="13"/>
  <c r="J601" i="13"/>
  <c r="J607" i="13"/>
  <c r="I601" i="13"/>
  <c r="I607" i="13"/>
  <c r="H601" i="13"/>
  <c r="H607" i="13"/>
  <c r="G601" i="13"/>
  <c r="G607" i="13"/>
  <c r="F601" i="13"/>
  <c r="F607" i="13"/>
  <c r="E601" i="13"/>
  <c r="E607" i="13"/>
  <c r="D601" i="13"/>
  <c r="D607" i="13"/>
  <c r="C601" i="13"/>
  <c r="C607" i="13"/>
  <c r="B601" i="13"/>
  <c r="B607" i="13"/>
  <c r="O600" i="13"/>
  <c r="O606" i="13"/>
  <c r="N600" i="13"/>
  <c r="N606" i="13"/>
  <c r="M600" i="13"/>
  <c r="M606" i="13"/>
  <c r="L600" i="13"/>
  <c r="L606" i="13"/>
  <c r="K600" i="13"/>
  <c r="K606" i="13"/>
  <c r="J600" i="13"/>
  <c r="J606" i="13"/>
  <c r="I600" i="13"/>
  <c r="I606" i="13"/>
  <c r="H600" i="13"/>
  <c r="H606" i="13"/>
  <c r="G600" i="13"/>
  <c r="G606" i="13"/>
  <c r="F600" i="13"/>
  <c r="F606" i="13"/>
  <c r="E600" i="13"/>
  <c r="E606" i="13"/>
  <c r="D600" i="13"/>
  <c r="D606" i="13"/>
  <c r="C600" i="13"/>
  <c r="C606" i="13"/>
  <c r="B600" i="13"/>
  <c r="B606" i="13"/>
  <c r="O599" i="13"/>
  <c r="O605" i="13"/>
  <c r="N599" i="13"/>
  <c r="N605" i="13"/>
  <c r="M599" i="13"/>
  <c r="M605" i="13"/>
  <c r="L599" i="13"/>
  <c r="L605" i="13"/>
  <c r="K599" i="13"/>
  <c r="K605" i="13"/>
  <c r="J599" i="13"/>
  <c r="J605" i="13"/>
  <c r="I599" i="13"/>
  <c r="I605" i="13"/>
  <c r="H599" i="13"/>
  <c r="H605" i="13"/>
  <c r="G599" i="13"/>
  <c r="G605" i="13"/>
  <c r="F599" i="13"/>
  <c r="F605" i="13"/>
  <c r="E599" i="13"/>
  <c r="E605" i="13"/>
  <c r="D599" i="13"/>
  <c r="D605" i="13"/>
  <c r="C599" i="13"/>
  <c r="C605" i="13"/>
  <c r="B599" i="13"/>
  <c r="B605" i="13"/>
  <c r="C603" i="13"/>
  <c r="M603" i="13"/>
  <c r="P603" i="13"/>
  <c r="O603" i="13"/>
  <c r="N603" i="13"/>
  <c r="L603" i="13"/>
  <c r="K603" i="13"/>
  <c r="J603" i="13"/>
  <c r="I603" i="13"/>
  <c r="H603" i="13"/>
  <c r="G603" i="13"/>
  <c r="F603" i="13"/>
  <c r="E603" i="13"/>
  <c r="D603" i="13"/>
  <c r="B603" i="13"/>
  <c r="C597" i="13"/>
  <c r="M597" i="13"/>
  <c r="P597" i="13"/>
  <c r="O597" i="13"/>
  <c r="N597" i="13"/>
  <c r="L597" i="13"/>
  <c r="K597" i="13"/>
  <c r="J597" i="13"/>
  <c r="I597" i="13"/>
  <c r="H597" i="13"/>
  <c r="G597" i="13"/>
  <c r="F597" i="13"/>
  <c r="E597" i="13"/>
  <c r="D597" i="13"/>
  <c r="B597" i="13"/>
  <c r="P596" i="13"/>
  <c r="O595" i="13"/>
  <c r="N595" i="13"/>
  <c r="M595" i="13"/>
  <c r="L595" i="13"/>
  <c r="K595" i="13"/>
  <c r="J595" i="13"/>
  <c r="I595" i="13"/>
  <c r="H595" i="13"/>
  <c r="G595" i="13"/>
  <c r="F595" i="13"/>
  <c r="E595" i="13"/>
  <c r="D595" i="13"/>
  <c r="C595" i="13"/>
  <c r="B595" i="13"/>
  <c r="O594" i="13"/>
  <c r="N594" i="13"/>
  <c r="M594" i="13"/>
  <c r="L594" i="13"/>
  <c r="K594" i="13"/>
  <c r="J594" i="13"/>
  <c r="I594" i="13"/>
  <c r="H594" i="13"/>
  <c r="G594" i="13"/>
  <c r="F594" i="13"/>
  <c r="E594" i="13"/>
  <c r="D594" i="13"/>
  <c r="C594" i="13"/>
  <c r="B594" i="13"/>
  <c r="O593" i="13"/>
  <c r="N593" i="13"/>
  <c r="M593" i="13"/>
  <c r="L593" i="13"/>
  <c r="K593" i="13"/>
  <c r="J593" i="13"/>
  <c r="I593" i="13"/>
  <c r="H593" i="13"/>
  <c r="G593" i="13"/>
  <c r="F593" i="13"/>
  <c r="E593" i="13"/>
  <c r="D593" i="13"/>
  <c r="C593" i="13"/>
  <c r="B593" i="13"/>
  <c r="O590" i="13"/>
  <c r="N590" i="13"/>
  <c r="M590" i="13"/>
  <c r="L590" i="13"/>
  <c r="K590" i="13"/>
  <c r="J590" i="13"/>
  <c r="I590" i="13"/>
  <c r="H590" i="13"/>
  <c r="G590" i="13"/>
  <c r="F590" i="13"/>
  <c r="E590" i="13"/>
  <c r="D590" i="13"/>
  <c r="C590" i="13"/>
  <c r="C589" i="13"/>
  <c r="M589" i="13"/>
  <c r="P589" i="13"/>
  <c r="O589" i="13"/>
  <c r="N589" i="13"/>
  <c r="L589" i="13"/>
  <c r="K589" i="13"/>
  <c r="J589" i="13"/>
  <c r="I589" i="13"/>
  <c r="H589" i="13"/>
  <c r="G589" i="13"/>
  <c r="F589" i="13"/>
  <c r="E589" i="13"/>
  <c r="D589" i="13"/>
  <c r="B589" i="13"/>
  <c r="P588" i="13"/>
  <c r="O587" i="13"/>
  <c r="O586" i="13"/>
  <c r="P582" i="13"/>
  <c r="P581" i="13"/>
  <c r="O580" i="13"/>
  <c r="O579" i="13"/>
  <c r="C575" i="13"/>
  <c r="M575" i="13"/>
  <c r="P575" i="13"/>
  <c r="O575" i="13"/>
  <c r="N575" i="13"/>
  <c r="L575" i="13"/>
  <c r="K575" i="13"/>
  <c r="J575" i="13"/>
  <c r="I575" i="13"/>
  <c r="H575" i="13"/>
  <c r="G575" i="13"/>
  <c r="F575" i="13"/>
  <c r="E575" i="13"/>
  <c r="D575" i="13"/>
  <c r="B575" i="13"/>
  <c r="P574" i="13"/>
  <c r="O502" i="13"/>
  <c r="O510" i="13"/>
  <c r="O535" i="13"/>
  <c r="O543" i="13"/>
  <c r="O550" i="13"/>
  <c r="O566" i="13"/>
  <c r="O573" i="13"/>
  <c r="N510" i="13"/>
  <c r="N550" i="13"/>
  <c r="N573" i="13"/>
  <c r="M510" i="13"/>
  <c r="M550" i="13"/>
  <c r="M573" i="13"/>
  <c r="L510" i="13"/>
  <c r="L550" i="13"/>
  <c r="L573" i="13"/>
  <c r="K510" i="13"/>
  <c r="K550" i="13"/>
  <c r="K573" i="13"/>
  <c r="J510" i="13"/>
  <c r="J550" i="13"/>
  <c r="J573" i="13"/>
  <c r="I510" i="13"/>
  <c r="I550" i="13"/>
  <c r="I573" i="13"/>
  <c r="H510" i="13"/>
  <c r="H550" i="13"/>
  <c r="H573" i="13"/>
  <c r="G510" i="13"/>
  <c r="G550" i="13"/>
  <c r="G573" i="13"/>
  <c r="F510" i="13"/>
  <c r="F550" i="13"/>
  <c r="F573" i="13"/>
  <c r="E510" i="13"/>
  <c r="E550" i="13"/>
  <c r="E573" i="13"/>
  <c r="D510" i="13"/>
  <c r="D550" i="13"/>
  <c r="D573" i="13"/>
  <c r="C510" i="13"/>
  <c r="C550" i="13"/>
  <c r="C573" i="13"/>
  <c r="B510" i="13"/>
  <c r="B550" i="13"/>
  <c r="B573" i="13"/>
  <c r="O501" i="13"/>
  <c r="O509" i="13"/>
  <c r="O534" i="13"/>
  <c r="O542" i="13"/>
  <c r="O549" i="13"/>
  <c r="O565" i="13"/>
  <c r="O572" i="13"/>
  <c r="N509" i="13"/>
  <c r="N549" i="13"/>
  <c r="N572" i="13"/>
  <c r="M509" i="13"/>
  <c r="M549" i="13"/>
  <c r="M572" i="13"/>
  <c r="L509" i="13"/>
  <c r="L549" i="13"/>
  <c r="L572" i="13"/>
  <c r="K509" i="13"/>
  <c r="K549" i="13"/>
  <c r="K572" i="13"/>
  <c r="J509" i="13"/>
  <c r="J549" i="13"/>
  <c r="J572" i="13"/>
  <c r="I509" i="13"/>
  <c r="I549" i="13"/>
  <c r="I572" i="13"/>
  <c r="H509" i="13"/>
  <c r="H549" i="13"/>
  <c r="H572" i="13"/>
  <c r="G509" i="13"/>
  <c r="G549" i="13"/>
  <c r="G572" i="13"/>
  <c r="F509" i="13"/>
  <c r="F549" i="13"/>
  <c r="F572" i="13"/>
  <c r="E509" i="13"/>
  <c r="E549" i="13"/>
  <c r="E572" i="13"/>
  <c r="D509" i="13"/>
  <c r="D549" i="13"/>
  <c r="D572" i="13"/>
  <c r="C509" i="13"/>
  <c r="C549" i="13"/>
  <c r="C572" i="13"/>
  <c r="B509" i="13"/>
  <c r="B549" i="13"/>
  <c r="B572" i="13"/>
  <c r="O508" i="13"/>
  <c r="O548" i="13"/>
  <c r="O571" i="13"/>
  <c r="N508" i="13"/>
  <c r="N548" i="13"/>
  <c r="N571" i="13"/>
  <c r="M508" i="13"/>
  <c r="M548" i="13"/>
  <c r="M571" i="13"/>
  <c r="L508" i="13"/>
  <c r="L548" i="13"/>
  <c r="L571" i="13"/>
  <c r="K508" i="13"/>
  <c r="K548" i="13"/>
  <c r="K571" i="13"/>
  <c r="J508" i="13"/>
  <c r="J548" i="13"/>
  <c r="J571" i="13"/>
  <c r="I508" i="13"/>
  <c r="I548" i="13"/>
  <c r="I571" i="13"/>
  <c r="H508" i="13"/>
  <c r="H548" i="13"/>
  <c r="H571" i="13"/>
  <c r="G508" i="13"/>
  <c r="G548" i="13"/>
  <c r="G571" i="13"/>
  <c r="F508" i="13"/>
  <c r="F548" i="13"/>
  <c r="F571" i="13"/>
  <c r="E508" i="13"/>
  <c r="E548" i="13"/>
  <c r="E571" i="13"/>
  <c r="D508" i="13"/>
  <c r="D548" i="13"/>
  <c r="D571" i="13"/>
  <c r="C508" i="13"/>
  <c r="C548" i="13"/>
  <c r="C571" i="13"/>
  <c r="B508" i="13"/>
  <c r="B548" i="13"/>
  <c r="B571" i="13"/>
  <c r="O507" i="13"/>
  <c r="O547" i="13"/>
  <c r="O570" i="13"/>
  <c r="N507" i="13"/>
  <c r="N547" i="13"/>
  <c r="N570" i="13"/>
  <c r="M507" i="13"/>
  <c r="M547" i="13"/>
  <c r="M570" i="13"/>
  <c r="L507" i="13"/>
  <c r="L547" i="13"/>
  <c r="L570" i="13"/>
  <c r="K507" i="13"/>
  <c r="K547" i="13"/>
  <c r="K570" i="13"/>
  <c r="J507" i="13"/>
  <c r="J547" i="13"/>
  <c r="J570" i="13"/>
  <c r="I507" i="13"/>
  <c r="I547" i="13"/>
  <c r="I570" i="13"/>
  <c r="H507" i="13"/>
  <c r="H547" i="13"/>
  <c r="H570" i="13"/>
  <c r="G507" i="13"/>
  <c r="G547" i="13"/>
  <c r="G570" i="13"/>
  <c r="F507" i="13"/>
  <c r="F547" i="13"/>
  <c r="F570" i="13"/>
  <c r="E507" i="13"/>
  <c r="E547" i="13"/>
  <c r="E570" i="13"/>
  <c r="D507" i="13"/>
  <c r="D547" i="13"/>
  <c r="D570" i="13"/>
  <c r="C507" i="13"/>
  <c r="C547" i="13"/>
  <c r="C570" i="13"/>
  <c r="B507" i="13"/>
  <c r="B547" i="13"/>
  <c r="B570" i="13"/>
  <c r="C568" i="13"/>
  <c r="M568" i="13"/>
  <c r="P568" i="13"/>
  <c r="O568" i="13"/>
  <c r="N568" i="13"/>
  <c r="L568" i="13"/>
  <c r="K568" i="13"/>
  <c r="J568" i="13"/>
  <c r="I568" i="13"/>
  <c r="H568" i="13"/>
  <c r="G568" i="13"/>
  <c r="F568" i="13"/>
  <c r="E568" i="13"/>
  <c r="D568" i="13"/>
  <c r="B568" i="13"/>
  <c r="P567" i="13"/>
  <c r="O561" i="13"/>
  <c r="N561" i="13"/>
  <c r="M561" i="13"/>
  <c r="L561" i="13"/>
  <c r="K561" i="13"/>
  <c r="J561" i="13"/>
  <c r="I561" i="13"/>
  <c r="H561" i="13"/>
  <c r="G561" i="13"/>
  <c r="F561" i="13"/>
  <c r="E561" i="13"/>
  <c r="D561" i="13"/>
  <c r="C561" i="13"/>
  <c r="C560" i="13"/>
  <c r="M560" i="13"/>
  <c r="P560" i="13"/>
  <c r="O560" i="13"/>
  <c r="N560" i="13"/>
  <c r="L560" i="13"/>
  <c r="K560" i="13"/>
  <c r="J560" i="13"/>
  <c r="I560" i="13"/>
  <c r="H560" i="13"/>
  <c r="G560" i="13"/>
  <c r="F560" i="13"/>
  <c r="E560" i="13"/>
  <c r="D560" i="13"/>
  <c r="B560" i="13"/>
  <c r="P559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C558" i="13"/>
  <c r="B558" i="13"/>
  <c r="O557" i="13"/>
  <c r="N557" i="13"/>
  <c r="M557" i="13"/>
  <c r="L557" i="13"/>
  <c r="K557" i="13"/>
  <c r="J557" i="13"/>
  <c r="I557" i="13"/>
  <c r="H557" i="13"/>
  <c r="G557" i="13"/>
  <c r="F557" i="13"/>
  <c r="E557" i="13"/>
  <c r="D557" i="13"/>
  <c r="C557" i="13"/>
  <c r="B557" i="13"/>
  <c r="O556" i="13"/>
  <c r="N556" i="13"/>
  <c r="M556" i="13"/>
  <c r="L556" i="13"/>
  <c r="K556" i="13"/>
  <c r="J556" i="13"/>
  <c r="I556" i="13"/>
  <c r="H556" i="13"/>
  <c r="G556" i="13"/>
  <c r="F556" i="13"/>
  <c r="E556" i="13"/>
  <c r="D556" i="13"/>
  <c r="C556" i="13"/>
  <c r="B556" i="13"/>
  <c r="O555" i="13"/>
  <c r="N555" i="13"/>
  <c r="M555" i="13"/>
  <c r="L555" i="13"/>
  <c r="K555" i="13"/>
  <c r="J555" i="13"/>
  <c r="I555" i="13"/>
  <c r="H555" i="13"/>
  <c r="G555" i="13"/>
  <c r="F555" i="13"/>
  <c r="E555" i="13"/>
  <c r="D555" i="13"/>
  <c r="C555" i="13"/>
  <c r="B555" i="13"/>
  <c r="O553" i="13"/>
  <c r="N553" i="13"/>
  <c r="M553" i="13"/>
  <c r="L553" i="13"/>
  <c r="K553" i="13"/>
  <c r="J553" i="13"/>
  <c r="I553" i="13"/>
  <c r="H553" i="13"/>
  <c r="G553" i="13"/>
  <c r="F553" i="13"/>
  <c r="E553" i="13"/>
  <c r="D553" i="13"/>
  <c r="C553" i="13"/>
  <c r="C552" i="13"/>
  <c r="M552" i="13"/>
  <c r="P552" i="13"/>
  <c r="O552" i="13"/>
  <c r="N552" i="13"/>
  <c r="L552" i="13"/>
  <c r="K552" i="13"/>
  <c r="J552" i="13"/>
  <c r="I552" i="13"/>
  <c r="H552" i="13"/>
  <c r="G552" i="13"/>
  <c r="F552" i="13"/>
  <c r="E552" i="13"/>
  <c r="D552" i="13"/>
  <c r="B552" i="13"/>
  <c r="P551" i="13"/>
  <c r="C545" i="13"/>
  <c r="M545" i="13"/>
  <c r="P545" i="13"/>
  <c r="O545" i="13"/>
  <c r="N545" i="13"/>
  <c r="L545" i="13"/>
  <c r="K545" i="13"/>
  <c r="J545" i="13"/>
  <c r="I545" i="13"/>
  <c r="H545" i="13"/>
  <c r="G545" i="13"/>
  <c r="F545" i="13"/>
  <c r="E545" i="13"/>
  <c r="D545" i="13"/>
  <c r="B545" i="13"/>
  <c r="P544" i="13"/>
  <c r="O538" i="13"/>
  <c r="N538" i="13"/>
  <c r="M538" i="13"/>
  <c r="L538" i="13"/>
  <c r="K538" i="13"/>
  <c r="J538" i="13"/>
  <c r="I538" i="13"/>
  <c r="H538" i="13"/>
  <c r="G538" i="13"/>
  <c r="F538" i="13"/>
  <c r="E538" i="13"/>
  <c r="D538" i="13"/>
  <c r="C538" i="13"/>
  <c r="C537" i="13"/>
  <c r="M537" i="13"/>
  <c r="P537" i="13"/>
  <c r="O537" i="13"/>
  <c r="N537" i="13"/>
  <c r="L537" i="13"/>
  <c r="K537" i="13"/>
  <c r="J537" i="13"/>
  <c r="I537" i="13"/>
  <c r="H537" i="13"/>
  <c r="G537" i="13"/>
  <c r="F537" i="13"/>
  <c r="E537" i="13"/>
  <c r="D537" i="13"/>
  <c r="B537" i="13"/>
  <c r="P536" i="13"/>
  <c r="O525" i="13"/>
  <c r="O524" i="13"/>
  <c r="O528" i="13"/>
  <c r="N525" i="13"/>
  <c r="N526" i="13"/>
  <c r="N527" i="13"/>
  <c r="N524" i="13"/>
  <c r="N528" i="13"/>
  <c r="O530" i="13"/>
  <c r="M524" i="13"/>
  <c r="M525" i="13"/>
  <c r="M526" i="13"/>
  <c r="M527" i="13"/>
  <c r="M528" i="13"/>
  <c r="N530" i="13"/>
  <c r="L524" i="13"/>
  <c r="L525" i="13"/>
  <c r="L526" i="13"/>
  <c r="L527" i="13"/>
  <c r="L528" i="13"/>
  <c r="M530" i="13"/>
  <c r="K524" i="13"/>
  <c r="K525" i="13"/>
  <c r="K526" i="13"/>
  <c r="K527" i="13"/>
  <c r="K528" i="13"/>
  <c r="L530" i="13"/>
  <c r="J524" i="13"/>
  <c r="J525" i="13"/>
  <c r="J526" i="13"/>
  <c r="J527" i="13"/>
  <c r="J528" i="13"/>
  <c r="K530" i="13"/>
  <c r="I524" i="13"/>
  <c r="I525" i="13"/>
  <c r="I526" i="13"/>
  <c r="I527" i="13"/>
  <c r="I528" i="13"/>
  <c r="J530" i="13"/>
  <c r="H524" i="13"/>
  <c r="H525" i="13"/>
  <c r="H526" i="13"/>
  <c r="H527" i="13"/>
  <c r="H528" i="13"/>
  <c r="I530" i="13"/>
  <c r="G524" i="13"/>
  <c r="G525" i="13"/>
  <c r="G526" i="13"/>
  <c r="G527" i="13"/>
  <c r="G528" i="13"/>
  <c r="H530" i="13"/>
  <c r="F524" i="13"/>
  <c r="F525" i="13"/>
  <c r="F526" i="13"/>
  <c r="F527" i="13"/>
  <c r="F528" i="13"/>
  <c r="G530" i="13"/>
  <c r="E524" i="13"/>
  <c r="E525" i="13"/>
  <c r="E526" i="13"/>
  <c r="E527" i="13"/>
  <c r="E528" i="13"/>
  <c r="F530" i="13"/>
  <c r="D524" i="13"/>
  <c r="D525" i="13"/>
  <c r="D526" i="13"/>
  <c r="D527" i="13"/>
  <c r="D528" i="13"/>
  <c r="E530" i="13"/>
  <c r="C524" i="13"/>
  <c r="C525" i="13"/>
  <c r="C526" i="13"/>
  <c r="C527" i="13"/>
  <c r="C528" i="13"/>
  <c r="D530" i="13"/>
  <c r="B524" i="13"/>
  <c r="B525" i="13"/>
  <c r="B526" i="13"/>
  <c r="B527" i="13"/>
  <c r="B528" i="13"/>
  <c r="C530" i="13"/>
  <c r="C529" i="13"/>
  <c r="M529" i="13"/>
  <c r="P529" i="13"/>
  <c r="O529" i="13"/>
  <c r="N529" i="13"/>
  <c r="L529" i="13"/>
  <c r="K529" i="13"/>
  <c r="J529" i="13"/>
  <c r="I529" i="13"/>
  <c r="H529" i="13"/>
  <c r="G529" i="13"/>
  <c r="F529" i="13"/>
  <c r="E529" i="13"/>
  <c r="D529" i="13"/>
  <c r="B529" i="13"/>
  <c r="P528" i="13"/>
  <c r="O527" i="13"/>
  <c r="O526" i="13"/>
  <c r="O517" i="13"/>
  <c r="O516" i="13"/>
  <c r="O520" i="13"/>
  <c r="N517" i="13"/>
  <c r="N518" i="13"/>
  <c r="N519" i="13"/>
  <c r="N516" i="13"/>
  <c r="N520" i="13"/>
  <c r="O522" i="13"/>
  <c r="M516" i="13"/>
  <c r="M517" i="13"/>
  <c r="M518" i="13"/>
  <c r="M519" i="13"/>
  <c r="M520" i="13"/>
  <c r="N522" i="13"/>
  <c r="L516" i="13"/>
  <c r="L517" i="13"/>
  <c r="L518" i="13"/>
  <c r="L519" i="13"/>
  <c r="L520" i="13"/>
  <c r="M522" i="13"/>
  <c r="K516" i="13"/>
  <c r="K517" i="13"/>
  <c r="K518" i="13"/>
  <c r="K519" i="13"/>
  <c r="K520" i="13"/>
  <c r="L522" i="13"/>
  <c r="J516" i="13"/>
  <c r="J517" i="13"/>
  <c r="J518" i="13"/>
  <c r="J519" i="13"/>
  <c r="J520" i="13"/>
  <c r="K522" i="13"/>
  <c r="I516" i="13"/>
  <c r="I517" i="13"/>
  <c r="I518" i="13"/>
  <c r="I519" i="13"/>
  <c r="I520" i="13"/>
  <c r="J522" i="13"/>
  <c r="H516" i="13"/>
  <c r="H517" i="13"/>
  <c r="H518" i="13"/>
  <c r="H519" i="13"/>
  <c r="H520" i="13"/>
  <c r="I522" i="13"/>
  <c r="G516" i="13"/>
  <c r="G517" i="13"/>
  <c r="G518" i="13"/>
  <c r="G519" i="13"/>
  <c r="G520" i="13"/>
  <c r="H522" i="13"/>
  <c r="F516" i="13"/>
  <c r="F517" i="13"/>
  <c r="F518" i="13"/>
  <c r="F519" i="13"/>
  <c r="F520" i="13"/>
  <c r="G522" i="13"/>
  <c r="E516" i="13"/>
  <c r="E517" i="13"/>
  <c r="E518" i="13"/>
  <c r="E519" i="13"/>
  <c r="E520" i="13"/>
  <c r="F522" i="13"/>
  <c r="D516" i="13"/>
  <c r="D517" i="13"/>
  <c r="D518" i="13"/>
  <c r="D519" i="13"/>
  <c r="D520" i="13"/>
  <c r="E522" i="13"/>
  <c r="C516" i="13"/>
  <c r="C517" i="13"/>
  <c r="C518" i="13"/>
  <c r="C519" i="13"/>
  <c r="C520" i="13"/>
  <c r="D522" i="13"/>
  <c r="B516" i="13"/>
  <c r="B517" i="13"/>
  <c r="B518" i="13"/>
  <c r="B519" i="13"/>
  <c r="B520" i="13"/>
  <c r="C522" i="13"/>
  <c r="C521" i="13"/>
  <c r="M521" i="13"/>
  <c r="P521" i="13"/>
  <c r="O521" i="13"/>
  <c r="N521" i="13"/>
  <c r="L521" i="13"/>
  <c r="K521" i="13"/>
  <c r="J521" i="13"/>
  <c r="I521" i="13"/>
  <c r="H521" i="13"/>
  <c r="G521" i="13"/>
  <c r="F521" i="13"/>
  <c r="E521" i="13"/>
  <c r="D521" i="13"/>
  <c r="B521" i="13"/>
  <c r="P520" i="13"/>
  <c r="O519" i="13"/>
  <c r="O518" i="13"/>
  <c r="O513" i="13"/>
  <c r="N513" i="13"/>
  <c r="M513" i="13"/>
  <c r="L513" i="13"/>
  <c r="K513" i="13"/>
  <c r="J513" i="13"/>
  <c r="I513" i="13"/>
  <c r="H513" i="13"/>
  <c r="G513" i="13"/>
  <c r="F513" i="13"/>
  <c r="E513" i="13"/>
  <c r="D513" i="13"/>
  <c r="C513" i="13"/>
  <c r="B512" i="13"/>
  <c r="M512" i="13"/>
  <c r="P512" i="13"/>
  <c r="O512" i="13"/>
  <c r="N512" i="13"/>
  <c r="L512" i="13"/>
  <c r="K512" i="13"/>
  <c r="J512" i="13"/>
  <c r="I512" i="13"/>
  <c r="H512" i="13"/>
  <c r="G512" i="13"/>
  <c r="F512" i="13"/>
  <c r="E512" i="13"/>
  <c r="D512" i="13"/>
  <c r="C512" i="13"/>
  <c r="P511" i="13"/>
  <c r="O505" i="13"/>
  <c r="N505" i="13"/>
  <c r="M505" i="13"/>
  <c r="L505" i="13"/>
  <c r="K505" i="13"/>
  <c r="J505" i="13"/>
  <c r="I505" i="13"/>
  <c r="H505" i="13"/>
  <c r="G505" i="13"/>
  <c r="F505" i="13"/>
  <c r="E505" i="13"/>
  <c r="D505" i="13"/>
  <c r="C505" i="13"/>
  <c r="B504" i="13"/>
  <c r="M504" i="13"/>
  <c r="P504" i="13"/>
  <c r="O504" i="13"/>
  <c r="N504" i="13"/>
  <c r="L504" i="13"/>
  <c r="K504" i="13"/>
  <c r="J504" i="13"/>
  <c r="I504" i="13"/>
  <c r="H504" i="13"/>
  <c r="G504" i="13"/>
  <c r="F504" i="13"/>
  <c r="E504" i="13"/>
  <c r="D504" i="13"/>
  <c r="C504" i="13"/>
  <c r="P503" i="13"/>
  <c r="P472" i="13"/>
  <c r="O466" i="13"/>
  <c r="N466" i="13"/>
  <c r="M466" i="13"/>
  <c r="L466" i="13"/>
  <c r="K466" i="13"/>
  <c r="J466" i="13"/>
  <c r="I466" i="13"/>
  <c r="H466" i="13"/>
  <c r="G466" i="13"/>
  <c r="F466" i="13"/>
  <c r="E466" i="13"/>
  <c r="D466" i="13"/>
  <c r="C466" i="13"/>
  <c r="P465" i="13"/>
  <c r="B458" i="13"/>
  <c r="M458" i="13"/>
  <c r="P458" i="13"/>
  <c r="O458" i="13"/>
  <c r="N458" i="13"/>
  <c r="L458" i="13"/>
  <c r="K458" i="13"/>
  <c r="J458" i="13"/>
  <c r="I458" i="13"/>
  <c r="H458" i="13"/>
  <c r="G458" i="13"/>
  <c r="F458" i="13"/>
  <c r="E458" i="13"/>
  <c r="D458" i="13"/>
  <c r="C458" i="13"/>
  <c r="P457" i="13"/>
  <c r="O456" i="13"/>
  <c r="N456" i="13"/>
  <c r="M456" i="13"/>
  <c r="L456" i="13"/>
  <c r="K456" i="13"/>
  <c r="J456" i="13"/>
  <c r="I456" i="13"/>
  <c r="H456" i="13"/>
  <c r="G456" i="13"/>
  <c r="F456" i="13"/>
  <c r="E456" i="13"/>
  <c r="D456" i="13"/>
  <c r="C456" i="13"/>
  <c r="B456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C455" i="13"/>
  <c r="B455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C454" i="13"/>
  <c r="B454" i="13"/>
  <c r="B451" i="13"/>
  <c r="B452" i="13"/>
  <c r="M451" i="13"/>
  <c r="M452" i="13"/>
  <c r="P452" i="13"/>
  <c r="O451" i="13"/>
  <c r="O452" i="13"/>
  <c r="N451" i="13"/>
  <c r="N452" i="13"/>
  <c r="L451" i="13"/>
  <c r="L452" i="13"/>
  <c r="K451" i="13"/>
  <c r="K452" i="13"/>
  <c r="J451" i="13"/>
  <c r="J452" i="13"/>
  <c r="I451" i="13"/>
  <c r="I452" i="13"/>
  <c r="H451" i="13"/>
  <c r="H452" i="13"/>
  <c r="G451" i="13"/>
  <c r="G452" i="13"/>
  <c r="F451" i="13"/>
  <c r="F452" i="13"/>
  <c r="E451" i="13"/>
  <c r="E452" i="13"/>
  <c r="D451" i="13"/>
  <c r="D452" i="13"/>
  <c r="C451" i="13"/>
  <c r="C452" i="13"/>
  <c r="P451" i="13"/>
  <c r="O450" i="13"/>
  <c r="N450" i="13"/>
  <c r="M450" i="13"/>
  <c r="L450" i="13"/>
  <c r="K450" i="13"/>
  <c r="J450" i="13"/>
  <c r="I450" i="13"/>
  <c r="H450" i="13"/>
  <c r="G450" i="13"/>
  <c r="F450" i="13"/>
  <c r="E450" i="13"/>
  <c r="D450" i="13"/>
  <c r="C450" i="13"/>
  <c r="B450" i="13"/>
  <c r="O449" i="13"/>
  <c r="N449" i="13"/>
  <c r="M449" i="13"/>
  <c r="L449" i="13"/>
  <c r="K449" i="13"/>
  <c r="J449" i="13"/>
  <c r="I449" i="13"/>
  <c r="H449" i="13"/>
  <c r="G449" i="13"/>
  <c r="F449" i="13"/>
  <c r="E449" i="13"/>
  <c r="D449" i="13"/>
  <c r="C449" i="13"/>
  <c r="B449" i="13"/>
  <c r="O448" i="13"/>
  <c r="N448" i="13"/>
  <c r="M448" i="13"/>
  <c r="L448" i="13"/>
  <c r="K448" i="13"/>
  <c r="J448" i="13"/>
  <c r="I448" i="13"/>
  <c r="H448" i="13"/>
  <c r="G448" i="13"/>
  <c r="F448" i="13"/>
  <c r="E448" i="13"/>
  <c r="D448" i="13"/>
  <c r="C448" i="13"/>
  <c r="B448" i="13"/>
  <c r="B444" i="13"/>
  <c r="B445" i="13"/>
  <c r="M444" i="13"/>
  <c r="M445" i="13"/>
  <c r="P445" i="13"/>
  <c r="O444" i="13"/>
  <c r="O445" i="13"/>
  <c r="N444" i="13"/>
  <c r="N445" i="13"/>
  <c r="L444" i="13"/>
  <c r="L445" i="13"/>
  <c r="K444" i="13"/>
  <c r="K445" i="13"/>
  <c r="J444" i="13"/>
  <c r="J445" i="13"/>
  <c r="I444" i="13"/>
  <c r="I445" i="13"/>
  <c r="H444" i="13"/>
  <c r="H445" i="13"/>
  <c r="G444" i="13"/>
  <c r="G445" i="13"/>
  <c r="F444" i="13"/>
  <c r="F445" i="13"/>
  <c r="E444" i="13"/>
  <c r="E445" i="13"/>
  <c r="D444" i="13"/>
  <c r="D445" i="13"/>
  <c r="C444" i="13"/>
  <c r="C445" i="13"/>
  <c r="P444" i="13"/>
  <c r="O443" i="13"/>
  <c r="N443" i="13"/>
  <c r="M443" i="13"/>
  <c r="L443" i="13"/>
  <c r="K443" i="13"/>
  <c r="J443" i="13"/>
  <c r="I443" i="13"/>
  <c r="H443" i="13"/>
  <c r="G443" i="13"/>
  <c r="F443" i="13"/>
  <c r="E443" i="13"/>
  <c r="D443" i="13"/>
  <c r="C443" i="13"/>
  <c r="B443" i="13"/>
  <c r="O442" i="13"/>
  <c r="N442" i="13"/>
  <c r="M442" i="13"/>
  <c r="L442" i="13"/>
  <c r="K442" i="13"/>
  <c r="J442" i="13"/>
  <c r="I442" i="13"/>
  <c r="H442" i="13"/>
  <c r="G442" i="13"/>
  <c r="F442" i="13"/>
  <c r="E442" i="13"/>
  <c r="D442" i="13"/>
  <c r="C442" i="13"/>
  <c r="B442" i="13"/>
  <c r="O441" i="13"/>
  <c r="N441" i="13"/>
  <c r="M441" i="13"/>
  <c r="L441" i="13"/>
  <c r="K441" i="13"/>
  <c r="J441" i="13"/>
  <c r="I441" i="13"/>
  <c r="H441" i="13"/>
  <c r="G441" i="13"/>
  <c r="F441" i="13"/>
  <c r="E441" i="13"/>
  <c r="D441" i="13"/>
  <c r="C441" i="13"/>
  <c r="B441" i="13"/>
  <c r="B438" i="13"/>
  <c r="B439" i="13"/>
  <c r="M438" i="13"/>
  <c r="M439" i="13"/>
  <c r="P439" i="13"/>
  <c r="O438" i="13"/>
  <c r="O439" i="13"/>
  <c r="N438" i="13"/>
  <c r="N439" i="13"/>
  <c r="L438" i="13"/>
  <c r="L439" i="13"/>
  <c r="K438" i="13"/>
  <c r="K439" i="13"/>
  <c r="J438" i="13"/>
  <c r="J439" i="13"/>
  <c r="I438" i="13"/>
  <c r="I439" i="13"/>
  <c r="H438" i="13"/>
  <c r="H439" i="13"/>
  <c r="G438" i="13"/>
  <c r="G439" i="13"/>
  <c r="F438" i="13"/>
  <c r="F439" i="13"/>
  <c r="E438" i="13"/>
  <c r="E439" i="13"/>
  <c r="D438" i="13"/>
  <c r="D439" i="13"/>
  <c r="C438" i="13"/>
  <c r="C439" i="13"/>
  <c r="P438" i="13"/>
  <c r="O437" i="13"/>
  <c r="N437" i="13"/>
  <c r="M437" i="13"/>
  <c r="L437" i="13"/>
  <c r="K437" i="13"/>
  <c r="J437" i="13"/>
  <c r="I437" i="13"/>
  <c r="H437" i="13"/>
  <c r="G437" i="13"/>
  <c r="F437" i="13"/>
  <c r="E437" i="13"/>
  <c r="D437" i="13"/>
  <c r="C437" i="13"/>
  <c r="B437" i="13"/>
  <c r="O436" i="13"/>
  <c r="N436" i="13"/>
  <c r="M436" i="13"/>
  <c r="L436" i="13"/>
  <c r="K436" i="13"/>
  <c r="J436" i="13"/>
  <c r="I436" i="13"/>
  <c r="H436" i="13"/>
  <c r="G436" i="13"/>
  <c r="F436" i="13"/>
  <c r="E436" i="13"/>
  <c r="D436" i="13"/>
  <c r="C436" i="13"/>
  <c r="B436" i="13"/>
  <c r="O435" i="13"/>
  <c r="N435" i="13"/>
  <c r="M435" i="13"/>
  <c r="L435" i="13"/>
  <c r="K435" i="13"/>
  <c r="J435" i="13"/>
  <c r="I435" i="13"/>
  <c r="H435" i="13"/>
  <c r="G435" i="13"/>
  <c r="F435" i="13"/>
  <c r="E435" i="13"/>
  <c r="D435" i="13"/>
  <c r="C435" i="13"/>
  <c r="B435" i="13"/>
  <c r="B433" i="13"/>
  <c r="M433" i="13"/>
  <c r="P433" i="13"/>
  <c r="O433" i="13"/>
  <c r="N433" i="13"/>
  <c r="L433" i="13"/>
  <c r="K433" i="13"/>
  <c r="J433" i="13"/>
  <c r="I433" i="13"/>
  <c r="H433" i="13"/>
  <c r="G433" i="13"/>
  <c r="F433" i="13"/>
  <c r="E433" i="13"/>
  <c r="D433" i="13"/>
  <c r="C433" i="13"/>
  <c r="P432" i="13"/>
  <c r="O431" i="13"/>
  <c r="N431" i="13"/>
  <c r="M431" i="13"/>
  <c r="L431" i="13"/>
  <c r="K431" i="13"/>
  <c r="J431" i="13"/>
  <c r="I431" i="13"/>
  <c r="H431" i="13"/>
  <c r="G431" i="13"/>
  <c r="F431" i="13"/>
  <c r="E431" i="13"/>
  <c r="D431" i="13"/>
  <c r="C431" i="13"/>
  <c r="B431" i="13"/>
  <c r="O430" i="13"/>
  <c r="N430" i="13"/>
  <c r="M430" i="13"/>
  <c r="L430" i="13"/>
  <c r="K430" i="13"/>
  <c r="J430" i="13"/>
  <c r="I430" i="13"/>
  <c r="H430" i="13"/>
  <c r="G430" i="13"/>
  <c r="F430" i="13"/>
  <c r="E430" i="13"/>
  <c r="D430" i="13"/>
  <c r="C430" i="13"/>
  <c r="B430" i="13"/>
  <c r="O429" i="13"/>
  <c r="N429" i="13"/>
  <c r="M429" i="13"/>
  <c r="L429" i="13"/>
  <c r="K429" i="13"/>
  <c r="J429" i="13"/>
  <c r="I429" i="13"/>
  <c r="H429" i="13"/>
  <c r="G429" i="13"/>
  <c r="F429" i="13"/>
  <c r="E429" i="13"/>
  <c r="D429" i="13"/>
  <c r="C429" i="13"/>
  <c r="B429" i="13"/>
  <c r="B426" i="13"/>
  <c r="B427" i="13"/>
  <c r="M426" i="13"/>
  <c r="M427" i="13"/>
  <c r="P427" i="13"/>
  <c r="O426" i="13"/>
  <c r="O427" i="13"/>
  <c r="N426" i="13"/>
  <c r="N427" i="13"/>
  <c r="L426" i="13"/>
  <c r="L427" i="13"/>
  <c r="K426" i="13"/>
  <c r="K427" i="13"/>
  <c r="J426" i="13"/>
  <c r="J427" i="13"/>
  <c r="I426" i="13"/>
  <c r="I427" i="13"/>
  <c r="H426" i="13"/>
  <c r="H427" i="13"/>
  <c r="G426" i="13"/>
  <c r="G427" i="13"/>
  <c r="F426" i="13"/>
  <c r="F427" i="13"/>
  <c r="E426" i="13"/>
  <c r="E427" i="13"/>
  <c r="D426" i="13"/>
  <c r="D427" i="13"/>
  <c r="C426" i="13"/>
  <c r="C427" i="13"/>
  <c r="P426" i="13"/>
  <c r="O425" i="13"/>
  <c r="N425" i="13"/>
  <c r="M425" i="13"/>
  <c r="L425" i="13"/>
  <c r="K425" i="13"/>
  <c r="J425" i="13"/>
  <c r="I425" i="13"/>
  <c r="H425" i="13"/>
  <c r="G425" i="13"/>
  <c r="F425" i="13"/>
  <c r="E425" i="13"/>
  <c r="D425" i="13"/>
  <c r="C425" i="13"/>
  <c r="B425" i="13"/>
  <c r="O424" i="13"/>
  <c r="N424" i="13"/>
  <c r="M424" i="13"/>
  <c r="L424" i="13"/>
  <c r="K424" i="13"/>
  <c r="J424" i="13"/>
  <c r="I424" i="13"/>
  <c r="H424" i="13"/>
  <c r="G424" i="13"/>
  <c r="F424" i="13"/>
  <c r="E424" i="13"/>
  <c r="D424" i="13"/>
  <c r="C424" i="13"/>
  <c r="B424" i="13"/>
  <c r="O423" i="13"/>
  <c r="N423" i="13"/>
  <c r="M423" i="13"/>
  <c r="L423" i="13"/>
  <c r="K423" i="13"/>
  <c r="J423" i="13"/>
  <c r="I423" i="13"/>
  <c r="H423" i="13"/>
  <c r="G423" i="13"/>
  <c r="F423" i="13"/>
  <c r="E423" i="13"/>
  <c r="D423" i="13"/>
  <c r="C423" i="13"/>
  <c r="B423" i="13"/>
  <c r="B420" i="13"/>
  <c r="B421" i="13"/>
  <c r="M420" i="13"/>
  <c r="M421" i="13"/>
  <c r="P421" i="13"/>
  <c r="O420" i="13"/>
  <c r="O421" i="13"/>
  <c r="N420" i="13"/>
  <c r="N421" i="13"/>
  <c r="L420" i="13"/>
  <c r="L421" i="13"/>
  <c r="K420" i="13"/>
  <c r="K421" i="13"/>
  <c r="J420" i="13"/>
  <c r="J421" i="13"/>
  <c r="I420" i="13"/>
  <c r="I421" i="13"/>
  <c r="H420" i="13"/>
  <c r="H421" i="13"/>
  <c r="G420" i="13"/>
  <c r="G421" i="13"/>
  <c r="F420" i="13"/>
  <c r="F421" i="13"/>
  <c r="E420" i="13"/>
  <c r="E421" i="13"/>
  <c r="D420" i="13"/>
  <c r="D421" i="13"/>
  <c r="C420" i="13"/>
  <c r="C421" i="13"/>
  <c r="P420" i="13"/>
  <c r="O419" i="13"/>
  <c r="N419" i="13"/>
  <c r="M419" i="13"/>
  <c r="L419" i="13"/>
  <c r="K419" i="13"/>
  <c r="J419" i="13"/>
  <c r="I419" i="13"/>
  <c r="H419" i="13"/>
  <c r="G419" i="13"/>
  <c r="F419" i="13"/>
  <c r="E419" i="13"/>
  <c r="D419" i="13"/>
  <c r="C419" i="13"/>
  <c r="B419" i="13"/>
  <c r="O418" i="13"/>
  <c r="N418" i="13"/>
  <c r="M418" i="13"/>
  <c r="L418" i="13"/>
  <c r="K418" i="13"/>
  <c r="J418" i="13"/>
  <c r="I418" i="13"/>
  <c r="H418" i="13"/>
  <c r="G418" i="13"/>
  <c r="F418" i="13"/>
  <c r="E418" i="13"/>
  <c r="D418" i="13"/>
  <c r="C418" i="13"/>
  <c r="B418" i="13"/>
  <c r="O417" i="13"/>
  <c r="N417" i="13"/>
  <c r="M417" i="13"/>
  <c r="L417" i="13"/>
  <c r="K417" i="13"/>
  <c r="J417" i="13"/>
  <c r="I417" i="13"/>
  <c r="H417" i="13"/>
  <c r="G417" i="13"/>
  <c r="F417" i="13"/>
  <c r="E417" i="13"/>
  <c r="D417" i="13"/>
  <c r="C417" i="13"/>
  <c r="B417" i="13"/>
  <c r="B414" i="13"/>
  <c r="B415" i="13"/>
  <c r="M414" i="13"/>
  <c r="M415" i="13"/>
  <c r="P415" i="13"/>
  <c r="O414" i="13"/>
  <c r="O415" i="13"/>
  <c r="N414" i="13"/>
  <c r="N415" i="13"/>
  <c r="L414" i="13"/>
  <c r="L415" i="13"/>
  <c r="K414" i="13"/>
  <c r="K415" i="13"/>
  <c r="J414" i="13"/>
  <c r="J415" i="13"/>
  <c r="I414" i="13"/>
  <c r="I415" i="13"/>
  <c r="H414" i="13"/>
  <c r="H415" i="13"/>
  <c r="G414" i="13"/>
  <c r="G415" i="13"/>
  <c r="F414" i="13"/>
  <c r="F415" i="13"/>
  <c r="E414" i="13"/>
  <c r="E415" i="13"/>
  <c r="D414" i="13"/>
  <c r="D415" i="13"/>
  <c r="C414" i="13"/>
  <c r="C415" i="13"/>
  <c r="P414" i="13"/>
  <c r="O413" i="13"/>
  <c r="N413" i="13"/>
  <c r="M413" i="13"/>
  <c r="L413" i="13"/>
  <c r="K413" i="13"/>
  <c r="J413" i="13"/>
  <c r="I413" i="13"/>
  <c r="H413" i="13"/>
  <c r="G413" i="13"/>
  <c r="F413" i="13"/>
  <c r="E413" i="13"/>
  <c r="D413" i="13"/>
  <c r="C413" i="13"/>
  <c r="B413" i="13"/>
  <c r="O412" i="13"/>
  <c r="N412" i="13"/>
  <c r="M412" i="13"/>
  <c r="L412" i="13"/>
  <c r="K412" i="13"/>
  <c r="J412" i="13"/>
  <c r="I412" i="13"/>
  <c r="H412" i="13"/>
  <c r="G412" i="13"/>
  <c r="F412" i="13"/>
  <c r="E412" i="13"/>
  <c r="D412" i="13"/>
  <c r="C412" i="13"/>
  <c r="B412" i="13"/>
  <c r="O411" i="13"/>
  <c r="N411" i="13"/>
  <c r="M411" i="13"/>
  <c r="L411" i="13"/>
  <c r="K411" i="13"/>
  <c r="J411" i="13"/>
  <c r="I411" i="13"/>
  <c r="H411" i="13"/>
  <c r="G411" i="13"/>
  <c r="F411" i="13"/>
  <c r="E411" i="13"/>
  <c r="D411" i="13"/>
  <c r="C411" i="13"/>
  <c r="B411" i="13"/>
  <c r="B409" i="13"/>
  <c r="M409" i="13"/>
  <c r="P409" i="13"/>
  <c r="O409" i="13"/>
  <c r="N409" i="13"/>
  <c r="L409" i="13"/>
  <c r="K409" i="13"/>
  <c r="J409" i="13"/>
  <c r="I409" i="13"/>
  <c r="H409" i="13"/>
  <c r="G409" i="13"/>
  <c r="F409" i="13"/>
  <c r="E409" i="13"/>
  <c r="D409" i="13"/>
  <c r="C409" i="13"/>
  <c r="P408" i="13"/>
  <c r="O407" i="13"/>
  <c r="N407" i="13"/>
  <c r="M407" i="13"/>
  <c r="L407" i="13"/>
  <c r="K407" i="13"/>
  <c r="J407" i="13"/>
  <c r="I407" i="13"/>
  <c r="H407" i="13"/>
  <c r="G407" i="13"/>
  <c r="F407" i="13"/>
  <c r="E407" i="13"/>
  <c r="D407" i="13"/>
  <c r="C407" i="13"/>
  <c r="B407" i="13"/>
  <c r="O406" i="13"/>
  <c r="N406" i="13"/>
  <c r="M406" i="13"/>
  <c r="L406" i="13"/>
  <c r="K406" i="13"/>
  <c r="J406" i="13"/>
  <c r="I406" i="13"/>
  <c r="H406" i="13"/>
  <c r="G406" i="13"/>
  <c r="F406" i="13"/>
  <c r="E406" i="13"/>
  <c r="D406" i="13"/>
  <c r="C406" i="13"/>
  <c r="B406" i="13"/>
  <c r="O405" i="13"/>
  <c r="N405" i="13"/>
  <c r="M405" i="13"/>
  <c r="L405" i="13"/>
  <c r="K405" i="13"/>
  <c r="J405" i="13"/>
  <c r="I405" i="13"/>
  <c r="H405" i="13"/>
  <c r="G405" i="13"/>
  <c r="F405" i="13"/>
  <c r="E405" i="13"/>
  <c r="D405" i="13"/>
  <c r="C405" i="13"/>
  <c r="B405" i="13"/>
  <c r="P402" i="13"/>
  <c r="O401" i="13"/>
  <c r="N401" i="13"/>
  <c r="M401" i="13"/>
  <c r="L401" i="13"/>
  <c r="K401" i="13"/>
  <c r="J401" i="13"/>
  <c r="I401" i="13"/>
  <c r="H401" i="13"/>
  <c r="G401" i="13"/>
  <c r="F401" i="13"/>
  <c r="E401" i="13"/>
  <c r="D401" i="13"/>
  <c r="C401" i="13"/>
  <c r="B401" i="13"/>
  <c r="O400" i="13"/>
  <c r="N400" i="13"/>
  <c r="M400" i="13"/>
  <c r="L400" i="13"/>
  <c r="K400" i="13"/>
  <c r="J400" i="13"/>
  <c r="I400" i="13"/>
  <c r="H400" i="13"/>
  <c r="G400" i="13"/>
  <c r="F400" i="13"/>
  <c r="E400" i="13"/>
  <c r="D400" i="13"/>
  <c r="C400" i="13"/>
  <c r="B400" i="13"/>
  <c r="O399" i="13"/>
  <c r="N399" i="13"/>
  <c r="M399" i="13"/>
  <c r="L399" i="13"/>
  <c r="K399" i="13"/>
  <c r="J399" i="13"/>
  <c r="I399" i="13"/>
  <c r="H399" i="13"/>
  <c r="G399" i="13"/>
  <c r="F399" i="13"/>
  <c r="E399" i="13"/>
  <c r="D399" i="13"/>
  <c r="C399" i="13"/>
  <c r="B399" i="13"/>
  <c r="B396" i="13"/>
  <c r="B397" i="13"/>
  <c r="M396" i="13"/>
  <c r="M397" i="13"/>
  <c r="P397" i="13"/>
  <c r="O396" i="13"/>
  <c r="O397" i="13"/>
  <c r="N396" i="13"/>
  <c r="N397" i="13"/>
  <c r="L396" i="13"/>
  <c r="L397" i="13"/>
  <c r="K396" i="13"/>
  <c r="K397" i="13"/>
  <c r="J396" i="13"/>
  <c r="J397" i="13"/>
  <c r="I396" i="13"/>
  <c r="I397" i="13"/>
  <c r="H396" i="13"/>
  <c r="H397" i="13"/>
  <c r="G396" i="13"/>
  <c r="G397" i="13"/>
  <c r="F396" i="13"/>
  <c r="F397" i="13"/>
  <c r="E396" i="13"/>
  <c r="E397" i="13"/>
  <c r="D396" i="13"/>
  <c r="D397" i="13"/>
  <c r="C396" i="13"/>
  <c r="C397" i="13"/>
  <c r="P396" i="13"/>
  <c r="O395" i="13"/>
  <c r="N395" i="13"/>
  <c r="M395" i="13"/>
  <c r="L395" i="13"/>
  <c r="K395" i="13"/>
  <c r="J395" i="13"/>
  <c r="I395" i="13"/>
  <c r="H395" i="13"/>
  <c r="G395" i="13"/>
  <c r="F395" i="13"/>
  <c r="E395" i="13"/>
  <c r="D395" i="13"/>
  <c r="C395" i="13"/>
  <c r="B395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O393" i="13"/>
  <c r="N393" i="13"/>
  <c r="M393" i="13"/>
  <c r="L393" i="13"/>
  <c r="K393" i="13"/>
  <c r="J393" i="13"/>
  <c r="I393" i="13"/>
  <c r="H393" i="13"/>
  <c r="G393" i="13"/>
  <c r="F393" i="13"/>
  <c r="E393" i="13"/>
  <c r="D393" i="13"/>
  <c r="C393" i="13"/>
  <c r="B393" i="13"/>
  <c r="B390" i="13"/>
  <c r="B391" i="13"/>
  <c r="M390" i="13"/>
  <c r="M391" i="13"/>
  <c r="P391" i="13"/>
  <c r="O390" i="13"/>
  <c r="O391" i="13"/>
  <c r="N390" i="13"/>
  <c r="N391" i="13"/>
  <c r="L390" i="13"/>
  <c r="L391" i="13"/>
  <c r="K390" i="13"/>
  <c r="K391" i="13"/>
  <c r="J390" i="13"/>
  <c r="J391" i="13"/>
  <c r="I390" i="13"/>
  <c r="I391" i="13"/>
  <c r="H390" i="13"/>
  <c r="H391" i="13"/>
  <c r="G390" i="13"/>
  <c r="G391" i="13"/>
  <c r="F390" i="13"/>
  <c r="F391" i="13"/>
  <c r="E390" i="13"/>
  <c r="E391" i="13"/>
  <c r="D390" i="13"/>
  <c r="D391" i="13"/>
  <c r="C390" i="13"/>
  <c r="C391" i="13"/>
  <c r="P390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C388" i="13"/>
  <c r="B388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C387" i="13"/>
  <c r="B387" i="13"/>
  <c r="B384" i="13"/>
  <c r="B385" i="13"/>
  <c r="M384" i="13"/>
  <c r="M385" i="13"/>
  <c r="P385" i="13"/>
  <c r="O384" i="13"/>
  <c r="O385" i="13"/>
  <c r="N384" i="13"/>
  <c r="N385" i="13"/>
  <c r="L384" i="13"/>
  <c r="L385" i="13"/>
  <c r="K384" i="13"/>
  <c r="K385" i="13"/>
  <c r="J384" i="13"/>
  <c r="J385" i="13"/>
  <c r="I384" i="13"/>
  <c r="I385" i="13"/>
  <c r="H384" i="13"/>
  <c r="H385" i="13"/>
  <c r="G384" i="13"/>
  <c r="G385" i="13"/>
  <c r="F384" i="13"/>
  <c r="F385" i="13"/>
  <c r="E384" i="13"/>
  <c r="E385" i="13"/>
  <c r="D384" i="13"/>
  <c r="D385" i="13"/>
  <c r="C384" i="13"/>
  <c r="C385" i="13"/>
  <c r="P384" i="13"/>
  <c r="O383" i="13"/>
  <c r="N383" i="13"/>
  <c r="M383" i="13"/>
  <c r="L383" i="13"/>
  <c r="K383" i="13"/>
  <c r="J383" i="13"/>
  <c r="I383" i="13"/>
  <c r="H383" i="13"/>
  <c r="G383" i="13"/>
  <c r="F383" i="13"/>
  <c r="E383" i="13"/>
  <c r="D383" i="13"/>
  <c r="C383" i="13"/>
  <c r="B383" i="13"/>
  <c r="O382" i="13"/>
  <c r="N382" i="13"/>
  <c r="M382" i="13"/>
  <c r="L382" i="13"/>
  <c r="K382" i="13"/>
  <c r="J382" i="13"/>
  <c r="I382" i="13"/>
  <c r="H382" i="13"/>
  <c r="G382" i="13"/>
  <c r="F382" i="13"/>
  <c r="E382" i="13"/>
  <c r="D382" i="13"/>
  <c r="C382" i="13"/>
  <c r="B382" i="13"/>
  <c r="O381" i="13"/>
  <c r="N381" i="13"/>
  <c r="M381" i="13"/>
  <c r="L381" i="13"/>
  <c r="K381" i="13"/>
  <c r="J381" i="13"/>
  <c r="I381" i="13"/>
  <c r="H381" i="13"/>
  <c r="G381" i="13"/>
  <c r="F381" i="13"/>
  <c r="E381" i="13"/>
  <c r="D381" i="13"/>
  <c r="C381" i="13"/>
  <c r="B381" i="13"/>
  <c r="B378" i="13"/>
  <c r="B379" i="13"/>
  <c r="M378" i="13"/>
  <c r="M379" i="13"/>
  <c r="P379" i="13"/>
  <c r="O378" i="13"/>
  <c r="O379" i="13"/>
  <c r="N378" i="13"/>
  <c r="N379" i="13"/>
  <c r="L378" i="13"/>
  <c r="L379" i="13"/>
  <c r="K378" i="13"/>
  <c r="K379" i="13"/>
  <c r="J378" i="13"/>
  <c r="J379" i="13"/>
  <c r="I378" i="13"/>
  <c r="I379" i="13"/>
  <c r="H378" i="13"/>
  <c r="H379" i="13"/>
  <c r="G378" i="13"/>
  <c r="G379" i="13"/>
  <c r="F378" i="13"/>
  <c r="F379" i="13"/>
  <c r="E378" i="13"/>
  <c r="E379" i="13"/>
  <c r="D378" i="13"/>
  <c r="D379" i="13"/>
  <c r="C378" i="13"/>
  <c r="C379" i="13"/>
  <c r="P378" i="13"/>
  <c r="O377" i="13"/>
  <c r="N377" i="13"/>
  <c r="M377" i="13"/>
  <c r="L377" i="13"/>
  <c r="K377" i="13"/>
  <c r="J377" i="13"/>
  <c r="I377" i="13"/>
  <c r="H377" i="13"/>
  <c r="G377" i="13"/>
  <c r="F377" i="13"/>
  <c r="E377" i="13"/>
  <c r="D377" i="13"/>
  <c r="C377" i="13"/>
  <c r="B377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O375" i="13"/>
  <c r="N375" i="13"/>
  <c r="M375" i="13"/>
  <c r="L375" i="13"/>
  <c r="K375" i="13"/>
  <c r="J375" i="13"/>
  <c r="I375" i="13"/>
  <c r="H375" i="13"/>
  <c r="G375" i="13"/>
  <c r="F375" i="13"/>
  <c r="E375" i="13"/>
  <c r="D375" i="13"/>
  <c r="C375" i="13"/>
  <c r="B375" i="13"/>
  <c r="B373" i="13"/>
  <c r="M373" i="13"/>
  <c r="P373" i="13"/>
  <c r="O373" i="13"/>
  <c r="N373" i="13"/>
  <c r="L373" i="13"/>
  <c r="K373" i="13"/>
  <c r="J373" i="13"/>
  <c r="I373" i="13"/>
  <c r="H373" i="13"/>
  <c r="G373" i="13"/>
  <c r="F373" i="13"/>
  <c r="E373" i="13"/>
  <c r="D373" i="13"/>
  <c r="C373" i="13"/>
  <c r="P372" i="13"/>
  <c r="O371" i="13"/>
  <c r="N371" i="13"/>
  <c r="M371" i="13"/>
  <c r="L371" i="13"/>
  <c r="K371" i="13"/>
  <c r="J371" i="13"/>
  <c r="I371" i="13"/>
  <c r="H371" i="13"/>
  <c r="G371" i="13"/>
  <c r="F371" i="13"/>
  <c r="E371" i="13"/>
  <c r="D371" i="13"/>
  <c r="C371" i="13"/>
  <c r="B371" i="13"/>
  <c r="O370" i="13"/>
  <c r="N370" i="13"/>
  <c r="M370" i="13"/>
  <c r="L370" i="13"/>
  <c r="K370" i="13"/>
  <c r="J370" i="13"/>
  <c r="I370" i="13"/>
  <c r="H370" i="13"/>
  <c r="G370" i="13"/>
  <c r="F370" i="13"/>
  <c r="E370" i="13"/>
  <c r="D370" i="13"/>
  <c r="C370" i="13"/>
  <c r="B370" i="13"/>
  <c r="O369" i="13"/>
  <c r="N369" i="13"/>
  <c r="M369" i="13"/>
  <c r="L369" i="13"/>
  <c r="K369" i="13"/>
  <c r="J369" i="13"/>
  <c r="I369" i="13"/>
  <c r="H369" i="13"/>
  <c r="G369" i="13"/>
  <c r="F369" i="13"/>
  <c r="E369" i="13"/>
  <c r="D369" i="13"/>
  <c r="C369" i="13"/>
  <c r="B369" i="13"/>
  <c r="B367" i="13"/>
  <c r="M367" i="13"/>
  <c r="P367" i="13"/>
  <c r="O367" i="13"/>
  <c r="N367" i="13"/>
  <c r="L367" i="13"/>
  <c r="K367" i="13"/>
  <c r="J367" i="13"/>
  <c r="I367" i="13"/>
  <c r="H367" i="13"/>
  <c r="G367" i="13"/>
  <c r="F367" i="13"/>
  <c r="E367" i="13"/>
  <c r="D367" i="13"/>
  <c r="C367" i="13"/>
  <c r="P366" i="13"/>
  <c r="O365" i="13"/>
  <c r="N365" i="13"/>
  <c r="M365" i="13"/>
  <c r="L365" i="13"/>
  <c r="K365" i="13"/>
  <c r="J365" i="13"/>
  <c r="I365" i="13"/>
  <c r="H365" i="13"/>
  <c r="G365" i="13"/>
  <c r="F365" i="13"/>
  <c r="E365" i="13"/>
  <c r="D365" i="13"/>
  <c r="C365" i="13"/>
  <c r="B365" i="13"/>
  <c r="O364" i="13"/>
  <c r="N364" i="13"/>
  <c r="M364" i="13"/>
  <c r="L364" i="13"/>
  <c r="K364" i="13"/>
  <c r="J364" i="13"/>
  <c r="I364" i="13"/>
  <c r="H364" i="13"/>
  <c r="G364" i="13"/>
  <c r="F364" i="13"/>
  <c r="E364" i="13"/>
  <c r="D364" i="13"/>
  <c r="C364" i="13"/>
  <c r="B364" i="13"/>
  <c r="O363" i="13"/>
  <c r="N363" i="13"/>
  <c r="M363" i="13"/>
  <c r="L363" i="13"/>
  <c r="K363" i="13"/>
  <c r="J363" i="13"/>
  <c r="I363" i="13"/>
  <c r="H363" i="13"/>
  <c r="G363" i="13"/>
  <c r="F363" i="13"/>
  <c r="E363" i="13"/>
  <c r="D363" i="13"/>
  <c r="C363" i="13"/>
  <c r="B363" i="13"/>
  <c r="B361" i="13"/>
  <c r="M361" i="13"/>
  <c r="P361" i="13"/>
  <c r="O361" i="13"/>
  <c r="N361" i="13"/>
  <c r="L361" i="13"/>
  <c r="K361" i="13"/>
  <c r="J361" i="13"/>
  <c r="I361" i="13"/>
  <c r="H361" i="13"/>
  <c r="G361" i="13"/>
  <c r="F361" i="13"/>
  <c r="E361" i="13"/>
  <c r="D361" i="13"/>
  <c r="C361" i="13"/>
  <c r="O359" i="13"/>
  <c r="N359" i="13"/>
  <c r="M359" i="13"/>
  <c r="L359" i="13"/>
  <c r="K359" i="13"/>
  <c r="J359" i="13"/>
  <c r="I359" i="13"/>
  <c r="H359" i="13"/>
  <c r="G359" i="13"/>
  <c r="F359" i="13"/>
  <c r="E359" i="13"/>
  <c r="D359" i="13"/>
  <c r="C359" i="13"/>
  <c r="B359" i="13"/>
  <c r="O358" i="13"/>
  <c r="N358" i="13"/>
  <c r="M358" i="13"/>
  <c r="L358" i="13"/>
  <c r="K358" i="13"/>
  <c r="J358" i="13"/>
  <c r="I358" i="13"/>
  <c r="H358" i="13"/>
  <c r="G358" i="13"/>
  <c r="F358" i="13"/>
  <c r="E358" i="13"/>
  <c r="D358" i="13"/>
  <c r="C358" i="13"/>
  <c r="B358" i="13"/>
  <c r="O357" i="13"/>
  <c r="N357" i="13"/>
  <c r="M357" i="13"/>
  <c r="L357" i="13"/>
  <c r="K357" i="13"/>
  <c r="J357" i="13"/>
  <c r="I357" i="13"/>
  <c r="H357" i="13"/>
  <c r="G357" i="13"/>
  <c r="F357" i="13"/>
  <c r="E357" i="13"/>
  <c r="D357" i="13"/>
  <c r="C357" i="13"/>
  <c r="B357" i="13"/>
  <c r="B355" i="13"/>
  <c r="M355" i="13"/>
  <c r="P355" i="13"/>
  <c r="O355" i="13"/>
  <c r="N355" i="13"/>
  <c r="L355" i="13"/>
  <c r="K355" i="13"/>
  <c r="J355" i="13"/>
  <c r="I355" i="13"/>
  <c r="H355" i="13"/>
  <c r="G355" i="13"/>
  <c r="F355" i="13"/>
  <c r="E355" i="13"/>
  <c r="D355" i="13"/>
  <c r="C355" i="13"/>
  <c r="O353" i="13"/>
  <c r="N353" i="13"/>
  <c r="M353" i="13"/>
  <c r="L353" i="13"/>
  <c r="K353" i="13"/>
  <c r="J353" i="13"/>
  <c r="I353" i="13"/>
  <c r="H353" i="13"/>
  <c r="G353" i="13"/>
  <c r="F353" i="13"/>
  <c r="E353" i="13"/>
  <c r="D353" i="13"/>
  <c r="C353" i="13"/>
  <c r="B353" i="13"/>
  <c r="O352" i="13"/>
  <c r="N352" i="13"/>
  <c r="M352" i="13"/>
  <c r="L352" i="13"/>
  <c r="K352" i="13"/>
  <c r="J352" i="13"/>
  <c r="I352" i="13"/>
  <c r="H352" i="13"/>
  <c r="G352" i="13"/>
  <c r="F352" i="13"/>
  <c r="E352" i="13"/>
  <c r="D352" i="13"/>
  <c r="C352" i="13"/>
  <c r="B352" i="13"/>
  <c r="O351" i="13"/>
  <c r="N351" i="13"/>
  <c r="M351" i="13"/>
  <c r="L351" i="13"/>
  <c r="K351" i="13"/>
  <c r="J351" i="13"/>
  <c r="I351" i="13"/>
  <c r="H351" i="13"/>
  <c r="G351" i="13"/>
  <c r="F351" i="13"/>
  <c r="E351" i="13"/>
  <c r="D351" i="13"/>
  <c r="C351" i="13"/>
  <c r="B351" i="13"/>
  <c r="B447" i="11"/>
  <c r="O449" i="11"/>
  <c r="B440" i="11"/>
  <c r="O442" i="11"/>
  <c r="B453" i="11"/>
  <c r="O455" i="11"/>
  <c r="O461" i="11"/>
  <c r="B465" i="11"/>
  <c r="O467" i="11"/>
  <c r="O473" i="11"/>
  <c r="O479" i="11"/>
  <c r="O448" i="11"/>
  <c r="O441" i="11"/>
  <c r="O454" i="11"/>
  <c r="O460" i="11"/>
  <c r="O466" i="11"/>
  <c r="O472" i="11"/>
  <c r="O478" i="11"/>
  <c r="O482" i="11"/>
  <c r="B484" i="11"/>
  <c r="O486" i="11"/>
  <c r="O485" i="11"/>
  <c r="O489" i="11"/>
  <c r="O502" i="11"/>
  <c r="O501" i="11"/>
  <c r="O505" i="11"/>
  <c r="O518" i="11"/>
  <c r="O517" i="11"/>
  <c r="O521" i="11"/>
  <c r="B533" i="11"/>
  <c r="O535" i="11"/>
  <c r="O534" i="11"/>
  <c r="O538" i="11"/>
  <c r="O546" i="11"/>
  <c r="N449" i="11"/>
  <c r="N442" i="11"/>
  <c r="N455" i="11"/>
  <c r="N461" i="11"/>
  <c r="N467" i="11"/>
  <c r="N473" i="11"/>
  <c r="N479" i="11"/>
  <c r="N450" i="11"/>
  <c r="N443" i="11"/>
  <c r="N456" i="11"/>
  <c r="N462" i="11"/>
  <c r="N468" i="11"/>
  <c r="N474" i="11"/>
  <c r="N480" i="11"/>
  <c r="N451" i="11"/>
  <c r="N444" i="11"/>
  <c r="N457" i="11"/>
  <c r="N463" i="11"/>
  <c r="N469" i="11"/>
  <c r="N475" i="11"/>
  <c r="N481" i="11"/>
  <c r="N448" i="11"/>
  <c r="N441" i="11"/>
  <c r="N454" i="11"/>
  <c r="N460" i="11"/>
  <c r="N466" i="11"/>
  <c r="N472" i="11"/>
  <c r="N478" i="11"/>
  <c r="N482" i="11"/>
  <c r="N486" i="11"/>
  <c r="N487" i="11"/>
  <c r="N488" i="11"/>
  <c r="N485" i="11"/>
  <c r="N489" i="11"/>
  <c r="N502" i="11"/>
  <c r="N503" i="11"/>
  <c r="N504" i="11"/>
  <c r="N501" i="11"/>
  <c r="N505" i="11"/>
  <c r="N518" i="11"/>
  <c r="N519" i="11"/>
  <c r="N520" i="11"/>
  <c r="N517" i="11"/>
  <c r="N521" i="11"/>
  <c r="N535" i="11"/>
  <c r="N536" i="11"/>
  <c r="N537" i="11"/>
  <c r="N534" i="11"/>
  <c r="N538" i="11"/>
  <c r="N546" i="11"/>
  <c r="M449" i="11"/>
  <c r="M442" i="11"/>
  <c r="M455" i="11"/>
  <c r="M461" i="11"/>
  <c r="M467" i="11"/>
  <c r="M473" i="11"/>
  <c r="M479" i="11"/>
  <c r="M450" i="11"/>
  <c r="M443" i="11"/>
  <c r="M456" i="11"/>
  <c r="M462" i="11"/>
  <c r="M468" i="11"/>
  <c r="M474" i="11"/>
  <c r="M480" i="11"/>
  <c r="M451" i="11"/>
  <c r="M444" i="11"/>
  <c r="M457" i="11"/>
  <c r="M463" i="11"/>
  <c r="M469" i="11"/>
  <c r="M475" i="11"/>
  <c r="M481" i="11"/>
  <c r="M448" i="11"/>
  <c r="M441" i="11"/>
  <c r="M454" i="11"/>
  <c r="M460" i="11"/>
  <c r="M466" i="11"/>
  <c r="M472" i="11"/>
  <c r="M478" i="11"/>
  <c r="M482" i="11"/>
  <c r="M485" i="11"/>
  <c r="M486" i="11"/>
  <c r="M487" i="11"/>
  <c r="M488" i="11"/>
  <c r="M489" i="11"/>
  <c r="M501" i="11"/>
  <c r="M502" i="11"/>
  <c r="M503" i="11"/>
  <c r="M504" i="11"/>
  <c r="M505" i="11"/>
  <c r="M517" i="11"/>
  <c r="M518" i="11"/>
  <c r="M519" i="11"/>
  <c r="M520" i="11"/>
  <c r="M521" i="11"/>
  <c r="M534" i="11"/>
  <c r="M535" i="11"/>
  <c r="M536" i="11"/>
  <c r="M537" i="11"/>
  <c r="M538" i="11"/>
  <c r="M546" i="11"/>
  <c r="L449" i="11"/>
  <c r="L442" i="11"/>
  <c r="L455" i="11"/>
  <c r="L461" i="11"/>
  <c r="L467" i="11"/>
  <c r="L473" i="11"/>
  <c r="L479" i="11"/>
  <c r="L450" i="11"/>
  <c r="L443" i="11"/>
  <c r="L456" i="11"/>
  <c r="L462" i="11"/>
  <c r="L468" i="11"/>
  <c r="L474" i="11"/>
  <c r="L480" i="11"/>
  <c r="L451" i="11"/>
  <c r="L444" i="11"/>
  <c r="L457" i="11"/>
  <c r="L463" i="11"/>
  <c r="L469" i="11"/>
  <c r="L475" i="11"/>
  <c r="L481" i="11"/>
  <c r="L448" i="11"/>
  <c r="L441" i="11"/>
  <c r="L454" i="11"/>
  <c r="L460" i="11"/>
  <c r="L466" i="11"/>
  <c r="L472" i="11"/>
  <c r="L478" i="11"/>
  <c r="L482" i="11"/>
  <c r="L485" i="11"/>
  <c r="L486" i="11"/>
  <c r="L487" i="11"/>
  <c r="L488" i="11"/>
  <c r="L489" i="11"/>
  <c r="L501" i="11"/>
  <c r="L502" i="11"/>
  <c r="L503" i="11"/>
  <c r="L504" i="11"/>
  <c r="L505" i="11"/>
  <c r="L517" i="11"/>
  <c r="L518" i="11"/>
  <c r="L519" i="11"/>
  <c r="L520" i="11"/>
  <c r="L521" i="11"/>
  <c r="L534" i="11"/>
  <c r="L535" i="11"/>
  <c r="L536" i="11"/>
  <c r="L537" i="11"/>
  <c r="L538" i="11"/>
  <c r="L546" i="11"/>
  <c r="K449" i="11"/>
  <c r="K442" i="11"/>
  <c r="K455" i="11"/>
  <c r="K461" i="11"/>
  <c r="K467" i="11"/>
  <c r="K473" i="11"/>
  <c r="K479" i="11"/>
  <c r="K450" i="11"/>
  <c r="K443" i="11"/>
  <c r="K456" i="11"/>
  <c r="K462" i="11"/>
  <c r="K468" i="11"/>
  <c r="K474" i="11"/>
  <c r="K480" i="11"/>
  <c r="K451" i="11"/>
  <c r="K444" i="11"/>
  <c r="K457" i="11"/>
  <c r="K463" i="11"/>
  <c r="K469" i="11"/>
  <c r="K475" i="11"/>
  <c r="K481" i="11"/>
  <c r="K448" i="11"/>
  <c r="K441" i="11"/>
  <c r="K454" i="11"/>
  <c r="K460" i="11"/>
  <c r="K466" i="11"/>
  <c r="K472" i="11"/>
  <c r="K478" i="11"/>
  <c r="K482" i="11"/>
  <c r="K485" i="11"/>
  <c r="K486" i="11"/>
  <c r="K487" i="11"/>
  <c r="K488" i="11"/>
  <c r="K489" i="11"/>
  <c r="K501" i="11"/>
  <c r="K502" i="11"/>
  <c r="K503" i="11"/>
  <c r="K504" i="11"/>
  <c r="K505" i="11"/>
  <c r="K517" i="11"/>
  <c r="K518" i="11"/>
  <c r="K519" i="11"/>
  <c r="K520" i="11"/>
  <c r="K521" i="11"/>
  <c r="K534" i="11"/>
  <c r="K535" i="11"/>
  <c r="K536" i="11"/>
  <c r="K537" i="11"/>
  <c r="K538" i="11"/>
  <c r="K546" i="11"/>
  <c r="J449" i="11"/>
  <c r="J442" i="11"/>
  <c r="J455" i="11"/>
  <c r="J461" i="11"/>
  <c r="J467" i="11"/>
  <c r="J473" i="11"/>
  <c r="J479" i="11"/>
  <c r="J450" i="11"/>
  <c r="J443" i="11"/>
  <c r="J456" i="11"/>
  <c r="J462" i="11"/>
  <c r="J468" i="11"/>
  <c r="J474" i="11"/>
  <c r="J480" i="11"/>
  <c r="J451" i="11"/>
  <c r="J444" i="11"/>
  <c r="J457" i="11"/>
  <c r="J463" i="11"/>
  <c r="J469" i="11"/>
  <c r="J475" i="11"/>
  <c r="J481" i="11"/>
  <c r="J448" i="11"/>
  <c r="J441" i="11"/>
  <c r="J454" i="11"/>
  <c r="J460" i="11"/>
  <c r="J466" i="11"/>
  <c r="J472" i="11"/>
  <c r="J478" i="11"/>
  <c r="J482" i="11"/>
  <c r="J485" i="11"/>
  <c r="J486" i="11"/>
  <c r="J487" i="11"/>
  <c r="J488" i="11"/>
  <c r="J489" i="11"/>
  <c r="J501" i="11"/>
  <c r="J502" i="11"/>
  <c r="J503" i="11"/>
  <c r="J504" i="11"/>
  <c r="J505" i="11"/>
  <c r="J517" i="11"/>
  <c r="J518" i="11"/>
  <c r="J519" i="11"/>
  <c r="J520" i="11"/>
  <c r="J521" i="11"/>
  <c r="J534" i="11"/>
  <c r="J535" i="11"/>
  <c r="J536" i="11"/>
  <c r="J537" i="11"/>
  <c r="J538" i="11"/>
  <c r="J546" i="11"/>
  <c r="I449" i="11"/>
  <c r="I442" i="11"/>
  <c r="I455" i="11"/>
  <c r="I461" i="11"/>
  <c r="I467" i="11"/>
  <c r="I473" i="11"/>
  <c r="I479" i="11"/>
  <c r="I450" i="11"/>
  <c r="I443" i="11"/>
  <c r="I456" i="11"/>
  <c r="I462" i="11"/>
  <c r="I468" i="11"/>
  <c r="I474" i="11"/>
  <c r="I480" i="11"/>
  <c r="I451" i="11"/>
  <c r="I444" i="11"/>
  <c r="I457" i="11"/>
  <c r="I463" i="11"/>
  <c r="I469" i="11"/>
  <c r="I475" i="11"/>
  <c r="I481" i="11"/>
  <c r="I448" i="11"/>
  <c r="I441" i="11"/>
  <c r="I454" i="11"/>
  <c r="I460" i="11"/>
  <c r="I466" i="11"/>
  <c r="I472" i="11"/>
  <c r="I478" i="11"/>
  <c r="I482" i="11"/>
  <c r="I485" i="11"/>
  <c r="I486" i="11"/>
  <c r="I487" i="11"/>
  <c r="I488" i="11"/>
  <c r="I489" i="11"/>
  <c r="I501" i="11"/>
  <c r="I502" i="11"/>
  <c r="I503" i="11"/>
  <c r="I504" i="11"/>
  <c r="I505" i="11"/>
  <c r="I517" i="11"/>
  <c r="I518" i="11"/>
  <c r="I519" i="11"/>
  <c r="I520" i="11"/>
  <c r="I521" i="11"/>
  <c r="I534" i="11"/>
  <c r="I535" i="11"/>
  <c r="I536" i="11"/>
  <c r="I537" i="11"/>
  <c r="I538" i="11"/>
  <c r="I546" i="11"/>
  <c r="H449" i="11"/>
  <c r="H442" i="11"/>
  <c r="H455" i="11"/>
  <c r="H461" i="11"/>
  <c r="H467" i="11"/>
  <c r="H473" i="11"/>
  <c r="H479" i="11"/>
  <c r="H450" i="11"/>
  <c r="H443" i="11"/>
  <c r="H456" i="11"/>
  <c r="H462" i="11"/>
  <c r="H468" i="11"/>
  <c r="H474" i="11"/>
  <c r="H480" i="11"/>
  <c r="H451" i="11"/>
  <c r="H444" i="11"/>
  <c r="H457" i="11"/>
  <c r="H463" i="11"/>
  <c r="H469" i="11"/>
  <c r="H475" i="11"/>
  <c r="H481" i="11"/>
  <c r="H448" i="11"/>
  <c r="H441" i="11"/>
  <c r="H454" i="11"/>
  <c r="H460" i="11"/>
  <c r="H466" i="11"/>
  <c r="H472" i="11"/>
  <c r="H478" i="11"/>
  <c r="H482" i="11"/>
  <c r="H485" i="11"/>
  <c r="H486" i="11"/>
  <c r="H487" i="11"/>
  <c r="H488" i="11"/>
  <c r="H489" i="11"/>
  <c r="H501" i="11"/>
  <c r="H502" i="11"/>
  <c r="H503" i="11"/>
  <c r="H504" i="11"/>
  <c r="H505" i="11"/>
  <c r="H517" i="11"/>
  <c r="H518" i="11"/>
  <c r="H519" i="11"/>
  <c r="H520" i="11"/>
  <c r="H521" i="11"/>
  <c r="H534" i="11"/>
  <c r="H535" i="11"/>
  <c r="H536" i="11"/>
  <c r="H537" i="11"/>
  <c r="H538" i="11"/>
  <c r="H546" i="11"/>
  <c r="G449" i="11"/>
  <c r="G442" i="11"/>
  <c r="G455" i="11"/>
  <c r="G461" i="11"/>
  <c r="G467" i="11"/>
  <c r="G473" i="11"/>
  <c r="G479" i="11"/>
  <c r="G450" i="11"/>
  <c r="G443" i="11"/>
  <c r="G456" i="11"/>
  <c r="G462" i="11"/>
  <c r="G468" i="11"/>
  <c r="G474" i="11"/>
  <c r="G480" i="11"/>
  <c r="G451" i="11"/>
  <c r="G444" i="11"/>
  <c r="G457" i="11"/>
  <c r="G463" i="11"/>
  <c r="G469" i="11"/>
  <c r="G475" i="11"/>
  <c r="G481" i="11"/>
  <c r="G448" i="11"/>
  <c r="G441" i="11"/>
  <c r="G454" i="11"/>
  <c r="G460" i="11"/>
  <c r="G466" i="11"/>
  <c r="G472" i="11"/>
  <c r="G478" i="11"/>
  <c r="G482" i="11"/>
  <c r="G485" i="11"/>
  <c r="G486" i="11"/>
  <c r="G487" i="11"/>
  <c r="G488" i="11"/>
  <c r="G489" i="11"/>
  <c r="G501" i="11"/>
  <c r="G502" i="11"/>
  <c r="G503" i="11"/>
  <c r="G504" i="11"/>
  <c r="G505" i="11"/>
  <c r="G517" i="11"/>
  <c r="G518" i="11"/>
  <c r="G519" i="11"/>
  <c r="G520" i="11"/>
  <c r="G521" i="11"/>
  <c r="G534" i="11"/>
  <c r="G535" i="11"/>
  <c r="G536" i="11"/>
  <c r="G537" i="11"/>
  <c r="G538" i="11"/>
  <c r="G546" i="11"/>
  <c r="F449" i="11"/>
  <c r="F442" i="11"/>
  <c r="F455" i="11"/>
  <c r="F461" i="11"/>
  <c r="F467" i="11"/>
  <c r="F473" i="11"/>
  <c r="F479" i="11"/>
  <c r="F450" i="11"/>
  <c r="F443" i="11"/>
  <c r="F456" i="11"/>
  <c r="F462" i="11"/>
  <c r="F468" i="11"/>
  <c r="F474" i="11"/>
  <c r="F480" i="11"/>
  <c r="F451" i="11"/>
  <c r="F444" i="11"/>
  <c r="F457" i="11"/>
  <c r="F463" i="11"/>
  <c r="F469" i="11"/>
  <c r="F475" i="11"/>
  <c r="F481" i="11"/>
  <c r="F448" i="11"/>
  <c r="F441" i="11"/>
  <c r="F454" i="11"/>
  <c r="F460" i="11"/>
  <c r="F466" i="11"/>
  <c r="F472" i="11"/>
  <c r="F478" i="11"/>
  <c r="F482" i="11"/>
  <c r="F485" i="11"/>
  <c r="F486" i="11"/>
  <c r="F487" i="11"/>
  <c r="F488" i="11"/>
  <c r="F489" i="11"/>
  <c r="F501" i="11"/>
  <c r="F502" i="11"/>
  <c r="F503" i="11"/>
  <c r="F504" i="11"/>
  <c r="F505" i="11"/>
  <c r="F517" i="11"/>
  <c r="F518" i="11"/>
  <c r="F519" i="11"/>
  <c r="F520" i="11"/>
  <c r="F521" i="11"/>
  <c r="F534" i="11"/>
  <c r="F535" i="11"/>
  <c r="F536" i="11"/>
  <c r="F537" i="11"/>
  <c r="F538" i="11"/>
  <c r="F546" i="11"/>
  <c r="E449" i="11"/>
  <c r="E442" i="11"/>
  <c r="E455" i="11"/>
  <c r="E461" i="11"/>
  <c r="E467" i="11"/>
  <c r="E473" i="11"/>
  <c r="E479" i="11"/>
  <c r="E450" i="11"/>
  <c r="E443" i="11"/>
  <c r="E456" i="11"/>
  <c r="E462" i="11"/>
  <c r="E468" i="11"/>
  <c r="E474" i="11"/>
  <c r="E480" i="11"/>
  <c r="E451" i="11"/>
  <c r="E444" i="11"/>
  <c r="E457" i="11"/>
  <c r="E463" i="11"/>
  <c r="E469" i="11"/>
  <c r="E475" i="11"/>
  <c r="E481" i="11"/>
  <c r="E448" i="11"/>
  <c r="E441" i="11"/>
  <c r="E454" i="11"/>
  <c r="E460" i="11"/>
  <c r="E466" i="11"/>
  <c r="E472" i="11"/>
  <c r="E478" i="11"/>
  <c r="E482" i="11"/>
  <c r="E485" i="11"/>
  <c r="E486" i="11"/>
  <c r="E487" i="11"/>
  <c r="E488" i="11"/>
  <c r="E489" i="11"/>
  <c r="E501" i="11"/>
  <c r="E502" i="11"/>
  <c r="E503" i="11"/>
  <c r="E504" i="11"/>
  <c r="E505" i="11"/>
  <c r="E517" i="11"/>
  <c r="E518" i="11"/>
  <c r="E519" i="11"/>
  <c r="E520" i="11"/>
  <c r="E521" i="11"/>
  <c r="E534" i="11"/>
  <c r="E535" i="11"/>
  <c r="E536" i="11"/>
  <c r="E537" i="11"/>
  <c r="E538" i="11"/>
  <c r="E546" i="11"/>
  <c r="D449" i="11"/>
  <c r="D442" i="11"/>
  <c r="D455" i="11"/>
  <c r="D461" i="11"/>
  <c r="D467" i="11"/>
  <c r="D473" i="11"/>
  <c r="D479" i="11"/>
  <c r="D450" i="11"/>
  <c r="D443" i="11"/>
  <c r="D456" i="11"/>
  <c r="D462" i="11"/>
  <c r="D468" i="11"/>
  <c r="D474" i="11"/>
  <c r="D480" i="11"/>
  <c r="D451" i="11"/>
  <c r="D444" i="11"/>
  <c r="D457" i="11"/>
  <c r="D463" i="11"/>
  <c r="D469" i="11"/>
  <c r="D475" i="11"/>
  <c r="D481" i="11"/>
  <c r="D448" i="11"/>
  <c r="D441" i="11"/>
  <c r="D454" i="11"/>
  <c r="D460" i="11"/>
  <c r="D466" i="11"/>
  <c r="D472" i="11"/>
  <c r="D478" i="11"/>
  <c r="D482" i="11"/>
  <c r="D485" i="11"/>
  <c r="D486" i="11"/>
  <c r="D487" i="11"/>
  <c r="D488" i="11"/>
  <c r="D489" i="11"/>
  <c r="D501" i="11"/>
  <c r="D502" i="11"/>
  <c r="D503" i="11"/>
  <c r="D504" i="11"/>
  <c r="D505" i="11"/>
  <c r="D517" i="11"/>
  <c r="D518" i="11"/>
  <c r="D519" i="11"/>
  <c r="D520" i="11"/>
  <c r="D521" i="11"/>
  <c r="D534" i="11"/>
  <c r="D535" i="11"/>
  <c r="D536" i="11"/>
  <c r="D537" i="11"/>
  <c r="D538" i="11"/>
  <c r="D546" i="11"/>
  <c r="C449" i="11"/>
  <c r="C442" i="11"/>
  <c r="C455" i="11"/>
  <c r="C461" i="11"/>
  <c r="C467" i="11"/>
  <c r="C473" i="11"/>
  <c r="C479" i="11"/>
  <c r="C450" i="11"/>
  <c r="C443" i="11"/>
  <c r="C456" i="11"/>
  <c r="C462" i="11"/>
  <c r="C468" i="11"/>
  <c r="C474" i="11"/>
  <c r="C480" i="11"/>
  <c r="C451" i="11"/>
  <c r="C444" i="11"/>
  <c r="C457" i="11"/>
  <c r="C463" i="11"/>
  <c r="C469" i="11"/>
  <c r="C475" i="11"/>
  <c r="C481" i="11"/>
  <c r="C448" i="11"/>
  <c r="C441" i="11"/>
  <c r="C454" i="11"/>
  <c r="C460" i="11"/>
  <c r="C466" i="11"/>
  <c r="C472" i="11"/>
  <c r="C478" i="11"/>
  <c r="C482" i="11"/>
  <c r="C485" i="11"/>
  <c r="C486" i="11"/>
  <c r="C487" i="11"/>
  <c r="C488" i="11"/>
  <c r="C489" i="11"/>
  <c r="C501" i="11"/>
  <c r="C502" i="11"/>
  <c r="C503" i="11"/>
  <c r="C504" i="11"/>
  <c r="C505" i="11"/>
  <c r="C517" i="11"/>
  <c r="C518" i="11"/>
  <c r="C519" i="11"/>
  <c r="C520" i="11"/>
  <c r="C521" i="11"/>
  <c r="C534" i="11"/>
  <c r="C535" i="11"/>
  <c r="C536" i="11"/>
  <c r="C537" i="11"/>
  <c r="C538" i="11"/>
  <c r="C546" i="11"/>
  <c r="B449" i="11"/>
  <c r="B442" i="11"/>
  <c r="B455" i="11"/>
  <c r="B461" i="11"/>
  <c r="B467" i="11"/>
  <c r="B473" i="11"/>
  <c r="B479" i="11"/>
  <c r="B450" i="11"/>
  <c r="B443" i="11"/>
  <c r="B456" i="11"/>
  <c r="B462" i="11"/>
  <c r="B468" i="11"/>
  <c r="B474" i="11"/>
  <c r="B480" i="11"/>
  <c r="B451" i="11"/>
  <c r="B444" i="11"/>
  <c r="B457" i="11"/>
  <c r="B463" i="11"/>
  <c r="B469" i="11"/>
  <c r="B475" i="11"/>
  <c r="B481" i="11"/>
  <c r="B448" i="11"/>
  <c r="B441" i="11"/>
  <c r="B454" i="11"/>
  <c r="B460" i="11"/>
  <c r="B466" i="11"/>
  <c r="B472" i="11"/>
  <c r="B478" i="11"/>
  <c r="B482" i="11"/>
  <c r="B485" i="11"/>
  <c r="B486" i="11"/>
  <c r="B487" i="11"/>
  <c r="B488" i="11"/>
  <c r="B489" i="11"/>
  <c r="B501" i="11"/>
  <c r="B502" i="11"/>
  <c r="B503" i="11"/>
  <c r="B504" i="11"/>
  <c r="B505" i="11"/>
  <c r="B517" i="11"/>
  <c r="B518" i="11"/>
  <c r="B519" i="11"/>
  <c r="B520" i="11"/>
  <c r="B521" i="11"/>
  <c r="B534" i="11"/>
  <c r="B535" i="11"/>
  <c r="B536" i="11"/>
  <c r="B537" i="11"/>
  <c r="B538" i="11"/>
  <c r="B546" i="11"/>
  <c r="O451" i="11"/>
  <c r="O444" i="11"/>
  <c r="O457" i="11"/>
  <c r="O463" i="11"/>
  <c r="O469" i="11"/>
  <c r="O475" i="11"/>
  <c r="O481" i="11"/>
  <c r="O488" i="11"/>
  <c r="O504" i="11"/>
  <c r="O520" i="11"/>
  <c r="O537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C545" i="11"/>
  <c r="B545" i="11"/>
  <c r="O450" i="11"/>
  <c r="O443" i="11"/>
  <c r="O456" i="11"/>
  <c r="O462" i="11"/>
  <c r="O468" i="11"/>
  <c r="O474" i="11"/>
  <c r="O480" i="11"/>
  <c r="O487" i="11"/>
  <c r="O503" i="11"/>
  <c r="O519" i="11"/>
  <c r="O536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C544" i="11"/>
  <c r="B544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C543" i="11"/>
  <c r="B543" i="11"/>
  <c r="N542" i="11"/>
  <c r="M542" i="11"/>
  <c r="L542" i="11"/>
  <c r="K542" i="11"/>
  <c r="J542" i="11"/>
  <c r="I542" i="11"/>
  <c r="H542" i="11"/>
  <c r="G542" i="11"/>
  <c r="F542" i="11"/>
  <c r="E542" i="11"/>
  <c r="D542" i="11"/>
  <c r="C542" i="11"/>
  <c r="B542" i="11"/>
  <c r="O542" i="11"/>
  <c r="O476" i="11"/>
  <c r="O529" i="11"/>
  <c r="N476" i="11"/>
  <c r="N529" i="11"/>
  <c r="M476" i="11"/>
  <c r="M529" i="11"/>
  <c r="L476" i="11"/>
  <c r="L529" i="11"/>
  <c r="K476" i="11"/>
  <c r="K529" i="11"/>
  <c r="J476" i="11"/>
  <c r="J529" i="11"/>
  <c r="I476" i="11"/>
  <c r="I529" i="11"/>
  <c r="H476" i="11"/>
  <c r="H529" i="11"/>
  <c r="G476" i="11"/>
  <c r="G529" i="11"/>
  <c r="F476" i="11"/>
  <c r="F529" i="11"/>
  <c r="E476" i="11"/>
  <c r="E529" i="11"/>
  <c r="D476" i="11"/>
  <c r="D529" i="11"/>
  <c r="C476" i="11"/>
  <c r="C529" i="11"/>
  <c r="B476" i="11"/>
  <c r="B529" i="11"/>
  <c r="O528" i="11"/>
  <c r="N528" i="11"/>
  <c r="M528" i="11"/>
  <c r="L528" i="11"/>
  <c r="K528" i="11"/>
  <c r="J528" i="11"/>
  <c r="I528" i="11"/>
  <c r="H528" i="11"/>
  <c r="G528" i="11"/>
  <c r="F528" i="11"/>
  <c r="E528" i="11"/>
  <c r="D528" i="11"/>
  <c r="C528" i="11"/>
  <c r="B528" i="11"/>
  <c r="O527" i="11"/>
  <c r="N527" i="11"/>
  <c r="M527" i="11"/>
  <c r="L527" i="11"/>
  <c r="K527" i="11"/>
  <c r="J527" i="11"/>
  <c r="I527" i="11"/>
  <c r="H527" i="11"/>
  <c r="G527" i="11"/>
  <c r="F527" i="11"/>
  <c r="E527" i="11"/>
  <c r="D527" i="11"/>
  <c r="C527" i="11"/>
  <c r="B527" i="11"/>
  <c r="O526" i="11"/>
  <c r="N526" i="11"/>
  <c r="M526" i="11"/>
  <c r="L526" i="11"/>
  <c r="K526" i="11"/>
  <c r="J526" i="11"/>
  <c r="I526" i="11"/>
  <c r="H526" i="11"/>
  <c r="G526" i="11"/>
  <c r="F526" i="11"/>
  <c r="E526" i="11"/>
  <c r="D526" i="11"/>
  <c r="C526" i="11"/>
  <c r="B526" i="11"/>
  <c r="N525" i="11"/>
  <c r="M525" i="11"/>
  <c r="L525" i="11"/>
  <c r="K525" i="11"/>
  <c r="J525" i="11"/>
  <c r="I525" i="11"/>
  <c r="H525" i="11"/>
  <c r="G525" i="11"/>
  <c r="F525" i="11"/>
  <c r="E525" i="11"/>
  <c r="D525" i="11"/>
  <c r="C525" i="11"/>
  <c r="B525" i="11"/>
  <c r="O525" i="11"/>
  <c r="O531" i="11"/>
  <c r="N531" i="11"/>
  <c r="M531" i="11"/>
  <c r="L531" i="11"/>
  <c r="K531" i="11"/>
  <c r="J531" i="11"/>
  <c r="I531" i="11"/>
  <c r="H531" i="11"/>
  <c r="G531" i="11"/>
  <c r="F531" i="11"/>
  <c r="E531" i="11"/>
  <c r="D531" i="11"/>
  <c r="C531" i="11"/>
  <c r="B445" i="11"/>
  <c r="B530" i="11"/>
  <c r="M445" i="11"/>
  <c r="M530" i="11"/>
  <c r="P530" i="11"/>
  <c r="O445" i="11"/>
  <c r="O530" i="11"/>
  <c r="N445" i="11"/>
  <c r="N530" i="11"/>
  <c r="L445" i="11"/>
  <c r="L530" i="11"/>
  <c r="K445" i="11"/>
  <c r="K530" i="11"/>
  <c r="J445" i="11"/>
  <c r="J530" i="11"/>
  <c r="I445" i="11"/>
  <c r="I530" i="11"/>
  <c r="H445" i="11"/>
  <c r="H530" i="11"/>
  <c r="G445" i="11"/>
  <c r="G530" i="11"/>
  <c r="F445" i="11"/>
  <c r="F530" i="11"/>
  <c r="E445" i="11"/>
  <c r="E530" i="11"/>
  <c r="D445" i="11"/>
  <c r="D530" i="11"/>
  <c r="C445" i="11"/>
  <c r="C530" i="11"/>
  <c r="P529" i="11"/>
  <c r="O464" i="11"/>
  <c r="N464" i="11"/>
  <c r="M464" i="11"/>
  <c r="L464" i="11"/>
  <c r="K464" i="11"/>
  <c r="J464" i="11"/>
  <c r="I464" i="11"/>
  <c r="H464" i="11"/>
  <c r="G464" i="11"/>
  <c r="F464" i="11"/>
  <c r="E464" i="11"/>
  <c r="D464" i="11"/>
  <c r="C464" i="11"/>
  <c r="B464" i="11"/>
  <c r="O452" i="11"/>
  <c r="O513" i="11"/>
  <c r="N452" i="11"/>
  <c r="N513" i="11"/>
  <c r="M452" i="11"/>
  <c r="M513" i="11"/>
  <c r="L452" i="11"/>
  <c r="L513" i="11"/>
  <c r="K452" i="11"/>
  <c r="K513" i="11"/>
  <c r="J452" i="11"/>
  <c r="J513" i="11"/>
  <c r="I452" i="11"/>
  <c r="I513" i="11"/>
  <c r="H452" i="11"/>
  <c r="H513" i="11"/>
  <c r="G452" i="11"/>
  <c r="G513" i="11"/>
  <c r="F452" i="11"/>
  <c r="F513" i="11"/>
  <c r="E452" i="11"/>
  <c r="E513" i="11"/>
  <c r="D452" i="11"/>
  <c r="D513" i="11"/>
  <c r="C452" i="11"/>
  <c r="C513" i="11"/>
  <c r="B452" i="11"/>
  <c r="B513" i="11"/>
  <c r="O512" i="11"/>
  <c r="N512" i="11"/>
  <c r="M512" i="11"/>
  <c r="L512" i="11"/>
  <c r="K512" i="11"/>
  <c r="J512" i="11"/>
  <c r="I512" i="11"/>
  <c r="H512" i="11"/>
  <c r="G512" i="11"/>
  <c r="F512" i="11"/>
  <c r="E512" i="11"/>
  <c r="D512" i="11"/>
  <c r="C512" i="11"/>
  <c r="B512" i="11"/>
  <c r="O511" i="11"/>
  <c r="N511" i="11"/>
  <c r="M511" i="11"/>
  <c r="L511" i="11"/>
  <c r="K511" i="11"/>
  <c r="J511" i="11"/>
  <c r="I511" i="11"/>
  <c r="H511" i="11"/>
  <c r="G511" i="11"/>
  <c r="F511" i="11"/>
  <c r="E511" i="11"/>
  <c r="D511" i="11"/>
  <c r="C511" i="11"/>
  <c r="B511" i="11"/>
  <c r="O510" i="11"/>
  <c r="N510" i="11"/>
  <c r="M510" i="11"/>
  <c r="L510" i="11"/>
  <c r="K510" i="11"/>
  <c r="J510" i="11"/>
  <c r="I510" i="11"/>
  <c r="H510" i="11"/>
  <c r="G510" i="11"/>
  <c r="F510" i="11"/>
  <c r="E510" i="11"/>
  <c r="D510" i="11"/>
  <c r="C510" i="11"/>
  <c r="B510" i="11"/>
  <c r="N509" i="11"/>
  <c r="M509" i="11"/>
  <c r="L509" i="11"/>
  <c r="K509" i="11"/>
  <c r="J509" i="11"/>
  <c r="I509" i="11"/>
  <c r="H509" i="11"/>
  <c r="G509" i="11"/>
  <c r="F509" i="11"/>
  <c r="E509" i="11"/>
  <c r="D509" i="11"/>
  <c r="C509" i="11"/>
  <c r="B509" i="11"/>
  <c r="O509" i="11"/>
  <c r="O515" i="11"/>
  <c r="N515" i="11"/>
  <c r="M515" i="11"/>
  <c r="L515" i="11"/>
  <c r="K515" i="11"/>
  <c r="J515" i="11"/>
  <c r="I515" i="11"/>
  <c r="H515" i="11"/>
  <c r="G515" i="11"/>
  <c r="F515" i="11"/>
  <c r="E515" i="11"/>
  <c r="D515" i="11"/>
  <c r="C515" i="11"/>
  <c r="B514" i="11"/>
  <c r="M514" i="11"/>
  <c r="P514" i="11"/>
  <c r="O514" i="11"/>
  <c r="N514" i="11"/>
  <c r="L514" i="11"/>
  <c r="K514" i="11"/>
  <c r="J514" i="11"/>
  <c r="I514" i="11"/>
  <c r="H514" i="11"/>
  <c r="G514" i="11"/>
  <c r="F514" i="11"/>
  <c r="E514" i="11"/>
  <c r="D514" i="11"/>
  <c r="C514" i="11"/>
  <c r="P513" i="11"/>
  <c r="O458" i="11"/>
  <c r="N458" i="11"/>
  <c r="M458" i="11"/>
  <c r="L458" i="11"/>
  <c r="K458" i="11"/>
  <c r="J458" i="11"/>
  <c r="I458" i="11"/>
  <c r="H458" i="11"/>
  <c r="G458" i="11"/>
  <c r="F458" i="11"/>
  <c r="E458" i="11"/>
  <c r="D458" i="11"/>
  <c r="C458" i="11"/>
  <c r="B458" i="11"/>
  <c r="B597" i="11"/>
  <c r="B516" i="11"/>
  <c r="O523" i="11"/>
  <c r="N523" i="11"/>
  <c r="M523" i="11"/>
  <c r="L523" i="11"/>
  <c r="K523" i="11"/>
  <c r="J523" i="11"/>
  <c r="I523" i="11"/>
  <c r="H523" i="11"/>
  <c r="G523" i="11"/>
  <c r="F523" i="11"/>
  <c r="E523" i="11"/>
  <c r="D523" i="11"/>
  <c r="C523" i="11"/>
  <c r="B522" i="11"/>
  <c r="M522" i="11"/>
  <c r="P522" i="11"/>
  <c r="O522" i="11"/>
  <c r="N522" i="11"/>
  <c r="L522" i="11"/>
  <c r="K522" i="11"/>
  <c r="J522" i="11"/>
  <c r="I522" i="11"/>
  <c r="H522" i="11"/>
  <c r="G522" i="11"/>
  <c r="F522" i="11"/>
  <c r="E522" i="11"/>
  <c r="D522" i="11"/>
  <c r="C522" i="11"/>
  <c r="P521" i="11"/>
  <c r="B500" i="11"/>
  <c r="O507" i="11"/>
  <c r="N507" i="11"/>
  <c r="M507" i="11"/>
  <c r="L507" i="11"/>
  <c r="K507" i="11"/>
  <c r="J507" i="11"/>
  <c r="I507" i="11"/>
  <c r="H507" i="11"/>
  <c r="G507" i="11"/>
  <c r="F507" i="11"/>
  <c r="E507" i="11"/>
  <c r="D507" i="11"/>
  <c r="C507" i="11"/>
  <c r="B506" i="11"/>
  <c r="M506" i="11"/>
  <c r="P506" i="11"/>
  <c r="O506" i="11"/>
  <c r="N506" i="11"/>
  <c r="L506" i="11"/>
  <c r="K506" i="11"/>
  <c r="J506" i="11"/>
  <c r="I506" i="11"/>
  <c r="H506" i="11"/>
  <c r="G506" i="11"/>
  <c r="F506" i="11"/>
  <c r="E506" i="11"/>
  <c r="D506" i="11"/>
  <c r="C506" i="11"/>
  <c r="P505" i="11"/>
  <c r="B471" i="11"/>
  <c r="P476" i="11"/>
  <c r="B396" i="11"/>
  <c r="O400" i="11"/>
  <c r="B402" i="11"/>
  <c r="O406" i="11"/>
  <c r="B408" i="11"/>
  <c r="O412" i="11"/>
  <c r="O418" i="11"/>
  <c r="N400" i="11"/>
  <c r="N406" i="11"/>
  <c r="N412" i="11"/>
  <c r="N418" i="11"/>
  <c r="M400" i="11"/>
  <c r="M406" i="11"/>
  <c r="M412" i="11"/>
  <c r="M418" i="11"/>
  <c r="L400" i="11"/>
  <c r="L406" i="11"/>
  <c r="L412" i="11"/>
  <c r="L418" i="11"/>
  <c r="K400" i="11"/>
  <c r="K406" i="11"/>
  <c r="K412" i="11"/>
  <c r="K418" i="11"/>
  <c r="J400" i="11"/>
  <c r="J406" i="11"/>
  <c r="J412" i="11"/>
  <c r="J418" i="11"/>
  <c r="I400" i="11"/>
  <c r="I406" i="11"/>
  <c r="I412" i="11"/>
  <c r="I418" i="11"/>
  <c r="H400" i="11"/>
  <c r="H406" i="11"/>
  <c r="H412" i="11"/>
  <c r="H418" i="11"/>
  <c r="G400" i="11"/>
  <c r="G406" i="11"/>
  <c r="G412" i="11"/>
  <c r="G418" i="11"/>
  <c r="F400" i="11"/>
  <c r="F406" i="11"/>
  <c r="F412" i="11"/>
  <c r="F418" i="11"/>
  <c r="E400" i="11"/>
  <c r="E406" i="11"/>
  <c r="E412" i="11"/>
  <c r="E418" i="11"/>
  <c r="D400" i="11"/>
  <c r="D406" i="11"/>
  <c r="D412" i="11"/>
  <c r="D418" i="11"/>
  <c r="C400" i="11"/>
  <c r="C406" i="11"/>
  <c r="C412" i="11"/>
  <c r="C418" i="11"/>
  <c r="B400" i="11"/>
  <c r="B406" i="11"/>
  <c r="B412" i="11"/>
  <c r="B418" i="11"/>
  <c r="O399" i="11"/>
  <c r="O405" i="11"/>
  <c r="O411" i="11"/>
  <c r="O417" i="11"/>
  <c r="N399" i="11"/>
  <c r="N405" i="11"/>
  <c r="N411" i="11"/>
  <c r="N417" i="11"/>
  <c r="M399" i="11"/>
  <c r="M405" i="11"/>
  <c r="M411" i="11"/>
  <c r="M417" i="11"/>
  <c r="L399" i="11"/>
  <c r="L405" i="11"/>
  <c r="L411" i="11"/>
  <c r="L417" i="11"/>
  <c r="K399" i="11"/>
  <c r="K405" i="11"/>
  <c r="K411" i="11"/>
  <c r="K417" i="11"/>
  <c r="J399" i="11"/>
  <c r="J405" i="11"/>
  <c r="J411" i="11"/>
  <c r="J417" i="11"/>
  <c r="I399" i="11"/>
  <c r="I405" i="11"/>
  <c r="I411" i="11"/>
  <c r="I417" i="11"/>
  <c r="H399" i="11"/>
  <c r="H405" i="11"/>
  <c r="H411" i="11"/>
  <c r="H417" i="11"/>
  <c r="G399" i="11"/>
  <c r="G405" i="11"/>
  <c r="G411" i="11"/>
  <c r="G417" i="11"/>
  <c r="F399" i="11"/>
  <c r="F405" i="11"/>
  <c r="F411" i="11"/>
  <c r="F417" i="11"/>
  <c r="E399" i="11"/>
  <c r="E405" i="11"/>
  <c r="E411" i="11"/>
  <c r="E417" i="11"/>
  <c r="D399" i="11"/>
  <c r="D405" i="11"/>
  <c r="D411" i="11"/>
  <c r="D417" i="11"/>
  <c r="C399" i="11"/>
  <c r="C405" i="11"/>
  <c r="C411" i="11"/>
  <c r="C417" i="11"/>
  <c r="B399" i="11"/>
  <c r="B405" i="11"/>
  <c r="B411" i="11"/>
  <c r="B417" i="11"/>
  <c r="O398" i="11"/>
  <c r="O404" i="11"/>
  <c r="O410" i="11"/>
  <c r="O416" i="11"/>
  <c r="N398" i="11"/>
  <c r="N404" i="11"/>
  <c r="N410" i="11"/>
  <c r="N416" i="11"/>
  <c r="M398" i="11"/>
  <c r="M404" i="11"/>
  <c r="M410" i="11"/>
  <c r="M416" i="11"/>
  <c r="L398" i="11"/>
  <c r="L404" i="11"/>
  <c r="L410" i="11"/>
  <c r="L416" i="11"/>
  <c r="K398" i="11"/>
  <c r="K404" i="11"/>
  <c r="K410" i="11"/>
  <c r="K416" i="11"/>
  <c r="J398" i="11"/>
  <c r="J404" i="11"/>
  <c r="J410" i="11"/>
  <c r="J416" i="11"/>
  <c r="I398" i="11"/>
  <c r="I404" i="11"/>
  <c r="I410" i="11"/>
  <c r="I416" i="11"/>
  <c r="H398" i="11"/>
  <c r="H404" i="11"/>
  <c r="H410" i="11"/>
  <c r="H416" i="11"/>
  <c r="G398" i="11"/>
  <c r="G404" i="11"/>
  <c r="G410" i="11"/>
  <c r="G416" i="11"/>
  <c r="F398" i="11"/>
  <c r="F404" i="11"/>
  <c r="F410" i="11"/>
  <c r="F416" i="11"/>
  <c r="E398" i="11"/>
  <c r="E404" i="11"/>
  <c r="E410" i="11"/>
  <c r="E416" i="11"/>
  <c r="D398" i="11"/>
  <c r="D404" i="11"/>
  <c r="D410" i="11"/>
  <c r="D416" i="11"/>
  <c r="C398" i="11"/>
  <c r="C404" i="11"/>
  <c r="C410" i="11"/>
  <c r="C416" i="11"/>
  <c r="B398" i="11"/>
  <c r="B404" i="11"/>
  <c r="B410" i="11"/>
  <c r="B416" i="11"/>
  <c r="N397" i="11"/>
  <c r="N403" i="11"/>
  <c r="N409" i="11"/>
  <c r="N415" i="11"/>
  <c r="M397" i="11"/>
  <c r="M403" i="11"/>
  <c r="M409" i="11"/>
  <c r="M415" i="11"/>
  <c r="L397" i="11"/>
  <c r="L403" i="11"/>
  <c r="L409" i="11"/>
  <c r="L415" i="11"/>
  <c r="K397" i="11"/>
  <c r="K403" i="11"/>
  <c r="K409" i="11"/>
  <c r="K415" i="11"/>
  <c r="J397" i="11"/>
  <c r="J403" i="11"/>
  <c r="J409" i="11"/>
  <c r="J415" i="11"/>
  <c r="I397" i="11"/>
  <c r="I403" i="11"/>
  <c r="I409" i="11"/>
  <c r="I415" i="11"/>
  <c r="H397" i="11"/>
  <c r="H403" i="11"/>
  <c r="H409" i="11"/>
  <c r="H415" i="11"/>
  <c r="G397" i="11"/>
  <c r="G403" i="11"/>
  <c r="G409" i="11"/>
  <c r="G415" i="11"/>
  <c r="F397" i="11"/>
  <c r="F403" i="11"/>
  <c r="F409" i="11"/>
  <c r="F415" i="11"/>
  <c r="E397" i="11"/>
  <c r="E403" i="11"/>
  <c r="E409" i="11"/>
  <c r="E415" i="11"/>
  <c r="D397" i="11"/>
  <c r="D403" i="11"/>
  <c r="D409" i="11"/>
  <c r="D415" i="11"/>
  <c r="C397" i="11"/>
  <c r="C403" i="11"/>
  <c r="C409" i="11"/>
  <c r="C415" i="11"/>
  <c r="B397" i="11"/>
  <c r="B403" i="11"/>
  <c r="B409" i="11"/>
  <c r="B415" i="11"/>
  <c r="O397" i="11"/>
  <c r="O403" i="11"/>
  <c r="O409" i="11"/>
  <c r="O415" i="11"/>
  <c r="B384" i="11"/>
  <c r="B372" i="11"/>
  <c r="B366" i="11"/>
  <c r="B360" i="11"/>
  <c r="B354" i="11"/>
  <c r="B364" i="11"/>
  <c r="B394" i="11"/>
  <c r="B365" i="11"/>
  <c r="M364" i="11"/>
  <c r="M394" i="11"/>
  <c r="M365" i="11"/>
  <c r="P365" i="11"/>
  <c r="O364" i="11"/>
  <c r="O394" i="11"/>
  <c r="O365" i="11"/>
  <c r="N364" i="11"/>
  <c r="N394" i="11"/>
  <c r="N365" i="11"/>
  <c r="L364" i="11"/>
  <c r="L394" i="11"/>
  <c r="L365" i="11"/>
  <c r="K364" i="11"/>
  <c r="K394" i="11"/>
  <c r="K365" i="11"/>
  <c r="J364" i="11"/>
  <c r="J394" i="11"/>
  <c r="J365" i="11"/>
  <c r="I364" i="11"/>
  <c r="I394" i="11"/>
  <c r="I365" i="11"/>
  <c r="H364" i="11"/>
  <c r="H394" i="11"/>
  <c r="H365" i="11"/>
  <c r="G364" i="11"/>
  <c r="G394" i="11"/>
  <c r="G365" i="11"/>
  <c r="F364" i="11"/>
  <c r="F394" i="11"/>
  <c r="F365" i="11"/>
  <c r="E364" i="11"/>
  <c r="E394" i="11"/>
  <c r="E365" i="11"/>
  <c r="D364" i="11"/>
  <c r="D394" i="11"/>
  <c r="D365" i="11"/>
  <c r="C364" i="11"/>
  <c r="C394" i="11"/>
  <c r="C365" i="11"/>
  <c r="O363" i="11"/>
  <c r="N363" i="11"/>
  <c r="M363" i="11"/>
  <c r="L363" i="11"/>
  <c r="K363" i="11"/>
  <c r="J363" i="11"/>
  <c r="I363" i="11"/>
  <c r="H363" i="11"/>
  <c r="G363" i="11"/>
  <c r="F363" i="11"/>
  <c r="E363" i="11"/>
  <c r="D363" i="11"/>
  <c r="C363" i="11"/>
  <c r="B363" i="11"/>
  <c r="O362" i="11"/>
  <c r="N362" i="11"/>
  <c r="M362" i="11"/>
  <c r="L362" i="11"/>
  <c r="K362" i="11"/>
  <c r="J362" i="11"/>
  <c r="I362" i="11"/>
  <c r="H362" i="11"/>
  <c r="G362" i="11"/>
  <c r="F362" i="11"/>
  <c r="E362" i="11"/>
  <c r="D362" i="11"/>
  <c r="C362" i="11"/>
  <c r="B362" i="11"/>
  <c r="O361" i="11"/>
  <c r="N361" i="11"/>
  <c r="M361" i="11"/>
  <c r="L361" i="11"/>
  <c r="K361" i="11"/>
  <c r="J361" i="11"/>
  <c r="I361" i="11"/>
  <c r="H361" i="11"/>
  <c r="G361" i="11"/>
  <c r="F361" i="11"/>
  <c r="E361" i="11"/>
  <c r="D361" i="11"/>
  <c r="C361" i="11"/>
  <c r="B361" i="11"/>
  <c r="B348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B123" i="11"/>
  <c r="M683" i="11"/>
  <c r="O623" i="11"/>
  <c r="N682" i="11"/>
  <c r="O682" i="11"/>
  <c r="O683" i="11"/>
  <c r="O685" i="11"/>
  <c r="N683" i="11"/>
  <c r="N685" i="11"/>
  <c r="O684" i="11"/>
  <c r="N684" i="11"/>
  <c r="L679" i="11"/>
  <c r="M678" i="11"/>
  <c r="N678" i="11"/>
  <c r="O678" i="11"/>
  <c r="O679" i="11"/>
  <c r="O681" i="11"/>
  <c r="N679" i="11"/>
  <c r="N681" i="11"/>
  <c r="M679" i="11"/>
  <c r="M681" i="11"/>
  <c r="O680" i="11"/>
  <c r="N680" i="11"/>
  <c r="K675" i="11"/>
  <c r="L674" i="11"/>
  <c r="M674" i="11"/>
  <c r="N674" i="11"/>
  <c r="O674" i="11"/>
  <c r="O675" i="11"/>
  <c r="O677" i="11"/>
  <c r="N675" i="11"/>
  <c r="N677" i="11"/>
  <c r="M675" i="11"/>
  <c r="M677" i="11"/>
  <c r="L675" i="11"/>
  <c r="L677" i="11"/>
  <c r="O676" i="11"/>
  <c r="N676" i="11"/>
  <c r="J671" i="11"/>
  <c r="K670" i="11"/>
  <c r="L670" i="11"/>
  <c r="M670" i="11"/>
  <c r="N670" i="11"/>
  <c r="O670" i="11"/>
  <c r="O671" i="11"/>
  <c r="O673" i="11"/>
  <c r="N671" i="11"/>
  <c r="N673" i="11"/>
  <c r="M671" i="11"/>
  <c r="M673" i="11"/>
  <c r="L671" i="11"/>
  <c r="L673" i="11"/>
  <c r="K671" i="11"/>
  <c r="K673" i="11"/>
  <c r="O672" i="11"/>
  <c r="N672" i="11"/>
  <c r="I667" i="11"/>
  <c r="J666" i="11"/>
  <c r="K666" i="11"/>
  <c r="L666" i="11"/>
  <c r="M666" i="11"/>
  <c r="N666" i="11"/>
  <c r="O666" i="11"/>
  <c r="O667" i="11"/>
  <c r="O669" i="11"/>
  <c r="N667" i="11"/>
  <c r="N669" i="11"/>
  <c r="M667" i="11"/>
  <c r="M669" i="11"/>
  <c r="L667" i="11"/>
  <c r="L669" i="11"/>
  <c r="K667" i="11"/>
  <c r="K669" i="11"/>
  <c r="J667" i="11"/>
  <c r="J669" i="11"/>
  <c r="O668" i="11"/>
  <c r="N668" i="11"/>
  <c r="H663" i="11"/>
  <c r="I662" i="11"/>
  <c r="J662" i="11"/>
  <c r="K662" i="11"/>
  <c r="L662" i="11"/>
  <c r="M662" i="11"/>
  <c r="N662" i="11"/>
  <c r="O662" i="11"/>
  <c r="O663" i="11"/>
  <c r="O665" i="11"/>
  <c r="N663" i="11"/>
  <c r="N665" i="11"/>
  <c r="M663" i="11"/>
  <c r="M665" i="11"/>
  <c r="L663" i="11"/>
  <c r="L665" i="11"/>
  <c r="K663" i="11"/>
  <c r="K665" i="11"/>
  <c r="J663" i="11"/>
  <c r="J665" i="11"/>
  <c r="I663" i="11"/>
  <c r="I665" i="11"/>
  <c r="O664" i="11"/>
  <c r="N664" i="11"/>
  <c r="G659" i="11"/>
  <c r="H658" i="11"/>
  <c r="I658" i="11"/>
  <c r="J658" i="11"/>
  <c r="K658" i="11"/>
  <c r="L658" i="11"/>
  <c r="M658" i="11"/>
  <c r="N658" i="11"/>
  <c r="O658" i="11"/>
  <c r="O659" i="11"/>
  <c r="O661" i="11"/>
  <c r="N659" i="11"/>
  <c r="N661" i="11"/>
  <c r="M659" i="11"/>
  <c r="M661" i="11"/>
  <c r="L659" i="11"/>
  <c r="L661" i="11"/>
  <c r="K659" i="11"/>
  <c r="K661" i="11"/>
  <c r="J659" i="11"/>
  <c r="J661" i="11"/>
  <c r="I659" i="11"/>
  <c r="I661" i="11"/>
  <c r="H659" i="11"/>
  <c r="H661" i="11"/>
  <c r="O660" i="11"/>
  <c r="N660" i="11"/>
  <c r="F655" i="11"/>
  <c r="G654" i="11"/>
  <c r="H654" i="11"/>
  <c r="I654" i="11"/>
  <c r="J654" i="11"/>
  <c r="K654" i="11"/>
  <c r="L654" i="11"/>
  <c r="M654" i="11"/>
  <c r="N654" i="11"/>
  <c r="O654" i="11"/>
  <c r="O655" i="11"/>
  <c r="O657" i="11"/>
  <c r="N655" i="11"/>
  <c r="N657" i="11"/>
  <c r="M655" i="11"/>
  <c r="M657" i="11"/>
  <c r="L655" i="11"/>
  <c r="L657" i="11"/>
  <c r="K655" i="11"/>
  <c r="K657" i="11"/>
  <c r="J655" i="11"/>
  <c r="J657" i="11"/>
  <c r="I655" i="11"/>
  <c r="I657" i="11"/>
  <c r="H655" i="11"/>
  <c r="H657" i="11"/>
  <c r="G655" i="11"/>
  <c r="G657" i="11"/>
  <c r="O656" i="11"/>
  <c r="N656" i="11"/>
  <c r="E651" i="11"/>
  <c r="F650" i="11"/>
  <c r="G650" i="11"/>
  <c r="H650" i="11"/>
  <c r="I650" i="11"/>
  <c r="J650" i="11"/>
  <c r="K650" i="11"/>
  <c r="L650" i="11"/>
  <c r="M650" i="11"/>
  <c r="N650" i="11"/>
  <c r="O650" i="11"/>
  <c r="O651" i="11"/>
  <c r="O653" i="11"/>
  <c r="N651" i="11"/>
  <c r="N653" i="11"/>
  <c r="M651" i="11"/>
  <c r="M653" i="11"/>
  <c r="L651" i="11"/>
  <c r="L653" i="11"/>
  <c r="K651" i="11"/>
  <c r="K653" i="11"/>
  <c r="J651" i="11"/>
  <c r="J653" i="11"/>
  <c r="I651" i="11"/>
  <c r="I653" i="11"/>
  <c r="H651" i="11"/>
  <c r="H653" i="11"/>
  <c r="G651" i="11"/>
  <c r="G653" i="11"/>
  <c r="F651" i="11"/>
  <c r="F653" i="11"/>
  <c r="O652" i="11"/>
  <c r="N652" i="11"/>
  <c r="D647" i="11"/>
  <c r="E646" i="11"/>
  <c r="F646" i="11"/>
  <c r="G646" i="11"/>
  <c r="H646" i="11"/>
  <c r="I646" i="11"/>
  <c r="J646" i="11"/>
  <c r="K646" i="11"/>
  <c r="L646" i="11"/>
  <c r="M646" i="11"/>
  <c r="N646" i="11"/>
  <c r="O646" i="11"/>
  <c r="O647" i="11"/>
  <c r="O649" i="11"/>
  <c r="N647" i="11"/>
  <c r="N649" i="11"/>
  <c r="M647" i="11"/>
  <c r="M649" i="11"/>
  <c r="L647" i="11"/>
  <c r="L649" i="11"/>
  <c r="K647" i="11"/>
  <c r="K649" i="11"/>
  <c r="J647" i="11"/>
  <c r="J649" i="11"/>
  <c r="I647" i="11"/>
  <c r="I649" i="11"/>
  <c r="H647" i="11"/>
  <c r="H649" i="11"/>
  <c r="G647" i="11"/>
  <c r="G649" i="11"/>
  <c r="F647" i="11"/>
  <c r="F649" i="11"/>
  <c r="E647" i="11"/>
  <c r="E649" i="11"/>
  <c r="O648" i="11"/>
  <c r="N648" i="11"/>
  <c r="C643" i="11"/>
  <c r="D642" i="11"/>
  <c r="E642" i="11"/>
  <c r="F642" i="11"/>
  <c r="G642" i="11"/>
  <c r="H642" i="11"/>
  <c r="I642" i="11"/>
  <c r="J642" i="11"/>
  <c r="K642" i="11"/>
  <c r="L642" i="11"/>
  <c r="M642" i="11"/>
  <c r="N642" i="11"/>
  <c r="O642" i="11"/>
  <c r="O643" i="11"/>
  <c r="O645" i="11"/>
  <c r="N643" i="11"/>
  <c r="N645" i="11"/>
  <c r="M643" i="11"/>
  <c r="M645" i="11"/>
  <c r="L643" i="11"/>
  <c r="L645" i="11"/>
  <c r="K643" i="11"/>
  <c r="K645" i="11"/>
  <c r="J643" i="11"/>
  <c r="J645" i="11"/>
  <c r="I643" i="11"/>
  <c r="I645" i="11"/>
  <c r="H643" i="11"/>
  <c r="H645" i="11"/>
  <c r="G643" i="11"/>
  <c r="G645" i="11"/>
  <c r="F643" i="11"/>
  <c r="F645" i="11"/>
  <c r="E643" i="11"/>
  <c r="E645" i="11"/>
  <c r="D643" i="11"/>
  <c r="D645" i="11"/>
  <c r="O644" i="11"/>
  <c r="N644" i="11"/>
  <c r="B639" i="11"/>
  <c r="C638" i="11"/>
  <c r="D638" i="11"/>
  <c r="E638" i="11"/>
  <c r="F638" i="11"/>
  <c r="G638" i="11"/>
  <c r="H638" i="11"/>
  <c r="I638" i="11"/>
  <c r="J638" i="11"/>
  <c r="K638" i="11"/>
  <c r="L638" i="11"/>
  <c r="M638" i="11"/>
  <c r="N638" i="11"/>
  <c r="O638" i="11"/>
  <c r="O639" i="11"/>
  <c r="O641" i="11"/>
  <c r="N639" i="11"/>
  <c r="N641" i="11"/>
  <c r="M639" i="11"/>
  <c r="M641" i="11"/>
  <c r="L639" i="11"/>
  <c r="L641" i="11"/>
  <c r="K639" i="11"/>
  <c r="K641" i="11"/>
  <c r="J639" i="11"/>
  <c r="J641" i="11"/>
  <c r="I639" i="11"/>
  <c r="I641" i="11"/>
  <c r="H639" i="11"/>
  <c r="H641" i="11"/>
  <c r="G639" i="11"/>
  <c r="G641" i="11"/>
  <c r="F639" i="11"/>
  <c r="F641" i="11"/>
  <c r="E639" i="11"/>
  <c r="E641" i="11"/>
  <c r="D639" i="11"/>
  <c r="D641" i="11"/>
  <c r="C639" i="11"/>
  <c r="C641" i="11"/>
  <c r="O640" i="11"/>
  <c r="N640" i="11"/>
  <c r="B437" i="11"/>
  <c r="B611" i="11"/>
  <c r="B618" i="11"/>
  <c r="C437" i="11"/>
  <c r="C611" i="11"/>
  <c r="C618" i="11"/>
  <c r="D437" i="11"/>
  <c r="D611" i="11"/>
  <c r="D618" i="11"/>
  <c r="E437" i="11"/>
  <c r="E611" i="11"/>
  <c r="E618" i="11"/>
  <c r="F437" i="11"/>
  <c r="F611" i="11"/>
  <c r="F618" i="11"/>
  <c r="G437" i="11"/>
  <c r="G611" i="11"/>
  <c r="G618" i="11"/>
  <c r="H437" i="11"/>
  <c r="H611" i="11"/>
  <c r="H618" i="11"/>
  <c r="I437" i="11"/>
  <c r="I611" i="11"/>
  <c r="I618" i="11"/>
  <c r="J437" i="11"/>
  <c r="J611" i="11"/>
  <c r="J618" i="11"/>
  <c r="K437" i="11"/>
  <c r="K611" i="11"/>
  <c r="K618" i="11"/>
  <c r="L437" i="11"/>
  <c r="L611" i="11"/>
  <c r="L618" i="11"/>
  <c r="M437" i="11"/>
  <c r="M611" i="11"/>
  <c r="M618" i="11"/>
  <c r="N437" i="11"/>
  <c r="N611" i="11"/>
  <c r="N618" i="11"/>
  <c r="P618" i="11"/>
  <c r="O437" i="11"/>
  <c r="O611" i="11"/>
  <c r="O618" i="11"/>
  <c r="O632" i="11"/>
  <c r="C556" i="11"/>
  <c r="C557" i="11"/>
  <c r="C558" i="11"/>
  <c r="C559" i="11"/>
  <c r="C560" i="11"/>
  <c r="C612" i="11"/>
  <c r="C619" i="11"/>
  <c r="D556" i="11"/>
  <c r="D557" i="11"/>
  <c r="D558" i="11"/>
  <c r="D559" i="11"/>
  <c r="D560" i="11"/>
  <c r="D612" i="11"/>
  <c r="D619" i="11"/>
  <c r="E556" i="11"/>
  <c r="E557" i="11"/>
  <c r="E558" i="11"/>
  <c r="E559" i="11"/>
  <c r="E560" i="11"/>
  <c r="E612" i="11"/>
  <c r="E619" i="11"/>
  <c r="F556" i="11"/>
  <c r="F557" i="11"/>
  <c r="F558" i="11"/>
  <c r="F559" i="11"/>
  <c r="F560" i="11"/>
  <c r="F612" i="11"/>
  <c r="F619" i="11"/>
  <c r="G556" i="11"/>
  <c r="G557" i="11"/>
  <c r="G558" i="11"/>
  <c r="G559" i="11"/>
  <c r="G560" i="11"/>
  <c r="G612" i="11"/>
  <c r="G619" i="11"/>
  <c r="H556" i="11"/>
  <c r="H557" i="11"/>
  <c r="H558" i="11"/>
  <c r="H559" i="11"/>
  <c r="H560" i="11"/>
  <c r="H612" i="11"/>
  <c r="H619" i="11"/>
  <c r="I556" i="11"/>
  <c r="I557" i="11"/>
  <c r="I558" i="11"/>
  <c r="I559" i="11"/>
  <c r="I560" i="11"/>
  <c r="I612" i="11"/>
  <c r="I619" i="11"/>
  <c r="J556" i="11"/>
  <c r="J557" i="11"/>
  <c r="J558" i="11"/>
  <c r="J559" i="11"/>
  <c r="J560" i="11"/>
  <c r="J612" i="11"/>
  <c r="J619" i="11"/>
  <c r="K556" i="11"/>
  <c r="K557" i="11"/>
  <c r="K558" i="11"/>
  <c r="K559" i="11"/>
  <c r="K560" i="11"/>
  <c r="K612" i="11"/>
  <c r="K619" i="11"/>
  <c r="L556" i="11"/>
  <c r="L557" i="11"/>
  <c r="L558" i="11"/>
  <c r="L559" i="11"/>
  <c r="L560" i="11"/>
  <c r="L612" i="11"/>
  <c r="L619" i="11"/>
  <c r="M556" i="11"/>
  <c r="M557" i="11"/>
  <c r="M558" i="11"/>
  <c r="M559" i="11"/>
  <c r="M560" i="11"/>
  <c r="M612" i="11"/>
  <c r="M619" i="11"/>
  <c r="N557" i="11"/>
  <c r="N558" i="11"/>
  <c r="N559" i="11"/>
  <c r="N556" i="11"/>
  <c r="N560" i="11"/>
  <c r="N612" i="11"/>
  <c r="N619" i="11"/>
  <c r="B556" i="11"/>
  <c r="B557" i="11"/>
  <c r="B558" i="11"/>
  <c r="B559" i="11"/>
  <c r="B560" i="11"/>
  <c r="B612" i="11"/>
  <c r="B619" i="11"/>
  <c r="P619" i="11"/>
  <c r="O557" i="11"/>
  <c r="O556" i="11"/>
  <c r="O560" i="11"/>
  <c r="O612" i="11"/>
  <c r="O619" i="11"/>
  <c r="O633" i="11"/>
  <c r="B617" i="11"/>
  <c r="B620" i="11"/>
  <c r="C617" i="11"/>
  <c r="C620" i="11"/>
  <c r="D617" i="11"/>
  <c r="D620" i="11"/>
  <c r="E617" i="11"/>
  <c r="E620" i="11"/>
  <c r="F617" i="11"/>
  <c r="F620" i="11"/>
  <c r="G617" i="11"/>
  <c r="G620" i="11"/>
  <c r="H617" i="11"/>
  <c r="H620" i="11"/>
  <c r="I617" i="11"/>
  <c r="I620" i="11"/>
  <c r="J617" i="11"/>
  <c r="J620" i="11"/>
  <c r="K617" i="11"/>
  <c r="K620" i="11"/>
  <c r="L617" i="11"/>
  <c r="L620" i="11"/>
  <c r="M617" i="11"/>
  <c r="M620" i="11"/>
  <c r="N617" i="11"/>
  <c r="N620" i="11"/>
  <c r="P620" i="11"/>
  <c r="O617" i="11"/>
  <c r="O620" i="11"/>
  <c r="O634" i="11"/>
  <c r="O635" i="11"/>
  <c r="O636" i="11"/>
  <c r="N632" i="11"/>
  <c r="N633" i="11"/>
  <c r="N634" i="11"/>
  <c r="N635" i="11"/>
  <c r="N636" i="11"/>
  <c r="M632" i="11"/>
  <c r="M633" i="11"/>
  <c r="M634" i="11"/>
  <c r="M636" i="11"/>
  <c r="L632" i="11"/>
  <c r="L633" i="11"/>
  <c r="L634" i="11"/>
  <c r="L636" i="11"/>
  <c r="K632" i="11"/>
  <c r="K633" i="11"/>
  <c r="K634" i="11"/>
  <c r="K636" i="11"/>
  <c r="J632" i="11"/>
  <c r="J633" i="11"/>
  <c r="J634" i="11"/>
  <c r="J636" i="11"/>
  <c r="I632" i="11"/>
  <c r="I633" i="11"/>
  <c r="I634" i="11"/>
  <c r="I636" i="11"/>
  <c r="H632" i="11"/>
  <c r="H633" i="11"/>
  <c r="H634" i="11"/>
  <c r="H636" i="11"/>
  <c r="G632" i="11"/>
  <c r="G633" i="11"/>
  <c r="G634" i="11"/>
  <c r="G636" i="11"/>
  <c r="F632" i="11"/>
  <c r="F633" i="11"/>
  <c r="F634" i="11"/>
  <c r="F636" i="11"/>
  <c r="E632" i="11"/>
  <c r="E633" i="11"/>
  <c r="E634" i="11"/>
  <c r="E636" i="11"/>
  <c r="D632" i="11"/>
  <c r="D633" i="11"/>
  <c r="D634" i="11"/>
  <c r="D636" i="11"/>
  <c r="C632" i="11"/>
  <c r="C633" i="11"/>
  <c r="C634" i="11"/>
  <c r="C636" i="11"/>
  <c r="B632" i="11"/>
  <c r="B633" i="11"/>
  <c r="B634" i="11"/>
  <c r="B636" i="11"/>
  <c r="B352" i="11"/>
  <c r="B358" i="11"/>
  <c r="B497" i="11"/>
  <c r="B568" i="11"/>
  <c r="C352" i="11"/>
  <c r="C358" i="11"/>
  <c r="C497" i="11"/>
  <c r="C568" i="11"/>
  <c r="D352" i="11"/>
  <c r="D358" i="11"/>
  <c r="D497" i="11"/>
  <c r="D568" i="11"/>
  <c r="E352" i="11"/>
  <c r="E358" i="11"/>
  <c r="E497" i="11"/>
  <c r="E568" i="11"/>
  <c r="F352" i="11"/>
  <c r="F358" i="11"/>
  <c r="F497" i="11"/>
  <c r="F568" i="11"/>
  <c r="G352" i="11"/>
  <c r="G358" i="11"/>
  <c r="G497" i="11"/>
  <c r="G568" i="11"/>
  <c r="H352" i="11"/>
  <c r="H358" i="11"/>
  <c r="H497" i="11"/>
  <c r="H568" i="11"/>
  <c r="I352" i="11"/>
  <c r="I358" i="11"/>
  <c r="I497" i="11"/>
  <c r="I568" i="11"/>
  <c r="J352" i="11"/>
  <c r="J358" i="11"/>
  <c r="J497" i="11"/>
  <c r="J568" i="11"/>
  <c r="K352" i="11"/>
  <c r="K358" i="11"/>
  <c r="K497" i="11"/>
  <c r="K568" i="11"/>
  <c r="L352" i="11"/>
  <c r="L358" i="11"/>
  <c r="L497" i="11"/>
  <c r="L568" i="11"/>
  <c r="M352" i="11"/>
  <c r="M358" i="11"/>
  <c r="M497" i="11"/>
  <c r="M568" i="11"/>
  <c r="N352" i="11"/>
  <c r="N358" i="11"/>
  <c r="N497" i="11"/>
  <c r="N568" i="11"/>
  <c r="O352" i="11"/>
  <c r="O358" i="11"/>
  <c r="O497" i="11"/>
  <c r="O568" i="11"/>
  <c r="O613" i="11"/>
  <c r="O630" i="11"/>
  <c r="N613" i="11"/>
  <c r="N630" i="11"/>
  <c r="M613" i="11"/>
  <c r="M630" i="11"/>
  <c r="L613" i="11"/>
  <c r="L630" i="11"/>
  <c r="K613" i="11"/>
  <c r="K630" i="11"/>
  <c r="J613" i="11"/>
  <c r="J630" i="11"/>
  <c r="I613" i="11"/>
  <c r="I630" i="11"/>
  <c r="H613" i="11"/>
  <c r="H630" i="11"/>
  <c r="G613" i="11"/>
  <c r="G630" i="11"/>
  <c r="F613" i="11"/>
  <c r="F630" i="11"/>
  <c r="E613" i="11"/>
  <c r="E630" i="11"/>
  <c r="D613" i="11"/>
  <c r="D630" i="11"/>
  <c r="C613" i="11"/>
  <c r="C630" i="11"/>
  <c r="O376" i="11"/>
  <c r="N376" i="11"/>
  <c r="O626" i="11"/>
  <c r="O370" i="11"/>
  <c r="N370" i="11"/>
  <c r="O625" i="11"/>
  <c r="O627" i="11"/>
  <c r="O628" i="11"/>
  <c r="M376" i="11"/>
  <c r="N626" i="11"/>
  <c r="M370" i="11"/>
  <c r="N625" i="11"/>
  <c r="N627" i="11"/>
  <c r="N628" i="11"/>
  <c r="L376" i="11"/>
  <c r="M626" i="11"/>
  <c r="L370" i="11"/>
  <c r="M625" i="11"/>
  <c r="M627" i="11"/>
  <c r="M628" i="11"/>
  <c r="K376" i="11"/>
  <c r="L626" i="11"/>
  <c r="K370" i="11"/>
  <c r="L625" i="11"/>
  <c r="L627" i="11"/>
  <c r="L628" i="11"/>
  <c r="J376" i="11"/>
  <c r="K626" i="11"/>
  <c r="J370" i="11"/>
  <c r="K625" i="11"/>
  <c r="K627" i="11"/>
  <c r="K628" i="11"/>
  <c r="I376" i="11"/>
  <c r="J626" i="11"/>
  <c r="I370" i="11"/>
  <c r="J625" i="11"/>
  <c r="J627" i="11"/>
  <c r="J628" i="11"/>
  <c r="H376" i="11"/>
  <c r="I626" i="11"/>
  <c r="H370" i="11"/>
  <c r="I625" i="11"/>
  <c r="I627" i="11"/>
  <c r="I628" i="11"/>
  <c r="G376" i="11"/>
  <c r="H626" i="11"/>
  <c r="G370" i="11"/>
  <c r="H625" i="11"/>
  <c r="H627" i="11"/>
  <c r="H628" i="11"/>
  <c r="F376" i="11"/>
  <c r="G626" i="11"/>
  <c r="F370" i="11"/>
  <c r="G625" i="11"/>
  <c r="G627" i="11"/>
  <c r="G628" i="11"/>
  <c r="E376" i="11"/>
  <c r="F626" i="11"/>
  <c r="E370" i="11"/>
  <c r="F625" i="11"/>
  <c r="F627" i="11"/>
  <c r="F628" i="11"/>
  <c r="D376" i="11"/>
  <c r="E626" i="11"/>
  <c r="D370" i="11"/>
  <c r="E625" i="11"/>
  <c r="E627" i="11"/>
  <c r="E628" i="11"/>
  <c r="C376" i="11"/>
  <c r="D626" i="11"/>
  <c r="C370" i="11"/>
  <c r="D625" i="11"/>
  <c r="D627" i="11"/>
  <c r="D628" i="11"/>
  <c r="B376" i="11"/>
  <c r="C626" i="11"/>
  <c r="B370" i="11"/>
  <c r="C625" i="11"/>
  <c r="C627" i="11"/>
  <c r="C628" i="11"/>
  <c r="P617" i="11"/>
  <c r="O616" i="11"/>
  <c r="N616" i="11"/>
  <c r="M616" i="11"/>
  <c r="L616" i="11"/>
  <c r="K616" i="11"/>
  <c r="J616" i="11"/>
  <c r="I616" i="11"/>
  <c r="H616" i="11"/>
  <c r="G616" i="11"/>
  <c r="F616" i="11"/>
  <c r="E616" i="11"/>
  <c r="D616" i="11"/>
  <c r="C616" i="11"/>
  <c r="B616" i="11"/>
  <c r="C615" i="11"/>
  <c r="M615" i="11"/>
  <c r="P615" i="11"/>
  <c r="O615" i="11"/>
  <c r="N615" i="11"/>
  <c r="L615" i="11"/>
  <c r="K615" i="11"/>
  <c r="J615" i="11"/>
  <c r="I615" i="11"/>
  <c r="H615" i="11"/>
  <c r="G615" i="11"/>
  <c r="F615" i="11"/>
  <c r="E615" i="11"/>
  <c r="D615" i="11"/>
  <c r="B615" i="11"/>
  <c r="P614" i="11"/>
  <c r="P612" i="11"/>
  <c r="P611" i="11"/>
  <c r="C608" i="11"/>
  <c r="M608" i="11"/>
  <c r="P608" i="11"/>
  <c r="O608" i="11"/>
  <c r="N608" i="11"/>
  <c r="L608" i="11"/>
  <c r="K608" i="11"/>
  <c r="J608" i="11"/>
  <c r="I608" i="11"/>
  <c r="H608" i="11"/>
  <c r="G608" i="11"/>
  <c r="F608" i="11"/>
  <c r="E608" i="11"/>
  <c r="D608" i="11"/>
  <c r="B608" i="11"/>
  <c r="C607" i="11"/>
  <c r="M607" i="11"/>
  <c r="P607" i="11"/>
  <c r="O607" i="11"/>
  <c r="N607" i="11"/>
  <c r="L607" i="11"/>
  <c r="K607" i="11"/>
  <c r="J607" i="11"/>
  <c r="I607" i="11"/>
  <c r="H607" i="11"/>
  <c r="G607" i="11"/>
  <c r="F607" i="11"/>
  <c r="E607" i="11"/>
  <c r="D607" i="11"/>
  <c r="B607" i="11"/>
  <c r="C605" i="11"/>
  <c r="M605" i="11"/>
  <c r="P605" i="11"/>
  <c r="O605" i="11"/>
  <c r="N605" i="11"/>
  <c r="L605" i="11"/>
  <c r="K605" i="11"/>
  <c r="J605" i="11"/>
  <c r="I605" i="11"/>
  <c r="H605" i="11"/>
  <c r="G605" i="11"/>
  <c r="F605" i="11"/>
  <c r="E605" i="11"/>
  <c r="D605" i="11"/>
  <c r="B605" i="11"/>
  <c r="C549" i="11"/>
  <c r="C550" i="11"/>
  <c r="C551" i="11"/>
  <c r="C552" i="11"/>
  <c r="C553" i="11"/>
  <c r="C554" i="11"/>
  <c r="M549" i="11"/>
  <c r="M550" i="11"/>
  <c r="M551" i="11"/>
  <c r="M552" i="11"/>
  <c r="M553" i="11"/>
  <c r="M554" i="11"/>
  <c r="O550" i="11"/>
  <c r="O549" i="11"/>
  <c r="O553" i="11"/>
  <c r="O554" i="11"/>
  <c r="N550" i="11"/>
  <c r="N549" i="11"/>
  <c r="N551" i="11"/>
  <c r="N552" i="11"/>
  <c r="N553" i="11"/>
  <c r="N554" i="11"/>
  <c r="L549" i="11"/>
  <c r="L550" i="11"/>
  <c r="L551" i="11"/>
  <c r="L552" i="11"/>
  <c r="L553" i="11"/>
  <c r="L554" i="11"/>
  <c r="K549" i="11"/>
  <c r="K550" i="11"/>
  <c r="K551" i="11"/>
  <c r="K552" i="11"/>
  <c r="K553" i="11"/>
  <c r="K554" i="11"/>
  <c r="J549" i="11"/>
  <c r="J550" i="11"/>
  <c r="J551" i="11"/>
  <c r="J552" i="11"/>
  <c r="J553" i="11"/>
  <c r="J554" i="11"/>
  <c r="I549" i="11"/>
  <c r="I550" i="11"/>
  <c r="I551" i="11"/>
  <c r="I552" i="11"/>
  <c r="I553" i="11"/>
  <c r="I554" i="11"/>
  <c r="H549" i="11"/>
  <c r="H550" i="11"/>
  <c r="H551" i="11"/>
  <c r="H552" i="11"/>
  <c r="H553" i="11"/>
  <c r="H554" i="11"/>
  <c r="G549" i="11"/>
  <c r="G550" i="11"/>
  <c r="G551" i="11"/>
  <c r="G552" i="11"/>
  <c r="G553" i="11"/>
  <c r="G554" i="11"/>
  <c r="F549" i="11"/>
  <c r="F550" i="11"/>
  <c r="F551" i="11"/>
  <c r="F552" i="11"/>
  <c r="F553" i="11"/>
  <c r="F554" i="11"/>
  <c r="E549" i="11"/>
  <c r="E550" i="11"/>
  <c r="E551" i="11"/>
  <c r="E552" i="11"/>
  <c r="E553" i="11"/>
  <c r="E554" i="11"/>
  <c r="D549" i="11"/>
  <c r="D550" i="11"/>
  <c r="D551" i="11"/>
  <c r="D552" i="11"/>
  <c r="D553" i="11"/>
  <c r="D554" i="11"/>
  <c r="B549" i="11"/>
  <c r="B550" i="11"/>
  <c r="B551" i="11"/>
  <c r="B552" i="11"/>
  <c r="B553" i="11"/>
  <c r="B554" i="11"/>
  <c r="C604" i="11"/>
  <c r="M604" i="11"/>
  <c r="P604" i="11"/>
  <c r="O604" i="11"/>
  <c r="N604" i="11"/>
  <c r="L604" i="11"/>
  <c r="K604" i="11"/>
  <c r="J604" i="11"/>
  <c r="I604" i="11"/>
  <c r="H604" i="11"/>
  <c r="G604" i="11"/>
  <c r="F604" i="11"/>
  <c r="E604" i="11"/>
  <c r="D604" i="11"/>
  <c r="B604" i="11"/>
  <c r="O601" i="11"/>
  <c r="N601" i="11"/>
  <c r="M601" i="11"/>
  <c r="L601" i="11"/>
  <c r="K601" i="11"/>
  <c r="J601" i="11"/>
  <c r="I601" i="11"/>
  <c r="H601" i="11"/>
  <c r="G601" i="11"/>
  <c r="F601" i="11"/>
  <c r="E601" i="11"/>
  <c r="D601" i="11"/>
  <c r="C601" i="11"/>
  <c r="B601" i="11"/>
  <c r="O600" i="11"/>
  <c r="N600" i="11"/>
  <c r="M600" i="11"/>
  <c r="L600" i="11"/>
  <c r="K600" i="11"/>
  <c r="J600" i="11"/>
  <c r="I600" i="11"/>
  <c r="H600" i="11"/>
  <c r="G600" i="11"/>
  <c r="F600" i="11"/>
  <c r="E600" i="11"/>
  <c r="D600" i="11"/>
  <c r="C600" i="11"/>
  <c r="B600" i="11"/>
  <c r="O599" i="11"/>
  <c r="N599" i="11"/>
  <c r="M599" i="11"/>
  <c r="L599" i="11"/>
  <c r="K599" i="11"/>
  <c r="J599" i="11"/>
  <c r="I599" i="11"/>
  <c r="H599" i="11"/>
  <c r="G599" i="11"/>
  <c r="F599" i="11"/>
  <c r="E599" i="11"/>
  <c r="D599" i="11"/>
  <c r="C599" i="11"/>
  <c r="B599" i="11"/>
  <c r="O598" i="11"/>
  <c r="N598" i="11"/>
  <c r="M598" i="11"/>
  <c r="L598" i="11"/>
  <c r="K598" i="11"/>
  <c r="J598" i="11"/>
  <c r="I598" i="11"/>
  <c r="H598" i="11"/>
  <c r="G598" i="11"/>
  <c r="F598" i="11"/>
  <c r="E598" i="11"/>
  <c r="D598" i="11"/>
  <c r="C598" i="11"/>
  <c r="B598" i="11"/>
  <c r="O596" i="11"/>
  <c r="N596" i="11"/>
  <c r="M596" i="11"/>
  <c r="L596" i="11"/>
  <c r="K596" i="11"/>
  <c r="J596" i="11"/>
  <c r="I596" i="11"/>
  <c r="H596" i="11"/>
  <c r="G596" i="11"/>
  <c r="F596" i="11"/>
  <c r="E596" i="11"/>
  <c r="D596" i="11"/>
  <c r="C596" i="11"/>
  <c r="B596" i="11"/>
  <c r="O595" i="11"/>
  <c r="N595" i="11"/>
  <c r="M595" i="11"/>
  <c r="L595" i="11"/>
  <c r="K595" i="11"/>
  <c r="J595" i="11"/>
  <c r="I595" i="11"/>
  <c r="H595" i="11"/>
  <c r="G595" i="11"/>
  <c r="F595" i="11"/>
  <c r="E595" i="11"/>
  <c r="D595" i="11"/>
  <c r="C595" i="11"/>
  <c r="B595" i="11"/>
  <c r="O594" i="11"/>
  <c r="N594" i="11"/>
  <c r="M594" i="11"/>
  <c r="L594" i="11"/>
  <c r="K594" i="11"/>
  <c r="J594" i="11"/>
  <c r="I594" i="11"/>
  <c r="H594" i="11"/>
  <c r="G594" i="11"/>
  <c r="F594" i="11"/>
  <c r="E594" i="11"/>
  <c r="D594" i="11"/>
  <c r="C594" i="11"/>
  <c r="B594" i="11"/>
  <c r="O593" i="11"/>
  <c r="N593" i="11"/>
  <c r="M593" i="11"/>
  <c r="L593" i="11"/>
  <c r="K593" i="11"/>
  <c r="J593" i="11"/>
  <c r="I593" i="11"/>
  <c r="H593" i="11"/>
  <c r="G593" i="11"/>
  <c r="F593" i="11"/>
  <c r="E593" i="11"/>
  <c r="D593" i="11"/>
  <c r="C593" i="11"/>
  <c r="B593" i="11"/>
  <c r="O591" i="11"/>
  <c r="N591" i="11"/>
  <c r="M591" i="11"/>
  <c r="L591" i="11"/>
  <c r="K591" i="11"/>
  <c r="J591" i="11"/>
  <c r="I591" i="11"/>
  <c r="H591" i="11"/>
  <c r="G591" i="11"/>
  <c r="F591" i="11"/>
  <c r="E591" i="11"/>
  <c r="D591" i="11"/>
  <c r="C591" i="11"/>
  <c r="B591" i="11"/>
  <c r="O590" i="11"/>
  <c r="N590" i="11"/>
  <c r="M590" i="11"/>
  <c r="L590" i="11"/>
  <c r="K590" i="11"/>
  <c r="J590" i="11"/>
  <c r="I590" i="11"/>
  <c r="H590" i="11"/>
  <c r="G590" i="11"/>
  <c r="F590" i="11"/>
  <c r="E590" i="11"/>
  <c r="D590" i="11"/>
  <c r="C590" i="11"/>
  <c r="B590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C589" i="11"/>
  <c r="B589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C588" i="11"/>
  <c r="B588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C586" i="11"/>
  <c r="B586" i="11"/>
  <c r="O585" i="11"/>
  <c r="N585" i="11"/>
  <c r="M585" i="11"/>
  <c r="L585" i="11"/>
  <c r="K585" i="11"/>
  <c r="J585" i="11"/>
  <c r="I585" i="11"/>
  <c r="H585" i="11"/>
  <c r="G585" i="11"/>
  <c r="F585" i="11"/>
  <c r="E585" i="11"/>
  <c r="D585" i="11"/>
  <c r="C585" i="11"/>
  <c r="B585" i="11"/>
  <c r="O584" i="11"/>
  <c r="N584" i="11"/>
  <c r="M584" i="11"/>
  <c r="L584" i="11"/>
  <c r="K584" i="11"/>
  <c r="J584" i="11"/>
  <c r="I584" i="11"/>
  <c r="H584" i="11"/>
  <c r="G584" i="11"/>
  <c r="F584" i="11"/>
  <c r="E584" i="11"/>
  <c r="D584" i="11"/>
  <c r="C584" i="11"/>
  <c r="B584" i="11"/>
  <c r="O583" i="11"/>
  <c r="N583" i="11"/>
  <c r="M583" i="11"/>
  <c r="L583" i="11"/>
  <c r="K583" i="11"/>
  <c r="J583" i="11"/>
  <c r="I583" i="11"/>
  <c r="H583" i="11"/>
  <c r="G583" i="11"/>
  <c r="F583" i="11"/>
  <c r="E583" i="11"/>
  <c r="D583" i="11"/>
  <c r="C583" i="11"/>
  <c r="B583" i="11"/>
  <c r="C574" i="11"/>
  <c r="C580" i="11"/>
  <c r="M574" i="11"/>
  <c r="M580" i="11"/>
  <c r="P580" i="11"/>
  <c r="O574" i="11"/>
  <c r="O580" i="11"/>
  <c r="N574" i="11"/>
  <c r="N580" i="11"/>
  <c r="L574" i="11"/>
  <c r="L580" i="11"/>
  <c r="K574" i="11"/>
  <c r="K580" i="11"/>
  <c r="J574" i="11"/>
  <c r="J580" i="11"/>
  <c r="I574" i="11"/>
  <c r="I580" i="11"/>
  <c r="H574" i="11"/>
  <c r="H580" i="11"/>
  <c r="G574" i="11"/>
  <c r="G580" i="11"/>
  <c r="F574" i="11"/>
  <c r="F580" i="11"/>
  <c r="E574" i="11"/>
  <c r="E580" i="11"/>
  <c r="D574" i="11"/>
  <c r="D580" i="11"/>
  <c r="B574" i="11"/>
  <c r="B580" i="11"/>
  <c r="O573" i="11"/>
  <c r="O579" i="11"/>
  <c r="N573" i="11"/>
  <c r="N579" i="11"/>
  <c r="M573" i="11"/>
  <c r="M579" i="11"/>
  <c r="L573" i="11"/>
  <c r="L579" i="11"/>
  <c r="K573" i="11"/>
  <c r="K579" i="11"/>
  <c r="J573" i="11"/>
  <c r="J579" i="11"/>
  <c r="I573" i="11"/>
  <c r="I579" i="11"/>
  <c r="H573" i="11"/>
  <c r="H579" i="11"/>
  <c r="G573" i="11"/>
  <c r="G579" i="11"/>
  <c r="F573" i="11"/>
  <c r="F579" i="11"/>
  <c r="E573" i="11"/>
  <c r="E579" i="11"/>
  <c r="D573" i="11"/>
  <c r="D579" i="11"/>
  <c r="C573" i="11"/>
  <c r="C579" i="11"/>
  <c r="B573" i="11"/>
  <c r="B579" i="11"/>
  <c r="O572" i="11"/>
  <c r="O578" i="11"/>
  <c r="N572" i="11"/>
  <c r="N578" i="11"/>
  <c r="M572" i="11"/>
  <c r="M578" i="11"/>
  <c r="L572" i="11"/>
  <c r="L578" i="11"/>
  <c r="K572" i="11"/>
  <c r="K578" i="11"/>
  <c r="J572" i="11"/>
  <c r="J578" i="11"/>
  <c r="I572" i="11"/>
  <c r="I578" i="11"/>
  <c r="H572" i="11"/>
  <c r="H578" i="11"/>
  <c r="G572" i="11"/>
  <c r="G578" i="11"/>
  <c r="F572" i="11"/>
  <c r="F578" i="11"/>
  <c r="E572" i="11"/>
  <c r="E578" i="11"/>
  <c r="D572" i="11"/>
  <c r="D578" i="11"/>
  <c r="C572" i="11"/>
  <c r="C578" i="11"/>
  <c r="B572" i="11"/>
  <c r="B578" i="11"/>
  <c r="O571" i="11"/>
  <c r="O577" i="11"/>
  <c r="N571" i="11"/>
  <c r="N577" i="11"/>
  <c r="M571" i="11"/>
  <c r="M577" i="11"/>
  <c r="L571" i="11"/>
  <c r="L577" i="11"/>
  <c r="K571" i="11"/>
  <c r="K577" i="11"/>
  <c r="J571" i="11"/>
  <c r="J577" i="11"/>
  <c r="I571" i="11"/>
  <c r="I577" i="11"/>
  <c r="H571" i="11"/>
  <c r="H577" i="11"/>
  <c r="G571" i="11"/>
  <c r="G577" i="11"/>
  <c r="F571" i="11"/>
  <c r="F577" i="11"/>
  <c r="E571" i="11"/>
  <c r="E577" i="11"/>
  <c r="D571" i="11"/>
  <c r="D577" i="11"/>
  <c r="C571" i="11"/>
  <c r="C577" i="11"/>
  <c r="B571" i="11"/>
  <c r="B577" i="11"/>
  <c r="C575" i="11"/>
  <c r="M575" i="11"/>
  <c r="P575" i="11"/>
  <c r="O575" i="11"/>
  <c r="N575" i="11"/>
  <c r="L575" i="11"/>
  <c r="K575" i="11"/>
  <c r="J575" i="11"/>
  <c r="I575" i="11"/>
  <c r="H575" i="11"/>
  <c r="G575" i="11"/>
  <c r="F575" i="11"/>
  <c r="E575" i="11"/>
  <c r="D575" i="11"/>
  <c r="B575" i="11"/>
  <c r="C569" i="11"/>
  <c r="M569" i="11"/>
  <c r="P569" i="11"/>
  <c r="O569" i="11"/>
  <c r="N569" i="11"/>
  <c r="L569" i="11"/>
  <c r="K569" i="11"/>
  <c r="J569" i="11"/>
  <c r="I569" i="11"/>
  <c r="H569" i="11"/>
  <c r="G569" i="11"/>
  <c r="F569" i="11"/>
  <c r="E569" i="11"/>
  <c r="D569" i="11"/>
  <c r="B569" i="11"/>
  <c r="P568" i="11"/>
  <c r="O567" i="11"/>
  <c r="N567" i="11"/>
  <c r="M567" i="11"/>
  <c r="L567" i="11"/>
  <c r="K567" i="11"/>
  <c r="J567" i="11"/>
  <c r="I567" i="11"/>
  <c r="H567" i="11"/>
  <c r="G567" i="11"/>
  <c r="F567" i="11"/>
  <c r="E567" i="11"/>
  <c r="D567" i="11"/>
  <c r="C567" i="11"/>
  <c r="B567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C566" i="11"/>
  <c r="B566" i="11"/>
  <c r="O565" i="11"/>
  <c r="N565" i="11"/>
  <c r="M565" i="11"/>
  <c r="L565" i="11"/>
  <c r="K565" i="11"/>
  <c r="J565" i="11"/>
  <c r="I565" i="11"/>
  <c r="H565" i="11"/>
  <c r="G565" i="11"/>
  <c r="F565" i="11"/>
  <c r="E565" i="11"/>
  <c r="D565" i="11"/>
  <c r="C565" i="11"/>
  <c r="B565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C562" i="11"/>
  <c r="C561" i="11"/>
  <c r="M561" i="11"/>
  <c r="P561" i="11"/>
  <c r="O561" i="11"/>
  <c r="N561" i="11"/>
  <c r="L561" i="11"/>
  <c r="K561" i="11"/>
  <c r="J561" i="11"/>
  <c r="I561" i="11"/>
  <c r="H561" i="11"/>
  <c r="G561" i="11"/>
  <c r="F561" i="11"/>
  <c r="E561" i="11"/>
  <c r="D561" i="11"/>
  <c r="B561" i="11"/>
  <c r="P560" i="11"/>
  <c r="O559" i="11"/>
  <c r="O558" i="11"/>
  <c r="P554" i="11"/>
  <c r="P553" i="11"/>
  <c r="O552" i="11"/>
  <c r="O551" i="11"/>
  <c r="C547" i="11"/>
  <c r="M547" i="11"/>
  <c r="P547" i="11"/>
  <c r="O547" i="11"/>
  <c r="N547" i="11"/>
  <c r="L547" i="11"/>
  <c r="K547" i="11"/>
  <c r="J547" i="11"/>
  <c r="I547" i="11"/>
  <c r="H547" i="11"/>
  <c r="G547" i="11"/>
  <c r="F547" i="11"/>
  <c r="E547" i="11"/>
  <c r="D547" i="11"/>
  <c r="B547" i="11"/>
  <c r="P546" i="11"/>
  <c r="O496" i="11"/>
  <c r="N496" i="11"/>
  <c r="M496" i="11"/>
  <c r="L496" i="11"/>
  <c r="K496" i="11"/>
  <c r="J496" i="11"/>
  <c r="I496" i="11"/>
  <c r="H496" i="11"/>
  <c r="G496" i="11"/>
  <c r="F496" i="11"/>
  <c r="E496" i="11"/>
  <c r="D496" i="11"/>
  <c r="C496" i="11"/>
  <c r="B496" i="11"/>
  <c r="O495" i="11"/>
  <c r="N495" i="11"/>
  <c r="M495" i="11"/>
  <c r="L495" i="11"/>
  <c r="K495" i="11"/>
  <c r="J495" i="11"/>
  <c r="I495" i="11"/>
  <c r="H495" i="11"/>
  <c r="G495" i="11"/>
  <c r="F495" i="11"/>
  <c r="E495" i="11"/>
  <c r="D495" i="11"/>
  <c r="C495" i="11"/>
  <c r="B495" i="11"/>
  <c r="O494" i="11"/>
  <c r="N494" i="11"/>
  <c r="M494" i="11"/>
  <c r="L494" i="11"/>
  <c r="K494" i="11"/>
  <c r="J494" i="11"/>
  <c r="I494" i="11"/>
  <c r="H494" i="11"/>
  <c r="G494" i="11"/>
  <c r="F494" i="11"/>
  <c r="E494" i="11"/>
  <c r="D494" i="11"/>
  <c r="C494" i="11"/>
  <c r="B494" i="11"/>
  <c r="O493" i="11"/>
  <c r="N493" i="11"/>
  <c r="M493" i="11"/>
  <c r="L493" i="11"/>
  <c r="K493" i="11"/>
  <c r="J493" i="11"/>
  <c r="I493" i="11"/>
  <c r="H493" i="11"/>
  <c r="G493" i="11"/>
  <c r="F493" i="11"/>
  <c r="E493" i="11"/>
  <c r="D493" i="11"/>
  <c r="C493" i="11"/>
  <c r="B493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C540" i="11"/>
  <c r="C539" i="11"/>
  <c r="M539" i="11"/>
  <c r="P539" i="11"/>
  <c r="O539" i="11"/>
  <c r="N539" i="11"/>
  <c r="L539" i="11"/>
  <c r="K539" i="11"/>
  <c r="J539" i="11"/>
  <c r="I539" i="11"/>
  <c r="H539" i="11"/>
  <c r="G539" i="11"/>
  <c r="F539" i="11"/>
  <c r="E539" i="11"/>
  <c r="D539" i="11"/>
  <c r="B539" i="11"/>
  <c r="P538" i="11"/>
  <c r="O499" i="11"/>
  <c r="N499" i="11"/>
  <c r="M499" i="11"/>
  <c r="L499" i="11"/>
  <c r="K499" i="11"/>
  <c r="J499" i="11"/>
  <c r="I499" i="11"/>
  <c r="H499" i="11"/>
  <c r="G499" i="11"/>
  <c r="F499" i="11"/>
  <c r="E499" i="11"/>
  <c r="D499" i="11"/>
  <c r="C499" i="11"/>
  <c r="B498" i="11"/>
  <c r="M498" i="11"/>
  <c r="P498" i="11"/>
  <c r="O498" i="11"/>
  <c r="N498" i="11"/>
  <c r="L498" i="11"/>
  <c r="K498" i="11"/>
  <c r="J498" i="11"/>
  <c r="I498" i="11"/>
  <c r="H498" i="11"/>
  <c r="G498" i="11"/>
  <c r="F498" i="11"/>
  <c r="E498" i="11"/>
  <c r="D498" i="11"/>
  <c r="C498" i="11"/>
  <c r="P497" i="11"/>
  <c r="O491" i="11"/>
  <c r="N491" i="11"/>
  <c r="M491" i="11"/>
  <c r="L491" i="11"/>
  <c r="K491" i="11"/>
  <c r="J491" i="11"/>
  <c r="I491" i="11"/>
  <c r="H491" i="11"/>
  <c r="G491" i="11"/>
  <c r="F491" i="11"/>
  <c r="E491" i="11"/>
  <c r="D491" i="11"/>
  <c r="C491" i="11"/>
  <c r="B490" i="11"/>
  <c r="M490" i="11"/>
  <c r="P490" i="11"/>
  <c r="O490" i="11"/>
  <c r="N490" i="11"/>
  <c r="L490" i="11"/>
  <c r="K490" i="11"/>
  <c r="J490" i="11"/>
  <c r="I490" i="11"/>
  <c r="H490" i="11"/>
  <c r="G490" i="11"/>
  <c r="F490" i="11"/>
  <c r="E490" i="11"/>
  <c r="D490" i="11"/>
  <c r="C490" i="11"/>
  <c r="P489" i="11"/>
  <c r="P482" i="11"/>
  <c r="B470" i="11"/>
  <c r="M470" i="11"/>
  <c r="P470" i="11"/>
  <c r="O470" i="11"/>
  <c r="N470" i="11"/>
  <c r="L470" i="11"/>
  <c r="K470" i="11"/>
  <c r="J470" i="11"/>
  <c r="I470" i="11"/>
  <c r="H470" i="11"/>
  <c r="G470" i="11"/>
  <c r="F470" i="11"/>
  <c r="E470" i="11"/>
  <c r="D470" i="11"/>
  <c r="C470" i="11"/>
  <c r="P464" i="11"/>
  <c r="P458" i="11"/>
  <c r="P452" i="11"/>
  <c r="O446" i="11"/>
  <c r="N446" i="11"/>
  <c r="M446" i="11"/>
  <c r="L446" i="11"/>
  <c r="K446" i="11"/>
  <c r="J446" i="11"/>
  <c r="I446" i="11"/>
  <c r="H446" i="11"/>
  <c r="G446" i="11"/>
  <c r="F446" i="11"/>
  <c r="E446" i="11"/>
  <c r="D446" i="11"/>
  <c r="C446" i="11"/>
  <c r="P445" i="11"/>
  <c r="B438" i="11"/>
  <c r="M438" i="11"/>
  <c r="P438" i="11"/>
  <c r="O438" i="11"/>
  <c r="N438" i="11"/>
  <c r="L438" i="11"/>
  <c r="K438" i="11"/>
  <c r="J438" i="11"/>
  <c r="I438" i="11"/>
  <c r="H438" i="11"/>
  <c r="G438" i="11"/>
  <c r="F438" i="11"/>
  <c r="E438" i="11"/>
  <c r="D438" i="11"/>
  <c r="C438" i="11"/>
  <c r="P437" i="11"/>
  <c r="O436" i="11"/>
  <c r="N436" i="11"/>
  <c r="M436" i="11"/>
  <c r="L436" i="11"/>
  <c r="K436" i="11"/>
  <c r="J436" i="11"/>
  <c r="I436" i="11"/>
  <c r="H436" i="11"/>
  <c r="G436" i="11"/>
  <c r="F436" i="11"/>
  <c r="E436" i="11"/>
  <c r="D436" i="11"/>
  <c r="C436" i="11"/>
  <c r="B436" i="11"/>
  <c r="O435" i="11"/>
  <c r="N435" i="11"/>
  <c r="M435" i="11"/>
  <c r="L435" i="11"/>
  <c r="K435" i="11"/>
  <c r="J435" i="11"/>
  <c r="I435" i="11"/>
  <c r="H435" i="11"/>
  <c r="G435" i="11"/>
  <c r="F435" i="11"/>
  <c r="E435" i="11"/>
  <c r="D435" i="11"/>
  <c r="C435" i="11"/>
  <c r="B435" i="11"/>
  <c r="O434" i="11"/>
  <c r="N434" i="11"/>
  <c r="M434" i="11"/>
  <c r="L434" i="11"/>
  <c r="K434" i="11"/>
  <c r="J434" i="11"/>
  <c r="I434" i="11"/>
  <c r="H434" i="11"/>
  <c r="G434" i="11"/>
  <c r="F434" i="11"/>
  <c r="E434" i="11"/>
  <c r="D434" i="11"/>
  <c r="C434" i="11"/>
  <c r="B434" i="11"/>
  <c r="B431" i="11"/>
  <c r="B432" i="11"/>
  <c r="M431" i="11"/>
  <c r="M432" i="11"/>
  <c r="P432" i="11"/>
  <c r="O431" i="11"/>
  <c r="O432" i="11"/>
  <c r="N431" i="11"/>
  <c r="N432" i="11"/>
  <c r="L431" i="11"/>
  <c r="L432" i="11"/>
  <c r="K431" i="11"/>
  <c r="K432" i="11"/>
  <c r="J431" i="11"/>
  <c r="J432" i="11"/>
  <c r="I431" i="11"/>
  <c r="I432" i="11"/>
  <c r="H431" i="11"/>
  <c r="H432" i="11"/>
  <c r="G431" i="11"/>
  <c r="G432" i="11"/>
  <c r="F431" i="11"/>
  <c r="F432" i="11"/>
  <c r="E431" i="11"/>
  <c r="E432" i="11"/>
  <c r="D431" i="11"/>
  <c r="D432" i="11"/>
  <c r="C431" i="11"/>
  <c r="C432" i="11"/>
  <c r="P431" i="11"/>
  <c r="O430" i="11"/>
  <c r="N430" i="11"/>
  <c r="M430" i="11"/>
  <c r="L430" i="11"/>
  <c r="K430" i="11"/>
  <c r="J430" i="11"/>
  <c r="I430" i="11"/>
  <c r="H430" i="11"/>
  <c r="G430" i="11"/>
  <c r="F430" i="11"/>
  <c r="E430" i="11"/>
  <c r="D430" i="11"/>
  <c r="C430" i="11"/>
  <c r="B430" i="11"/>
  <c r="O429" i="11"/>
  <c r="N429" i="11"/>
  <c r="M429" i="11"/>
  <c r="L429" i="11"/>
  <c r="K429" i="11"/>
  <c r="J429" i="11"/>
  <c r="I429" i="11"/>
  <c r="H429" i="11"/>
  <c r="G429" i="11"/>
  <c r="F429" i="11"/>
  <c r="E429" i="11"/>
  <c r="D429" i="11"/>
  <c r="C429" i="11"/>
  <c r="B429" i="11"/>
  <c r="O428" i="11"/>
  <c r="N428" i="11"/>
  <c r="M428" i="11"/>
  <c r="L428" i="11"/>
  <c r="K428" i="11"/>
  <c r="J428" i="11"/>
  <c r="I428" i="11"/>
  <c r="H428" i="11"/>
  <c r="G428" i="11"/>
  <c r="F428" i="11"/>
  <c r="E428" i="11"/>
  <c r="D428" i="11"/>
  <c r="C428" i="11"/>
  <c r="B428" i="11"/>
  <c r="B424" i="11"/>
  <c r="B425" i="11"/>
  <c r="M424" i="11"/>
  <c r="M425" i="11"/>
  <c r="P425" i="11"/>
  <c r="O424" i="11"/>
  <c r="O425" i="11"/>
  <c r="N424" i="11"/>
  <c r="N425" i="11"/>
  <c r="L424" i="11"/>
  <c r="L425" i="11"/>
  <c r="K424" i="11"/>
  <c r="K425" i="11"/>
  <c r="J424" i="11"/>
  <c r="J425" i="11"/>
  <c r="I424" i="11"/>
  <c r="I425" i="11"/>
  <c r="H424" i="11"/>
  <c r="H425" i="11"/>
  <c r="G424" i="11"/>
  <c r="G425" i="11"/>
  <c r="F424" i="11"/>
  <c r="F425" i="11"/>
  <c r="E424" i="11"/>
  <c r="E425" i="11"/>
  <c r="D424" i="11"/>
  <c r="D425" i="11"/>
  <c r="C424" i="11"/>
  <c r="C425" i="11"/>
  <c r="P424" i="11"/>
  <c r="O423" i="11"/>
  <c r="N423" i="11"/>
  <c r="M423" i="11"/>
  <c r="L423" i="11"/>
  <c r="K423" i="11"/>
  <c r="J423" i="11"/>
  <c r="I423" i="11"/>
  <c r="H423" i="11"/>
  <c r="G423" i="11"/>
  <c r="F423" i="11"/>
  <c r="E423" i="11"/>
  <c r="D423" i="11"/>
  <c r="C423" i="11"/>
  <c r="B423" i="11"/>
  <c r="O422" i="11"/>
  <c r="N422" i="11"/>
  <c r="M422" i="11"/>
  <c r="L422" i="11"/>
  <c r="K422" i="11"/>
  <c r="J422" i="11"/>
  <c r="I422" i="11"/>
  <c r="H422" i="11"/>
  <c r="G422" i="11"/>
  <c r="F422" i="11"/>
  <c r="E422" i="11"/>
  <c r="D422" i="11"/>
  <c r="C422" i="11"/>
  <c r="B422" i="11"/>
  <c r="O421" i="11"/>
  <c r="N421" i="11"/>
  <c r="M421" i="11"/>
  <c r="L421" i="11"/>
  <c r="K421" i="11"/>
  <c r="J421" i="11"/>
  <c r="I421" i="11"/>
  <c r="H421" i="11"/>
  <c r="G421" i="11"/>
  <c r="F421" i="11"/>
  <c r="E421" i="11"/>
  <c r="D421" i="11"/>
  <c r="C421" i="11"/>
  <c r="B421" i="11"/>
  <c r="B419" i="11"/>
  <c r="M419" i="11"/>
  <c r="P419" i="11"/>
  <c r="O419" i="11"/>
  <c r="N419" i="11"/>
  <c r="L419" i="11"/>
  <c r="K419" i="11"/>
  <c r="J419" i="11"/>
  <c r="I419" i="11"/>
  <c r="H419" i="11"/>
  <c r="G419" i="11"/>
  <c r="F419" i="11"/>
  <c r="E419" i="11"/>
  <c r="D419" i="11"/>
  <c r="C419" i="11"/>
  <c r="P418" i="11"/>
  <c r="B413" i="11"/>
  <c r="M413" i="11"/>
  <c r="P413" i="11"/>
  <c r="O413" i="11"/>
  <c r="N413" i="11"/>
  <c r="L413" i="11"/>
  <c r="K413" i="11"/>
  <c r="J413" i="11"/>
  <c r="I413" i="11"/>
  <c r="H413" i="11"/>
  <c r="G413" i="11"/>
  <c r="F413" i="11"/>
  <c r="E413" i="11"/>
  <c r="D413" i="11"/>
  <c r="C413" i="11"/>
  <c r="P412" i="11"/>
  <c r="B407" i="11"/>
  <c r="M407" i="11"/>
  <c r="P407" i="11"/>
  <c r="O407" i="11"/>
  <c r="N407" i="11"/>
  <c r="L407" i="11"/>
  <c r="K407" i="11"/>
  <c r="J407" i="11"/>
  <c r="I407" i="11"/>
  <c r="H407" i="11"/>
  <c r="G407" i="11"/>
  <c r="F407" i="11"/>
  <c r="E407" i="11"/>
  <c r="D407" i="11"/>
  <c r="C407" i="11"/>
  <c r="P406" i="11"/>
  <c r="B401" i="11"/>
  <c r="M401" i="11"/>
  <c r="P401" i="11"/>
  <c r="O401" i="11"/>
  <c r="N401" i="11"/>
  <c r="L401" i="11"/>
  <c r="K401" i="11"/>
  <c r="J401" i="11"/>
  <c r="I401" i="11"/>
  <c r="H401" i="11"/>
  <c r="G401" i="11"/>
  <c r="F401" i="11"/>
  <c r="E401" i="11"/>
  <c r="D401" i="11"/>
  <c r="C401" i="11"/>
  <c r="P400" i="11"/>
  <c r="P394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C393" i="11"/>
  <c r="B393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C392" i="11"/>
  <c r="B392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C391" i="11"/>
  <c r="B391" i="11"/>
  <c r="B388" i="11"/>
  <c r="B389" i="11"/>
  <c r="M388" i="11"/>
  <c r="M389" i="11"/>
  <c r="P389" i="11"/>
  <c r="O388" i="11"/>
  <c r="O389" i="11"/>
  <c r="N388" i="11"/>
  <c r="N389" i="11"/>
  <c r="L388" i="11"/>
  <c r="L389" i="11"/>
  <c r="K388" i="11"/>
  <c r="K389" i="11"/>
  <c r="J388" i="11"/>
  <c r="J389" i="11"/>
  <c r="I388" i="11"/>
  <c r="I389" i="11"/>
  <c r="H388" i="11"/>
  <c r="H389" i="11"/>
  <c r="G388" i="11"/>
  <c r="G389" i="11"/>
  <c r="F388" i="11"/>
  <c r="F389" i="11"/>
  <c r="E388" i="11"/>
  <c r="E389" i="11"/>
  <c r="D388" i="11"/>
  <c r="D389" i="11"/>
  <c r="C388" i="11"/>
  <c r="C389" i="11"/>
  <c r="P388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C387" i="11"/>
  <c r="B387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C386" i="11"/>
  <c r="B386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C385" i="11"/>
  <c r="B385" i="11"/>
  <c r="B382" i="11"/>
  <c r="B383" i="11"/>
  <c r="M382" i="11"/>
  <c r="M383" i="11"/>
  <c r="P383" i="11"/>
  <c r="O382" i="11"/>
  <c r="O383" i="11"/>
  <c r="N382" i="11"/>
  <c r="N383" i="11"/>
  <c r="L382" i="11"/>
  <c r="L383" i="11"/>
  <c r="K382" i="11"/>
  <c r="K383" i="11"/>
  <c r="J382" i="11"/>
  <c r="J383" i="11"/>
  <c r="I382" i="11"/>
  <c r="I383" i="11"/>
  <c r="H382" i="11"/>
  <c r="H383" i="11"/>
  <c r="G382" i="11"/>
  <c r="G383" i="11"/>
  <c r="F382" i="11"/>
  <c r="F383" i="11"/>
  <c r="E382" i="11"/>
  <c r="E383" i="11"/>
  <c r="D382" i="11"/>
  <c r="D383" i="11"/>
  <c r="C382" i="11"/>
  <c r="C383" i="11"/>
  <c r="P382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C381" i="11"/>
  <c r="B381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C380" i="11"/>
  <c r="B380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B377" i="11"/>
  <c r="M377" i="11"/>
  <c r="P377" i="11"/>
  <c r="O377" i="11"/>
  <c r="N377" i="11"/>
  <c r="L377" i="11"/>
  <c r="K377" i="11"/>
  <c r="J377" i="11"/>
  <c r="I377" i="11"/>
  <c r="H377" i="11"/>
  <c r="G377" i="11"/>
  <c r="F377" i="11"/>
  <c r="E377" i="11"/>
  <c r="D377" i="11"/>
  <c r="C377" i="11"/>
  <c r="P376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C375" i="11"/>
  <c r="B375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C374" i="11"/>
  <c r="B374" i="11"/>
  <c r="O373" i="11"/>
  <c r="N373" i="11"/>
  <c r="M373" i="11"/>
  <c r="L373" i="11"/>
  <c r="K373" i="11"/>
  <c r="J373" i="11"/>
  <c r="I373" i="11"/>
  <c r="H373" i="11"/>
  <c r="G373" i="11"/>
  <c r="F373" i="11"/>
  <c r="E373" i="11"/>
  <c r="D373" i="11"/>
  <c r="C373" i="11"/>
  <c r="B373" i="11"/>
  <c r="B371" i="11"/>
  <c r="M371" i="11"/>
  <c r="P371" i="11"/>
  <c r="O371" i="11"/>
  <c r="N371" i="11"/>
  <c r="L371" i="11"/>
  <c r="K371" i="11"/>
  <c r="J371" i="11"/>
  <c r="I371" i="11"/>
  <c r="H371" i="11"/>
  <c r="G371" i="11"/>
  <c r="F371" i="11"/>
  <c r="E371" i="11"/>
  <c r="D371" i="11"/>
  <c r="C371" i="11"/>
  <c r="P370" i="11"/>
  <c r="O369" i="11"/>
  <c r="N369" i="11"/>
  <c r="M369" i="11"/>
  <c r="L369" i="11"/>
  <c r="K369" i="11"/>
  <c r="J369" i="11"/>
  <c r="I369" i="11"/>
  <c r="H369" i="11"/>
  <c r="G369" i="11"/>
  <c r="F369" i="11"/>
  <c r="E369" i="11"/>
  <c r="D369" i="11"/>
  <c r="C369" i="11"/>
  <c r="B369" i="11"/>
  <c r="O368" i="11"/>
  <c r="N368" i="11"/>
  <c r="M368" i="11"/>
  <c r="L368" i="11"/>
  <c r="K368" i="11"/>
  <c r="J368" i="11"/>
  <c r="I368" i="11"/>
  <c r="H368" i="11"/>
  <c r="G368" i="11"/>
  <c r="F368" i="11"/>
  <c r="E368" i="11"/>
  <c r="D368" i="11"/>
  <c r="C368" i="11"/>
  <c r="B368" i="11"/>
  <c r="O367" i="11"/>
  <c r="N367" i="11"/>
  <c r="M367" i="11"/>
  <c r="L367" i="11"/>
  <c r="K367" i="11"/>
  <c r="J367" i="11"/>
  <c r="I367" i="11"/>
  <c r="H367" i="11"/>
  <c r="G367" i="11"/>
  <c r="F367" i="11"/>
  <c r="E367" i="11"/>
  <c r="D367" i="11"/>
  <c r="C367" i="11"/>
  <c r="B367" i="11"/>
  <c r="B359" i="11"/>
  <c r="M359" i="11"/>
  <c r="P359" i="11"/>
  <c r="O359" i="11"/>
  <c r="N359" i="11"/>
  <c r="L359" i="11"/>
  <c r="K359" i="11"/>
  <c r="J359" i="11"/>
  <c r="I359" i="11"/>
  <c r="H359" i="11"/>
  <c r="G359" i="11"/>
  <c r="F359" i="11"/>
  <c r="E359" i="11"/>
  <c r="D359" i="11"/>
  <c r="C359" i="11"/>
  <c r="O357" i="11"/>
  <c r="N357" i="11"/>
  <c r="M357" i="11"/>
  <c r="L357" i="11"/>
  <c r="K357" i="11"/>
  <c r="J357" i="11"/>
  <c r="I357" i="11"/>
  <c r="H357" i="11"/>
  <c r="G357" i="11"/>
  <c r="F357" i="11"/>
  <c r="E357" i="11"/>
  <c r="D357" i="11"/>
  <c r="C357" i="11"/>
  <c r="B357" i="11"/>
  <c r="O356" i="11"/>
  <c r="N356" i="11"/>
  <c r="M356" i="11"/>
  <c r="L356" i="11"/>
  <c r="K356" i="11"/>
  <c r="J356" i="11"/>
  <c r="I356" i="11"/>
  <c r="H356" i="11"/>
  <c r="G356" i="11"/>
  <c r="F356" i="11"/>
  <c r="E356" i="11"/>
  <c r="D356" i="11"/>
  <c r="C356" i="11"/>
  <c r="B356" i="11"/>
  <c r="O355" i="11"/>
  <c r="N355" i="11"/>
  <c r="M355" i="11"/>
  <c r="L355" i="11"/>
  <c r="K355" i="11"/>
  <c r="J355" i="11"/>
  <c r="I355" i="11"/>
  <c r="H355" i="11"/>
  <c r="G355" i="11"/>
  <c r="F355" i="11"/>
  <c r="E355" i="11"/>
  <c r="D355" i="11"/>
  <c r="C355" i="11"/>
  <c r="B355" i="11"/>
  <c r="B353" i="11"/>
  <c r="M353" i="11"/>
  <c r="P353" i="11"/>
  <c r="O353" i="11"/>
  <c r="N353" i="11"/>
  <c r="L353" i="11"/>
  <c r="K353" i="11"/>
  <c r="J353" i="11"/>
  <c r="I353" i="11"/>
  <c r="H353" i="11"/>
  <c r="G353" i="11"/>
  <c r="F353" i="11"/>
  <c r="E353" i="11"/>
  <c r="D353" i="11"/>
  <c r="C353" i="11"/>
  <c r="O351" i="11"/>
  <c r="N351" i="11"/>
  <c r="M351" i="11"/>
  <c r="L351" i="11"/>
  <c r="K351" i="11"/>
  <c r="J351" i="11"/>
  <c r="I351" i="11"/>
  <c r="H351" i="11"/>
  <c r="G351" i="11"/>
  <c r="F351" i="11"/>
  <c r="E351" i="11"/>
  <c r="D351" i="11"/>
  <c r="C351" i="11"/>
  <c r="B351" i="11"/>
  <c r="O350" i="11"/>
  <c r="N350" i="11"/>
  <c r="M350" i="11"/>
  <c r="L350" i="11"/>
  <c r="K350" i="11"/>
  <c r="J350" i="11"/>
  <c r="I350" i="11"/>
  <c r="H350" i="11"/>
  <c r="G350" i="11"/>
  <c r="F350" i="11"/>
  <c r="E350" i="11"/>
  <c r="D350" i="11"/>
  <c r="C350" i="11"/>
  <c r="B350" i="11"/>
  <c r="O349" i="11"/>
  <c r="N349" i="11"/>
  <c r="M349" i="11"/>
  <c r="L349" i="11"/>
  <c r="K349" i="11"/>
  <c r="J349" i="11"/>
  <c r="I349" i="11"/>
  <c r="H349" i="11"/>
  <c r="G349" i="11"/>
  <c r="F349" i="11"/>
  <c r="E349" i="11"/>
  <c r="D349" i="11"/>
  <c r="C349" i="11"/>
  <c r="B349" i="11"/>
  <c r="O653" i="10"/>
  <c r="M714" i="8"/>
  <c r="N713" i="8"/>
  <c r="O713" i="8"/>
  <c r="O653" i="8"/>
  <c r="O714" i="8"/>
  <c r="L710" i="8"/>
  <c r="M709" i="8"/>
  <c r="N709" i="8"/>
  <c r="O709" i="8"/>
  <c r="N710" i="8"/>
  <c r="K706" i="8"/>
  <c r="L705" i="8"/>
  <c r="M705" i="8"/>
  <c r="N705" i="8"/>
  <c r="O705" i="8"/>
  <c r="M706" i="8"/>
  <c r="J702" i="8"/>
  <c r="K701" i="8"/>
  <c r="L701" i="8"/>
  <c r="M701" i="8"/>
  <c r="N701" i="8"/>
  <c r="O701" i="8"/>
  <c r="L702" i="8"/>
  <c r="I698" i="8"/>
  <c r="J697" i="8"/>
  <c r="K697" i="8"/>
  <c r="L697" i="8"/>
  <c r="M697" i="8"/>
  <c r="N697" i="8"/>
  <c r="O697" i="8"/>
  <c r="K698" i="8"/>
  <c r="H694" i="8"/>
  <c r="I693" i="8"/>
  <c r="J693" i="8"/>
  <c r="K693" i="8"/>
  <c r="L693" i="8"/>
  <c r="M693" i="8"/>
  <c r="N693" i="8"/>
  <c r="O693" i="8"/>
  <c r="J694" i="8"/>
  <c r="G690" i="8"/>
  <c r="H689" i="8"/>
  <c r="I689" i="8"/>
  <c r="J689" i="8"/>
  <c r="K689" i="8"/>
  <c r="L689" i="8"/>
  <c r="M689" i="8"/>
  <c r="N689" i="8"/>
  <c r="O689" i="8"/>
  <c r="I690" i="8"/>
  <c r="F686" i="8"/>
  <c r="G685" i="8"/>
  <c r="H685" i="8"/>
  <c r="I685" i="8"/>
  <c r="J685" i="8"/>
  <c r="K685" i="8"/>
  <c r="L685" i="8"/>
  <c r="M685" i="8"/>
  <c r="N685" i="8"/>
  <c r="O685" i="8"/>
  <c r="H686" i="8"/>
  <c r="E682" i="8"/>
  <c r="F681" i="8"/>
  <c r="G681" i="8"/>
  <c r="H681" i="8"/>
  <c r="I681" i="8"/>
  <c r="J681" i="8"/>
  <c r="K681" i="8"/>
  <c r="L681" i="8"/>
  <c r="M681" i="8"/>
  <c r="N681" i="8"/>
  <c r="O681" i="8"/>
  <c r="G682" i="8"/>
  <c r="D678" i="8"/>
  <c r="E677" i="8"/>
  <c r="F677" i="8"/>
  <c r="G677" i="8"/>
  <c r="H677" i="8"/>
  <c r="I677" i="8"/>
  <c r="J677" i="8"/>
  <c r="K677" i="8"/>
  <c r="L677" i="8"/>
  <c r="M677" i="8"/>
  <c r="N677" i="8"/>
  <c r="O677" i="8"/>
  <c r="F678" i="8"/>
  <c r="C674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E674" i="8"/>
  <c r="B670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D670" i="8"/>
  <c r="B457" i="8"/>
  <c r="B640" i="8"/>
  <c r="B647" i="8"/>
  <c r="C457" i="8"/>
  <c r="C640" i="8"/>
  <c r="C647" i="8"/>
  <c r="D457" i="8"/>
  <c r="D640" i="8"/>
  <c r="D647" i="8"/>
  <c r="E457" i="8"/>
  <c r="E640" i="8"/>
  <c r="E647" i="8"/>
  <c r="F457" i="8"/>
  <c r="F640" i="8"/>
  <c r="F647" i="8"/>
  <c r="G457" i="8"/>
  <c r="G640" i="8"/>
  <c r="G647" i="8"/>
  <c r="H457" i="8"/>
  <c r="H640" i="8"/>
  <c r="H647" i="8"/>
  <c r="I457" i="8"/>
  <c r="I640" i="8"/>
  <c r="I647" i="8"/>
  <c r="J457" i="8"/>
  <c r="J640" i="8"/>
  <c r="J647" i="8"/>
  <c r="K457" i="8"/>
  <c r="K640" i="8"/>
  <c r="K647" i="8"/>
  <c r="L457" i="8"/>
  <c r="L640" i="8"/>
  <c r="L647" i="8"/>
  <c r="M457" i="8"/>
  <c r="M640" i="8"/>
  <c r="M647" i="8"/>
  <c r="N457" i="8"/>
  <c r="N640" i="8"/>
  <c r="N647" i="8"/>
  <c r="P647" i="8"/>
  <c r="B584" i="8"/>
  <c r="B585" i="8"/>
  <c r="B586" i="8"/>
  <c r="B587" i="8"/>
  <c r="B588" i="8"/>
  <c r="B641" i="8"/>
  <c r="B648" i="8"/>
  <c r="C584" i="8"/>
  <c r="C585" i="8"/>
  <c r="C586" i="8"/>
  <c r="C587" i="8"/>
  <c r="C588" i="8"/>
  <c r="C641" i="8"/>
  <c r="C648" i="8"/>
  <c r="D584" i="8"/>
  <c r="D585" i="8"/>
  <c r="D586" i="8"/>
  <c r="D587" i="8"/>
  <c r="D588" i="8"/>
  <c r="D641" i="8"/>
  <c r="D648" i="8"/>
  <c r="E584" i="8"/>
  <c r="E585" i="8"/>
  <c r="E586" i="8"/>
  <c r="E587" i="8"/>
  <c r="E588" i="8"/>
  <c r="E641" i="8"/>
  <c r="E648" i="8"/>
  <c r="F584" i="8"/>
  <c r="F585" i="8"/>
  <c r="F586" i="8"/>
  <c r="F587" i="8"/>
  <c r="F588" i="8"/>
  <c r="F641" i="8"/>
  <c r="F648" i="8"/>
  <c r="G584" i="8"/>
  <c r="G585" i="8"/>
  <c r="G586" i="8"/>
  <c r="G587" i="8"/>
  <c r="G588" i="8"/>
  <c r="G641" i="8"/>
  <c r="G648" i="8"/>
  <c r="H584" i="8"/>
  <c r="H585" i="8"/>
  <c r="H586" i="8"/>
  <c r="H587" i="8"/>
  <c r="H588" i="8"/>
  <c r="H641" i="8"/>
  <c r="H648" i="8"/>
  <c r="I584" i="8"/>
  <c r="I585" i="8"/>
  <c r="I586" i="8"/>
  <c r="I587" i="8"/>
  <c r="I588" i="8"/>
  <c r="I641" i="8"/>
  <c r="I648" i="8"/>
  <c r="J584" i="8"/>
  <c r="J585" i="8"/>
  <c r="J586" i="8"/>
  <c r="J587" i="8"/>
  <c r="J588" i="8"/>
  <c r="J641" i="8"/>
  <c r="J648" i="8"/>
  <c r="K584" i="8"/>
  <c r="K585" i="8"/>
  <c r="K586" i="8"/>
  <c r="K587" i="8"/>
  <c r="K588" i="8"/>
  <c r="K641" i="8"/>
  <c r="K648" i="8"/>
  <c r="L584" i="8"/>
  <c r="L585" i="8"/>
  <c r="L586" i="8"/>
  <c r="L587" i="8"/>
  <c r="L588" i="8"/>
  <c r="L641" i="8"/>
  <c r="L648" i="8"/>
  <c r="M584" i="8"/>
  <c r="M585" i="8"/>
  <c r="M586" i="8"/>
  <c r="M587" i="8"/>
  <c r="M588" i="8"/>
  <c r="M641" i="8"/>
  <c r="M648" i="8"/>
  <c r="N585" i="8"/>
  <c r="N586" i="8"/>
  <c r="N587" i="8"/>
  <c r="N584" i="8"/>
  <c r="N588" i="8"/>
  <c r="N641" i="8"/>
  <c r="N648" i="8"/>
  <c r="P648" i="8"/>
  <c r="B646" i="8"/>
  <c r="AZ123" i="8"/>
  <c r="AZ124" i="8"/>
  <c r="AZ125" i="8"/>
  <c r="B432" i="8"/>
  <c r="B354" i="8"/>
  <c r="B360" i="8"/>
  <c r="B461" i="8"/>
  <c r="B462" i="8"/>
  <c r="B463" i="8"/>
  <c r="B464" i="8"/>
  <c r="B465" i="8"/>
  <c r="B499" i="8"/>
  <c r="B500" i="8"/>
  <c r="B501" i="8"/>
  <c r="B502" i="8"/>
  <c r="B503" i="8"/>
  <c r="B511" i="8"/>
  <c r="B468" i="8"/>
  <c r="B469" i="8"/>
  <c r="B470" i="8"/>
  <c r="B471" i="8"/>
  <c r="B472" i="8"/>
  <c r="B532" i="8"/>
  <c r="B533" i="8"/>
  <c r="B534" i="8"/>
  <c r="B535" i="8"/>
  <c r="B536" i="8"/>
  <c r="B540" i="8"/>
  <c r="B541" i="8"/>
  <c r="B542" i="8"/>
  <c r="B543" i="8"/>
  <c r="B544" i="8"/>
  <c r="B551" i="8"/>
  <c r="B596" i="8"/>
  <c r="B559" i="8"/>
  <c r="B649" i="8"/>
  <c r="C646" i="8"/>
  <c r="AV123" i="8"/>
  <c r="AV124" i="8"/>
  <c r="AV125" i="8"/>
  <c r="C432" i="8"/>
  <c r="C354" i="8"/>
  <c r="C360" i="8"/>
  <c r="C461" i="8"/>
  <c r="C462" i="8"/>
  <c r="C463" i="8"/>
  <c r="C464" i="8"/>
  <c r="C465" i="8"/>
  <c r="C499" i="8"/>
  <c r="C500" i="8"/>
  <c r="C501" i="8"/>
  <c r="C502" i="8"/>
  <c r="C503" i="8"/>
  <c r="C511" i="8"/>
  <c r="C468" i="8"/>
  <c r="C469" i="8"/>
  <c r="C470" i="8"/>
  <c r="C471" i="8"/>
  <c r="C472" i="8"/>
  <c r="C532" i="8"/>
  <c r="C533" i="8"/>
  <c r="C534" i="8"/>
  <c r="C535" i="8"/>
  <c r="C536" i="8"/>
  <c r="C540" i="8"/>
  <c r="C541" i="8"/>
  <c r="C542" i="8"/>
  <c r="C543" i="8"/>
  <c r="C544" i="8"/>
  <c r="C551" i="8"/>
  <c r="C596" i="8"/>
  <c r="C559" i="8"/>
  <c r="C649" i="8"/>
  <c r="D646" i="8"/>
  <c r="AR123" i="8"/>
  <c r="AR124" i="8"/>
  <c r="AR125" i="8"/>
  <c r="D432" i="8"/>
  <c r="D354" i="8"/>
  <c r="D360" i="8"/>
  <c r="D461" i="8"/>
  <c r="D462" i="8"/>
  <c r="D463" i="8"/>
  <c r="D464" i="8"/>
  <c r="D465" i="8"/>
  <c r="D499" i="8"/>
  <c r="D500" i="8"/>
  <c r="D501" i="8"/>
  <c r="D502" i="8"/>
  <c r="D503" i="8"/>
  <c r="D511" i="8"/>
  <c r="D468" i="8"/>
  <c r="D469" i="8"/>
  <c r="D470" i="8"/>
  <c r="D471" i="8"/>
  <c r="D472" i="8"/>
  <c r="D532" i="8"/>
  <c r="D533" i="8"/>
  <c r="D534" i="8"/>
  <c r="D535" i="8"/>
  <c r="D536" i="8"/>
  <c r="D540" i="8"/>
  <c r="D541" i="8"/>
  <c r="D542" i="8"/>
  <c r="D543" i="8"/>
  <c r="D544" i="8"/>
  <c r="D551" i="8"/>
  <c r="D596" i="8"/>
  <c r="D559" i="8"/>
  <c r="D649" i="8"/>
  <c r="E646" i="8"/>
  <c r="AN123" i="8"/>
  <c r="AN124" i="8"/>
  <c r="AN125" i="8"/>
  <c r="E432" i="8"/>
  <c r="E354" i="8"/>
  <c r="E360" i="8"/>
  <c r="E461" i="8"/>
  <c r="E462" i="8"/>
  <c r="E463" i="8"/>
  <c r="E464" i="8"/>
  <c r="E465" i="8"/>
  <c r="E499" i="8"/>
  <c r="E500" i="8"/>
  <c r="E501" i="8"/>
  <c r="E502" i="8"/>
  <c r="E503" i="8"/>
  <c r="E511" i="8"/>
  <c r="E468" i="8"/>
  <c r="E469" i="8"/>
  <c r="E470" i="8"/>
  <c r="E471" i="8"/>
  <c r="E472" i="8"/>
  <c r="E532" i="8"/>
  <c r="E533" i="8"/>
  <c r="E534" i="8"/>
  <c r="E535" i="8"/>
  <c r="E536" i="8"/>
  <c r="E540" i="8"/>
  <c r="E541" i="8"/>
  <c r="E542" i="8"/>
  <c r="E543" i="8"/>
  <c r="E544" i="8"/>
  <c r="E551" i="8"/>
  <c r="E596" i="8"/>
  <c r="E559" i="8"/>
  <c r="E649" i="8"/>
  <c r="F646" i="8"/>
  <c r="AJ123" i="8"/>
  <c r="AJ124" i="8"/>
  <c r="AJ125" i="8"/>
  <c r="F432" i="8"/>
  <c r="F354" i="8"/>
  <c r="F360" i="8"/>
  <c r="F461" i="8"/>
  <c r="F462" i="8"/>
  <c r="F463" i="8"/>
  <c r="F464" i="8"/>
  <c r="F465" i="8"/>
  <c r="F499" i="8"/>
  <c r="F500" i="8"/>
  <c r="F501" i="8"/>
  <c r="F502" i="8"/>
  <c r="F503" i="8"/>
  <c r="F511" i="8"/>
  <c r="F468" i="8"/>
  <c r="F469" i="8"/>
  <c r="F470" i="8"/>
  <c r="F471" i="8"/>
  <c r="F472" i="8"/>
  <c r="F532" i="8"/>
  <c r="F533" i="8"/>
  <c r="F534" i="8"/>
  <c r="F535" i="8"/>
  <c r="F536" i="8"/>
  <c r="F540" i="8"/>
  <c r="F541" i="8"/>
  <c r="F542" i="8"/>
  <c r="F543" i="8"/>
  <c r="F544" i="8"/>
  <c r="F551" i="8"/>
  <c r="F596" i="8"/>
  <c r="F559" i="8"/>
  <c r="F649" i="8"/>
  <c r="G646" i="8"/>
  <c r="AF123" i="8"/>
  <c r="AF124" i="8"/>
  <c r="AF125" i="8"/>
  <c r="G432" i="8"/>
  <c r="G354" i="8"/>
  <c r="G360" i="8"/>
  <c r="G461" i="8"/>
  <c r="G462" i="8"/>
  <c r="G463" i="8"/>
  <c r="G464" i="8"/>
  <c r="G465" i="8"/>
  <c r="G499" i="8"/>
  <c r="G500" i="8"/>
  <c r="G501" i="8"/>
  <c r="G502" i="8"/>
  <c r="G503" i="8"/>
  <c r="G511" i="8"/>
  <c r="G468" i="8"/>
  <c r="G469" i="8"/>
  <c r="G470" i="8"/>
  <c r="G471" i="8"/>
  <c r="G472" i="8"/>
  <c r="G532" i="8"/>
  <c r="G533" i="8"/>
  <c r="G534" i="8"/>
  <c r="G535" i="8"/>
  <c r="G536" i="8"/>
  <c r="G540" i="8"/>
  <c r="G541" i="8"/>
  <c r="G542" i="8"/>
  <c r="G543" i="8"/>
  <c r="G544" i="8"/>
  <c r="G551" i="8"/>
  <c r="G596" i="8"/>
  <c r="G559" i="8"/>
  <c r="G649" i="8"/>
  <c r="H646" i="8"/>
  <c r="AB123" i="8"/>
  <c r="AB124" i="8"/>
  <c r="AB125" i="8"/>
  <c r="H432" i="8"/>
  <c r="H354" i="8"/>
  <c r="H360" i="8"/>
  <c r="H461" i="8"/>
  <c r="H462" i="8"/>
  <c r="H463" i="8"/>
  <c r="H464" i="8"/>
  <c r="H465" i="8"/>
  <c r="H499" i="8"/>
  <c r="H500" i="8"/>
  <c r="H501" i="8"/>
  <c r="H502" i="8"/>
  <c r="H503" i="8"/>
  <c r="H511" i="8"/>
  <c r="H468" i="8"/>
  <c r="H469" i="8"/>
  <c r="H470" i="8"/>
  <c r="H471" i="8"/>
  <c r="H472" i="8"/>
  <c r="H532" i="8"/>
  <c r="H533" i="8"/>
  <c r="H534" i="8"/>
  <c r="H535" i="8"/>
  <c r="H536" i="8"/>
  <c r="H540" i="8"/>
  <c r="H541" i="8"/>
  <c r="H542" i="8"/>
  <c r="H543" i="8"/>
  <c r="H544" i="8"/>
  <c r="H551" i="8"/>
  <c r="H596" i="8"/>
  <c r="H559" i="8"/>
  <c r="H649" i="8"/>
  <c r="I646" i="8"/>
  <c r="X123" i="8"/>
  <c r="X124" i="8"/>
  <c r="X125" i="8"/>
  <c r="I432" i="8"/>
  <c r="I354" i="8"/>
  <c r="I360" i="8"/>
  <c r="I461" i="8"/>
  <c r="I462" i="8"/>
  <c r="I463" i="8"/>
  <c r="I464" i="8"/>
  <c r="I465" i="8"/>
  <c r="I499" i="8"/>
  <c r="I500" i="8"/>
  <c r="I501" i="8"/>
  <c r="I502" i="8"/>
  <c r="I503" i="8"/>
  <c r="I511" i="8"/>
  <c r="I468" i="8"/>
  <c r="I469" i="8"/>
  <c r="I470" i="8"/>
  <c r="I471" i="8"/>
  <c r="I472" i="8"/>
  <c r="I532" i="8"/>
  <c r="I533" i="8"/>
  <c r="I534" i="8"/>
  <c r="I535" i="8"/>
  <c r="I536" i="8"/>
  <c r="I540" i="8"/>
  <c r="I541" i="8"/>
  <c r="I542" i="8"/>
  <c r="I543" i="8"/>
  <c r="I544" i="8"/>
  <c r="I551" i="8"/>
  <c r="I596" i="8"/>
  <c r="I559" i="8"/>
  <c r="I649" i="8"/>
  <c r="J646" i="8"/>
  <c r="T123" i="8"/>
  <c r="T124" i="8"/>
  <c r="T125" i="8"/>
  <c r="J432" i="8"/>
  <c r="J354" i="8"/>
  <c r="J360" i="8"/>
  <c r="J461" i="8"/>
  <c r="J462" i="8"/>
  <c r="J463" i="8"/>
  <c r="J464" i="8"/>
  <c r="J465" i="8"/>
  <c r="J499" i="8"/>
  <c r="J500" i="8"/>
  <c r="J501" i="8"/>
  <c r="J502" i="8"/>
  <c r="J503" i="8"/>
  <c r="J511" i="8"/>
  <c r="J468" i="8"/>
  <c r="J469" i="8"/>
  <c r="J470" i="8"/>
  <c r="J471" i="8"/>
  <c r="J472" i="8"/>
  <c r="J532" i="8"/>
  <c r="J533" i="8"/>
  <c r="J534" i="8"/>
  <c r="J535" i="8"/>
  <c r="J536" i="8"/>
  <c r="J540" i="8"/>
  <c r="J541" i="8"/>
  <c r="J542" i="8"/>
  <c r="J543" i="8"/>
  <c r="J544" i="8"/>
  <c r="J551" i="8"/>
  <c r="J596" i="8"/>
  <c r="J559" i="8"/>
  <c r="J649" i="8"/>
  <c r="K646" i="8"/>
  <c r="P123" i="8"/>
  <c r="P124" i="8"/>
  <c r="P125" i="8"/>
  <c r="K432" i="8"/>
  <c r="K354" i="8"/>
  <c r="K360" i="8"/>
  <c r="K461" i="8"/>
  <c r="K462" i="8"/>
  <c r="K463" i="8"/>
  <c r="K464" i="8"/>
  <c r="K465" i="8"/>
  <c r="K499" i="8"/>
  <c r="K500" i="8"/>
  <c r="K501" i="8"/>
  <c r="K502" i="8"/>
  <c r="K503" i="8"/>
  <c r="K511" i="8"/>
  <c r="K468" i="8"/>
  <c r="K469" i="8"/>
  <c r="K470" i="8"/>
  <c r="K471" i="8"/>
  <c r="K472" i="8"/>
  <c r="K532" i="8"/>
  <c r="K533" i="8"/>
  <c r="K534" i="8"/>
  <c r="K535" i="8"/>
  <c r="K536" i="8"/>
  <c r="K540" i="8"/>
  <c r="K541" i="8"/>
  <c r="K542" i="8"/>
  <c r="K543" i="8"/>
  <c r="K544" i="8"/>
  <c r="K551" i="8"/>
  <c r="K596" i="8"/>
  <c r="K559" i="8"/>
  <c r="K649" i="8"/>
  <c r="L646" i="8"/>
  <c r="K123" i="8"/>
  <c r="K124" i="8"/>
  <c r="K125" i="8"/>
  <c r="L432" i="8"/>
  <c r="L354" i="8"/>
  <c r="L360" i="8"/>
  <c r="L461" i="8"/>
  <c r="L462" i="8"/>
  <c r="L463" i="8"/>
  <c r="L464" i="8"/>
  <c r="L465" i="8"/>
  <c r="L499" i="8"/>
  <c r="L500" i="8"/>
  <c r="L501" i="8"/>
  <c r="L502" i="8"/>
  <c r="L503" i="8"/>
  <c r="L511" i="8"/>
  <c r="L468" i="8"/>
  <c r="L469" i="8"/>
  <c r="L470" i="8"/>
  <c r="L471" i="8"/>
  <c r="L472" i="8"/>
  <c r="L532" i="8"/>
  <c r="L533" i="8"/>
  <c r="L534" i="8"/>
  <c r="L535" i="8"/>
  <c r="L536" i="8"/>
  <c r="L540" i="8"/>
  <c r="L541" i="8"/>
  <c r="L542" i="8"/>
  <c r="L543" i="8"/>
  <c r="L544" i="8"/>
  <c r="L551" i="8"/>
  <c r="L596" i="8"/>
  <c r="L559" i="8"/>
  <c r="L649" i="8"/>
  <c r="M646" i="8"/>
  <c r="G123" i="8"/>
  <c r="G124" i="8"/>
  <c r="G125" i="8"/>
  <c r="M432" i="8"/>
  <c r="M354" i="8"/>
  <c r="M360" i="8"/>
  <c r="M461" i="8"/>
  <c r="M462" i="8"/>
  <c r="M463" i="8"/>
  <c r="M464" i="8"/>
  <c r="M465" i="8"/>
  <c r="M499" i="8"/>
  <c r="M500" i="8"/>
  <c r="M501" i="8"/>
  <c r="M502" i="8"/>
  <c r="M503" i="8"/>
  <c r="M511" i="8"/>
  <c r="M468" i="8"/>
  <c r="M469" i="8"/>
  <c r="M470" i="8"/>
  <c r="M471" i="8"/>
  <c r="M472" i="8"/>
  <c r="M532" i="8"/>
  <c r="M533" i="8"/>
  <c r="M534" i="8"/>
  <c r="M535" i="8"/>
  <c r="M536" i="8"/>
  <c r="M540" i="8"/>
  <c r="M541" i="8"/>
  <c r="M542" i="8"/>
  <c r="M543" i="8"/>
  <c r="M544" i="8"/>
  <c r="M551" i="8"/>
  <c r="M596" i="8"/>
  <c r="M559" i="8"/>
  <c r="M649" i="8"/>
  <c r="N646" i="8"/>
  <c r="C123" i="8"/>
  <c r="C124" i="8"/>
  <c r="C125" i="8"/>
  <c r="N432" i="8"/>
  <c r="N354" i="8"/>
  <c r="N360" i="8"/>
  <c r="N462" i="8"/>
  <c r="N463" i="8"/>
  <c r="N464" i="8"/>
  <c r="N461" i="8"/>
  <c r="N465" i="8"/>
  <c r="N500" i="8"/>
  <c r="N501" i="8"/>
  <c r="N502" i="8"/>
  <c r="N499" i="8"/>
  <c r="N503" i="8"/>
  <c r="N511" i="8"/>
  <c r="N469" i="8"/>
  <c r="N470" i="8"/>
  <c r="N471" i="8"/>
  <c r="N468" i="8"/>
  <c r="N472" i="8"/>
  <c r="N533" i="8"/>
  <c r="N534" i="8"/>
  <c r="N535" i="8"/>
  <c r="N532" i="8"/>
  <c r="N536" i="8"/>
  <c r="N541" i="8"/>
  <c r="N542" i="8"/>
  <c r="N543" i="8"/>
  <c r="N540" i="8"/>
  <c r="N544" i="8"/>
  <c r="N551" i="8"/>
  <c r="N596" i="8"/>
  <c r="N559" i="8"/>
  <c r="N649" i="8"/>
  <c r="P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P650" i="8"/>
  <c r="O585" i="8"/>
  <c r="O584" i="8"/>
  <c r="O588" i="8"/>
  <c r="O641" i="8"/>
  <c r="O372" i="8"/>
  <c r="O366" i="8"/>
  <c r="O408" i="8"/>
  <c r="O462" i="8"/>
  <c r="O461" i="8"/>
  <c r="O465" i="8"/>
  <c r="O500" i="8"/>
  <c r="O499" i="8"/>
  <c r="O503" i="8"/>
  <c r="O511" i="8"/>
  <c r="O469" i="8"/>
  <c r="O468" i="8"/>
  <c r="O472" i="8"/>
  <c r="O533" i="8"/>
  <c r="O532" i="8"/>
  <c r="O536" i="8"/>
  <c r="O541" i="8"/>
  <c r="O540" i="8"/>
  <c r="O544" i="8"/>
  <c r="O551" i="8"/>
  <c r="O596" i="8"/>
  <c r="O559" i="8"/>
  <c r="O525" i="8"/>
  <c r="O524" i="8"/>
  <c r="O528" i="8"/>
  <c r="O517" i="8"/>
  <c r="O516" i="8"/>
  <c r="O520" i="8"/>
  <c r="M372" i="8"/>
  <c r="M366" i="8"/>
  <c r="M408" i="8"/>
  <c r="M524" i="8"/>
  <c r="M525" i="8"/>
  <c r="M526" i="8"/>
  <c r="M527" i="8"/>
  <c r="M528" i="8"/>
  <c r="M516" i="8"/>
  <c r="M517" i="8"/>
  <c r="M518" i="8"/>
  <c r="M519" i="8"/>
  <c r="M520" i="8"/>
  <c r="M714" i="10"/>
  <c r="N713" i="10"/>
  <c r="O713" i="10"/>
  <c r="O714" i="10"/>
  <c r="O716" i="10"/>
  <c r="N714" i="10"/>
  <c r="N716" i="10"/>
  <c r="O715" i="10"/>
  <c r="N715" i="10"/>
  <c r="L710" i="10"/>
  <c r="M709" i="10"/>
  <c r="N709" i="10"/>
  <c r="O709" i="10"/>
  <c r="O710" i="10"/>
  <c r="O712" i="10"/>
  <c r="N710" i="10"/>
  <c r="N712" i="10"/>
  <c r="M710" i="10"/>
  <c r="M712" i="10"/>
  <c r="O711" i="10"/>
  <c r="N711" i="10"/>
  <c r="K706" i="10"/>
  <c r="L705" i="10"/>
  <c r="M705" i="10"/>
  <c r="N705" i="10"/>
  <c r="O705" i="10"/>
  <c r="O706" i="10"/>
  <c r="O708" i="10"/>
  <c r="N706" i="10"/>
  <c r="N708" i="10"/>
  <c r="M706" i="10"/>
  <c r="M708" i="10"/>
  <c r="L706" i="10"/>
  <c r="L708" i="10"/>
  <c r="O707" i="10"/>
  <c r="N707" i="10"/>
  <c r="J702" i="10"/>
  <c r="K701" i="10"/>
  <c r="L701" i="10"/>
  <c r="M701" i="10"/>
  <c r="N701" i="10"/>
  <c r="O701" i="10"/>
  <c r="O702" i="10"/>
  <c r="O704" i="10"/>
  <c r="N702" i="10"/>
  <c r="N704" i="10"/>
  <c r="M702" i="10"/>
  <c r="M704" i="10"/>
  <c r="L702" i="10"/>
  <c r="L704" i="10"/>
  <c r="K702" i="10"/>
  <c r="K704" i="10"/>
  <c r="O703" i="10"/>
  <c r="N703" i="10"/>
  <c r="I698" i="10"/>
  <c r="J697" i="10"/>
  <c r="K697" i="10"/>
  <c r="L697" i="10"/>
  <c r="M697" i="10"/>
  <c r="N697" i="10"/>
  <c r="O697" i="10"/>
  <c r="O698" i="10"/>
  <c r="O700" i="10"/>
  <c r="N698" i="10"/>
  <c r="N700" i="10"/>
  <c r="M698" i="10"/>
  <c r="M700" i="10"/>
  <c r="L698" i="10"/>
  <c r="L700" i="10"/>
  <c r="K698" i="10"/>
  <c r="K700" i="10"/>
  <c r="J698" i="10"/>
  <c r="J700" i="10"/>
  <c r="O699" i="10"/>
  <c r="N699" i="10"/>
  <c r="H694" i="10"/>
  <c r="I693" i="10"/>
  <c r="J693" i="10"/>
  <c r="K693" i="10"/>
  <c r="L693" i="10"/>
  <c r="M693" i="10"/>
  <c r="N693" i="10"/>
  <c r="O693" i="10"/>
  <c r="O694" i="10"/>
  <c r="O696" i="10"/>
  <c r="N694" i="10"/>
  <c r="N696" i="10"/>
  <c r="M694" i="10"/>
  <c r="M696" i="10"/>
  <c r="L694" i="10"/>
  <c r="L696" i="10"/>
  <c r="K694" i="10"/>
  <c r="K696" i="10"/>
  <c r="J694" i="10"/>
  <c r="J696" i="10"/>
  <c r="I694" i="10"/>
  <c r="I696" i="10"/>
  <c r="O695" i="10"/>
  <c r="N695" i="10"/>
  <c r="G690" i="10"/>
  <c r="H689" i="10"/>
  <c r="I689" i="10"/>
  <c r="J689" i="10"/>
  <c r="K689" i="10"/>
  <c r="L689" i="10"/>
  <c r="M689" i="10"/>
  <c r="N689" i="10"/>
  <c r="O689" i="10"/>
  <c r="O690" i="10"/>
  <c r="O692" i="10"/>
  <c r="N690" i="10"/>
  <c r="N692" i="10"/>
  <c r="M690" i="10"/>
  <c r="M692" i="10"/>
  <c r="L690" i="10"/>
  <c r="L692" i="10"/>
  <c r="K690" i="10"/>
  <c r="K692" i="10"/>
  <c r="J690" i="10"/>
  <c r="J692" i="10"/>
  <c r="I690" i="10"/>
  <c r="I692" i="10"/>
  <c r="H690" i="10"/>
  <c r="H692" i="10"/>
  <c r="O691" i="10"/>
  <c r="N691" i="10"/>
  <c r="F686" i="10"/>
  <c r="G685" i="10"/>
  <c r="H685" i="10"/>
  <c r="I685" i="10"/>
  <c r="J685" i="10"/>
  <c r="K685" i="10"/>
  <c r="L685" i="10"/>
  <c r="M685" i="10"/>
  <c r="N685" i="10"/>
  <c r="O685" i="10"/>
  <c r="O686" i="10"/>
  <c r="O688" i="10"/>
  <c r="N686" i="10"/>
  <c r="N688" i="10"/>
  <c r="M686" i="10"/>
  <c r="M688" i="10"/>
  <c r="L686" i="10"/>
  <c r="L688" i="10"/>
  <c r="K686" i="10"/>
  <c r="K688" i="10"/>
  <c r="J686" i="10"/>
  <c r="J688" i="10"/>
  <c r="I686" i="10"/>
  <c r="I688" i="10"/>
  <c r="H686" i="10"/>
  <c r="H688" i="10"/>
  <c r="G686" i="10"/>
  <c r="G688" i="10"/>
  <c r="O687" i="10"/>
  <c r="N687" i="10"/>
  <c r="E682" i="10"/>
  <c r="F681" i="10"/>
  <c r="G681" i="10"/>
  <c r="H681" i="10"/>
  <c r="I681" i="10"/>
  <c r="J681" i="10"/>
  <c r="K681" i="10"/>
  <c r="L681" i="10"/>
  <c r="M681" i="10"/>
  <c r="N681" i="10"/>
  <c r="O681" i="10"/>
  <c r="O682" i="10"/>
  <c r="O684" i="10"/>
  <c r="N682" i="10"/>
  <c r="N684" i="10"/>
  <c r="M682" i="10"/>
  <c r="M684" i="10"/>
  <c r="L682" i="10"/>
  <c r="L684" i="10"/>
  <c r="K682" i="10"/>
  <c r="K684" i="10"/>
  <c r="J682" i="10"/>
  <c r="J684" i="10"/>
  <c r="I682" i="10"/>
  <c r="I684" i="10"/>
  <c r="H682" i="10"/>
  <c r="H684" i="10"/>
  <c r="G682" i="10"/>
  <c r="G684" i="10"/>
  <c r="F682" i="10"/>
  <c r="F684" i="10"/>
  <c r="O683" i="10"/>
  <c r="N683" i="10"/>
  <c r="D678" i="10"/>
  <c r="E677" i="10"/>
  <c r="F677" i="10"/>
  <c r="G677" i="10"/>
  <c r="H677" i="10"/>
  <c r="I677" i="10"/>
  <c r="J677" i="10"/>
  <c r="K677" i="10"/>
  <c r="L677" i="10"/>
  <c r="M677" i="10"/>
  <c r="N677" i="10"/>
  <c r="O677" i="10"/>
  <c r="O678" i="10"/>
  <c r="O680" i="10"/>
  <c r="N678" i="10"/>
  <c r="N680" i="10"/>
  <c r="M678" i="10"/>
  <c r="M680" i="10"/>
  <c r="L678" i="10"/>
  <c r="L680" i="10"/>
  <c r="K678" i="10"/>
  <c r="K680" i="10"/>
  <c r="J678" i="10"/>
  <c r="J680" i="10"/>
  <c r="I678" i="10"/>
  <c r="I680" i="10"/>
  <c r="H678" i="10"/>
  <c r="H680" i="10"/>
  <c r="G678" i="10"/>
  <c r="G680" i="10"/>
  <c r="F678" i="10"/>
  <c r="F680" i="10"/>
  <c r="E678" i="10"/>
  <c r="E680" i="10"/>
  <c r="O679" i="10"/>
  <c r="N679" i="10"/>
  <c r="C674" i="10"/>
  <c r="D673" i="10"/>
  <c r="E673" i="10"/>
  <c r="F673" i="10"/>
  <c r="G673" i="10"/>
  <c r="H673" i="10"/>
  <c r="I673" i="10"/>
  <c r="J673" i="10"/>
  <c r="K673" i="10"/>
  <c r="L673" i="10"/>
  <c r="M673" i="10"/>
  <c r="N673" i="10"/>
  <c r="O673" i="10"/>
  <c r="O674" i="10"/>
  <c r="O676" i="10"/>
  <c r="N674" i="10"/>
  <c r="N676" i="10"/>
  <c r="M674" i="10"/>
  <c r="M676" i="10"/>
  <c r="L674" i="10"/>
  <c r="L676" i="10"/>
  <c r="K674" i="10"/>
  <c r="K676" i="10"/>
  <c r="J674" i="10"/>
  <c r="J676" i="10"/>
  <c r="I674" i="10"/>
  <c r="I676" i="10"/>
  <c r="H674" i="10"/>
  <c r="H676" i="10"/>
  <c r="G674" i="10"/>
  <c r="G676" i="10"/>
  <c r="F674" i="10"/>
  <c r="F676" i="10"/>
  <c r="E674" i="10"/>
  <c r="E676" i="10"/>
  <c r="D674" i="10"/>
  <c r="D676" i="10"/>
  <c r="O675" i="10"/>
  <c r="N675" i="10"/>
  <c r="B670" i="10"/>
  <c r="C669" i="10"/>
  <c r="D669" i="10"/>
  <c r="E669" i="10"/>
  <c r="F669" i="10"/>
  <c r="G669" i="10"/>
  <c r="H669" i="10"/>
  <c r="I669" i="10"/>
  <c r="J669" i="10"/>
  <c r="K669" i="10"/>
  <c r="L669" i="10"/>
  <c r="M669" i="10"/>
  <c r="N669" i="10"/>
  <c r="O669" i="10"/>
  <c r="O670" i="10"/>
  <c r="O672" i="10"/>
  <c r="N670" i="10"/>
  <c r="N672" i="10"/>
  <c r="M670" i="10"/>
  <c r="M672" i="10"/>
  <c r="L670" i="10"/>
  <c r="L672" i="10"/>
  <c r="K670" i="10"/>
  <c r="K672" i="10"/>
  <c r="J670" i="10"/>
  <c r="J672" i="10"/>
  <c r="I670" i="10"/>
  <c r="I672" i="10"/>
  <c r="H670" i="10"/>
  <c r="H672" i="10"/>
  <c r="G670" i="10"/>
  <c r="G672" i="10"/>
  <c r="F670" i="10"/>
  <c r="F672" i="10"/>
  <c r="E670" i="10"/>
  <c r="E672" i="10"/>
  <c r="D670" i="10"/>
  <c r="D672" i="10"/>
  <c r="C670" i="10"/>
  <c r="C672" i="10"/>
  <c r="O671" i="10"/>
  <c r="N671" i="10"/>
  <c r="B457" i="10"/>
  <c r="B640" i="10"/>
  <c r="B647" i="10"/>
  <c r="C457" i="10"/>
  <c r="C640" i="10"/>
  <c r="C647" i="10"/>
  <c r="D457" i="10"/>
  <c r="D640" i="10"/>
  <c r="D647" i="10"/>
  <c r="E457" i="10"/>
  <c r="E640" i="10"/>
  <c r="E647" i="10"/>
  <c r="F457" i="10"/>
  <c r="F640" i="10"/>
  <c r="F647" i="10"/>
  <c r="G457" i="10"/>
  <c r="G640" i="10"/>
  <c r="G647" i="10"/>
  <c r="H457" i="10"/>
  <c r="H640" i="10"/>
  <c r="H647" i="10"/>
  <c r="I457" i="10"/>
  <c r="I640" i="10"/>
  <c r="I647" i="10"/>
  <c r="J457" i="10"/>
  <c r="J640" i="10"/>
  <c r="J647" i="10"/>
  <c r="K457" i="10"/>
  <c r="K640" i="10"/>
  <c r="K647" i="10"/>
  <c r="L457" i="10"/>
  <c r="L640" i="10"/>
  <c r="L647" i="10"/>
  <c r="M457" i="10"/>
  <c r="M640" i="10"/>
  <c r="M647" i="10"/>
  <c r="N457" i="10"/>
  <c r="N640" i="10"/>
  <c r="N647" i="10"/>
  <c r="P647" i="10"/>
  <c r="O457" i="10"/>
  <c r="O640" i="10"/>
  <c r="O647" i="10"/>
  <c r="O662" i="10"/>
  <c r="B584" i="10"/>
  <c r="B585" i="10"/>
  <c r="B586" i="10"/>
  <c r="B587" i="10"/>
  <c r="B588" i="10"/>
  <c r="B641" i="10"/>
  <c r="B648" i="10"/>
  <c r="C584" i="10"/>
  <c r="C585" i="10"/>
  <c r="C586" i="10"/>
  <c r="C587" i="10"/>
  <c r="C588" i="10"/>
  <c r="C641" i="10"/>
  <c r="C648" i="10"/>
  <c r="D584" i="10"/>
  <c r="D585" i="10"/>
  <c r="D586" i="10"/>
  <c r="D587" i="10"/>
  <c r="D588" i="10"/>
  <c r="D641" i="10"/>
  <c r="D648" i="10"/>
  <c r="E584" i="10"/>
  <c r="E585" i="10"/>
  <c r="E586" i="10"/>
  <c r="E587" i="10"/>
  <c r="E588" i="10"/>
  <c r="E641" i="10"/>
  <c r="E648" i="10"/>
  <c r="F584" i="10"/>
  <c r="F585" i="10"/>
  <c r="F586" i="10"/>
  <c r="F587" i="10"/>
  <c r="F588" i="10"/>
  <c r="F641" i="10"/>
  <c r="F648" i="10"/>
  <c r="G584" i="10"/>
  <c r="G585" i="10"/>
  <c r="G586" i="10"/>
  <c r="G587" i="10"/>
  <c r="G588" i="10"/>
  <c r="G641" i="10"/>
  <c r="G648" i="10"/>
  <c r="H584" i="10"/>
  <c r="H585" i="10"/>
  <c r="H586" i="10"/>
  <c r="H587" i="10"/>
  <c r="H588" i="10"/>
  <c r="H641" i="10"/>
  <c r="H648" i="10"/>
  <c r="I584" i="10"/>
  <c r="I585" i="10"/>
  <c r="I586" i="10"/>
  <c r="I587" i="10"/>
  <c r="I588" i="10"/>
  <c r="I641" i="10"/>
  <c r="I648" i="10"/>
  <c r="J584" i="10"/>
  <c r="J585" i="10"/>
  <c r="J586" i="10"/>
  <c r="J587" i="10"/>
  <c r="J588" i="10"/>
  <c r="J641" i="10"/>
  <c r="J648" i="10"/>
  <c r="K584" i="10"/>
  <c r="K585" i="10"/>
  <c r="K586" i="10"/>
  <c r="K587" i="10"/>
  <c r="K588" i="10"/>
  <c r="K641" i="10"/>
  <c r="K648" i="10"/>
  <c r="L584" i="10"/>
  <c r="L585" i="10"/>
  <c r="L586" i="10"/>
  <c r="L587" i="10"/>
  <c r="L588" i="10"/>
  <c r="L641" i="10"/>
  <c r="L648" i="10"/>
  <c r="M584" i="10"/>
  <c r="M585" i="10"/>
  <c r="M586" i="10"/>
  <c r="M587" i="10"/>
  <c r="M588" i="10"/>
  <c r="M641" i="10"/>
  <c r="M648" i="10"/>
  <c r="N585" i="10"/>
  <c r="N586" i="10"/>
  <c r="N587" i="10"/>
  <c r="N584" i="10"/>
  <c r="N588" i="10"/>
  <c r="N641" i="10"/>
  <c r="N648" i="10"/>
  <c r="P648" i="10"/>
  <c r="O585" i="10"/>
  <c r="O584" i="10"/>
  <c r="O588" i="10"/>
  <c r="O641" i="10"/>
  <c r="O648" i="10"/>
  <c r="O663" i="10"/>
  <c r="B646" i="10"/>
  <c r="AZ123" i="10"/>
  <c r="AZ124" i="10"/>
  <c r="AZ125" i="10"/>
  <c r="B432" i="10"/>
  <c r="B354" i="10"/>
  <c r="B360" i="10"/>
  <c r="B461" i="10"/>
  <c r="B462" i="10"/>
  <c r="B463" i="10"/>
  <c r="B464" i="10"/>
  <c r="B465" i="10"/>
  <c r="B499" i="10"/>
  <c r="B500" i="10"/>
  <c r="B501" i="10"/>
  <c r="B502" i="10"/>
  <c r="B503" i="10"/>
  <c r="B511" i="10"/>
  <c r="B468" i="10"/>
  <c r="B469" i="10"/>
  <c r="B470" i="10"/>
  <c r="B471" i="10"/>
  <c r="B472" i="10"/>
  <c r="B532" i="10"/>
  <c r="B533" i="10"/>
  <c r="B534" i="10"/>
  <c r="B535" i="10"/>
  <c r="B536" i="10"/>
  <c r="B540" i="10"/>
  <c r="B541" i="10"/>
  <c r="B542" i="10"/>
  <c r="B543" i="10"/>
  <c r="B544" i="10"/>
  <c r="B551" i="10"/>
  <c r="B596" i="10"/>
  <c r="B559" i="10"/>
  <c r="B649" i="10"/>
  <c r="C646" i="10"/>
  <c r="AV123" i="10"/>
  <c r="AV124" i="10"/>
  <c r="AV125" i="10"/>
  <c r="C432" i="10"/>
  <c r="C354" i="10"/>
  <c r="C360" i="10"/>
  <c r="C461" i="10"/>
  <c r="C462" i="10"/>
  <c r="C463" i="10"/>
  <c r="C464" i="10"/>
  <c r="C465" i="10"/>
  <c r="C499" i="10"/>
  <c r="C500" i="10"/>
  <c r="C501" i="10"/>
  <c r="C502" i="10"/>
  <c r="C503" i="10"/>
  <c r="C511" i="10"/>
  <c r="C468" i="10"/>
  <c r="C469" i="10"/>
  <c r="C470" i="10"/>
  <c r="C471" i="10"/>
  <c r="C472" i="10"/>
  <c r="C532" i="10"/>
  <c r="C533" i="10"/>
  <c r="C534" i="10"/>
  <c r="C535" i="10"/>
  <c r="C536" i="10"/>
  <c r="C540" i="10"/>
  <c r="C541" i="10"/>
  <c r="C542" i="10"/>
  <c r="C543" i="10"/>
  <c r="C544" i="10"/>
  <c r="C551" i="10"/>
  <c r="C596" i="10"/>
  <c r="C559" i="10"/>
  <c r="C649" i="10"/>
  <c r="D646" i="10"/>
  <c r="AR123" i="10"/>
  <c r="AR124" i="10"/>
  <c r="AR125" i="10"/>
  <c r="D432" i="10"/>
  <c r="D354" i="10"/>
  <c r="D360" i="10"/>
  <c r="D461" i="10"/>
  <c r="D462" i="10"/>
  <c r="D463" i="10"/>
  <c r="D464" i="10"/>
  <c r="D465" i="10"/>
  <c r="D499" i="10"/>
  <c r="D500" i="10"/>
  <c r="D501" i="10"/>
  <c r="D502" i="10"/>
  <c r="D503" i="10"/>
  <c r="D511" i="10"/>
  <c r="D468" i="10"/>
  <c r="D469" i="10"/>
  <c r="D470" i="10"/>
  <c r="D471" i="10"/>
  <c r="D472" i="10"/>
  <c r="D532" i="10"/>
  <c r="D533" i="10"/>
  <c r="D534" i="10"/>
  <c r="D535" i="10"/>
  <c r="D536" i="10"/>
  <c r="D540" i="10"/>
  <c r="D541" i="10"/>
  <c r="D542" i="10"/>
  <c r="D543" i="10"/>
  <c r="D544" i="10"/>
  <c r="D551" i="10"/>
  <c r="D596" i="10"/>
  <c r="D559" i="10"/>
  <c r="D649" i="10"/>
  <c r="E646" i="10"/>
  <c r="AN123" i="10"/>
  <c r="AN124" i="10"/>
  <c r="AN125" i="10"/>
  <c r="E432" i="10"/>
  <c r="E354" i="10"/>
  <c r="E360" i="10"/>
  <c r="E461" i="10"/>
  <c r="E462" i="10"/>
  <c r="E463" i="10"/>
  <c r="E464" i="10"/>
  <c r="E465" i="10"/>
  <c r="E499" i="10"/>
  <c r="E500" i="10"/>
  <c r="E501" i="10"/>
  <c r="E502" i="10"/>
  <c r="E503" i="10"/>
  <c r="E511" i="10"/>
  <c r="E468" i="10"/>
  <c r="E469" i="10"/>
  <c r="E470" i="10"/>
  <c r="E471" i="10"/>
  <c r="E472" i="10"/>
  <c r="E532" i="10"/>
  <c r="E533" i="10"/>
  <c r="E534" i="10"/>
  <c r="E535" i="10"/>
  <c r="E536" i="10"/>
  <c r="E540" i="10"/>
  <c r="E541" i="10"/>
  <c r="E542" i="10"/>
  <c r="E543" i="10"/>
  <c r="E544" i="10"/>
  <c r="E551" i="10"/>
  <c r="E596" i="10"/>
  <c r="E559" i="10"/>
  <c r="E649" i="10"/>
  <c r="F646" i="10"/>
  <c r="AJ123" i="10"/>
  <c r="AJ124" i="10"/>
  <c r="AJ125" i="10"/>
  <c r="F432" i="10"/>
  <c r="F354" i="10"/>
  <c r="F360" i="10"/>
  <c r="F461" i="10"/>
  <c r="F462" i="10"/>
  <c r="F463" i="10"/>
  <c r="F464" i="10"/>
  <c r="F465" i="10"/>
  <c r="F499" i="10"/>
  <c r="F500" i="10"/>
  <c r="F501" i="10"/>
  <c r="F502" i="10"/>
  <c r="F503" i="10"/>
  <c r="F511" i="10"/>
  <c r="F468" i="10"/>
  <c r="F469" i="10"/>
  <c r="F470" i="10"/>
  <c r="F471" i="10"/>
  <c r="F472" i="10"/>
  <c r="F532" i="10"/>
  <c r="F533" i="10"/>
  <c r="F534" i="10"/>
  <c r="F535" i="10"/>
  <c r="F536" i="10"/>
  <c r="F540" i="10"/>
  <c r="F541" i="10"/>
  <c r="F542" i="10"/>
  <c r="F543" i="10"/>
  <c r="F544" i="10"/>
  <c r="F551" i="10"/>
  <c r="F596" i="10"/>
  <c r="F559" i="10"/>
  <c r="F649" i="10"/>
  <c r="G646" i="10"/>
  <c r="AF123" i="10"/>
  <c r="AF124" i="10"/>
  <c r="AF125" i="10"/>
  <c r="G432" i="10"/>
  <c r="G354" i="10"/>
  <c r="G360" i="10"/>
  <c r="G461" i="10"/>
  <c r="G462" i="10"/>
  <c r="G463" i="10"/>
  <c r="G464" i="10"/>
  <c r="G465" i="10"/>
  <c r="G499" i="10"/>
  <c r="G500" i="10"/>
  <c r="G501" i="10"/>
  <c r="G502" i="10"/>
  <c r="G503" i="10"/>
  <c r="G511" i="10"/>
  <c r="G468" i="10"/>
  <c r="G469" i="10"/>
  <c r="G470" i="10"/>
  <c r="G471" i="10"/>
  <c r="G472" i="10"/>
  <c r="G532" i="10"/>
  <c r="G533" i="10"/>
  <c r="G534" i="10"/>
  <c r="G535" i="10"/>
  <c r="G536" i="10"/>
  <c r="G540" i="10"/>
  <c r="G541" i="10"/>
  <c r="G542" i="10"/>
  <c r="G543" i="10"/>
  <c r="G544" i="10"/>
  <c r="G551" i="10"/>
  <c r="G596" i="10"/>
  <c r="G559" i="10"/>
  <c r="G649" i="10"/>
  <c r="H646" i="10"/>
  <c r="AB123" i="10"/>
  <c r="AB124" i="10"/>
  <c r="AB125" i="10"/>
  <c r="H432" i="10"/>
  <c r="H354" i="10"/>
  <c r="H360" i="10"/>
  <c r="H461" i="10"/>
  <c r="H462" i="10"/>
  <c r="H463" i="10"/>
  <c r="H464" i="10"/>
  <c r="H465" i="10"/>
  <c r="H499" i="10"/>
  <c r="H500" i="10"/>
  <c r="H501" i="10"/>
  <c r="H502" i="10"/>
  <c r="H503" i="10"/>
  <c r="H511" i="10"/>
  <c r="H468" i="10"/>
  <c r="H469" i="10"/>
  <c r="H470" i="10"/>
  <c r="H471" i="10"/>
  <c r="H472" i="10"/>
  <c r="H532" i="10"/>
  <c r="H533" i="10"/>
  <c r="H534" i="10"/>
  <c r="H535" i="10"/>
  <c r="H536" i="10"/>
  <c r="H540" i="10"/>
  <c r="H541" i="10"/>
  <c r="H542" i="10"/>
  <c r="H543" i="10"/>
  <c r="H544" i="10"/>
  <c r="H551" i="10"/>
  <c r="H596" i="10"/>
  <c r="H559" i="10"/>
  <c r="H649" i="10"/>
  <c r="I646" i="10"/>
  <c r="X123" i="10"/>
  <c r="X124" i="10"/>
  <c r="X125" i="10"/>
  <c r="I432" i="10"/>
  <c r="I354" i="10"/>
  <c r="I360" i="10"/>
  <c r="I461" i="10"/>
  <c r="I462" i="10"/>
  <c r="I463" i="10"/>
  <c r="I464" i="10"/>
  <c r="I465" i="10"/>
  <c r="I499" i="10"/>
  <c r="I500" i="10"/>
  <c r="I501" i="10"/>
  <c r="I502" i="10"/>
  <c r="I503" i="10"/>
  <c r="I511" i="10"/>
  <c r="I468" i="10"/>
  <c r="I469" i="10"/>
  <c r="I470" i="10"/>
  <c r="I471" i="10"/>
  <c r="I472" i="10"/>
  <c r="I532" i="10"/>
  <c r="I533" i="10"/>
  <c r="I534" i="10"/>
  <c r="I535" i="10"/>
  <c r="I536" i="10"/>
  <c r="I540" i="10"/>
  <c r="I541" i="10"/>
  <c r="I542" i="10"/>
  <c r="I543" i="10"/>
  <c r="I544" i="10"/>
  <c r="I551" i="10"/>
  <c r="I596" i="10"/>
  <c r="I559" i="10"/>
  <c r="I649" i="10"/>
  <c r="J646" i="10"/>
  <c r="T123" i="10"/>
  <c r="T124" i="10"/>
  <c r="T125" i="10"/>
  <c r="J432" i="10"/>
  <c r="J354" i="10"/>
  <c r="J360" i="10"/>
  <c r="J461" i="10"/>
  <c r="J462" i="10"/>
  <c r="J463" i="10"/>
  <c r="J464" i="10"/>
  <c r="J465" i="10"/>
  <c r="J499" i="10"/>
  <c r="J500" i="10"/>
  <c r="J501" i="10"/>
  <c r="J502" i="10"/>
  <c r="J503" i="10"/>
  <c r="J511" i="10"/>
  <c r="J468" i="10"/>
  <c r="J469" i="10"/>
  <c r="J470" i="10"/>
  <c r="J471" i="10"/>
  <c r="J472" i="10"/>
  <c r="J532" i="10"/>
  <c r="J533" i="10"/>
  <c r="J534" i="10"/>
  <c r="J535" i="10"/>
  <c r="J536" i="10"/>
  <c r="J540" i="10"/>
  <c r="J541" i="10"/>
  <c r="J542" i="10"/>
  <c r="J543" i="10"/>
  <c r="J544" i="10"/>
  <c r="J551" i="10"/>
  <c r="J596" i="10"/>
  <c r="J559" i="10"/>
  <c r="J649" i="10"/>
  <c r="K646" i="10"/>
  <c r="P123" i="10"/>
  <c r="P124" i="10"/>
  <c r="P125" i="10"/>
  <c r="K432" i="10"/>
  <c r="K354" i="10"/>
  <c r="K360" i="10"/>
  <c r="K461" i="10"/>
  <c r="K462" i="10"/>
  <c r="K463" i="10"/>
  <c r="K464" i="10"/>
  <c r="K465" i="10"/>
  <c r="K499" i="10"/>
  <c r="K500" i="10"/>
  <c r="K501" i="10"/>
  <c r="K502" i="10"/>
  <c r="K503" i="10"/>
  <c r="K511" i="10"/>
  <c r="K468" i="10"/>
  <c r="K469" i="10"/>
  <c r="K470" i="10"/>
  <c r="K471" i="10"/>
  <c r="K472" i="10"/>
  <c r="K532" i="10"/>
  <c r="K533" i="10"/>
  <c r="K534" i="10"/>
  <c r="K535" i="10"/>
  <c r="K536" i="10"/>
  <c r="K540" i="10"/>
  <c r="K541" i="10"/>
  <c r="K542" i="10"/>
  <c r="K543" i="10"/>
  <c r="K544" i="10"/>
  <c r="K551" i="10"/>
  <c r="K596" i="10"/>
  <c r="K559" i="10"/>
  <c r="K649" i="10"/>
  <c r="L646" i="10"/>
  <c r="K123" i="10"/>
  <c r="K124" i="10"/>
  <c r="K125" i="10"/>
  <c r="L432" i="10"/>
  <c r="L354" i="10"/>
  <c r="L360" i="10"/>
  <c r="L461" i="10"/>
  <c r="L462" i="10"/>
  <c r="L463" i="10"/>
  <c r="L464" i="10"/>
  <c r="L465" i="10"/>
  <c r="L499" i="10"/>
  <c r="L500" i="10"/>
  <c r="L501" i="10"/>
  <c r="L502" i="10"/>
  <c r="L503" i="10"/>
  <c r="L511" i="10"/>
  <c r="L468" i="10"/>
  <c r="L469" i="10"/>
  <c r="L470" i="10"/>
  <c r="L471" i="10"/>
  <c r="L472" i="10"/>
  <c r="L532" i="10"/>
  <c r="L533" i="10"/>
  <c r="L534" i="10"/>
  <c r="L535" i="10"/>
  <c r="L536" i="10"/>
  <c r="L540" i="10"/>
  <c r="L541" i="10"/>
  <c r="L542" i="10"/>
  <c r="L543" i="10"/>
  <c r="L544" i="10"/>
  <c r="L551" i="10"/>
  <c r="L596" i="10"/>
  <c r="L559" i="10"/>
  <c r="L649" i="10"/>
  <c r="M646" i="10"/>
  <c r="G123" i="10"/>
  <c r="G124" i="10"/>
  <c r="G125" i="10"/>
  <c r="M432" i="10"/>
  <c r="M354" i="10"/>
  <c r="M360" i="10"/>
  <c r="M461" i="10"/>
  <c r="M462" i="10"/>
  <c r="M463" i="10"/>
  <c r="M464" i="10"/>
  <c r="M465" i="10"/>
  <c r="M499" i="10"/>
  <c r="M500" i="10"/>
  <c r="M501" i="10"/>
  <c r="M502" i="10"/>
  <c r="M503" i="10"/>
  <c r="M511" i="10"/>
  <c r="M468" i="10"/>
  <c r="M469" i="10"/>
  <c r="M470" i="10"/>
  <c r="M471" i="10"/>
  <c r="M472" i="10"/>
  <c r="M532" i="10"/>
  <c r="M533" i="10"/>
  <c r="M534" i="10"/>
  <c r="M535" i="10"/>
  <c r="M536" i="10"/>
  <c r="M540" i="10"/>
  <c r="M541" i="10"/>
  <c r="M542" i="10"/>
  <c r="M543" i="10"/>
  <c r="M544" i="10"/>
  <c r="M551" i="10"/>
  <c r="M596" i="10"/>
  <c r="M559" i="10"/>
  <c r="M649" i="10"/>
  <c r="N646" i="10"/>
  <c r="C123" i="10"/>
  <c r="C124" i="10"/>
  <c r="C125" i="10"/>
  <c r="N432" i="10"/>
  <c r="N354" i="10"/>
  <c r="N360" i="10"/>
  <c r="N462" i="10"/>
  <c r="N463" i="10"/>
  <c r="N464" i="10"/>
  <c r="N461" i="10"/>
  <c r="N465" i="10"/>
  <c r="N500" i="10"/>
  <c r="N501" i="10"/>
  <c r="N502" i="10"/>
  <c r="N499" i="10"/>
  <c r="N503" i="10"/>
  <c r="N511" i="10"/>
  <c r="N469" i="10"/>
  <c r="N470" i="10"/>
  <c r="N471" i="10"/>
  <c r="N468" i="10"/>
  <c r="N472" i="10"/>
  <c r="N533" i="10"/>
  <c r="N534" i="10"/>
  <c r="N535" i="10"/>
  <c r="N532" i="10"/>
  <c r="N536" i="10"/>
  <c r="N541" i="10"/>
  <c r="N542" i="10"/>
  <c r="N543" i="10"/>
  <c r="N540" i="10"/>
  <c r="N544" i="10"/>
  <c r="N551" i="10"/>
  <c r="N596" i="10"/>
  <c r="N559" i="10"/>
  <c r="N649" i="10"/>
  <c r="P649" i="10"/>
  <c r="O646" i="10"/>
  <c r="B123" i="10"/>
  <c r="B124" i="10"/>
  <c r="B125" i="10"/>
  <c r="O432" i="10"/>
  <c r="O354" i="10"/>
  <c r="O360" i="10"/>
  <c r="O462" i="10"/>
  <c r="O461" i="10"/>
  <c r="O465" i="10"/>
  <c r="O500" i="10"/>
  <c r="O499" i="10"/>
  <c r="O503" i="10"/>
  <c r="O511" i="10"/>
  <c r="O469" i="10"/>
  <c r="O468" i="10"/>
  <c r="O472" i="10"/>
  <c r="O533" i="10"/>
  <c r="O532" i="10"/>
  <c r="O536" i="10"/>
  <c r="O541" i="10"/>
  <c r="O540" i="10"/>
  <c r="O544" i="10"/>
  <c r="O551" i="10"/>
  <c r="O596" i="10"/>
  <c r="O559" i="10"/>
  <c r="O649" i="10"/>
  <c r="O664" i="10"/>
  <c r="B650" i="10"/>
  <c r="C650" i="10"/>
  <c r="D650" i="10"/>
  <c r="E650" i="10"/>
  <c r="F650" i="10"/>
  <c r="G650" i="10"/>
  <c r="H650" i="10"/>
  <c r="I650" i="10"/>
  <c r="J650" i="10"/>
  <c r="K650" i="10"/>
  <c r="L650" i="10"/>
  <c r="M650" i="10"/>
  <c r="N650" i="10"/>
  <c r="P650" i="10"/>
  <c r="O650" i="10"/>
  <c r="O665" i="10"/>
  <c r="O666" i="10"/>
  <c r="O667" i="10"/>
  <c r="N662" i="10"/>
  <c r="N663" i="10"/>
  <c r="N664" i="10"/>
  <c r="N665" i="10"/>
  <c r="N666" i="10"/>
  <c r="N667" i="10"/>
  <c r="M662" i="10"/>
  <c r="M663" i="10"/>
  <c r="M664" i="10"/>
  <c r="M665" i="10"/>
  <c r="M667" i="10"/>
  <c r="L662" i="10"/>
  <c r="L663" i="10"/>
  <c r="L664" i="10"/>
  <c r="L665" i="10"/>
  <c r="L667" i="10"/>
  <c r="K662" i="10"/>
  <c r="K663" i="10"/>
  <c r="K664" i="10"/>
  <c r="K665" i="10"/>
  <c r="K667" i="10"/>
  <c r="J662" i="10"/>
  <c r="J663" i="10"/>
  <c r="J664" i="10"/>
  <c r="J665" i="10"/>
  <c r="J667" i="10"/>
  <c r="I662" i="10"/>
  <c r="I663" i="10"/>
  <c r="I664" i="10"/>
  <c r="I665" i="10"/>
  <c r="I667" i="10"/>
  <c r="H662" i="10"/>
  <c r="H663" i="10"/>
  <c r="H664" i="10"/>
  <c r="H665" i="10"/>
  <c r="H667" i="10"/>
  <c r="G662" i="10"/>
  <c r="G663" i="10"/>
  <c r="G664" i="10"/>
  <c r="G665" i="10"/>
  <c r="G667" i="10"/>
  <c r="F662" i="10"/>
  <c r="F663" i="10"/>
  <c r="F664" i="10"/>
  <c r="F665" i="10"/>
  <c r="F667" i="10"/>
  <c r="E662" i="10"/>
  <c r="E663" i="10"/>
  <c r="E664" i="10"/>
  <c r="E665" i="10"/>
  <c r="E667" i="10"/>
  <c r="D662" i="10"/>
  <c r="D663" i="10"/>
  <c r="D664" i="10"/>
  <c r="D665" i="10"/>
  <c r="D667" i="10"/>
  <c r="C662" i="10"/>
  <c r="C663" i="10"/>
  <c r="C664" i="10"/>
  <c r="C665" i="10"/>
  <c r="C667" i="10"/>
  <c r="B662" i="10"/>
  <c r="B663" i="10"/>
  <c r="B664" i="10"/>
  <c r="B665" i="10"/>
  <c r="B667" i="10"/>
  <c r="O642" i="10"/>
  <c r="O660" i="10"/>
  <c r="N642" i="10"/>
  <c r="N660" i="10"/>
  <c r="M642" i="10"/>
  <c r="M660" i="10"/>
  <c r="L642" i="10"/>
  <c r="L660" i="10"/>
  <c r="K642" i="10"/>
  <c r="K660" i="10"/>
  <c r="J642" i="10"/>
  <c r="J660" i="10"/>
  <c r="I642" i="10"/>
  <c r="I660" i="10"/>
  <c r="H642" i="10"/>
  <c r="H660" i="10"/>
  <c r="G642" i="10"/>
  <c r="G660" i="10"/>
  <c r="F642" i="10"/>
  <c r="F660" i="10"/>
  <c r="E642" i="10"/>
  <c r="E660" i="10"/>
  <c r="D642" i="10"/>
  <c r="D660" i="10"/>
  <c r="C642" i="10"/>
  <c r="C660" i="10"/>
  <c r="O372" i="10"/>
  <c r="N372" i="10"/>
  <c r="O656" i="10"/>
  <c r="O366" i="10"/>
  <c r="N366" i="10"/>
  <c r="O655" i="10"/>
  <c r="O408" i="10"/>
  <c r="N408" i="10"/>
  <c r="O657" i="10"/>
  <c r="O658" i="10"/>
  <c r="M372" i="10"/>
  <c r="N656" i="10"/>
  <c r="M366" i="10"/>
  <c r="N655" i="10"/>
  <c r="M408" i="10"/>
  <c r="N657" i="10"/>
  <c r="N658" i="10"/>
  <c r="L372" i="10"/>
  <c r="M656" i="10"/>
  <c r="L366" i="10"/>
  <c r="M655" i="10"/>
  <c r="L408" i="10"/>
  <c r="M657" i="10"/>
  <c r="M658" i="10"/>
  <c r="K372" i="10"/>
  <c r="L656" i="10"/>
  <c r="K366" i="10"/>
  <c r="L655" i="10"/>
  <c r="K408" i="10"/>
  <c r="L657" i="10"/>
  <c r="L658" i="10"/>
  <c r="J372" i="10"/>
  <c r="K656" i="10"/>
  <c r="J366" i="10"/>
  <c r="K655" i="10"/>
  <c r="J408" i="10"/>
  <c r="K657" i="10"/>
  <c r="K658" i="10"/>
  <c r="I372" i="10"/>
  <c r="J656" i="10"/>
  <c r="I366" i="10"/>
  <c r="J655" i="10"/>
  <c r="I408" i="10"/>
  <c r="J657" i="10"/>
  <c r="J658" i="10"/>
  <c r="H372" i="10"/>
  <c r="I656" i="10"/>
  <c r="H366" i="10"/>
  <c r="I655" i="10"/>
  <c r="H408" i="10"/>
  <c r="I657" i="10"/>
  <c r="I658" i="10"/>
  <c r="G372" i="10"/>
  <c r="H656" i="10"/>
  <c r="G366" i="10"/>
  <c r="H655" i="10"/>
  <c r="G408" i="10"/>
  <c r="H657" i="10"/>
  <c r="H658" i="10"/>
  <c r="F372" i="10"/>
  <c r="G656" i="10"/>
  <c r="F366" i="10"/>
  <c r="G655" i="10"/>
  <c r="F408" i="10"/>
  <c r="G657" i="10"/>
  <c r="G658" i="10"/>
  <c r="E372" i="10"/>
  <c r="F656" i="10"/>
  <c r="E366" i="10"/>
  <c r="F655" i="10"/>
  <c r="E408" i="10"/>
  <c r="F657" i="10"/>
  <c r="F658" i="10"/>
  <c r="D372" i="10"/>
  <c r="E656" i="10"/>
  <c r="D366" i="10"/>
  <c r="E655" i="10"/>
  <c r="D408" i="10"/>
  <c r="E657" i="10"/>
  <c r="E658" i="10"/>
  <c r="C372" i="10"/>
  <c r="D656" i="10"/>
  <c r="C366" i="10"/>
  <c r="D655" i="10"/>
  <c r="C408" i="10"/>
  <c r="D657" i="10"/>
  <c r="D658" i="10"/>
  <c r="B372" i="10"/>
  <c r="C656" i="10"/>
  <c r="B366" i="10"/>
  <c r="C655" i="10"/>
  <c r="B408" i="10"/>
  <c r="C657" i="10"/>
  <c r="C658" i="10"/>
  <c r="P646" i="10"/>
  <c r="O645" i="10"/>
  <c r="N645" i="10"/>
  <c r="M645" i="10"/>
  <c r="L645" i="10"/>
  <c r="K645" i="10"/>
  <c r="J645" i="10"/>
  <c r="I645" i="10"/>
  <c r="H645" i="10"/>
  <c r="G645" i="10"/>
  <c r="F645" i="10"/>
  <c r="E645" i="10"/>
  <c r="D645" i="10"/>
  <c r="C645" i="10"/>
  <c r="B645" i="10"/>
  <c r="C644" i="10"/>
  <c r="M644" i="10"/>
  <c r="P644" i="10"/>
  <c r="O644" i="10"/>
  <c r="N644" i="10"/>
  <c r="L644" i="10"/>
  <c r="K644" i="10"/>
  <c r="J644" i="10"/>
  <c r="I644" i="10"/>
  <c r="H644" i="10"/>
  <c r="G644" i="10"/>
  <c r="F644" i="10"/>
  <c r="E644" i="10"/>
  <c r="D644" i="10"/>
  <c r="B644" i="10"/>
  <c r="P643" i="10"/>
  <c r="P641" i="10"/>
  <c r="P640" i="10"/>
  <c r="C637" i="10"/>
  <c r="M637" i="10"/>
  <c r="P637" i="10"/>
  <c r="O637" i="10"/>
  <c r="N637" i="10"/>
  <c r="L637" i="10"/>
  <c r="K637" i="10"/>
  <c r="J637" i="10"/>
  <c r="I637" i="10"/>
  <c r="H637" i="10"/>
  <c r="G637" i="10"/>
  <c r="F637" i="10"/>
  <c r="E637" i="10"/>
  <c r="D637" i="10"/>
  <c r="B637" i="10"/>
  <c r="C636" i="10"/>
  <c r="M636" i="10"/>
  <c r="P636" i="10"/>
  <c r="O636" i="10"/>
  <c r="N636" i="10"/>
  <c r="L636" i="10"/>
  <c r="K636" i="10"/>
  <c r="J636" i="10"/>
  <c r="I636" i="10"/>
  <c r="H636" i="10"/>
  <c r="G636" i="10"/>
  <c r="F636" i="10"/>
  <c r="E636" i="10"/>
  <c r="D636" i="10"/>
  <c r="B636" i="10"/>
  <c r="C634" i="10"/>
  <c r="M634" i="10"/>
  <c r="P634" i="10"/>
  <c r="O634" i="10"/>
  <c r="N634" i="10"/>
  <c r="L634" i="10"/>
  <c r="K634" i="10"/>
  <c r="J634" i="10"/>
  <c r="I634" i="10"/>
  <c r="H634" i="10"/>
  <c r="G634" i="10"/>
  <c r="F634" i="10"/>
  <c r="E634" i="10"/>
  <c r="D634" i="10"/>
  <c r="B634" i="10"/>
  <c r="C577" i="10"/>
  <c r="C578" i="10"/>
  <c r="C579" i="10"/>
  <c r="C580" i="10"/>
  <c r="C581" i="10"/>
  <c r="C563" i="10"/>
  <c r="C564" i="10"/>
  <c r="C565" i="10"/>
  <c r="C566" i="10"/>
  <c r="C567" i="10"/>
  <c r="C574" i="10"/>
  <c r="C582" i="10"/>
  <c r="C633" i="10"/>
  <c r="M577" i="10"/>
  <c r="M578" i="10"/>
  <c r="M579" i="10"/>
  <c r="M580" i="10"/>
  <c r="M581" i="10"/>
  <c r="M563" i="10"/>
  <c r="M564" i="10"/>
  <c r="M565" i="10"/>
  <c r="M566" i="10"/>
  <c r="M567" i="10"/>
  <c r="M574" i="10"/>
  <c r="M582" i="10"/>
  <c r="M633" i="10"/>
  <c r="P633" i="10"/>
  <c r="O578" i="10"/>
  <c r="O577" i="10"/>
  <c r="O581" i="10"/>
  <c r="O564" i="10"/>
  <c r="O563" i="10"/>
  <c r="O567" i="10"/>
  <c r="O574" i="10"/>
  <c r="O582" i="10"/>
  <c r="O633" i="10"/>
  <c r="N578" i="10"/>
  <c r="N579" i="10"/>
  <c r="N580" i="10"/>
  <c r="N577" i="10"/>
  <c r="N581" i="10"/>
  <c r="N564" i="10"/>
  <c r="N565" i="10"/>
  <c r="N566" i="10"/>
  <c r="N563" i="10"/>
  <c r="N567" i="10"/>
  <c r="N574" i="10"/>
  <c r="N582" i="10"/>
  <c r="N633" i="10"/>
  <c r="L577" i="10"/>
  <c r="L578" i="10"/>
  <c r="L579" i="10"/>
  <c r="L580" i="10"/>
  <c r="L581" i="10"/>
  <c r="L563" i="10"/>
  <c r="L564" i="10"/>
  <c r="L565" i="10"/>
  <c r="L566" i="10"/>
  <c r="L567" i="10"/>
  <c r="L574" i="10"/>
  <c r="L582" i="10"/>
  <c r="L633" i="10"/>
  <c r="K577" i="10"/>
  <c r="K578" i="10"/>
  <c r="K579" i="10"/>
  <c r="K580" i="10"/>
  <c r="K581" i="10"/>
  <c r="K563" i="10"/>
  <c r="K564" i="10"/>
  <c r="K565" i="10"/>
  <c r="K566" i="10"/>
  <c r="K567" i="10"/>
  <c r="K574" i="10"/>
  <c r="K582" i="10"/>
  <c r="K633" i="10"/>
  <c r="J577" i="10"/>
  <c r="J578" i="10"/>
  <c r="J579" i="10"/>
  <c r="J580" i="10"/>
  <c r="J581" i="10"/>
  <c r="J563" i="10"/>
  <c r="J564" i="10"/>
  <c r="J565" i="10"/>
  <c r="J566" i="10"/>
  <c r="J567" i="10"/>
  <c r="J574" i="10"/>
  <c r="J582" i="10"/>
  <c r="J633" i="10"/>
  <c r="I577" i="10"/>
  <c r="I578" i="10"/>
  <c r="I579" i="10"/>
  <c r="I580" i="10"/>
  <c r="I581" i="10"/>
  <c r="I563" i="10"/>
  <c r="I564" i="10"/>
  <c r="I565" i="10"/>
  <c r="I566" i="10"/>
  <c r="I567" i="10"/>
  <c r="I574" i="10"/>
  <c r="I582" i="10"/>
  <c r="I633" i="10"/>
  <c r="H577" i="10"/>
  <c r="H578" i="10"/>
  <c r="H579" i="10"/>
  <c r="H580" i="10"/>
  <c r="H581" i="10"/>
  <c r="H563" i="10"/>
  <c r="H564" i="10"/>
  <c r="H565" i="10"/>
  <c r="H566" i="10"/>
  <c r="H567" i="10"/>
  <c r="H574" i="10"/>
  <c r="H582" i="10"/>
  <c r="H633" i="10"/>
  <c r="G577" i="10"/>
  <c r="G578" i="10"/>
  <c r="G579" i="10"/>
  <c r="G580" i="10"/>
  <c r="G581" i="10"/>
  <c r="G563" i="10"/>
  <c r="G564" i="10"/>
  <c r="G565" i="10"/>
  <c r="G566" i="10"/>
  <c r="G567" i="10"/>
  <c r="G574" i="10"/>
  <c r="G582" i="10"/>
  <c r="G633" i="10"/>
  <c r="F577" i="10"/>
  <c r="F578" i="10"/>
  <c r="F579" i="10"/>
  <c r="F580" i="10"/>
  <c r="F581" i="10"/>
  <c r="F563" i="10"/>
  <c r="F564" i="10"/>
  <c r="F565" i="10"/>
  <c r="F566" i="10"/>
  <c r="F567" i="10"/>
  <c r="F574" i="10"/>
  <c r="F582" i="10"/>
  <c r="F633" i="10"/>
  <c r="E577" i="10"/>
  <c r="E578" i="10"/>
  <c r="E579" i="10"/>
  <c r="E580" i="10"/>
  <c r="E581" i="10"/>
  <c r="E563" i="10"/>
  <c r="E564" i="10"/>
  <c r="E565" i="10"/>
  <c r="E566" i="10"/>
  <c r="E567" i="10"/>
  <c r="E574" i="10"/>
  <c r="E582" i="10"/>
  <c r="E633" i="10"/>
  <c r="D577" i="10"/>
  <c r="D578" i="10"/>
  <c r="D579" i="10"/>
  <c r="D580" i="10"/>
  <c r="D581" i="10"/>
  <c r="D563" i="10"/>
  <c r="D564" i="10"/>
  <c r="D565" i="10"/>
  <c r="D566" i="10"/>
  <c r="D567" i="10"/>
  <c r="D574" i="10"/>
  <c r="D582" i="10"/>
  <c r="D633" i="10"/>
  <c r="B577" i="10"/>
  <c r="B578" i="10"/>
  <c r="B579" i="10"/>
  <c r="B580" i="10"/>
  <c r="B581" i="10"/>
  <c r="B563" i="10"/>
  <c r="B564" i="10"/>
  <c r="B565" i="10"/>
  <c r="B566" i="10"/>
  <c r="B567" i="10"/>
  <c r="B574" i="10"/>
  <c r="B582" i="10"/>
  <c r="B633" i="10"/>
  <c r="C402" i="10"/>
  <c r="C632" i="10"/>
  <c r="M402" i="10"/>
  <c r="M632" i="10"/>
  <c r="P632" i="10"/>
  <c r="O402" i="10"/>
  <c r="O632" i="10"/>
  <c r="N402" i="10"/>
  <c r="N632" i="10"/>
  <c r="L402" i="10"/>
  <c r="L632" i="10"/>
  <c r="K402" i="10"/>
  <c r="K632" i="10"/>
  <c r="J402" i="10"/>
  <c r="J632" i="10"/>
  <c r="I402" i="10"/>
  <c r="I632" i="10"/>
  <c r="H402" i="10"/>
  <c r="H632" i="10"/>
  <c r="G402" i="10"/>
  <c r="G632" i="10"/>
  <c r="F402" i="10"/>
  <c r="F632" i="10"/>
  <c r="E402" i="10"/>
  <c r="E632" i="10"/>
  <c r="D402" i="10"/>
  <c r="D632" i="10"/>
  <c r="B402" i="10"/>
  <c r="B632" i="10"/>
  <c r="O629" i="10"/>
  <c r="N629" i="10"/>
  <c r="M629" i="10"/>
  <c r="L629" i="10"/>
  <c r="K629" i="10"/>
  <c r="J629" i="10"/>
  <c r="I629" i="10"/>
  <c r="H629" i="10"/>
  <c r="G629" i="10"/>
  <c r="F629" i="10"/>
  <c r="E629" i="10"/>
  <c r="D629" i="10"/>
  <c r="C629" i="10"/>
  <c r="B629" i="10"/>
  <c r="O628" i="10"/>
  <c r="N628" i="10"/>
  <c r="M628" i="10"/>
  <c r="L628" i="10"/>
  <c r="K628" i="10"/>
  <c r="J628" i="10"/>
  <c r="I628" i="10"/>
  <c r="H628" i="10"/>
  <c r="G628" i="10"/>
  <c r="F628" i="10"/>
  <c r="E628" i="10"/>
  <c r="D628" i="10"/>
  <c r="C628" i="10"/>
  <c r="B628" i="10"/>
  <c r="O627" i="10"/>
  <c r="N627" i="10"/>
  <c r="M627" i="10"/>
  <c r="L627" i="10"/>
  <c r="K627" i="10"/>
  <c r="J627" i="10"/>
  <c r="I627" i="10"/>
  <c r="H627" i="10"/>
  <c r="G627" i="10"/>
  <c r="F627" i="10"/>
  <c r="E627" i="10"/>
  <c r="D627" i="10"/>
  <c r="C627" i="10"/>
  <c r="B627" i="10"/>
  <c r="O626" i="10"/>
  <c r="N626" i="10"/>
  <c r="M626" i="10"/>
  <c r="L626" i="10"/>
  <c r="K626" i="10"/>
  <c r="J626" i="10"/>
  <c r="I626" i="10"/>
  <c r="H626" i="10"/>
  <c r="G626" i="10"/>
  <c r="F626" i="10"/>
  <c r="E626" i="10"/>
  <c r="D626" i="10"/>
  <c r="C626" i="10"/>
  <c r="B626" i="10"/>
  <c r="O624" i="10"/>
  <c r="N624" i="10"/>
  <c r="M624" i="10"/>
  <c r="L624" i="10"/>
  <c r="K624" i="10"/>
  <c r="J624" i="10"/>
  <c r="I624" i="10"/>
  <c r="H624" i="10"/>
  <c r="G624" i="10"/>
  <c r="F624" i="10"/>
  <c r="E624" i="10"/>
  <c r="D624" i="10"/>
  <c r="C624" i="10"/>
  <c r="B624" i="10"/>
  <c r="O623" i="10"/>
  <c r="N623" i="10"/>
  <c r="M623" i="10"/>
  <c r="L623" i="10"/>
  <c r="K623" i="10"/>
  <c r="J623" i="10"/>
  <c r="I623" i="10"/>
  <c r="H623" i="10"/>
  <c r="G623" i="10"/>
  <c r="F623" i="10"/>
  <c r="E623" i="10"/>
  <c r="D623" i="10"/>
  <c r="C623" i="10"/>
  <c r="B623" i="10"/>
  <c r="O622" i="10"/>
  <c r="N622" i="10"/>
  <c r="M622" i="10"/>
  <c r="L622" i="10"/>
  <c r="K622" i="10"/>
  <c r="J622" i="10"/>
  <c r="I622" i="10"/>
  <c r="H622" i="10"/>
  <c r="G622" i="10"/>
  <c r="F622" i="10"/>
  <c r="E622" i="10"/>
  <c r="D622" i="10"/>
  <c r="C622" i="10"/>
  <c r="B622" i="10"/>
  <c r="O621" i="10"/>
  <c r="N621" i="10"/>
  <c r="M621" i="10"/>
  <c r="L621" i="10"/>
  <c r="K621" i="10"/>
  <c r="J621" i="10"/>
  <c r="I621" i="10"/>
  <c r="H621" i="10"/>
  <c r="G621" i="10"/>
  <c r="F621" i="10"/>
  <c r="E621" i="10"/>
  <c r="D621" i="10"/>
  <c r="C621" i="10"/>
  <c r="B621" i="10"/>
  <c r="O619" i="10"/>
  <c r="N619" i="10"/>
  <c r="M619" i="10"/>
  <c r="L619" i="10"/>
  <c r="K619" i="10"/>
  <c r="J619" i="10"/>
  <c r="I619" i="10"/>
  <c r="H619" i="10"/>
  <c r="G619" i="10"/>
  <c r="F619" i="10"/>
  <c r="E619" i="10"/>
  <c r="D619" i="10"/>
  <c r="C619" i="10"/>
  <c r="B619" i="10"/>
  <c r="O618" i="10"/>
  <c r="N618" i="10"/>
  <c r="M618" i="10"/>
  <c r="L618" i="10"/>
  <c r="K618" i="10"/>
  <c r="J618" i="10"/>
  <c r="I618" i="10"/>
  <c r="H618" i="10"/>
  <c r="G618" i="10"/>
  <c r="F618" i="10"/>
  <c r="E618" i="10"/>
  <c r="D618" i="10"/>
  <c r="C618" i="10"/>
  <c r="B618" i="10"/>
  <c r="O617" i="10"/>
  <c r="N617" i="10"/>
  <c r="M617" i="10"/>
  <c r="L617" i="10"/>
  <c r="K617" i="10"/>
  <c r="J617" i="10"/>
  <c r="I617" i="10"/>
  <c r="H617" i="10"/>
  <c r="G617" i="10"/>
  <c r="F617" i="10"/>
  <c r="E617" i="10"/>
  <c r="D617" i="10"/>
  <c r="C617" i="10"/>
  <c r="B617" i="10"/>
  <c r="O616" i="10"/>
  <c r="N616" i="10"/>
  <c r="M616" i="10"/>
  <c r="L616" i="10"/>
  <c r="K616" i="10"/>
  <c r="J616" i="10"/>
  <c r="I616" i="10"/>
  <c r="H616" i="10"/>
  <c r="G616" i="10"/>
  <c r="F616" i="10"/>
  <c r="E616" i="10"/>
  <c r="D616" i="10"/>
  <c r="C616" i="10"/>
  <c r="B616" i="10"/>
  <c r="O614" i="10"/>
  <c r="N614" i="10"/>
  <c r="M614" i="10"/>
  <c r="L614" i="10"/>
  <c r="K614" i="10"/>
  <c r="J614" i="10"/>
  <c r="I614" i="10"/>
  <c r="H614" i="10"/>
  <c r="G614" i="10"/>
  <c r="F614" i="10"/>
  <c r="E614" i="10"/>
  <c r="D614" i="10"/>
  <c r="C614" i="10"/>
  <c r="B614" i="10"/>
  <c r="O613" i="10"/>
  <c r="N613" i="10"/>
  <c r="M613" i="10"/>
  <c r="L613" i="10"/>
  <c r="K613" i="10"/>
  <c r="J613" i="10"/>
  <c r="I613" i="10"/>
  <c r="H613" i="10"/>
  <c r="G613" i="10"/>
  <c r="F613" i="10"/>
  <c r="E613" i="10"/>
  <c r="D613" i="10"/>
  <c r="C613" i="10"/>
  <c r="B613" i="10"/>
  <c r="O612" i="10"/>
  <c r="N612" i="10"/>
  <c r="M612" i="10"/>
  <c r="L612" i="10"/>
  <c r="K612" i="10"/>
  <c r="J612" i="10"/>
  <c r="I612" i="10"/>
  <c r="H612" i="10"/>
  <c r="G612" i="10"/>
  <c r="F612" i="10"/>
  <c r="E612" i="10"/>
  <c r="D612" i="10"/>
  <c r="C612" i="10"/>
  <c r="B612" i="10"/>
  <c r="O611" i="10"/>
  <c r="N611" i="10"/>
  <c r="M611" i="10"/>
  <c r="L611" i="10"/>
  <c r="K611" i="10"/>
  <c r="J611" i="10"/>
  <c r="I611" i="10"/>
  <c r="H611" i="10"/>
  <c r="G611" i="10"/>
  <c r="F611" i="10"/>
  <c r="E611" i="10"/>
  <c r="D611" i="10"/>
  <c r="C611" i="10"/>
  <c r="B611" i="10"/>
  <c r="C602" i="10"/>
  <c r="C608" i="10"/>
  <c r="M602" i="10"/>
  <c r="M608" i="10"/>
  <c r="P608" i="10"/>
  <c r="O602" i="10"/>
  <c r="O608" i="10"/>
  <c r="N602" i="10"/>
  <c r="N608" i="10"/>
  <c r="L602" i="10"/>
  <c r="L608" i="10"/>
  <c r="K602" i="10"/>
  <c r="K608" i="10"/>
  <c r="J602" i="10"/>
  <c r="J608" i="10"/>
  <c r="I602" i="10"/>
  <c r="I608" i="10"/>
  <c r="H602" i="10"/>
  <c r="H608" i="10"/>
  <c r="G602" i="10"/>
  <c r="G608" i="10"/>
  <c r="F602" i="10"/>
  <c r="F608" i="10"/>
  <c r="E602" i="10"/>
  <c r="E608" i="10"/>
  <c r="D602" i="10"/>
  <c r="D608" i="10"/>
  <c r="B602" i="10"/>
  <c r="B608" i="10"/>
  <c r="O601" i="10"/>
  <c r="O607" i="10"/>
  <c r="N601" i="10"/>
  <c r="N607" i="10"/>
  <c r="M601" i="10"/>
  <c r="M607" i="10"/>
  <c r="L601" i="10"/>
  <c r="L607" i="10"/>
  <c r="K601" i="10"/>
  <c r="K607" i="10"/>
  <c r="J601" i="10"/>
  <c r="J607" i="10"/>
  <c r="I601" i="10"/>
  <c r="I607" i="10"/>
  <c r="H601" i="10"/>
  <c r="H607" i="10"/>
  <c r="G601" i="10"/>
  <c r="G607" i="10"/>
  <c r="F601" i="10"/>
  <c r="F607" i="10"/>
  <c r="E601" i="10"/>
  <c r="E607" i="10"/>
  <c r="D601" i="10"/>
  <c r="D607" i="10"/>
  <c r="C601" i="10"/>
  <c r="C607" i="10"/>
  <c r="B601" i="10"/>
  <c r="B607" i="10"/>
  <c r="O600" i="10"/>
  <c r="O606" i="10"/>
  <c r="N600" i="10"/>
  <c r="N606" i="10"/>
  <c r="M600" i="10"/>
  <c r="M606" i="10"/>
  <c r="L600" i="10"/>
  <c r="L606" i="10"/>
  <c r="K600" i="10"/>
  <c r="K606" i="10"/>
  <c r="J600" i="10"/>
  <c r="J606" i="10"/>
  <c r="I600" i="10"/>
  <c r="I606" i="10"/>
  <c r="H600" i="10"/>
  <c r="H606" i="10"/>
  <c r="G600" i="10"/>
  <c r="G606" i="10"/>
  <c r="F600" i="10"/>
  <c r="F606" i="10"/>
  <c r="E600" i="10"/>
  <c r="E606" i="10"/>
  <c r="D600" i="10"/>
  <c r="D606" i="10"/>
  <c r="C600" i="10"/>
  <c r="C606" i="10"/>
  <c r="B600" i="10"/>
  <c r="B606" i="10"/>
  <c r="O599" i="10"/>
  <c r="O605" i="10"/>
  <c r="N599" i="10"/>
  <c r="N605" i="10"/>
  <c r="M599" i="10"/>
  <c r="M605" i="10"/>
  <c r="L599" i="10"/>
  <c r="L605" i="10"/>
  <c r="K599" i="10"/>
  <c r="K605" i="10"/>
  <c r="J599" i="10"/>
  <c r="J605" i="10"/>
  <c r="I599" i="10"/>
  <c r="I605" i="10"/>
  <c r="H599" i="10"/>
  <c r="H605" i="10"/>
  <c r="G599" i="10"/>
  <c r="G605" i="10"/>
  <c r="F599" i="10"/>
  <c r="F605" i="10"/>
  <c r="E599" i="10"/>
  <c r="E605" i="10"/>
  <c r="D599" i="10"/>
  <c r="D605" i="10"/>
  <c r="C599" i="10"/>
  <c r="C605" i="10"/>
  <c r="B599" i="10"/>
  <c r="B605" i="10"/>
  <c r="C603" i="10"/>
  <c r="M603" i="10"/>
  <c r="P603" i="10"/>
  <c r="O603" i="10"/>
  <c r="N603" i="10"/>
  <c r="L603" i="10"/>
  <c r="K603" i="10"/>
  <c r="J603" i="10"/>
  <c r="I603" i="10"/>
  <c r="H603" i="10"/>
  <c r="G603" i="10"/>
  <c r="F603" i="10"/>
  <c r="E603" i="10"/>
  <c r="D603" i="10"/>
  <c r="B603" i="10"/>
  <c r="C597" i="10"/>
  <c r="M597" i="10"/>
  <c r="P597" i="10"/>
  <c r="O597" i="10"/>
  <c r="N597" i="10"/>
  <c r="L597" i="10"/>
  <c r="K597" i="10"/>
  <c r="J597" i="10"/>
  <c r="I597" i="10"/>
  <c r="H597" i="10"/>
  <c r="G597" i="10"/>
  <c r="F597" i="10"/>
  <c r="E597" i="10"/>
  <c r="D597" i="10"/>
  <c r="B597" i="10"/>
  <c r="P596" i="10"/>
  <c r="O595" i="10"/>
  <c r="N595" i="10"/>
  <c r="M595" i="10"/>
  <c r="L595" i="10"/>
  <c r="K595" i="10"/>
  <c r="J595" i="10"/>
  <c r="I595" i="10"/>
  <c r="H595" i="10"/>
  <c r="G595" i="10"/>
  <c r="F595" i="10"/>
  <c r="E595" i="10"/>
  <c r="D595" i="10"/>
  <c r="C595" i="10"/>
  <c r="B595" i="10"/>
  <c r="O594" i="10"/>
  <c r="N594" i="10"/>
  <c r="M594" i="10"/>
  <c r="L594" i="10"/>
  <c r="K594" i="10"/>
  <c r="J594" i="10"/>
  <c r="I594" i="10"/>
  <c r="H594" i="10"/>
  <c r="G594" i="10"/>
  <c r="F594" i="10"/>
  <c r="E594" i="10"/>
  <c r="D594" i="10"/>
  <c r="C594" i="10"/>
  <c r="B594" i="10"/>
  <c r="O593" i="10"/>
  <c r="N593" i="10"/>
  <c r="M593" i="10"/>
  <c r="L593" i="10"/>
  <c r="K593" i="10"/>
  <c r="J593" i="10"/>
  <c r="I593" i="10"/>
  <c r="H593" i="10"/>
  <c r="G593" i="10"/>
  <c r="F593" i="10"/>
  <c r="E593" i="10"/>
  <c r="D593" i="10"/>
  <c r="C593" i="10"/>
  <c r="B593" i="10"/>
  <c r="O590" i="10"/>
  <c r="N590" i="10"/>
  <c r="M590" i="10"/>
  <c r="L590" i="10"/>
  <c r="K590" i="10"/>
  <c r="J590" i="10"/>
  <c r="I590" i="10"/>
  <c r="H590" i="10"/>
  <c r="G590" i="10"/>
  <c r="F590" i="10"/>
  <c r="E590" i="10"/>
  <c r="D590" i="10"/>
  <c r="C590" i="10"/>
  <c r="C589" i="10"/>
  <c r="M589" i="10"/>
  <c r="P589" i="10"/>
  <c r="O589" i="10"/>
  <c r="N589" i="10"/>
  <c r="L589" i="10"/>
  <c r="K589" i="10"/>
  <c r="J589" i="10"/>
  <c r="I589" i="10"/>
  <c r="H589" i="10"/>
  <c r="G589" i="10"/>
  <c r="F589" i="10"/>
  <c r="E589" i="10"/>
  <c r="D589" i="10"/>
  <c r="B589" i="10"/>
  <c r="P588" i="10"/>
  <c r="O587" i="10"/>
  <c r="O586" i="10"/>
  <c r="P582" i="10"/>
  <c r="P581" i="10"/>
  <c r="O580" i="10"/>
  <c r="O579" i="10"/>
  <c r="C575" i="10"/>
  <c r="M575" i="10"/>
  <c r="P575" i="10"/>
  <c r="O575" i="10"/>
  <c r="N575" i="10"/>
  <c r="L575" i="10"/>
  <c r="K575" i="10"/>
  <c r="J575" i="10"/>
  <c r="I575" i="10"/>
  <c r="H575" i="10"/>
  <c r="G575" i="10"/>
  <c r="F575" i="10"/>
  <c r="E575" i="10"/>
  <c r="D575" i="10"/>
  <c r="B575" i="10"/>
  <c r="P574" i="10"/>
  <c r="O464" i="10"/>
  <c r="O502" i="10"/>
  <c r="O510" i="10"/>
  <c r="O471" i="10"/>
  <c r="O535" i="10"/>
  <c r="O543" i="10"/>
  <c r="O550" i="10"/>
  <c r="O566" i="10"/>
  <c r="O573" i="10"/>
  <c r="N510" i="10"/>
  <c r="N550" i="10"/>
  <c r="N573" i="10"/>
  <c r="M510" i="10"/>
  <c r="M550" i="10"/>
  <c r="M573" i="10"/>
  <c r="L510" i="10"/>
  <c r="L550" i="10"/>
  <c r="L573" i="10"/>
  <c r="K510" i="10"/>
  <c r="K550" i="10"/>
  <c r="K573" i="10"/>
  <c r="J510" i="10"/>
  <c r="J550" i="10"/>
  <c r="J573" i="10"/>
  <c r="I510" i="10"/>
  <c r="I550" i="10"/>
  <c r="I573" i="10"/>
  <c r="H510" i="10"/>
  <c r="H550" i="10"/>
  <c r="H573" i="10"/>
  <c r="G510" i="10"/>
  <c r="G550" i="10"/>
  <c r="G573" i="10"/>
  <c r="F510" i="10"/>
  <c r="F550" i="10"/>
  <c r="F573" i="10"/>
  <c r="E510" i="10"/>
  <c r="E550" i="10"/>
  <c r="E573" i="10"/>
  <c r="D510" i="10"/>
  <c r="D550" i="10"/>
  <c r="D573" i="10"/>
  <c r="C510" i="10"/>
  <c r="C550" i="10"/>
  <c r="C573" i="10"/>
  <c r="B510" i="10"/>
  <c r="B550" i="10"/>
  <c r="B573" i="10"/>
  <c r="O463" i="10"/>
  <c r="O501" i="10"/>
  <c r="O509" i="10"/>
  <c r="O470" i="10"/>
  <c r="O534" i="10"/>
  <c r="O542" i="10"/>
  <c r="O549" i="10"/>
  <c r="O565" i="10"/>
  <c r="O572" i="10"/>
  <c r="N509" i="10"/>
  <c r="N549" i="10"/>
  <c r="N572" i="10"/>
  <c r="M509" i="10"/>
  <c r="M549" i="10"/>
  <c r="M572" i="10"/>
  <c r="L509" i="10"/>
  <c r="L549" i="10"/>
  <c r="L572" i="10"/>
  <c r="K509" i="10"/>
  <c r="K549" i="10"/>
  <c r="K572" i="10"/>
  <c r="J509" i="10"/>
  <c r="J549" i="10"/>
  <c r="J572" i="10"/>
  <c r="I509" i="10"/>
  <c r="I549" i="10"/>
  <c r="I572" i="10"/>
  <c r="H509" i="10"/>
  <c r="H549" i="10"/>
  <c r="H572" i="10"/>
  <c r="G509" i="10"/>
  <c r="G549" i="10"/>
  <c r="G572" i="10"/>
  <c r="F509" i="10"/>
  <c r="F549" i="10"/>
  <c r="F572" i="10"/>
  <c r="E509" i="10"/>
  <c r="E549" i="10"/>
  <c r="E572" i="10"/>
  <c r="D509" i="10"/>
  <c r="D549" i="10"/>
  <c r="D572" i="10"/>
  <c r="C509" i="10"/>
  <c r="C549" i="10"/>
  <c r="C572" i="10"/>
  <c r="B509" i="10"/>
  <c r="B549" i="10"/>
  <c r="B572" i="10"/>
  <c r="O508" i="10"/>
  <c r="O548" i="10"/>
  <c r="O571" i="10"/>
  <c r="N508" i="10"/>
  <c r="N548" i="10"/>
  <c r="N571" i="10"/>
  <c r="M508" i="10"/>
  <c r="M548" i="10"/>
  <c r="M571" i="10"/>
  <c r="L508" i="10"/>
  <c r="L548" i="10"/>
  <c r="L571" i="10"/>
  <c r="K508" i="10"/>
  <c r="K548" i="10"/>
  <c r="K571" i="10"/>
  <c r="J508" i="10"/>
  <c r="J548" i="10"/>
  <c r="J571" i="10"/>
  <c r="I508" i="10"/>
  <c r="I548" i="10"/>
  <c r="I571" i="10"/>
  <c r="H508" i="10"/>
  <c r="H548" i="10"/>
  <c r="H571" i="10"/>
  <c r="G508" i="10"/>
  <c r="G548" i="10"/>
  <c r="G571" i="10"/>
  <c r="F508" i="10"/>
  <c r="F548" i="10"/>
  <c r="F571" i="10"/>
  <c r="E508" i="10"/>
  <c r="E548" i="10"/>
  <c r="E571" i="10"/>
  <c r="D508" i="10"/>
  <c r="D548" i="10"/>
  <c r="D571" i="10"/>
  <c r="C508" i="10"/>
  <c r="C548" i="10"/>
  <c r="C571" i="10"/>
  <c r="B508" i="10"/>
  <c r="B548" i="10"/>
  <c r="B571" i="10"/>
  <c r="O507" i="10"/>
  <c r="O547" i="10"/>
  <c r="O570" i="10"/>
  <c r="N507" i="10"/>
  <c r="N547" i="10"/>
  <c r="N570" i="10"/>
  <c r="M507" i="10"/>
  <c r="M547" i="10"/>
  <c r="M570" i="10"/>
  <c r="L507" i="10"/>
  <c r="L547" i="10"/>
  <c r="L570" i="10"/>
  <c r="K507" i="10"/>
  <c r="K547" i="10"/>
  <c r="K570" i="10"/>
  <c r="J507" i="10"/>
  <c r="J547" i="10"/>
  <c r="J570" i="10"/>
  <c r="I507" i="10"/>
  <c r="I547" i="10"/>
  <c r="I570" i="10"/>
  <c r="H507" i="10"/>
  <c r="H547" i="10"/>
  <c r="H570" i="10"/>
  <c r="G507" i="10"/>
  <c r="G547" i="10"/>
  <c r="G570" i="10"/>
  <c r="F507" i="10"/>
  <c r="F547" i="10"/>
  <c r="F570" i="10"/>
  <c r="E507" i="10"/>
  <c r="E547" i="10"/>
  <c r="E570" i="10"/>
  <c r="D507" i="10"/>
  <c r="D547" i="10"/>
  <c r="D570" i="10"/>
  <c r="C507" i="10"/>
  <c r="C547" i="10"/>
  <c r="C570" i="10"/>
  <c r="B507" i="10"/>
  <c r="B547" i="10"/>
  <c r="B570" i="10"/>
  <c r="C568" i="10"/>
  <c r="M568" i="10"/>
  <c r="P568" i="10"/>
  <c r="O568" i="10"/>
  <c r="N568" i="10"/>
  <c r="L568" i="10"/>
  <c r="K568" i="10"/>
  <c r="J568" i="10"/>
  <c r="I568" i="10"/>
  <c r="H568" i="10"/>
  <c r="G568" i="10"/>
  <c r="F568" i="10"/>
  <c r="E568" i="10"/>
  <c r="D568" i="10"/>
  <c r="B568" i="10"/>
  <c r="P567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C561" i="10"/>
  <c r="C560" i="10"/>
  <c r="M560" i="10"/>
  <c r="P560" i="10"/>
  <c r="O560" i="10"/>
  <c r="N560" i="10"/>
  <c r="L560" i="10"/>
  <c r="K560" i="10"/>
  <c r="J560" i="10"/>
  <c r="I560" i="10"/>
  <c r="H560" i="10"/>
  <c r="G560" i="10"/>
  <c r="F560" i="10"/>
  <c r="E560" i="10"/>
  <c r="D560" i="10"/>
  <c r="B560" i="10"/>
  <c r="P559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C558" i="10"/>
  <c r="B558" i="10"/>
  <c r="O557" i="10"/>
  <c r="N557" i="10"/>
  <c r="M557" i="10"/>
  <c r="L557" i="10"/>
  <c r="K557" i="10"/>
  <c r="J557" i="10"/>
  <c r="I557" i="10"/>
  <c r="H557" i="10"/>
  <c r="G557" i="10"/>
  <c r="F557" i="10"/>
  <c r="E557" i="10"/>
  <c r="D557" i="10"/>
  <c r="C557" i="10"/>
  <c r="B557" i="10"/>
  <c r="O556" i="10"/>
  <c r="N556" i="10"/>
  <c r="M556" i="10"/>
  <c r="L556" i="10"/>
  <c r="K556" i="10"/>
  <c r="J556" i="10"/>
  <c r="I556" i="10"/>
  <c r="H556" i="10"/>
  <c r="G556" i="10"/>
  <c r="F556" i="10"/>
  <c r="E556" i="10"/>
  <c r="D556" i="10"/>
  <c r="C556" i="10"/>
  <c r="B556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C555" i="10"/>
  <c r="B555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C553" i="10"/>
  <c r="C552" i="10"/>
  <c r="M552" i="10"/>
  <c r="P552" i="10"/>
  <c r="O552" i="10"/>
  <c r="N552" i="10"/>
  <c r="L552" i="10"/>
  <c r="K552" i="10"/>
  <c r="J552" i="10"/>
  <c r="I552" i="10"/>
  <c r="H552" i="10"/>
  <c r="G552" i="10"/>
  <c r="F552" i="10"/>
  <c r="E552" i="10"/>
  <c r="D552" i="10"/>
  <c r="B552" i="10"/>
  <c r="P551" i="10"/>
  <c r="C545" i="10"/>
  <c r="M545" i="10"/>
  <c r="P545" i="10"/>
  <c r="O545" i="10"/>
  <c r="N545" i="10"/>
  <c r="L545" i="10"/>
  <c r="K545" i="10"/>
  <c r="J545" i="10"/>
  <c r="I545" i="10"/>
  <c r="H545" i="10"/>
  <c r="G545" i="10"/>
  <c r="F545" i="10"/>
  <c r="E545" i="10"/>
  <c r="D545" i="10"/>
  <c r="B545" i="10"/>
  <c r="P544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C538" i="10"/>
  <c r="C537" i="10"/>
  <c r="M537" i="10"/>
  <c r="P537" i="10"/>
  <c r="O537" i="10"/>
  <c r="N537" i="10"/>
  <c r="L537" i="10"/>
  <c r="K537" i="10"/>
  <c r="J537" i="10"/>
  <c r="I537" i="10"/>
  <c r="H537" i="10"/>
  <c r="G537" i="10"/>
  <c r="F537" i="10"/>
  <c r="E537" i="10"/>
  <c r="D537" i="10"/>
  <c r="B537" i="10"/>
  <c r="P536" i="10"/>
  <c r="O525" i="10"/>
  <c r="O524" i="10"/>
  <c r="O528" i="10"/>
  <c r="N525" i="10"/>
  <c r="N526" i="10"/>
  <c r="N527" i="10"/>
  <c r="N524" i="10"/>
  <c r="N528" i="10"/>
  <c r="O530" i="10"/>
  <c r="M524" i="10"/>
  <c r="M525" i="10"/>
  <c r="M526" i="10"/>
  <c r="M527" i="10"/>
  <c r="M528" i="10"/>
  <c r="N530" i="10"/>
  <c r="L524" i="10"/>
  <c r="L525" i="10"/>
  <c r="L526" i="10"/>
  <c r="L527" i="10"/>
  <c r="L528" i="10"/>
  <c r="M530" i="10"/>
  <c r="K524" i="10"/>
  <c r="K525" i="10"/>
  <c r="K526" i="10"/>
  <c r="K527" i="10"/>
  <c r="K528" i="10"/>
  <c r="L530" i="10"/>
  <c r="J524" i="10"/>
  <c r="J525" i="10"/>
  <c r="J526" i="10"/>
  <c r="J527" i="10"/>
  <c r="J528" i="10"/>
  <c r="K530" i="10"/>
  <c r="I524" i="10"/>
  <c r="I525" i="10"/>
  <c r="I526" i="10"/>
  <c r="I527" i="10"/>
  <c r="I528" i="10"/>
  <c r="J530" i="10"/>
  <c r="H524" i="10"/>
  <c r="H525" i="10"/>
  <c r="H526" i="10"/>
  <c r="H527" i="10"/>
  <c r="H528" i="10"/>
  <c r="I530" i="10"/>
  <c r="G524" i="10"/>
  <c r="G525" i="10"/>
  <c r="G526" i="10"/>
  <c r="G527" i="10"/>
  <c r="G528" i="10"/>
  <c r="H530" i="10"/>
  <c r="F524" i="10"/>
  <c r="F525" i="10"/>
  <c r="F526" i="10"/>
  <c r="F527" i="10"/>
  <c r="F528" i="10"/>
  <c r="G530" i="10"/>
  <c r="E524" i="10"/>
  <c r="E525" i="10"/>
  <c r="E526" i="10"/>
  <c r="E527" i="10"/>
  <c r="E528" i="10"/>
  <c r="F530" i="10"/>
  <c r="D524" i="10"/>
  <c r="D525" i="10"/>
  <c r="D526" i="10"/>
  <c r="D527" i="10"/>
  <c r="D528" i="10"/>
  <c r="E530" i="10"/>
  <c r="C524" i="10"/>
  <c r="C525" i="10"/>
  <c r="C526" i="10"/>
  <c r="C527" i="10"/>
  <c r="C528" i="10"/>
  <c r="D530" i="10"/>
  <c r="B524" i="10"/>
  <c r="B525" i="10"/>
  <c r="B526" i="10"/>
  <c r="B527" i="10"/>
  <c r="B528" i="10"/>
  <c r="C530" i="10"/>
  <c r="C529" i="10"/>
  <c r="M529" i="10"/>
  <c r="P529" i="10"/>
  <c r="O529" i="10"/>
  <c r="N529" i="10"/>
  <c r="L529" i="10"/>
  <c r="K529" i="10"/>
  <c r="J529" i="10"/>
  <c r="I529" i="10"/>
  <c r="H529" i="10"/>
  <c r="G529" i="10"/>
  <c r="F529" i="10"/>
  <c r="E529" i="10"/>
  <c r="D529" i="10"/>
  <c r="B529" i="10"/>
  <c r="P528" i="10"/>
  <c r="O527" i="10"/>
  <c r="O526" i="10"/>
  <c r="O517" i="10"/>
  <c r="O516" i="10"/>
  <c r="O520" i="10"/>
  <c r="N517" i="10"/>
  <c r="N518" i="10"/>
  <c r="N519" i="10"/>
  <c r="N516" i="10"/>
  <c r="N520" i="10"/>
  <c r="O522" i="10"/>
  <c r="M516" i="10"/>
  <c r="M517" i="10"/>
  <c r="M518" i="10"/>
  <c r="M519" i="10"/>
  <c r="M520" i="10"/>
  <c r="N522" i="10"/>
  <c r="L516" i="10"/>
  <c r="L517" i="10"/>
  <c r="L518" i="10"/>
  <c r="L519" i="10"/>
  <c r="L520" i="10"/>
  <c r="M522" i="10"/>
  <c r="K516" i="10"/>
  <c r="K517" i="10"/>
  <c r="K518" i="10"/>
  <c r="K519" i="10"/>
  <c r="K520" i="10"/>
  <c r="L522" i="10"/>
  <c r="J516" i="10"/>
  <c r="J517" i="10"/>
  <c r="J518" i="10"/>
  <c r="J519" i="10"/>
  <c r="J520" i="10"/>
  <c r="K522" i="10"/>
  <c r="I516" i="10"/>
  <c r="I517" i="10"/>
  <c r="I518" i="10"/>
  <c r="I519" i="10"/>
  <c r="I520" i="10"/>
  <c r="J522" i="10"/>
  <c r="H516" i="10"/>
  <c r="H517" i="10"/>
  <c r="H518" i="10"/>
  <c r="H519" i="10"/>
  <c r="H520" i="10"/>
  <c r="I522" i="10"/>
  <c r="G516" i="10"/>
  <c r="G517" i="10"/>
  <c r="G518" i="10"/>
  <c r="G519" i="10"/>
  <c r="G520" i="10"/>
  <c r="H522" i="10"/>
  <c r="F516" i="10"/>
  <c r="F517" i="10"/>
  <c r="F518" i="10"/>
  <c r="F519" i="10"/>
  <c r="F520" i="10"/>
  <c r="G522" i="10"/>
  <c r="E516" i="10"/>
  <c r="E517" i="10"/>
  <c r="E518" i="10"/>
  <c r="E519" i="10"/>
  <c r="E520" i="10"/>
  <c r="F522" i="10"/>
  <c r="D516" i="10"/>
  <c r="D517" i="10"/>
  <c r="D518" i="10"/>
  <c r="D519" i="10"/>
  <c r="D520" i="10"/>
  <c r="E522" i="10"/>
  <c r="C516" i="10"/>
  <c r="C517" i="10"/>
  <c r="C518" i="10"/>
  <c r="C519" i="10"/>
  <c r="C520" i="10"/>
  <c r="D522" i="10"/>
  <c r="B516" i="10"/>
  <c r="B517" i="10"/>
  <c r="B518" i="10"/>
  <c r="B519" i="10"/>
  <c r="B520" i="10"/>
  <c r="C522" i="10"/>
  <c r="C521" i="10"/>
  <c r="M521" i="10"/>
  <c r="P521" i="10"/>
  <c r="O521" i="10"/>
  <c r="N521" i="10"/>
  <c r="L521" i="10"/>
  <c r="K521" i="10"/>
  <c r="J521" i="10"/>
  <c r="I521" i="10"/>
  <c r="H521" i="10"/>
  <c r="G521" i="10"/>
  <c r="F521" i="10"/>
  <c r="E521" i="10"/>
  <c r="D521" i="10"/>
  <c r="B521" i="10"/>
  <c r="P520" i="10"/>
  <c r="O519" i="10"/>
  <c r="O518" i="10"/>
  <c r="O513" i="10"/>
  <c r="N513" i="10"/>
  <c r="M513" i="10"/>
  <c r="L513" i="10"/>
  <c r="K513" i="10"/>
  <c r="J513" i="10"/>
  <c r="I513" i="10"/>
  <c r="H513" i="10"/>
  <c r="G513" i="10"/>
  <c r="F513" i="10"/>
  <c r="E513" i="10"/>
  <c r="D513" i="10"/>
  <c r="C513" i="10"/>
  <c r="B512" i="10"/>
  <c r="M512" i="10"/>
  <c r="P512" i="10"/>
  <c r="O512" i="10"/>
  <c r="N512" i="10"/>
  <c r="L512" i="10"/>
  <c r="K512" i="10"/>
  <c r="J512" i="10"/>
  <c r="I512" i="10"/>
  <c r="H512" i="10"/>
  <c r="G512" i="10"/>
  <c r="F512" i="10"/>
  <c r="E512" i="10"/>
  <c r="D512" i="10"/>
  <c r="C512" i="10"/>
  <c r="P511" i="10"/>
  <c r="O505" i="10"/>
  <c r="N505" i="10"/>
  <c r="M505" i="10"/>
  <c r="L505" i="10"/>
  <c r="K505" i="10"/>
  <c r="J505" i="10"/>
  <c r="I505" i="10"/>
  <c r="H505" i="10"/>
  <c r="G505" i="10"/>
  <c r="F505" i="10"/>
  <c r="E505" i="10"/>
  <c r="D505" i="10"/>
  <c r="C505" i="10"/>
  <c r="B504" i="10"/>
  <c r="M504" i="10"/>
  <c r="P504" i="10"/>
  <c r="O504" i="10"/>
  <c r="N504" i="10"/>
  <c r="L504" i="10"/>
  <c r="K504" i="10"/>
  <c r="J504" i="10"/>
  <c r="I504" i="10"/>
  <c r="H504" i="10"/>
  <c r="G504" i="10"/>
  <c r="F504" i="10"/>
  <c r="E504" i="10"/>
  <c r="D504" i="10"/>
  <c r="C504" i="10"/>
  <c r="P503" i="10"/>
  <c r="B475" i="10"/>
  <c r="B481" i="10"/>
  <c r="B487" i="10"/>
  <c r="B493" i="10"/>
  <c r="B476" i="10"/>
  <c r="B482" i="10"/>
  <c r="B488" i="10"/>
  <c r="B494" i="10"/>
  <c r="B477" i="10"/>
  <c r="B483" i="10"/>
  <c r="B489" i="10"/>
  <c r="B495" i="10"/>
  <c r="B474" i="10"/>
  <c r="B480" i="10"/>
  <c r="B486" i="10"/>
  <c r="B492" i="10"/>
  <c r="B496" i="10"/>
  <c r="M475" i="10"/>
  <c r="M481" i="10"/>
  <c r="M487" i="10"/>
  <c r="M493" i="10"/>
  <c r="M476" i="10"/>
  <c r="M482" i="10"/>
  <c r="M488" i="10"/>
  <c r="M494" i="10"/>
  <c r="M477" i="10"/>
  <c r="M483" i="10"/>
  <c r="M489" i="10"/>
  <c r="M495" i="10"/>
  <c r="M474" i="10"/>
  <c r="M480" i="10"/>
  <c r="M486" i="10"/>
  <c r="M492" i="10"/>
  <c r="M496" i="10"/>
  <c r="P496" i="10"/>
  <c r="O475" i="10"/>
  <c r="O481" i="10"/>
  <c r="O487" i="10"/>
  <c r="O493" i="10"/>
  <c r="O474" i="10"/>
  <c r="O480" i="10"/>
  <c r="O486" i="10"/>
  <c r="O492" i="10"/>
  <c r="O496" i="10"/>
  <c r="N475" i="10"/>
  <c r="N481" i="10"/>
  <c r="N487" i="10"/>
  <c r="N493" i="10"/>
  <c r="N476" i="10"/>
  <c r="N482" i="10"/>
  <c r="N488" i="10"/>
  <c r="N494" i="10"/>
  <c r="N477" i="10"/>
  <c r="N483" i="10"/>
  <c r="N489" i="10"/>
  <c r="N495" i="10"/>
  <c r="N474" i="10"/>
  <c r="N480" i="10"/>
  <c r="N486" i="10"/>
  <c r="N492" i="10"/>
  <c r="N496" i="10"/>
  <c r="L475" i="10"/>
  <c r="L481" i="10"/>
  <c r="L487" i="10"/>
  <c r="L493" i="10"/>
  <c r="L476" i="10"/>
  <c r="L482" i="10"/>
  <c r="L488" i="10"/>
  <c r="L494" i="10"/>
  <c r="L477" i="10"/>
  <c r="L483" i="10"/>
  <c r="L489" i="10"/>
  <c r="L495" i="10"/>
  <c r="L474" i="10"/>
  <c r="L480" i="10"/>
  <c r="L486" i="10"/>
  <c r="L492" i="10"/>
  <c r="L496" i="10"/>
  <c r="K475" i="10"/>
  <c r="K481" i="10"/>
  <c r="K487" i="10"/>
  <c r="K493" i="10"/>
  <c r="K476" i="10"/>
  <c r="K482" i="10"/>
  <c r="K488" i="10"/>
  <c r="K494" i="10"/>
  <c r="K477" i="10"/>
  <c r="K483" i="10"/>
  <c r="K489" i="10"/>
  <c r="K495" i="10"/>
  <c r="K474" i="10"/>
  <c r="K480" i="10"/>
  <c r="K486" i="10"/>
  <c r="K492" i="10"/>
  <c r="K496" i="10"/>
  <c r="J475" i="10"/>
  <c r="J481" i="10"/>
  <c r="J487" i="10"/>
  <c r="J493" i="10"/>
  <c r="J476" i="10"/>
  <c r="J482" i="10"/>
  <c r="J488" i="10"/>
  <c r="J494" i="10"/>
  <c r="J477" i="10"/>
  <c r="J483" i="10"/>
  <c r="J489" i="10"/>
  <c r="J495" i="10"/>
  <c r="J474" i="10"/>
  <c r="J480" i="10"/>
  <c r="J486" i="10"/>
  <c r="J492" i="10"/>
  <c r="J496" i="10"/>
  <c r="I475" i="10"/>
  <c r="I481" i="10"/>
  <c r="I487" i="10"/>
  <c r="I493" i="10"/>
  <c r="I476" i="10"/>
  <c r="I482" i="10"/>
  <c r="I488" i="10"/>
  <c r="I494" i="10"/>
  <c r="I477" i="10"/>
  <c r="I483" i="10"/>
  <c r="I489" i="10"/>
  <c r="I495" i="10"/>
  <c r="I474" i="10"/>
  <c r="I480" i="10"/>
  <c r="I486" i="10"/>
  <c r="I492" i="10"/>
  <c r="I496" i="10"/>
  <c r="H475" i="10"/>
  <c r="H481" i="10"/>
  <c r="H487" i="10"/>
  <c r="H493" i="10"/>
  <c r="H476" i="10"/>
  <c r="H482" i="10"/>
  <c r="H488" i="10"/>
  <c r="H494" i="10"/>
  <c r="H477" i="10"/>
  <c r="H483" i="10"/>
  <c r="H489" i="10"/>
  <c r="H495" i="10"/>
  <c r="H474" i="10"/>
  <c r="H480" i="10"/>
  <c r="H486" i="10"/>
  <c r="H492" i="10"/>
  <c r="H496" i="10"/>
  <c r="G475" i="10"/>
  <c r="G481" i="10"/>
  <c r="G487" i="10"/>
  <c r="G493" i="10"/>
  <c r="G476" i="10"/>
  <c r="G482" i="10"/>
  <c r="G488" i="10"/>
  <c r="G494" i="10"/>
  <c r="G477" i="10"/>
  <c r="G483" i="10"/>
  <c r="G489" i="10"/>
  <c r="G495" i="10"/>
  <c r="G474" i="10"/>
  <c r="G480" i="10"/>
  <c r="G486" i="10"/>
  <c r="G492" i="10"/>
  <c r="G496" i="10"/>
  <c r="F475" i="10"/>
  <c r="F481" i="10"/>
  <c r="F487" i="10"/>
  <c r="F493" i="10"/>
  <c r="F476" i="10"/>
  <c r="F482" i="10"/>
  <c r="F488" i="10"/>
  <c r="F494" i="10"/>
  <c r="F477" i="10"/>
  <c r="F483" i="10"/>
  <c r="F489" i="10"/>
  <c r="F495" i="10"/>
  <c r="F474" i="10"/>
  <c r="F480" i="10"/>
  <c r="F486" i="10"/>
  <c r="F492" i="10"/>
  <c r="F496" i="10"/>
  <c r="E475" i="10"/>
  <c r="E481" i="10"/>
  <c r="E487" i="10"/>
  <c r="E493" i="10"/>
  <c r="E476" i="10"/>
  <c r="E482" i="10"/>
  <c r="E488" i="10"/>
  <c r="E494" i="10"/>
  <c r="E477" i="10"/>
  <c r="E483" i="10"/>
  <c r="E489" i="10"/>
  <c r="E495" i="10"/>
  <c r="E474" i="10"/>
  <c r="E480" i="10"/>
  <c r="E486" i="10"/>
  <c r="E492" i="10"/>
  <c r="E496" i="10"/>
  <c r="D475" i="10"/>
  <c r="D481" i="10"/>
  <c r="D487" i="10"/>
  <c r="D493" i="10"/>
  <c r="D476" i="10"/>
  <c r="D482" i="10"/>
  <c r="D488" i="10"/>
  <c r="D494" i="10"/>
  <c r="D477" i="10"/>
  <c r="D483" i="10"/>
  <c r="D489" i="10"/>
  <c r="D495" i="10"/>
  <c r="D474" i="10"/>
  <c r="D480" i="10"/>
  <c r="D486" i="10"/>
  <c r="D492" i="10"/>
  <c r="D496" i="10"/>
  <c r="C475" i="10"/>
  <c r="C481" i="10"/>
  <c r="C487" i="10"/>
  <c r="C493" i="10"/>
  <c r="C476" i="10"/>
  <c r="C482" i="10"/>
  <c r="C488" i="10"/>
  <c r="C494" i="10"/>
  <c r="C477" i="10"/>
  <c r="C483" i="10"/>
  <c r="C489" i="10"/>
  <c r="C495" i="10"/>
  <c r="C474" i="10"/>
  <c r="C480" i="10"/>
  <c r="C486" i="10"/>
  <c r="C492" i="10"/>
  <c r="C496" i="10"/>
  <c r="O477" i="10"/>
  <c r="O483" i="10"/>
  <c r="O489" i="10"/>
  <c r="O495" i="10"/>
  <c r="O476" i="10"/>
  <c r="O482" i="10"/>
  <c r="O488" i="10"/>
  <c r="O494" i="10"/>
  <c r="B490" i="10"/>
  <c r="M490" i="10"/>
  <c r="P490" i="10"/>
  <c r="O490" i="10"/>
  <c r="N490" i="10"/>
  <c r="L490" i="10"/>
  <c r="K490" i="10"/>
  <c r="J490" i="10"/>
  <c r="I490" i="10"/>
  <c r="H490" i="10"/>
  <c r="G490" i="10"/>
  <c r="F490" i="10"/>
  <c r="E490" i="10"/>
  <c r="D490" i="10"/>
  <c r="C490" i="10"/>
  <c r="B484" i="10"/>
  <c r="M484" i="10"/>
  <c r="P484" i="10"/>
  <c r="O484" i="10"/>
  <c r="N484" i="10"/>
  <c r="L484" i="10"/>
  <c r="K484" i="10"/>
  <c r="J484" i="10"/>
  <c r="I484" i="10"/>
  <c r="H484" i="10"/>
  <c r="G484" i="10"/>
  <c r="F484" i="10"/>
  <c r="E484" i="10"/>
  <c r="D484" i="10"/>
  <c r="C484" i="10"/>
  <c r="B478" i="10"/>
  <c r="M478" i="10"/>
  <c r="P478" i="10"/>
  <c r="O478" i="10"/>
  <c r="N478" i="10"/>
  <c r="L478" i="10"/>
  <c r="K478" i="10"/>
  <c r="J478" i="10"/>
  <c r="I478" i="10"/>
  <c r="H478" i="10"/>
  <c r="G478" i="10"/>
  <c r="F478" i="10"/>
  <c r="E478" i="10"/>
  <c r="D478" i="10"/>
  <c r="C478" i="10"/>
  <c r="P472" i="10"/>
  <c r="O466" i="10"/>
  <c r="N466" i="10"/>
  <c r="M466" i="10"/>
  <c r="L466" i="10"/>
  <c r="K466" i="10"/>
  <c r="J466" i="10"/>
  <c r="I466" i="10"/>
  <c r="H466" i="10"/>
  <c r="G466" i="10"/>
  <c r="F466" i="10"/>
  <c r="E466" i="10"/>
  <c r="D466" i="10"/>
  <c r="C466" i="10"/>
  <c r="P465" i="10"/>
  <c r="B458" i="10"/>
  <c r="M458" i="10"/>
  <c r="P458" i="10"/>
  <c r="O458" i="10"/>
  <c r="N458" i="10"/>
  <c r="L458" i="10"/>
  <c r="K458" i="10"/>
  <c r="J458" i="10"/>
  <c r="I458" i="10"/>
  <c r="H458" i="10"/>
  <c r="G458" i="10"/>
  <c r="F458" i="10"/>
  <c r="E458" i="10"/>
  <c r="D458" i="10"/>
  <c r="C458" i="10"/>
  <c r="P457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C456" i="10"/>
  <c r="B456" i="10"/>
  <c r="O455" i="10"/>
  <c r="N455" i="10"/>
  <c r="M455" i="10"/>
  <c r="L455" i="10"/>
  <c r="K455" i="10"/>
  <c r="J455" i="10"/>
  <c r="I455" i="10"/>
  <c r="H455" i="10"/>
  <c r="G455" i="10"/>
  <c r="F455" i="10"/>
  <c r="E455" i="10"/>
  <c r="D455" i="10"/>
  <c r="C455" i="10"/>
  <c r="B455" i="10"/>
  <c r="O454" i="10"/>
  <c r="N454" i="10"/>
  <c r="M454" i="10"/>
  <c r="L454" i="10"/>
  <c r="K454" i="10"/>
  <c r="J454" i="10"/>
  <c r="I454" i="10"/>
  <c r="H454" i="10"/>
  <c r="G454" i="10"/>
  <c r="F454" i="10"/>
  <c r="E454" i="10"/>
  <c r="D454" i="10"/>
  <c r="C454" i="10"/>
  <c r="B454" i="10"/>
  <c r="B451" i="10"/>
  <c r="B452" i="10"/>
  <c r="M451" i="10"/>
  <c r="M452" i="10"/>
  <c r="P452" i="10"/>
  <c r="O451" i="10"/>
  <c r="O452" i="10"/>
  <c r="N451" i="10"/>
  <c r="N452" i="10"/>
  <c r="L451" i="10"/>
  <c r="L452" i="10"/>
  <c r="K451" i="10"/>
  <c r="K452" i="10"/>
  <c r="J451" i="10"/>
  <c r="J452" i="10"/>
  <c r="I451" i="10"/>
  <c r="I452" i="10"/>
  <c r="H451" i="10"/>
  <c r="H452" i="10"/>
  <c r="G451" i="10"/>
  <c r="G452" i="10"/>
  <c r="F451" i="10"/>
  <c r="F452" i="10"/>
  <c r="E451" i="10"/>
  <c r="E452" i="10"/>
  <c r="D451" i="10"/>
  <c r="D452" i="10"/>
  <c r="C451" i="10"/>
  <c r="C452" i="10"/>
  <c r="P451" i="10"/>
  <c r="O450" i="10"/>
  <c r="N450" i="10"/>
  <c r="M450" i="10"/>
  <c r="L450" i="10"/>
  <c r="K450" i="10"/>
  <c r="J450" i="10"/>
  <c r="I450" i="10"/>
  <c r="H450" i="10"/>
  <c r="G450" i="10"/>
  <c r="F450" i="10"/>
  <c r="E450" i="10"/>
  <c r="D450" i="10"/>
  <c r="C450" i="10"/>
  <c r="B450" i="10"/>
  <c r="O449" i="10"/>
  <c r="N449" i="10"/>
  <c r="M449" i="10"/>
  <c r="L449" i="10"/>
  <c r="K449" i="10"/>
  <c r="J449" i="10"/>
  <c r="I449" i="10"/>
  <c r="H449" i="10"/>
  <c r="G449" i="10"/>
  <c r="F449" i="10"/>
  <c r="E449" i="10"/>
  <c r="D449" i="10"/>
  <c r="C449" i="10"/>
  <c r="B449" i="10"/>
  <c r="O448" i="10"/>
  <c r="N448" i="10"/>
  <c r="M448" i="10"/>
  <c r="L448" i="10"/>
  <c r="K448" i="10"/>
  <c r="J448" i="10"/>
  <c r="I448" i="10"/>
  <c r="H448" i="10"/>
  <c r="G448" i="10"/>
  <c r="F448" i="10"/>
  <c r="E448" i="10"/>
  <c r="D448" i="10"/>
  <c r="C448" i="10"/>
  <c r="B448" i="10"/>
  <c r="B444" i="10"/>
  <c r="B445" i="10"/>
  <c r="M444" i="10"/>
  <c r="M445" i="10"/>
  <c r="P445" i="10"/>
  <c r="O444" i="10"/>
  <c r="O445" i="10"/>
  <c r="N444" i="10"/>
  <c r="N445" i="10"/>
  <c r="L444" i="10"/>
  <c r="L445" i="10"/>
  <c r="K444" i="10"/>
  <c r="K445" i="10"/>
  <c r="J444" i="10"/>
  <c r="J445" i="10"/>
  <c r="I444" i="10"/>
  <c r="I445" i="10"/>
  <c r="H444" i="10"/>
  <c r="H445" i="10"/>
  <c r="G444" i="10"/>
  <c r="G445" i="10"/>
  <c r="F444" i="10"/>
  <c r="F445" i="10"/>
  <c r="E444" i="10"/>
  <c r="E445" i="10"/>
  <c r="D444" i="10"/>
  <c r="D445" i="10"/>
  <c r="C444" i="10"/>
  <c r="C445" i="10"/>
  <c r="P444" i="10"/>
  <c r="O443" i="10"/>
  <c r="N443" i="10"/>
  <c r="M443" i="10"/>
  <c r="L443" i="10"/>
  <c r="K443" i="10"/>
  <c r="J443" i="10"/>
  <c r="I443" i="10"/>
  <c r="H443" i="10"/>
  <c r="G443" i="10"/>
  <c r="F443" i="10"/>
  <c r="E443" i="10"/>
  <c r="D443" i="10"/>
  <c r="C443" i="10"/>
  <c r="B443" i="10"/>
  <c r="O442" i="10"/>
  <c r="N442" i="10"/>
  <c r="M442" i="10"/>
  <c r="L442" i="10"/>
  <c r="K442" i="10"/>
  <c r="J442" i="10"/>
  <c r="I442" i="10"/>
  <c r="H442" i="10"/>
  <c r="G442" i="10"/>
  <c r="F442" i="10"/>
  <c r="E442" i="10"/>
  <c r="D442" i="10"/>
  <c r="C442" i="10"/>
  <c r="B442" i="10"/>
  <c r="O441" i="10"/>
  <c r="N441" i="10"/>
  <c r="M441" i="10"/>
  <c r="L441" i="10"/>
  <c r="K441" i="10"/>
  <c r="J441" i="10"/>
  <c r="I441" i="10"/>
  <c r="H441" i="10"/>
  <c r="G441" i="10"/>
  <c r="F441" i="10"/>
  <c r="E441" i="10"/>
  <c r="D441" i="10"/>
  <c r="C441" i="10"/>
  <c r="B441" i="10"/>
  <c r="B438" i="10"/>
  <c r="B439" i="10"/>
  <c r="M438" i="10"/>
  <c r="M439" i="10"/>
  <c r="P439" i="10"/>
  <c r="O438" i="10"/>
  <c r="O439" i="10"/>
  <c r="N438" i="10"/>
  <c r="N439" i="10"/>
  <c r="L438" i="10"/>
  <c r="L439" i="10"/>
  <c r="K438" i="10"/>
  <c r="K439" i="10"/>
  <c r="J438" i="10"/>
  <c r="J439" i="10"/>
  <c r="I438" i="10"/>
  <c r="I439" i="10"/>
  <c r="H438" i="10"/>
  <c r="H439" i="10"/>
  <c r="G438" i="10"/>
  <c r="G439" i="10"/>
  <c r="F438" i="10"/>
  <c r="F439" i="10"/>
  <c r="E438" i="10"/>
  <c r="E439" i="10"/>
  <c r="D438" i="10"/>
  <c r="D439" i="10"/>
  <c r="C438" i="10"/>
  <c r="C439" i="10"/>
  <c r="P438" i="10"/>
  <c r="O437" i="10"/>
  <c r="N437" i="10"/>
  <c r="M437" i="10"/>
  <c r="L437" i="10"/>
  <c r="K437" i="10"/>
  <c r="J437" i="10"/>
  <c r="I437" i="10"/>
  <c r="H437" i="10"/>
  <c r="G437" i="10"/>
  <c r="F437" i="10"/>
  <c r="E437" i="10"/>
  <c r="D437" i="10"/>
  <c r="C437" i="10"/>
  <c r="B437" i="10"/>
  <c r="O436" i="10"/>
  <c r="N436" i="10"/>
  <c r="M436" i="10"/>
  <c r="L436" i="10"/>
  <c r="K436" i="10"/>
  <c r="J436" i="10"/>
  <c r="I436" i="10"/>
  <c r="H436" i="10"/>
  <c r="G436" i="10"/>
  <c r="F436" i="10"/>
  <c r="E436" i="10"/>
  <c r="D436" i="10"/>
  <c r="C436" i="10"/>
  <c r="B436" i="10"/>
  <c r="O435" i="10"/>
  <c r="N435" i="10"/>
  <c r="M435" i="10"/>
  <c r="L435" i="10"/>
  <c r="K435" i="10"/>
  <c r="J435" i="10"/>
  <c r="I435" i="10"/>
  <c r="H435" i="10"/>
  <c r="G435" i="10"/>
  <c r="F435" i="10"/>
  <c r="E435" i="10"/>
  <c r="D435" i="10"/>
  <c r="C435" i="10"/>
  <c r="B435" i="10"/>
  <c r="B433" i="10"/>
  <c r="M433" i="10"/>
  <c r="P433" i="10"/>
  <c r="O433" i="10"/>
  <c r="N433" i="10"/>
  <c r="L433" i="10"/>
  <c r="K433" i="10"/>
  <c r="J433" i="10"/>
  <c r="I433" i="10"/>
  <c r="H433" i="10"/>
  <c r="G433" i="10"/>
  <c r="F433" i="10"/>
  <c r="E433" i="10"/>
  <c r="D433" i="10"/>
  <c r="C433" i="10"/>
  <c r="P432" i="10"/>
  <c r="O431" i="10"/>
  <c r="D123" i="10"/>
  <c r="D124" i="10"/>
  <c r="D125" i="10"/>
  <c r="N431" i="10"/>
  <c r="H123" i="10"/>
  <c r="H124" i="10"/>
  <c r="H125" i="10"/>
  <c r="M431" i="10"/>
  <c r="L123" i="10"/>
  <c r="L124" i="10"/>
  <c r="L125" i="10"/>
  <c r="L431" i="10"/>
  <c r="Q123" i="10"/>
  <c r="Q124" i="10"/>
  <c r="Q125" i="10"/>
  <c r="K431" i="10"/>
  <c r="U123" i="10"/>
  <c r="U124" i="10"/>
  <c r="U125" i="10"/>
  <c r="J431" i="10"/>
  <c r="Y123" i="10"/>
  <c r="Y124" i="10"/>
  <c r="Y125" i="10"/>
  <c r="I431" i="10"/>
  <c r="AC123" i="10"/>
  <c r="AC124" i="10"/>
  <c r="AC125" i="10"/>
  <c r="H431" i="10"/>
  <c r="AG123" i="10"/>
  <c r="AG124" i="10"/>
  <c r="AG125" i="10"/>
  <c r="G431" i="10"/>
  <c r="AK123" i="10"/>
  <c r="AK124" i="10"/>
  <c r="AK125" i="10"/>
  <c r="F431" i="10"/>
  <c r="AO123" i="10"/>
  <c r="AO124" i="10"/>
  <c r="AO125" i="10"/>
  <c r="E431" i="10"/>
  <c r="AS123" i="10"/>
  <c r="AS124" i="10"/>
  <c r="AS125" i="10"/>
  <c r="D431" i="10"/>
  <c r="AW123" i="10"/>
  <c r="AW124" i="10"/>
  <c r="AW125" i="10"/>
  <c r="C431" i="10"/>
  <c r="BA123" i="10"/>
  <c r="BA124" i="10"/>
  <c r="BA125" i="10"/>
  <c r="B431" i="10"/>
  <c r="O430" i="10"/>
  <c r="E123" i="10"/>
  <c r="E124" i="10"/>
  <c r="E125" i="10"/>
  <c r="N430" i="10"/>
  <c r="I123" i="10"/>
  <c r="I124" i="10"/>
  <c r="I125" i="10"/>
  <c r="M430" i="10"/>
  <c r="M123" i="10"/>
  <c r="M124" i="10"/>
  <c r="M125" i="10"/>
  <c r="L430" i="10"/>
  <c r="R123" i="10"/>
  <c r="R124" i="10"/>
  <c r="R125" i="10"/>
  <c r="K430" i="10"/>
  <c r="V123" i="10"/>
  <c r="V124" i="10"/>
  <c r="V125" i="10"/>
  <c r="J430" i="10"/>
  <c r="Z123" i="10"/>
  <c r="Z124" i="10"/>
  <c r="Z125" i="10"/>
  <c r="I430" i="10"/>
  <c r="AD123" i="10"/>
  <c r="AD124" i="10"/>
  <c r="AD125" i="10"/>
  <c r="H430" i="10"/>
  <c r="AH123" i="10"/>
  <c r="AH124" i="10"/>
  <c r="AH125" i="10"/>
  <c r="G430" i="10"/>
  <c r="AL123" i="10"/>
  <c r="AL124" i="10"/>
  <c r="AL125" i="10"/>
  <c r="F430" i="10"/>
  <c r="AP123" i="10"/>
  <c r="AP124" i="10"/>
  <c r="AP125" i="10"/>
  <c r="E430" i="10"/>
  <c r="AT123" i="10"/>
  <c r="AT124" i="10"/>
  <c r="AT125" i="10"/>
  <c r="D430" i="10"/>
  <c r="AX123" i="10"/>
  <c r="AX124" i="10"/>
  <c r="AX125" i="10"/>
  <c r="C430" i="10"/>
  <c r="BB123" i="10"/>
  <c r="BB124" i="10"/>
  <c r="BB125" i="10"/>
  <c r="B430" i="10"/>
  <c r="O429" i="10"/>
  <c r="F123" i="10"/>
  <c r="F124" i="10"/>
  <c r="F125" i="10"/>
  <c r="N429" i="10"/>
  <c r="J123" i="10"/>
  <c r="J124" i="10"/>
  <c r="J125" i="10"/>
  <c r="M429" i="10"/>
  <c r="N123" i="10"/>
  <c r="N124" i="10"/>
  <c r="N125" i="10"/>
  <c r="L429" i="10"/>
  <c r="S123" i="10"/>
  <c r="S124" i="10"/>
  <c r="S125" i="10"/>
  <c r="K429" i="10"/>
  <c r="W123" i="10"/>
  <c r="W124" i="10"/>
  <c r="W125" i="10"/>
  <c r="J429" i="10"/>
  <c r="AA123" i="10"/>
  <c r="AA124" i="10"/>
  <c r="AA125" i="10"/>
  <c r="I429" i="10"/>
  <c r="AE123" i="10"/>
  <c r="AE124" i="10"/>
  <c r="AE125" i="10"/>
  <c r="H429" i="10"/>
  <c r="AI123" i="10"/>
  <c r="AI124" i="10"/>
  <c r="AI125" i="10"/>
  <c r="G429" i="10"/>
  <c r="AM123" i="10"/>
  <c r="AM124" i="10"/>
  <c r="AM125" i="10"/>
  <c r="F429" i="10"/>
  <c r="AQ123" i="10"/>
  <c r="AQ124" i="10"/>
  <c r="AQ125" i="10"/>
  <c r="E429" i="10"/>
  <c r="AU123" i="10"/>
  <c r="AU124" i="10"/>
  <c r="AU125" i="10"/>
  <c r="D429" i="10"/>
  <c r="AY123" i="10"/>
  <c r="AY124" i="10"/>
  <c r="AY125" i="10"/>
  <c r="C429" i="10"/>
  <c r="BC123" i="10"/>
  <c r="BC124" i="10"/>
  <c r="BC125" i="10"/>
  <c r="B429" i="10"/>
  <c r="B426" i="10"/>
  <c r="B427" i="10"/>
  <c r="M426" i="10"/>
  <c r="M427" i="10"/>
  <c r="P427" i="10"/>
  <c r="O426" i="10"/>
  <c r="O427" i="10"/>
  <c r="N426" i="10"/>
  <c r="N427" i="10"/>
  <c r="L426" i="10"/>
  <c r="L427" i="10"/>
  <c r="K426" i="10"/>
  <c r="K427" i="10"/>
  <c r="J426" i="10"/>
  <c r="J427" i="10"/>
  <c r="I426" i="10"/>
  <c r="I427" i="10"/>
  <c r="H426" i="10"/>
  <c r="H427" i="10"/>
  <c r="G426" i="10"/>
  <c r="G427" i="10"/>
  <c r="F426" i="10"/>
  <c r="F427" i="10"/>
  <c r="E426" i="10"/>
  <c r="E427" i="10"/>
  <c r="D426" i="10"/>
  <c r="D427" i="10"/>
  <c r="C426" i="10"/>
  <c r="C427" i="10"/>
  <c r="P426" i="10"/>
  <c r="O425" i="10"/>
  <c r="N425" i="10"/>
  <c r="M425" i="10"/>
  <c r="L425" i="10"/>
  <c r="K425" i="10"/>
  <c r="J425" i="10"/>
  <c r="I425" i="10"/>
  <c r="H425" i="10"/>
  <c r="G425" i="10"/>
  <c r="F425" i="10"/>
  <c r="E425" i="10"/>
  <c r="D425" i="10"/>
  <c r="C425" i="10"/>
  <c r="B425" i="10"/>
  <c r="O424" i="10"/>
  <c r="N424" i="10"/>
  <c r="M424" i="10"/>
  <c r="L424" i="10"/>
  <c r="K424" i="10"/>
  <c r="J424" i="10"/>
  <c r="I424" i="10"/>
  <c r="H424" i="10"/>
  <c r="G424" i="10"/>
  <c r="F424" i="10"/>
  <c r="E424" i="10"/>
  <c r="D424" i="10"/>
  <c r="C424" i="10"/>
  <c r="B424" i="10"/>
  <c r="O423" i="10"/>
  <c r="N423" i="10"/>
  <c r="M423" i="10"/>
  <c r="L423" i="10"/>
  <c r="K423" i="10"/>
  <c r="J423" i="10"/>
  <c r="I423" i="10"/>
  <c r="H423" i="10"/>
  <c r="G423" i="10"/>
  <c r="F423" i="10"/>
  <c r="E423" i="10"/>
  <c r="D423" i="10"/>
  <c r="C423" i="10"/>
  <c r="B423" i="10"/>
  <c r="B420" i="10"/>
  <c r="B421" i="10"/>
  <c r="M420" i="10"/>
  <c r="M421" i="10"/>
  <c r="P421" i="10"/>
  <c r="O420" i="10"/>
  <c r="O421" i="10"/>
  <c r="N420" i="10"/>
  <c r="N421" i="10"/>
  <c r="L420" i="10"/>
  <c r="L421" i="10"/>
  <c r="K420" i="10"/>
  <c r="K421" i="10"/>
  <c r="J420" i="10"/>
  <c r="J421" i="10"/>
  <c r="I420" i="10"/>
  <c r="I421" i="10"/>
  <c r="H420" i="10"/>
  <c r="H421" i="10"/>
  <c r="G420" i="10"/>
  <c r="G421" i="10"/>
  <c r="F420" i="10"/>
  <c r="F421" i="10"/>
  <c r="E420" i="10"/>
  <c r="E421" i="10"/>
  <c r="D420" i="10"/>
  <c r="D421" i="10"/>
  <c r="C420" i="10"/>
  <c r="C421" i="10"/>
  <c r="P420" i="10"/>
  <c r="O419" i="10"/>
  <c r="N419" i="10"/>
  <c r="M419" i="10"/>
  <c r="L419" i="10"/>
  <c r="K419" i="10"/>
  <c r="J419" i="10"/>
  <c r="I419" i="10"/>
  <c r="H419" i="10"/>
  <c r="G419" i="10"/>
  <c r="F419" i="10"/>
  <c r="E419" i="10"/>
  <c r="D419" i="10"/>
  <c r="C419" i="10"/>
  <c r="B419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C418" i="10"/>
  <c r="B418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C417" i="10"/>
  <c r="B417" i="10"/>
  <c r="B414" i="10"/>
  <c r="B415" i="10"/>
  <c r="M414" i="10"/>
  <c r="M415" i="10"/>
  <c r="P415" i="10"/>
  <c r="O414" i="10"/>
  <c r="O415" i="10"/>
  <c r="N414" i="10"/>
  <c r="N415" i="10"/>
  <c r="L414" i="10"/>
  <c r="L415" i="10"/>
  <c r="K414" i="10"/>
  <c r="K415" i="10"/>
  <c r="J414" i="10"/>
  <c r="J415" i="10"/>
  <c r="I414" i="10"/>
  <c r="I415" i="10"/>
  <c r="H414" i="10"/>
  <c r="H415" i="10"/>
  <c r="G414" i="10"/>
  <c r="G415" i="10"/>
  <c r="F414" i="10"/>
  <c r="F415" i="10"/>
  <c r="E414" i="10"/>
  <c r="E415" i="10"/>
  <c r="D414" i="10"/>
  <c r="D415" i="10"/>
  <c r="C414" i="10"/>
  <c r="C415" i="10"/>
  <c r="P414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C413" i="10"/>
  <c r="B413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C412" i="10"/>
  <c r="B412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C411" i="10"/>
  <c r="B411" i="10"/>
  <c r="B409" i="10"/>
  <c r="M409" i="10"/>
  <c r="P409" i="10"/>
  <c r="O409" i="10"/>
  <c r="N409" i="10"/>
  <c r="L409" i="10"/>
  <c r="K409" i="10"/>
  <c r="J409" i="10"/>
  <c r="I409" i="10"/>
  <c r="H409" i="10"/>
  <c r="G409" i="10"/>
  <c r="F409" i="10"/>
  <c r="E409" i="10"/>
  <c r="D409" i="10"/>
  <c r="C409" i="10"/>
  <c r="P408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C407" i="10"/>
  <c r="B407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C406" i="10"/>
  <c r="B406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C405" i="10"/>
  <c r="B405" i="10"/>
  <c r="P402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C401" i="10"/>
  <c r="B401" i="10"/>
  <c r="O400" i="10"/>
  <c r="N400" i="10"/>
  <c r="M400" i="10"/>
  <c r="L400" i="10"/>
  <c r="K400" i="10"/>
  <c r="J400" i="10"/>
  <c r="I400" i="10"/>
  <c r="H400" i="10"/>
  <c r="G400" i="10"/>
  <c r="F400" i="10"/>
  <c r="E400" i="10"/>
  <c r="D400" i="10"/>
  <c r="C400" i="10"/>
  <c r="B400" i="10"/>
  <c r="O399" i="10"/>
  <c r="N399" i="10"/>
  <c r="M399" i="10"/>
  <c r="L399" i="10"/>
  <c r="K399" i="10"/>
  <c r="J399" i="10"/>
  <c r="I399" i="10"/>
  <c r="H399" i="10"/>
  <c r="G399" i="10"/>
  <c r="F399" i="10"/>
  <c r="E399" i="10"/>
  <c r="D399" i="10"/>
  <c r="C399" i="10"/>
  <c r="B399" i="10"/>
  <c r="B396" i="10"/>
  <c r="B397" i="10"/>
  <c r="M396" i="10"/>
  <c r="M397" i="10"/>
  <c r="P397" i="10"/>
  <c r="O396" i="10"/>
  <c r="O397" i="10"/>
  <c r="N396" i="10"/>
  <c r="N397" i="10"/>
  <c r="L396" i="10"/>
  <c r="L397" i="10"/>
  <c r="K396" i="10"/>
  <c r="K397" i="10"/>
  <c r="J396" i="10"/>
  <c r="J397" i="10"/>
  <c r="I396" i="10"/>
  <c r="I397" i="10"/>
  <c r="H396" i="10"/>
  <c r="H397" i="10"/>
  <c r="G396" i="10"/>
  <c r="G397" i="10"/>
  <c r="F396" i="10"/>
  <c r="F397" i="10"/>
  <c r="E396" i="10"/>
  <c r="E397" i="10"/>
  <c r="D396" i="10"/>
  <c r="D397" i="10"/>
  <c r="C396" i="10"/>
  <c r="C397" i="10"/>
  <c r="P396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C395" i="10"/>
  <c r="B395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B394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C393" i="10"/>
  <c r="B393" i="10"/>
  <c r="B390" i="10"/>
  <c r="B391" i="10"/>
  <c r="M390" i="10"/>
  <c r="M391" i="10"/>
  <c r="P391" i="10"/>
  <c r="O390" i="10"/>
  <c r="O391" i="10"/>
  <c r="N390" i="10"/>
  <c r="N391" i="10"/>
  <c r="L390" i="10"/>
  <c r="L391" i="10"/>
  <c r="K390" i="10"/>
  <c r="K391" i="10"/>
  <c r="J390" i="10"/>
  <c r="J391" i="10"/>
  <c r="I390" i="10"/>
  <c r="I391" i="10"/>
  <c r="H390" i="10"/>
  <c r="H391" i="10"/>
  <c r="G390" i="10"/>
  <c r="G391" i="10"/>
  <c r="F390" i="10"/>
  <c r="F391" i="10"/>
  <c r="E390" i="10"/>
  <c r="E391" i="10"/>
  <c r="D390" i="10"/>
  <c r="D391" i="10"/>
  <c r="C390" i="10"/>
  <c r="C391" i="10"/>
  <c r="P390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C388" i="10"/>
  <c r="B388" i="10"/>
  <c r="O387" i="10"/>
  <c r="N387" i="10"/>
  <c r="M387" i="10"/>
  <c r="L387" i="10"/>
  <c r="K387" i="10"/>
  <c r="J387" i="10"/>
  <c r="I387" i="10"/>
  <c r="H387" i="10"/>
  <c r="G387" i="10"/>
  <c r="F387" i="10"/>
  <c r="E387" i="10"/>
  <c r="D387" i="10"/>
  <c r="C387" i="10"/>
  <c r="B387" i="10"/>
  <c r="B384" i="10"/>
  <c r="B385" i="10"/>
  <c r="M384" i="10"/>
  <c r="M385" i="10"/>
  <c r="P385" i="10"/>
  <c r="O384" i="10"/>
  <c r="O385" i="10"/>
  <c r="N384" i="10"/>
  <c r="N385" i="10"/>
  <c r="L384" i="10"/>
  <c r="L385" i="10"/>
  <c r="K384" i="10"/>
  <c r="K385" i="10"/>
  <c r="J384" i="10"/>
  <c r="J385" i="10"/>
  <c r="I384" i="10"/>
  <c r="I385" i="10"/>
  <c r="H384" i="10"/>
  <c r="H385" i="10"/>
  <c r="G384" i="10"/>
  <c r="G385" i="10"/>
  <c r="F384" i="10"/>
  <c r="F385" i="10"/>
  <c r="E384" i="10"/>
  <c r="E385" i="10"/>
  <c r="D384" i="10"/>
  <c r="D385" i="10"/>
  <c r="C384" i="10"/>
  <c r="C385" i="10"/>
  <c r="P384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C383" i="10"/>
  <c r="B383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B382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B381" i="10"/>
  <c r="B378" i="10"/>
  <c r="B379" i="10"/>
  <c r="M378" i="10"/>
  <c r="M379" i="10"/>
  <c r="P379" i="10"/>
  <c r="O378" i="10"/>
  <c r="O379" i="10"/>
  <c r="N378" i="10"/>
  <c r="N379" i="10"/>
  <c r="L378" i="10"/>
  <c r="L379" i="10"/>
  <c r="K378" i="10"/>
  <c r="K379" i="10"/>
  <c r="J378" i="10"/>
  <c r="J379" i="10"/>
  <c r="I378" i="10"/>
  <c r="I379" i="10"/>
  <c r="H378" i="10"/>
  <c r="H379" i="10"/>
  <c r="G378" i="10"/>
  <c r="G379" i="10"/>
  <c r="F378" i="10"/>
  <c r="F379" i="10"/>
  <c r="E378" i="10"/>
  <c r="E379" i="10"/>
  <c r="D378" i="10"/>
  <c r="D379" i="10"/>
  <c r="C378" i="10"/>
  <c r="C379" i="10"/>
  <c r="P378" i="10"/>
  <c r="O377" i="10"/>
  <c r="N377" i="10"/>
  <c r="M377" i="10"/>
  <c r="L377" i="10"/>
  <c r="K377" i="10"/>
  <c r="J377" i="10"/>
  <c r="I377" i="10"/>
  <c r="H377" i="10"/>
  <c r="G377" i="10"/>
  <c r="F377" i="10"/>
  <c r="E377" i="10"/>
  <c r="D377" i="10"/>
  <c r="C377" i="10"/>
  <c r="B377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C376" i="10"/>
  <c r="B376" i="10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C375" i="10"/>
  <c r="B375" i="10"/>
  <c r="B373" i="10"/>
  <c r="M373" i="10"/>
  <c r="P373" i="10"/>
  <c r="O373" i="10"/>
  <c r="N373" i="10"/>
  <c r="L373" i="10"/>
  <c r="K373" i="10"/>
  <c r="J373" i="10"/>
  <c r="I373" i="10"/>
  <c r="H373" i="10"/>
  <c r="G373" i="10"/>
  <c r="F373" i="10"/>
  <c r="E373" i="10"/>
  <c r="D373" i="10"/>
  <c r="C373" i="10"/>
  <c r="P372" i="10"/>
  <c r="O371" i="10"/>
  <c r="N371" i="10"/>
  <c r="M371" i="10"/>
  <c r="L371" i="10"/>
  <c r="K371" i="10"/>
  <c r="J371" i="10"/>
  <c r="I371" i="10"/>
  <c r="H371" i="10"/>
  <c r="G371" i="10"/>
  <c r="F371" i="10"/>
  <c r="E371" i="10"/>
  <c r="D371" i="10"/>
  <c r="C371" i="10"/>
  <c r="B371" i="10"/>
  <c r="O370" i="10"/>
  <c r="N370" i="10"/>
  <c r="M370" i="10"/>
  <c r="L370" i="10"/>
  <c r="K370" i="10"/>
  <c r="J370" i="10"/>
  <c r="I370" i="10"/>
  <c r="H370" i="10"/>
  <c r="G370" i="10"/>
  <c r="F370" i="10"/>
  <c r="E370" i="10"/>
  <c r="D370" i="10"/>
  <c r="C370" i="10"/>
  <c r="B370" i="10"/>
  <c r="O369" i="10"/>
  <c r="N369" i="10"/>
  <c r="M369" i="10"/>
  <c r="L369" i="10"/>
  <c r="K369" i="10"/>
  <c r="J369" i="10"/>
  <c r="I369" i="10"/>
  <c r="H369" i="10"/>
  <c r="G369" i="10"/>
  <c r="F369" i="10"/>
  <c r="E369" i="10"/>
  <c r="D369" i="10"/>
  <c r="C369" i="10"/>
  <c r="B369" i="10"/>
  <c r="B367" i="10"/>
  <c r="M367" i="10"/>
  <c r="P367" i="10"/>
  <c r="O367" i="10"/>
  <c r="N367" i="10"/>
  <c r="L367" i="10"/>
  <c r="K367" i="10"/>
  <c r="J367" i="10"/>
  <c r="I367" i="10"/>
  <c r="H367" i="10"/>
  <c r="G367" i="10"/>
  <c r="F367" i="10"/>
  <c r="E367" i="10"/>
  <c r="D367" i="10"/>
  <c r="C367" i="10"/>
  <c r="P366" i="10"/>
  <c r="O365" i="10"/>
  <c r="N365" i="10"/>
  <c r="M365" i="10"/>
  <c r="L365" i="10"/>
  <c r="K365" i="10"/>
  <c r="J365" i="10"/>
  <c r="I365" i="10"/>
  <c r="H365" i="10"/>
  <c r="G365" i="10"/>
  <c r="F365" i="10"/>
  <c r="E365" i="10"/>
  <c r="D365" i="10"/>
  <c r="C365" i="10"/>
  <c r="B365" i="10"/>
  <c r="O364" i="10"/>
  <c r="N364" i="10"/>
  <c r="M364" i="10"/>
  <c r="L364" i="10"/>
  <c r="K364" i="10"/>
  <c r="J364" i="10"/>
  <c r="I364" i="10"/>
  <c r="H364" i="10"/>
  <c r="G364" i="10"/>
  <c r="F364" i="10"/>
  <c r="E364" i="10"/>
  <c r="D364" i="10"/>
  <c r="C364" i="10"/>
  <c r="B364" i="10"/>
  <c r="O363" i="10"/>
  <c r="N363" i="10"/>
  <c r="M363" i="10"/>
  <c r="L363" i="10"/>
  <c r="K363" i="10"/>
  <c r="J363" i="10"/>
  <c r="I363" i="10"/>
  <c r="H363" i="10"/>
  <c r="G363" i="10"/>
  <c r="F363" i="10"/>
  <c r="E363" i="10"/>
  <c r="D363" i="10"/>
  <c r="C363" i="10"/>
  <c r="B363" i="10"/>
  <c r="B361" i="10"/>
  <c r="M361" i="10"/>
  <c r="P361" i="10"/>
  <c r="O361" i="10"/>
  <c r="N361" i="10"/>
  <c r="L361" i="10"/>
  <c r="K361" i="10"/>
  <c r="J361" i="10"/>
  <c r="I361" i="10"/>
  <c r="H361" i="10"/>
  <c r="G361" i="10"/>
  <c r="F361" i="10"/>
  <c r="E361" i="10"/>
  <c r="D361" i="10"/>
  <c r="C361" i="10"/>
  <c r="O359" i="10"/>
  <c r="N359" i="10"/>
  <c r="M359" i="10"/>
  <c r="L359" i="10"/>
  <c r="K359" i="10"/>
  <c r="J359" i="10"/>
  <c r="I359" i="10"/>
  <c r="H359" i="10"/>
  <c r="G359" i="10"/>
  <c r="F359" i="10"/>
  <c r="E359" i="10"/>
  <c r="D359" i="10"/>
  <c r="C359" i="10"/>
  <c r="B359" i="10"/>
  <c r="O358" i="10"/>
  <c r="N358" i="10"/>
  <c r="M358" i="10"/>
  <c r="L358" i="10"/>
  <c r="K358" i="10"/>
  <c r="J358" i="10"/>
  <c r="I358" i="10"/>
  <c r="H358" i="10"/>
  <c r="G358" i="10"/>
  <c r="F358" i="10"/>
  <c r="E358" i="10"/>
  <c r="D358" i="10"/>
  <c r="C358" i="10"/>
  <c r="B358" i="10"/>
  <c r="O357" i="10"/>
  <c r="N357" i="10"/>
  <c r="M357" i="10"/>
  <c r="L357" i="10"/>
  <c r="K357" i="10"/>
  <c r="J357" i="10"/>
  <c r="I357" i="10"/>
  <c r="H357" i="10"/>
  <c r="G357" i="10"/>
  <c r="F357" i="10"/>
  <c r="E357" i="10"/>
  <c r="D357" i="10"/>
  <c r="C357" i="10"/>
  <c r="B357" i="10"/>
  <c r="B355" i="10"/>
  <c r="M355" i="10"/>
  <c r="P355" i="10"/>
  <c r="O355" i="10"/>
  <c r="N355" i="10"/>
  <c r="L355" i="10"/>
  <c r="K355" i="10"/>
  <c r="J355" i="10"/>
  <c r="I355" i="10"/>
  <c r="H355" i="10"/>
  <c r="G355" i="10"/>
  <c r="F355" i="10"/>
  <c r="E355" i="10"/>
  <c r="D355" i="10"/>
  <c r="C355" i="10"/>
  <c r="O353" i="10"/>
  <c r="N353" i="10"/>
  <c r="M353" i="10"/>
  <c r="L353" i="10"/>
  <c r="K353" i="10"/>
  <c r="J353" i="10"/>
  <c r="I353" i="10"/>
  <c r="H353" i="10"/>
  <c r="G353" i="10"/>
  <c r="F353" i="10"/>
  <c r="E353" i="10"/>
  <c r="D353" i="10"/>
  <c r="C353" i="10"/>
  <c r="B353" i="10"/>
  <c r="O352" i="10"/>
  <c r="N352" i="10"/>
  <c r="M352" i="10"/>
  <c r="L352" i="10"/>
  <c r="K352" i="10"/>
  <c r="J352" i="10"/>
  <c r="I352" i="10"/>
  <c r="H352" i="10"/>
  <c r="G352" i="10"/>
  <c r="F352" i="10"/>
  <c r="E352" i="10"/>
  <c r="D352" i="10"/>
  <c r="C352" i="10"/>
  <c r="B352" i="10"/>
  <c r="O351" i="10"/>
  <c r="N351" i="10"/>
  <c r="M351" i="10"/>
  <c r="L351" i="10"/>
  <c r="K351" i="10"/>
  <c r="J351" i="10"/>
  <c r="I351" i="10"/>
  <c r="H351" i="10"/>
  <c r="G351" i="10"/>
  <c r="F351" i="10"/>
  <c r="E351" i="10"/>
  <c r="D351" i="10"/>
  <c r="C351" i="10"/>
  <c r="B351" i="10"/>
  <c r="BK123" i="10"/>
  <c r="BK124" i="10"/>
  <c r="BK125" i="10"/>
  <c r="BJ123" i="10"/>
  <c r="BJ124" i="10"/>
  <c r="BJ125" i="10"/>
  <c r="BI123" i="10"/>
  <c r="BI124" i="10"/>
  <c r="BI125" i="10"/>
  <c r="BH123" i="10"/>
  <c r="BH124" i="10"/>
  <c r="BH125" i="10"/>
  <c r="BG123" i="10"/>
  <c r="BG124" i="10"/>
  <c r="BG125" i="10"/>
  <c r="BF123" i="10"/>
  <c r="BF124" i="10"/>
  <c r="BF125" i="10"/>
  <c r="BE123" i="10"/>
  <c r="BE124" i="10"/>
  <c r="BE125" i="10"/>
  <c r="BD123" i="10"/>
  <c r="BD124" i="10"/>
  <c r="BD125" i="10"/>
  <c r="O123" i="10"/>
  <c r="O124" i="10"/>
  <c r="O125" i="10"/>
  <c r="O716" i="8"/>
  <c r="N714" i="8"/>
  <c r="O715" i="8"/>
  <c r="O710" i="8"/>
  <c r="O712" i="8"/>
  <c r="M710" i="8"/>
  <c r="O711" i="8"/>
  <c r="O706" i="8"/>
  <c r="O708" i="8"/>
  <c r="L706" i="8"/>
  <c r="O707" i="8"/>
  <c r="O702" i="8"/>
  <c r="O704" i="8"/>
  <c r="K702" i="8"/>
  <c r="O703" i="8"/>
  <c r="O698" i="8"/>
  <c r="O700" i="8"/>
  <c r="J698" i="8"/>
  <c r="O699" i="8"/>
  <c r="O694" i="8"/>
  <c r="O696" i="8"/>
  <c r="I694" i="8"/>
  <c r="O695" i="8"/>
  <c r="O690" i="8"/>
  <c r="O692" i="8"/>
  <c r="H690" i="8"/>
  <c r="O691" i="8"/>
  <c r="O686" i="8"/>
  <c r="O688" i="8"/>
  <c r="G686" i="8"/>
  <c r="O687" i="8"/>
  <c r="O682" i="8"/>
  <c r="O684" i="8"/>
  <c r="F682" i="8"/>
  <c r="O683" i="8"/>
  <c r="O678" i="8"/>
  <c r="O680" i="8"/>
  <c r="E678" i="8"/>
  <c r="O679" i="8"/>
  <c r="O674" i="8"/>
  <c r="O676" i="8"/>
  <c r="D674" i="8"/>
  <c r="O675" i="8"/>
  <c r="O670" i="8"/>
  <c r="O672" i="8"/>
  <c r="C670" i="8"/>
  <c r="O671" i="8"/>
  <c r="O457" i="8"/>
  <c r="O640" i="8"/>
  <c r="O647" i="8"/>
  <c r="O662" i="8"/>
  <c r="O648" i="8"/>
  <c r="O663" i="8"/>
  <c r="O646" i="8"/>
  <c r="O432" i="8"/>
  <c r="O354" i="8"/>
  <c r="O360" i="8"/>
  <c r="O649" i="8"/>
  <c r="O664" i="8"/>
  <c r="O650" i="8"/>
  <c r="O665" i="8"/>
  <c r="O666" i="8"/>
  <c r="O667" i="8"/>
  <c r="O463" i="8"/>
  <c r="O464" i="8"/>
  <c r="O501" i="8"/>
  <c r="O502" i="8"/>
  <c r="O470" i="8"/>
  <c r="O471" i="8"/>
  <c r="O534" i="8"/>
  <c r="O535" i="8"/>
  <c r="O542" i="8"/>
  <c r="O543" i="8"/>
  <c r="O586" i="8"/>
  <c r="O587" i="8"/>
  <c r="O642" i="8"/>
  <c r="O660" i="8"/>
  <c r="N372" i="8"/>
  <c r="O656" i="8"/>
  <c r="N366" i="8"/>
  <c r="O655" i="8"/>
  <c r="N408" i="8"/>
  <c r="O657" i="8"/>
  <c r="O658" i="8"/>
  <c r="O645" i="8"/>
  <c r="O644" i="8"/>
  <c r="O637" i="8"/>
  <c r="O636" i="8"/>
  <c r="O634" i="8"/>
  <c r="O578" i="8"/>
  <c r="O579" i="8"/>
  <c r="O580" i="8"/>
  <c r="O577" i="8"/>
  <c r="O581" i="8"/>
  <c r="O564" i="8"/>
  <c r="O565" i="8"/>
  <c r="O566" i="8"/>
  <c r="O563" i="8"/>
  <c r="O567" i="8"/>
  <c r="O574" i="8"/>
  <c r="O582" i="8"/>
  <c r="O633" i="8"/>
  <c r="O402" i="8"/>
  <c r="O632" i="8"/>
  <c r="O629" i="8"/>
  <c r="O628" i="8"/>
  <c r="O627" i="8"/>
  <c r="O626" i="8"/>
  <c r="O624" i="8"/>
  <c r="O623" i="8"/>
  <c r="O622" i="8"/>
  <c r="O621" i="8"/>
  <c r="O619" i="8"/>
  <c r="O618" i="8"/>
  <c r="O617" i="8"/>
  <c r="O616" i="8"/>
  <c r="O614" i="8"/>
  <c r="O613" i="8"/>
  <c r="O612" i="8"/>
  <c r="O611" i="8"/>
  <c r="O602" i="8"/>
  <c r="O608" i="8"/>
  <c r="O601" i="8"/>
  <c r="O607" i="8"/>
  <c r="O600" i="8"/>
  <c r="O606" i="8"/>
  <c r="O599" i="8"/>
  <c r="O605" i="8"/>
  <c r="O603" i="8"/>
  <c r="O597" i="8"/>
  <c r="O595" i="8"/>
  <c r="O594" i="8"/>
  <c r="O593" i="8"/>
  <c r="O590" i="8"/>
  <c r="O589" i="8"/>
  <c r="O575" i="8"/>
  <c r="O510" i="8"/>
  <c r="O550" i="8"/>
  <c r="O573" i="8"/>
  <c r="O509" i="8"/>
  <c r="O549" i="8"/>
  <c r="O572" i="8"/>
  <c r="O508" i="8"/>
  <c r="O548" i="8"/>
  <c r="O571" i="8"/>
  <c r="O507" i="8"/>
  <c r="O547" i="8"/>
  <c r="O570" i="8"/>
  <c r="O568" i="8"/>
  <c r="O561" i="8"/>
  <c r="O560" i="8"/>
  <c r="O558" i="8"/>
  <c r="O557" i="8"/>
  <c r="O556" i="8"/>
  <c r="O555" i="8"/>
  <c r="O553" i="8"/>
  <c r="O552" i="8"/>
  <c r="O545" i="8"/>
  <c r="O538" i="8"/>
  <c r="O537" i="8"/>
  <c r="O526" i="8"/>
  <c r="O527" i="8"/>
  <c r="N525" i="8"/>
  <c r="N526" i="8"/>
  <c r="N527" i="8"/>
  <c r="N524" i="8"/>
  <c r="N528" i="8"/>
  <c r="O530" i="8"/>
  <c r="O529" i="8"/>
  <c r="O518" i="8"/>
  <c r="O519" i="8"/>
  <c r="N517" i="8"/>
  <c r="N518" i="8"/>
  <c r="N519" i="8"/>
  <c r="N516" i="8"/>
  <c r="N520" i="8"/>
  <c r="O522" i="8"/>
  <c r="O521" i="8"/>
  <c r="O513" i="8"/>
  <c r="O512" i="8"/>
  <c r="O505" i="8"/>
  <c r="O504" i="8"/>
  <c r="O475" i="8"/>
  <c r="O481" i="8"/>
  <c r="O487" i="8"/>
  <c r="O493" i="8"/>
  <c r="O476" i="8"/>
  <c r="O482" i="8"/>
  <c r="O488" i="8"/>
  <c r="O494" i="8"/>
  <c r="O477" i="8"/>
  <c r="O483" i="8"/>
  <c r="O489" i="8"/>
  <c r="O495" i="8"/>
  <c r="O474" i="8"/>
  <c r="O480" i="8"/>
  <c r="O486" i="8"/>
  <c r="O492" i="8"/>
  <c r="O496" i="8"/>
  <c r="O490" i="8"/>
  <c r="O484" i="8"/>
  <c r="O478" i="8"/>
  <c r="O466" i="8"/>
  <c r="O458" i="8"/>
  <c r="O456" i="8"/>
  <c r="O455" i="8"/>
  <c r="O454" i="8"/>
  <c r="O451" i="8"/>
  <c r="O452" i="8"/>
  <c r="O450" i="8"/>
  <c r="O449" i="8"/>
  <c r="O448" i="8"/>
  <c r="O444" i="8"/>
  <c r="O445" i="8"/>
  <c r="O443" i="8"/>
  <c r="O442" i="8"/>
  <c r="O441" i="8"/>
  <c r="O438" i="8"/>
  <c r="O439" i="8"/>
  <c r="O437" i="8"/>
  <c r="O436" i="8"/>
  <c r="O435" i="8"/>
  <c r="O433" i="8"/>
  <c r="D123" i="8"/>
  <c r="D124" i="8"/>
  <c r="D125" i="8"/>
  <c r="O431" i="8"/>
  <c r="E123" i="8"/>
  <c r="E124" i="8"/>
  <c r="E125" i="8"/>
  <c r="O430" i="8"/>
  <c r="F123" i="8"/>
  <c r="F124" i="8"/>
  <c r="F125" i="8"/>
  <c r="O429" i="8"/>
  <c r="O426" i="8"/>
  <c r="O427" i="8"/>
  <c r="O425" i="8"/>
  <c r="O424" i="8"/>
  <c r="O423" i="8"/>
  <c r="O420" i="8"/>
  <c r="O421" i="8"/>
  <c r="O419" i="8"/>
  <c r="O418" i="8"/>
  <c r="O417" i="8"/>
  <c r="O414" i="8"/>
  <c r="O415" i="8"/>
  <c r="O413" i="8"/>
  <c r="O412" i="8"/>
  <c r="O411" i="8"/>
  <c r="O409" i="8"/>
  <c r="O407" i="8"/>
  <c r="O406" i="8"/>
  <c r="O405" i="8"/>
  <c r="O401" i="8"/>
  <c r="O400" i="8"/>
  <c r="O399" i="8"/>
  <c r="O396" i="8"/>
  <c r="O397" i="8"/>
  <c r="O395" i="8"/>
  <c r="O394" i="8"/>
  <c r="O393" i="8"/>
  <c r="O390" i="8"/>
  <c r="O391" i="8"/>
  <c r="O389" i="8"/>
  <c r="O388" i="8"/>
  <c r="O387" i="8"/>
  <c r="O384" i="8"/>
  <c r="O385" i="8"/>
  <c r="O383" i="8"/>
  <c r="O382" i="8"/>
  <c r="O381" i="8"/>
  <c r="O378" i="8"/>
  <c r="O379" i="8"/>
  <c r="O377" i="8"/>
  <c r="O376" i="8"/>
  <c r="O375" i="8"/>
  <c r="O373" i="8"/>
  <c r="O371" i="8"/>
  <c r="O370" i="8"/>
  <c r="O369" i="8"/>
  <c r="O367" i="8"/>
  <c r="O365" i="8"/>
  <c r="O364" i="8"/>
  <c r="O363" i="8"/>
  <c r="O361" i="8"/>
  <c r="O359" i="8"/>
  <c r="O358" i="8"/>
  <c r="O357" i="8"/>
  <c r="O355" i="8"/>
  <c r="O353" i="8"/>
  <c r="O352" i="8"/>
  <c r="O351" i="8"/>
  <c r="O123" i="8"/>
  <c r="O124" i="8"/>
  <c r="O125" i="8"/>
  <c r="BA123" i="8"/>
  <c r="BB123" i="8"/>
  <c r="BC123" i="8"/>
  <c r="BD123" i="8"/>
  <c r="BE123" i="8"/>
  <c r="BF123" i="8"/>
  <c r="BG123" i="8"/>
  <c r="BH123" i="8"/>
  <c r="BI123" i="8"/>
  <c r="BJ123" i="8"/>
  <c r="BK123" i="8"/>
  <c r="BA124" i="8"/>
  <c r="BB124" i="8"/>
  <c r="BC124" i="8"/>
  <c r="BD124" i="8"/>
  <c r="BE124" i="8"/>
  <c r="BF124" i="8"/>
  <c r="BG124" i="8"/>
  <c r="BH124" i="8"/>
  <c r="BI124" i="8"/>
  <c r="BJ124" i="8"/>
  <c r="BK124" i="8"/>
  <c r="BA125" i="8"/>
  <c r="BB125" i="8"/>
  <c r="BC125" i="8"/>
  <c r="BD125" i="8"/>
  <c r="BE125" i="8"/>
  <c r="BF125" i="8"/>
  <c r="BG125" i="8"/>
  <c r="BH125" i="8"/>
  <c r="BI125" i="8"/>
  <c r="BJ125" i="8"/>
  <c r="BK125" i="8"/>
  <c r="H123" i="8"/>
  <c r="I123" i="8"/>
  <c r="J123" i="8"/>
  <c r="L123" i="8"/>
  <c r="M123" i="8"/>
  <c r="N123" i="8"/>
  <c r="Q123" i="8"/>
  <c r="R123" i="8"/>
  <c r="S123" i="8"/>
  <c r="U123" i="8"/>
  <c r="V123" i="8"/>
  <c r="W123" i="8"/>
  <c r="Y123" i="8"/>
  <c r="Z123" i="8"/>
  <c r="AA123" i="8"/>
  <c r="AC123" i="8"/>
  <c r="AD123" i="8"/>
  <c r="AE123" i="8"/>
  <c r="AG123" i="8"/>
  <c r="AH123" i="8"/>
  <c r="AI123" i="8"/>
  <c r="AK123" i="8"/>
  <c r="AL123" i="8"/>
  <c r="AM123" i="8"/>
  <c r="AO123" i="8"/>
  <c r="AP123" i="8"/>
  <c r="AQ123" i="8"/>
  <c r="AS123" i="8"/>
  <c r="AT123" i="8"/>
  <c r="AU123" i="8"/>
  <c r="AW123" i="8"/>
  <c r="AX123" i="8"/>
  <c r="AY123" i="8"/>
  <c r="H124" i="8"/>
  <c r="I124" i="8"/>
  <c r="J124" i="8"/>
  <c r="L124" i="8"/>
  <c r="M124" i="8"/>
  <c r="N124" i="8"/>
  <c r="Q124" i="8"/>
  <c r="R124" i="8"/>
  <c r="S124" i="8"/>
  <c r="U124" i="8"/>
  <c r="V124" i="8"/>
  <c r="W124" i="8"/>
  <c r="Y124" i="8"/>
  <c r="Z124" i="8"/>
  <c r="AA124" i="8"/>
  <c r="AC124" i="8"/>
  <c r="AD124" i="8"/>
  <c r="AE124" i="8"/>
  <c r="AG124" i="8"/>
  <c r="AH124" i="8"/>
  <c r="AI124" i="8"/>
  <c r="AK124" i="8"/>
  <c r="AL124" i="8"/>
  <c r="AM124" i="8"/>
  <c r="AO124" i="8"/>
  <c r="AP124" i="8"/>
  <c r="AQ124" i="8"/>
  <c r="AS124" i="8"/>
  <c r="AT124" i="8"/>
  <c r="AU124" i="8"/>
  <c r="AW124" i="8"/>
  <c r="AX124" i="8"/>
  <c r="AY124" i="8"/>
  <c r="B474" i="8"/>
  <c r="B480" i="8"/>
  <c r="B486" i="8"/>
  <c r="B492" i="8"/>
  <c r="C474" i="8"/>
  <c r="C480" i="8"/>
  <c r="C486" i="8"/>
  <c r="C492" i="8"/>
  <c r="D474" i="8"/>
  <c r="D480" i="8"/>
  <c r="D486" i="8"/>
  <c r="D492" i="8"/>
  <c r="E474" i="8"/>
  <c r="E480" i="8"/>
  <c r="E486" i="8"/>
  <c r="E492" i="8"/>
  <c r="F474" i="8"/>
  <c r="F480" i="8"/>
  <c r="F486" i="8"/>
  <c r="F492" i="8"/>
  <c r="G474" i="8"/>
  <c r="G480" i="8"/>
  <c r="G486" i="8"/>
  <c r="G492" i="8"/>
  <c r="H474" i="8"/>
  <c r="H480" i="8"/>
  <c r="H486" i="8"/>
  <c r="H492" i="8"/>
  <c r="I474" i="8"/>
  <c r="I480" i="8"/>
  <c r="I486" i="8"/>
  <c r="I492" i="8"/>
  <c r="J474" i="8"/>
  <c r="J480" i="8"/>
  <c r="J486" i="8"/>
  <c r="J492" i="8"/>
  <c r="K474" i="8"/>
  <c r="K480" i="8"/>
  <c r="K486" i="8"/>
  <c r="K492" i="8"/>
  <c r="L474" i="8"/>
  <c r="L480" i="8"/>
  <c r="L486" i="8"/>
  <c r="L492" i="8"/>
  <c r="M474" i="8"/>
  <c r="M480" i="8"/>
  <c r="M486" i="8"/>
  <c r="M492" i="8"/>
  <c r="N474" i="8"/>
  <c r="N480" i="8"/>
  <c r="N486" i="8"/>
  <c r="N492" i="8"/>
  <c r="B475" i="8"/>
  <c r="B481" i="8"/>
  <c r="B487" i="8"/>
  <c r="B493" i="8"/>
  <c r="C475" i="8"/>
  <c r="C481" i="8"/>
  <c r="C487" i="8"/>
  <c r="C493" i="8"/>
  <c r="D475" i="8"/>
  <c r="D481" i="8"/>
  <c r="D487" i="8"/>
  <c r="D493" i="8"/>
  <c r="E475" i="8"/>
  <c r="E481" i="8"/>
  <c r="E487" i="8"/>
  <c r="E493" i="8"/>
  <c r="F475" i="8"/>
  <c r="F481" i="8"/>
  <c r="F487" i="8"/>
  <c r="F493" i="8"/>
  <c r="G475" i="8"/>
  <c r="G481" i="8"/>
  <c r="G487" i="8"/>
  <c r="G493" i="8"/>
  <c r="H475" i="8"/>
  <c r="H481" i="8"/>
  <c r="H487" i="8"/>
  <c r="H493" i="8"/>
  <c r="I475" i="8"/>
  <c r="I481" i="8"/>
  <c r="I487" i="8"/>
  <c r="I493" i="8"/>
  <c r="J475" i="8"/>
  <c r="J481" i="8"/>
  <c r="J487" i="8"/>
  <c r="J493" i="8"/>
  <c r="K475" i="8"/>
  <c r="K481" i="8"/>
  <c r="K487" i="8"/>
  <c r="K493" i="8"/>
  <c r="L475" i="8"/>
  <c r="L481" i="8"/>
  <c r="L487" i="8"/>
  <c r="L493" i="8"/>
  <c r="M475" i="8"/>
  <c r="M481" i="8"/>
  <c r="M487" i="8"/>
  <c r="M493" i="8"/>
  <c r="N475" i="8"/>
  <c r="N481" i="8"/>
  <c r="N487" i="8"/>
  <c r="N493" i="8"/>
  <c r="B476" i="8"/>
  <c r="B482" i="8"/>
  <c r="B488" i="8"/>
  <c r="B494" i="8"/>
  <c r="C476" i="8"/>
  <c r="C482" i="8"/>
  <c r="C488" i="8"/>
  <c r="C494" i="8"/>
  <c r="D476" i="8"/>
  <c r="D482" i="8"/>
  <c r="D488" i="8"/>
  <c r="D494" i="8"/>
  <c r="E476" i="8"/>
  <c r="E482" i="8"/>
  <c r="E488" i="8"/>
  <c r="E494" i="8"/>
  <c r="F476" i="8"/>
  <c r="F482" i="8"/>
  <c r="F488" i="8"/>
  <c r="F494" i="8"/>
  <c r="G476" i="8"/>
  <c r="G482" i="8"/>
  <c r="G488" i="8"/>
  <c r="G494" i="8"/>
  <c r="H476" i="8"/>
  <c r="H482" i="8"/>
  <c r="H488" i="8"/>
  <c r="H494" i="8"/>
  <c r="I476" i="8"/>
  <c r="I482" i="8"/>
  <c r="I488" i="8"/>
  <c r="I494" i="8"/>
  <c r="J476" i="8"/>
  <c r="J482" i="8"/>
  <c r="J488" i="8"/>
  <c r="J494" i="8"/>
  <c r="K476" i="8"/>
  <c r="K482" i="8"/>
  <c r="K488" i="8"/>
  <c r="K494" i="8"/>
  <c r="L476" i="8"/>
  <c r="L482" i="8"/>
  <c r="L488" i="8"/>
  <c r="L494" i="8"/>
  <c r="M476" i="8"/>
  <c r="M482" i="8"/>
  <c r="M488" i="8"/>
  <c r="M494" i="8"/>
  <c r="N476" i="8"/>
  <c r="N482" i="8"/>
  <c r="N488" i="8"/>
  <c r="N494" i="8"/>
  <c r="B477" i="8"/>
  <c r="B483" i="8"/>
  <c r="B489" i="8"/>
  <c r="B495" i="8"/>
  <c r="C477" i="8"/>
  <c r="C483" i="8"/>
  <c r="C489" i="8"/>
  <c r="C495" i="8"/>
  <c r="D477" i="8"/>
  <c r="D483" i="8"/>
  <c r="D489" i="8"/>
  <c r="D495" i="8"/>
  <c r="E477" i="8"/>
  <c r="E483" i="8"/>
  <c r="E489" i="8"/>
  <c r="E495" i="8"/>
  <c r="F477" i="8"/>
  <c r="F483" i="8"/>
  <c r="F489" i="8"/>
  <c r="F495" i="8"/>
  <c r="G477" i="8"/>
  <c r="G483" i="8"/>
  <c r="G489" i="8"/>
  <c r="G495" i="8"/>
  <c r="H477" i="8"/>
  <c r="H483" i="8"/>
  <c r="H489" i="8"/>
  <c r="H495" i="8"/>
  <c r="I477" i="8"/>
  <c r="I483" i="8"/>
  <c r="I489" i="8"/>
  <c r="I495" i="8"/>
  <c r="J477" i="8"/>
  <c r="J483" i="8"/>
  <c r="J489" i="8"/>
  <c r="J495" i="8"/>
  <c r="K477" i="8"/>
  <c r="K483" i="8"/>
  <c r="K489" i="8"/>
  <c r="K495" i="8"/>
  <c r="L477" i="8"/>
  <c r="L483" i="8"/>
  <c r="L489" i="8"/>
  <c r="L495" i="8"/>
  <c r="M477" i="8"/>
  <c r="M483" i="8"/>
  <c r="M489" i="8"/>
  <c r="M495" i="8"/>
  <c r="N477" i="8"/>
  <c r="N483" i="8"/>
  <c r="N489" i="8"/>
  <c r="N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N602" i="8"/>
  <c r="N614" i="8"/>
  <c r="N608" i="8"/>
  <c r="M602" i="8"/>
  <c r="M614" i="8"/>
  <c r="M608" i="8"/>
  <c r="L602" i="8"/>
  <c r="L614" i="8"/>
  <c r="L608" i="8"/>
  <c r="K602" i="8"/>
  <c r="K614" i="8"/>
  <c r="K608" i="8"/>
  <c r="J602" i="8"/>
  <c r="J614" i="8"/>
  <c r="J608" i="8"/>
  <c r="I602" i="8"/>
  <c r="I614" i="8"/>
  <c r="I608" i="8"/>
  <c r="H602" i="8"/>
  <c r="H614" i="8"/>
  <c r="H608" i="8"/>
  <c r="G602" i="8"/>
  <c r="G614" i="8"/>
  <c r="G608" i="8"/>
  <c r="F602" i="8"/>
  <c r="F614" i="8"/>
  <c r="F608" i="8"/>
  <c r="E602" i="8"/>
  <c r="E614" i="8"/>
  <c r="E608" i="8"/>
  <c r="D602" i="8"/>
  <c r="D614" i="8"/>
  <c r="D608" i="8"/>
  <c r="C602" i="8"/>
  <c r="C614" i="8"/>
  <c r="C608" i="8"/>
  <c r="B602" i="8"/>
  <c r="B614" i="8"/>
  <c r="B608" i="8"/>
  <c r="N601" i="8"/>
  <c r="N613" i="8"/>
  <c r="N607" i="8"/>
  <c r="M601" i="8"/>
  <c r="M613" i="8"/>
  <c r="M607" i="8"/>
  <c r="L601" i="8"/>
  <c r="L613" i="8"/>
  <c r="L607" i="8"/>
  <c r="K601" i="8"/>
  <c r="K613" i="8"/>
  <c r="K607" i="8"/>
  <c r="J601" i="8"/>
  <c r="J613" i="8"/>
  <c r="J607" i="8"/>
  <c r="I601" i="8"/>
  <c r="I613" i="8"/>
  <c r="I607" i="8"/>
  <c r="H601" i="8"/>
  <c r="H613" i="8"/>
  <c r="H607" i="8"/>
  <c r="G601" i="8"/>
  <c r="G613" i="8"/>
  <c r="G607" i="8"/>
  <c r="F601" i="8"/>
  <c r="F613" i="8"/>
  <c r="F607" i="8"/>
  <c r="E601" i="8"/>
  <c r="E613" i="8"/>
  <c r="E607" i="8"/>
  <c r="D601" i="8"/>
  <c r="D613" i="8"/>
  <c r="D607" i="8"/>
  <c r="C601" i="8"/>
  <c r="C613" i="8"/>
  <c r="C607" i="8"/>
  <c r="B601" i="8"/>
  <c r="B613" i="8"/>
  <c r="B607" i="8"/>
  <c r="N600" i="8"/>
  <c r="N612" i="8"/>
  <c r="N606" i="8"/>
  <c r="M600" i="8"/>
  <c r="M612" i="8"/>
  <c r="M606" i="8"/>
  <c r="L600" i="8"/>
  <c r="L612" i="8"/>
  <c r="L606" i="8"/>
  <c r="K600" i="8"/>
  <c r="K612" i="8"/>
  <c r="K606" i="8"/>
  <c r="J600" i="8"/>
  <c r="J612" i="8"/>
  <c r="J606" i="8"/>
  <c r="I600" i="8"/>
  <c r="I612" i="8"/>
  <c r="I606" i="8"/>
  <c r="H600" i="8"/>
  <c r="H612" i="8"/>
  <c r="H606" i="8"/>
  <c r="G600" i="8"/>
  <c r="G612" i="8"/>
  <c r="G606" i="8"/>
  <c r="F600" i="8"/>
  <c r="F612" i="8"/>
  <c r="F606" i="8"/>
  <c r="E600" i="8"/>
  <c r="E612" i="8"/>
  <c r="E606" i="8"/>
  <c r="D600" i="8"/>
  <c r="D612" i="8"/>
  <c r="D606" i="8"/>
  <c r="C600" i="8"/>
  <c r="C612" i="8"/>
  <c r="C606" i="8"/>
  <c r="B600" i="8"/>
  <c r="B612" i="8"/>
  <c r="B606" i="8"/>
  <c r="N599" i="8"/>
  <c r="N611" i="8"/>
  <c r="N605" i="8"/>
  <c r="M599" i="8"/>
  <c r="M611" i="8"/>
  <c r="M605" i="8"/>
  <c r="L599" i="8"/>
  <c r="L611" i="8"/>
  <c r="L605" i="8"/>
  <c r="K599" i="8"/>
  <c r="K611" i="8"/>
  <c r="K605" i="8"/>
  <c r="J599" i="8"/>
  <c r="J611" i="8"/>
  <c r="J605" i="8"/>
  <c r="I599" i="8"/>
  <c r="I611" i="8"/>
  <c r="I605" i="8"/>
  <c r="H599" i="8"/>
  <c r="H611" i="8"/>
  <c r="H605" i="8"/>
  <c r="G599" i="8"/>
  <c r="G611" i="8"/>
  <c r="G605" i="8"/>
  <c r="F599" i="8"/>
  <c r="F611" i="8"/>
  <c r="F605" i="8"/>
  <c r="E599" i="8"/>
  <c r="E611" i="8"/>
  <c r="E605" i="8"/>
  <c r="D599" i="8"/>
  <c r="D611" i="8"/>
  <c r="D605" i="8"/>
  <c r="C599" i="8"/>
  <c r="C611" i="8"/>
  <c r="C605" i="8"/>
  <c r="B599" i="8"/>
  <c r="B611" i="8"/>
  <c r="B605" i="8"/>
  <c r="B490" i="8"/>
  <c r="M490" i="8"/>
  <c r="P490" i="8"/>
  <c r="N490" i="8"/>
  <c r="L490" i="8"/>
  <c r="K490" i="8"/>
  <c r="J490" i="8"/>
  <c r="I490" i="8"/>
  <c r="H490" i="8"/>
  <c r="G490" i="8"/>
  <c r="F490" i="8"/>
  <c r="E490" i="8"/>
  <c r="D490" i="8"/>
  <c r="C490" i="8"/>
  <c r="B484" i="8"/>
  <c r="M484" i="8"/>
  <c r="P484" i="8"/>
  <c r="N484" i="8"/>
  <c r="L484" i="8"/>
  <c r="K484" i="8"/>
  <c r="J484" i="8"/>
  <c r="I484" i="8"/>
  <c r="H484" i="8"/>
  <c r="G484" i="8"/>
  <c r="F484" i="8"/>
  <c r="E484" i="8"/>
  <c r="D484" i="8"/>
  <c r="C484" i="8"/>
  <c r="B478" i="8"/>
  <c r="M478" i="8"/>
  <c r="P478" i="8"/>
  <c r="N478" i="8"/>
  <c r="L478" i="8"/>
  <c r="K478" i="8"/>
  <c r="J478" i="8"/>
  <c r="I478" i="8"/>
  <c r="H478" i="8"/>
  <c r="G478" i="8"/>
  <c r="F478" i="8"/>
  <c r="E478" i="8"/>
  <c r="D478" i="8"/>
  <c r="C478" i="8"/>
  <c r="N716" i="8"/>
  <c r="N715" i="8"/>
  <c r="N712" i="8"/>
  <c r="M712" i="8"/>
  <c r="N711" i="8"/>
  <c r="N706" i="8"/>
  <c r="N708" i="8"/>
  <c r="M708" i="8"/>
  <c r="L708" i="8"/>
  <c r="N707" i="8"/>
  <c r="N702" i="8"/>
  <c r="N704" i="8"/>
  <c r="M702" i="8"/>
  <c r="M704" i="8"/>
  <c r="L704" i="8"/>
  <c r="K704" i="8"/>
  <c r="N703" i="8"/>
  <c r="N698" i="8"/>
  <c r="N700" i="8"/>
  <c r="M698" i="8"/>
  <c r="M700" i="8"/>
  <c r="L698" i="8"/>
  <c r="L700" i="8"/>
  <c r="K700" i="8"/>
  <c r="J700" i="8"/>
  <c r="N699" i="8"/>
  <c r="N694" i="8"/>
  <c r="N696" i="8"/>
  <c r="M694" i="8"/>
  <c r="M696" i="8"/>
  <c r="L694" i="8"/>
  <c r="L696" i="8"/>
  <c r="K694" i="8"/>
  <c r="K696" i="8"/>
  <c r="J696" i="8"/>
  <c r="I696" i="8"/>
  <c r="N695" i="8"/>
  <c r="N690" i="8"/>
  <c r="N692" i="8"/>
  <c r="M690" i="8"/>
  <c r="M692" i="8"/>
  <c r="L690" i="8"/>
  <c r="L692" i="8"/>
  <c r="K690" i="8"/>
  <c r="K692" i="8"/>
  <c r="J690" i="8"/>
  <c r="J692" i="8"/>
  <c r="I692" i="8"/>
  <c r="H692" i="8"/>
  <c r="N691" i="8"/>
  <c r="N686" i="8"/>
  <c r="N688" i="8"/>
  <c r="M686" i="8"/>
  <c r="M688" i="8"/>
  <c r="L686" i="8"/>
  <c r="L688" i="8"/>
  <c r="K686" i="8"/>
  <c r="K688" i="8"/>
  <c r="J686" i="8"/>
  <c r="J688" i="8"/>
  <c r="I686" i="8"/>
  <c r="I688" i="8"/>
  <c r="H688" i="8"/>
  <c r="G688" i="8"/>
  <c r="N687" i="8"/>
  <c r="N682" i="8"/>
  <c r="N684" i="8"/>
  <c r="M682" i="8"/>
  <c r="M684" i="8"/>
  <c r="L682" i="8"/>
  <c r="L684" i="8"/>
  <c r="K682" i="8"/>
  <c r="K684" i="8"/>
  <c r="J682" i="8"/>
  <c r="J684" i="8"/>
  <c r="I682" i="8"/>
  <c r="I684" i="8"/>
  <c r="H682" i="8"/>
  <c r="H684" i="8"/>
  <c r="G684" i="8"/>
  <c r="F684" i="8"/>
  <c r="N683" i="8"/>
  <c r="N678" i="8"/>
  <c r="N680" i="8"/>
  <c r="M678" i="8"/>
  <c r="M680" i="8"/>
  <c r="L678" i="8"/>
  <c r="L680" i="8"/>
  <c r="K678" i="8"/>
  <c r="K680" i="8"/>
  <c r="J678" i="8"/>
  <c r="J680" i="8"/>
  <c r="I678" i="8"/>
  <c r="I680" i="8"/>
  <c r="H678" i="8"/>
  <c r="H680" i="8"/>
  <c r="G678" i="8"/>
  <c r="G680" i="8"/>
  <c r="F680" i="8"/>
  <c r="E680" i="8"/>
  <c r="N679" i="8"/>
  <c r="N674" i="8"/>
  <c r="N676" i="8"/>
  <c r="M674" i="8"/>
  <c r="M676" i="8"/>
  <c r="L674" i="8"/>
  <c r="L676" i="8"/>
  <c r="K674" i="8"/>
  <c r="K676" i="8"/>
  <c r="J674" i="8"/>
  <c r="J676" i="8"/>
  <c r="I674" i="8"/>
  <c r="I676" i="8"/>
  <c r="H674" i="8"/>
  <c r="H676" i="8"/>
  <c r="G674" i="8"/>
  <c r="G676" i="8"/>
  <c r="F674" i="8"/>
  <c r="F676" i="8"/>
  <c r="E676" i="8"/>
  <c r="D676" i="8"/>
  <c r="N675" i="8"/>
  <c r="N670" i="8"/>
  <c r="N672" i="8"/>
  <c r="M670" i="8"/>
  <c r="M672" i="8"/>
  <c r="L670" i="8"/>
  <c r="L672" i="8"/>
  <c r="K670" i="8"/>
  <c r="K672" i="8"/>
  <c r="J670" i="8"/>
  <c r="J672" i="8"/>
  <c r="I670" i="8"/>
  <c r="I672" i="8"/>
  <c r="H670" i="8"/>
  <c r="H672" i="8"/>
  <c r="G670" i="8"/>
  <c r="G672" i="8"/>
  <c r="F670" i="8"/>
  <c r="F672" i="8"/>
  <c r="E670" i="8"/>
  <c r="E672" i="8"/>
  <c r="D672" i="8"/>
  <c r="C672" i="8"/>
  <c r="N671" i="8"/>
  <c r="N662" i="8"/>
  <c r="N663" i="8"/>
  <c r="I125" i="8"/>
  <c r="M125" i="8"/>
  <c r="R125" i="8"/>
  <c r="V125" i="8"/>
  <c r="Z125" i="8"/>
  <c r="AD125" i="8"/>
  <c r="AH125" i="8"/>
  <c r="AL125" i="8"/>
  <c r="AP125" i="8"/>
  <c r="AT125" i="8"/>
  <c r="AX125" i="8"/>
  <c r="N664" i="8"/>
  <c r="N665" i="8"/>
  <c r="N666" i="8"/>
  <c r="N667" i="8"/>
  <c r="M662" i="8"/>
  <c r="M663" i="8"/>
  <c r="M664" i="8"/>
  <c r="M665" i="8"/>
  <c r="M667" i="8"/>
  <c r="L662" i="8"/>
  <c r="L663" i="8"/>
  <c r="L664" i="8"/>
  <c r="L665" i="8"/>
  <c r="L667" i="8"/>
  <c r="K662" i="8"/>
  <c r="K663" i="8"/>
  <c r="K664" i="8"/>
  <c r="K665" i="8"/>
  <c r="K667" i="8"/>
  <c r="J662" i="8"/>
  <c r="J663" i="8"/>
  <c r="J664" i="8"/>
  <c r="J665" i="8"/>
  <c r="J667" i="8"/>
  <c r="I662" i="8"/>
  <c r="I663" i="8"/>
  <c r="I664" i="8"/>
  <c r="I665" i="8"/>
  <c r="I667" i="8"/>
  <c r="H662" i="8"/>
  <c r="H663" i="8"/>
  <c r="H664" i="8"/>
  <c r="H665" i="8"/>
  <c r="H667" i="8"/>
  <c r="G662" i="8"/>
  <c r="G663" i="8"/>
  <c r="G664" i="8"/>
  <c r="G665" i="8"/>
  <c r="G667" i="8"/>
  <c r="F662" i="8"/>
  <c r="F663" i="8"/>
  <c r="F664" i="8"/>
  <c r="F665" i="8"/>
  <c r="F667" i="8"/>
  <c r="E662" i="8"/>
  <c r="E663" i="8"/>
  <c r="E664" i="8"/>
  <c r="E665" i="8"/>
  <c r="E667" i="8"/>
  <c r="D662" i="8"/>
  <c r="D663" i="8"/>
  <c r="D664" i="8"/>
  <c r="D665" i="8"/>
  <c r="D667" i="8"/>
  <c r="C662" i="8"/>
  <c r="C663" i="8"/>
  <c r="C664" i="8"/>
  <c r="C665" i="8"/>
  <c r="C667" i="8"/>
  <c r="B662" i="8"/>
  <c r="B663" i="8"/>
  <c r="B664" i="8"/>
  <c r="B665" i="8"/>
  <c r="B667" i="8"/>
  <c r="N642" i="8"/>
  <c r="N660" i="8"/>
  <c r="M642" i="8"/>
  <c r="M660" i="8"/>
  <c r="L642" i="8"/>
  <c r="L660" i="8"/>
  <c r="K642" i="8"/>
  <c r="K660" i="8"/>
  <c r="J642" i="8"/>
  <c r="J660" i="8"/>
  <c r="I642" i="8"/>
  <c r="I660" i="8"/>
  <c r="H642" i="8"/>
  <c r="H660" i="8"/>
  <c r="G642" i="8"/>
  <c r="G660" i="8"/>
  <c r="F642" i="8"/>
  <c r="F660" i="8"/>
  <c r="E642" i="8"/>
  <c r="E660" i="8"/>
  <c r="D642" i="8"/>
  <c r="D660" i="8"/>
  <c r="C642" i="8"/>
  <c r="C660" i="8"/>
  <c r="N656" i="8"/>
  <c r="N655" i="8"/>
  <c r="N657" i="8"/>
  <c r="N658" i="8"/>
  <c r="L372" i="8"/>
  <c r="M656" i="8"/>
  <c r="L366" i="8"/>
  <c r="M655" i="8"/>
  <c r="L408" i="8"/>
  <c r="M657" i="8"/>
  <c r="M658" i="8"/>
  <c r="K372" i="8"/>
  <c r="L656" i="8"/>
  <c r="K366" i="8"/>
  <c r="L655" i="8"/>
  <c r="K408" i="8"/>
  <c r="L657" i="8"/>
  <c r="L658" i="8"/>
  <c r="J372" i="8"/>
  <c r="K656" i="8"/>
  <c r="J366" i="8"/>
  <c r="K655" i="8"/>
  <c r="J408" i="8"/>
  <c r="K657" i="8"/>
  <c r="K658" i="8"/>
  <c r="I372" i="8"/>
  <c r="J656" i="8"/>
  <c r="I366" i="8"/>
  <c r="J655" i="8"/>
  <c r="I408" i="8"/>
  <c r="J657" i="8"/>
  <c r="J658" i="8"/>
  <c r="H372" i="8"/>
  <c r="I656" i="8"/>
  <c r="H366" i="8"/>
  <c r="I655" i="8"/>
  <c r="H408" i="8"/>
  <c r="I657" i="8"/>
  <c r="I658" i="8"/>
  <c r="G372" i="8"/>
  <c r="H656" i="8"/>
  <c r="G366" i="8"/>
  <c r="H655" i="8"/>
  <c r="G408" i="8"/>
  <c r="H657" i="8"/>
  <c r="H658" i="8"/>
  <c r="F372" i="8"/>
  <c r="G656" i="8"/>
  <c r="F366" i="8"/>
  <c r="G655" i="8"/>
  <c r="F408" i="8"/>
  <c r="G657" i="8"/>
  <c r="G658" i="8"/>
  <c r="E372" i="8"/>
  <c r="F656" i="8"/>
  <c r="E366" i="8"/>
  <c r="F655" i="8"/>
  <c r="E408" i="8"/>
  <c r="F657" i="8"/>
  <c r="F658" i="8"/>
  <c r="D372" i="8"/>
  <c r="E656" i="8"/>
  <c r="D366" i="8"/>
  <c r="E655" i="8"/>
  <c r="D408" i="8"/>
  <c r="E657" i="8"/>
  <c r="E658" i="8"/>
  <c r="C372" i="8"/>
  <c r="D656" i="8"/>
  <c r="C366" i="8"/>
  <c r="D655" i="8"/>
  <c r="C408" i="8"/>
  <c r="D657" i="8"/>
  <c r="D658" i="8"/>
  <c r="B372" i="8"/>
  <c r="C656" i="8"/>
  <c r="B366" i="8"/>
  <c r="C655" i="8"/>
  <c r="B408" i="8"/>
  <c r="C657" i="8"/>
  <c r="C658" i="8"/>
  <c r="P646" i="8"/>
  <c r="N645" i="8"/>
  <c r="M645" i="8"/>
  <c r="L645" i="8"/>
  <c r="K645" i="8"/>
  <c r="J645" i="8"/>
  <c r="I645" i="8"/>
  <c r="H645" i="8"/>
  <c r="G645" i="8"/>
  <c r="F645" i="8"/>
  <c r="E645" i="8"/>
  <c r="D645" i="8"/>
  <c r="C645" i="8"/>
  <c r="B645" i="8"/>
  <c r="C644" i="8"/>
  <c r="M644" i="8"/>
  <c r="P644" i="8"/>
  <c r="N644" i="8"/>
  <c r="L644" i="8"/>
  <c r="K644" i="8"/>
  <c r="J644" i="8"/>
  <c r="I644" i="8"/>
  <c r="H644" i="8"/>
  <c r="G644" i="8"/>
  <c r="F644" i="8"/>
  <c r="E644" i="8"/>
  <c r="D644" i="8"/>
  <c r="B644" i="8"/>
  <c r="P643" i="8"/>
  <c r="P641" i="8"/>
  <c r="P640" i="8"/>
  <c r="C637" i="8"/>
  <c r="M637" i="8"/>
  <c r="P637" i="8"/>
  <c r="N637" i="8"/>
  <c r="L637" i="8"/>
  <c r="K637" i="8"/>
  <c r="J637" i="8"/>
  <c r="I637" i="8"/>
  <c r="H637" i="8"/>
  <c r="G637" i="8"/>
  <c r="F637" i="8"/>
  <c r="E637" i="8"/>
  <c r="D637" i="8"/>
  <c r="B637" i="8"/>
  <c r="C636" i="8"/>
  <c r="M636" i="8"/>
  <c r="P636" i="8"/>
  <c r="N636" i="8"/>
  <c r="L636" i="8"/>
  <c r="K636" i="8"/>
  <c r="J636" i="8"/>
  <c r="I636" i="8"/>
  <c r="H636" i="8"/>
  <c r="G636" i="8"/>
  <c r="F636" i="8"/>
  <c r="E636" i="8"/>
  <c r="D636" i="8"/>
  <c r="B636" i="8"/>
  <c r="C634" i="8"/>
  <c r="M634" i="8"/>
  <c r="P634" i="8"/>
  <c r="N634" i="8"/>
  <c r="L634" i="8"/>
  <c r="K634" i="8"/>
  <c r="J634" i="8"/>
  <c r="I634" i="8"/>
  <c r="H634" i="8"/>
  <c r="G634" i="8"/>
  <c r="F634" i="8"/>
  <c r="E634" i="8"/>
  <c r="D634" i="8"/>
  <c r="B634" i="8"/>
  <c r="C577" i="8"/>
  <c r="C578" i="8"/>
  <c r="C579" i="8"/>
  <c r="C580" i="8"/>
  <c r="C581" i="8"/>
  <c r="C563" i="8"/>
  <c r="C564" i="8"/>
  <c r="C565" i="8"/>
  <c r="C566" i="8"/>
  <c r="C567" i="8"/>
  <c r="C574" i="8"/>
  <c r="C582" i="8"/>
  <c r="C633" i="8"/>
  <c r="M577" i="8"/>
  <c r="M578" i="8"/>
  <c r="M579" i="8"/>
  <c r="M580" i="8"/>
  <c r="M581" i="8"/>
  <c r="M563" i="8"/>
  <c r="M564" i="8"/>
  <c r="M565" i="8"/>
  <c r="M566" i="8"/>
  <c r="M567" i="8"/>
  <c r="M574" i="8"/>
  <c r="M582" i="8"/>
  <c r="M633" i="8"/>
  <c r="P633" i="8"/>
  <c r="N578" i="8"/>
  <c r="N579" i="8"/>
  <c r="N577" i="8"/>
  <c r="N580" i="8"/>
  <c r="N581" i="8"/>
  <c r="N564" i="8"/>
  <c r="N565" i="8"/>
  <c r="N563" i="8"/>
  <c r="N566" i="8"/>
  <c r="N567" i="8"/>
  <c r="N574" i="8"/>
  <c r="N582" i="8"/>
  <c r="N633" i="8"/>
  <c r="L577" i="8"/>
  <c r="L578" i="8"/>
  <c r="L579" i="8"/>
  <c r="L580" i="8"/>
  <c r="L581" i="8"/>
  <c r="L563" i="8"/>
  <c r="L564" i="8"/>
  <c r="L565" i="8"/>
  <c r="L566" i="8"/>
  <c r="L567" i="8"/>
  <c r="L574" i="8"/>
  <c r="L582" i="8"/>
  <c r="L633" i="8"/>
  <c r="K577" i="8"/>
  <c r="K578" i="8"/>
  <c r="K579" i="8"/>
  <c r="K580" i="8"/>
  <c r="K581" i="8"/>
  <c r="K563" i="8"/>
  <c r="K564" i="8"/>
  <c r="K565" i="8"/>
  <c r="K566" i="8"/>
  <c r="K567" i="8"/>
  <c r="K574" i="8"/>
  <c r="K582" i="8"/>
  <c r="K633" i="8"/>
  <c r="J577" i="8"/>
  <c r="J578" i="8"/>
  <c r="J579" i="8"/>
  <c r="J580" i="8"/>
  <c r="J581" i="8"/>
  <c r="J563" i="8"/>
  <c r="J564" i="8"/>
  <c r="J565" i="8"/>
  <c r="J566" i="8"/>
  <c r="J567" i="8"/>
  <c r="J574" i="8"/>
  <c r="J582" i="8"/>
  <c r="J633" i="8"/>
  <c r="I577" i="8"/>
  <c r="I578" i="8"/>
  <c r="I579" i="8"/>
  <c r="I580" i="8"/>
  <c r="I581" i="8"/>
  <c r="I563" i="8"/>
  <c r="I564" i="8"/>
  <c r="I565" i="8"/>
  <c r="I566" i="8"/>
  <c r="I567" i="8"/>
  <c r="I574" i="8"/>
  <c r="I582" i="8"/>
  <c r="I633" i="8"/>
  <c r="H577" i="8"/>
  <c r="H578" i="8"/>
  <c r="H579" i="8"/>
  <c r="H580" i="8"/>
  <c r="H581" i="8"/>
  <c r="H563" i="8"/>
  <c r="H564" i="8"/>
  <c r="H565" i="8"/>
  <c r="H566" i="8"/>
  <c r="H567" i="8"/>
  <c r="H574" i="8"/>
  <c r="H582" i="8"/>
  <c r="H633" i="8"/>
  <c r="G577" i="8"/>
  <c r="G578" i="8"/>
  <c r="G579" i="8"/>
  <c r="G580" i="8"/>
  <c r="G581" i="8"/>
  <c r="G563" i="8"/>
  <c r="G564" i="8"/>
  <c r="G565" i="8"/>
  <c r="G566" i="8"/>
  <c r="G567" i="8"/>
  <c r="G574" i="8"/>
  <c r="G582" i="8"/>
  <c r="G633" i="8"/>
  <c r="F577" i="8"/>
  <c r="F578" i="8"/>
  <c r="F579" i="8"/>
  <c r="F580" i="8"/>
  <c r="F581" i="8"/>
  <c r="F563" i="8"/>
  <c r="F564" i="8"/>
  <c r="F565" i="8"/>
  <c r="F566" i="8"/>
  <c r="F567" i="8"/>
  <c r="F574" i="8"/>
  <c r="F582" i="8"/>
  <c r="F633" i="8"/>
  <c r="E577" i="8"/>
  <c r="E578" i="8"/>
  <c r="E579" i="8"/>
  <c r="E580" i="8"/>
  <c r="E581" i="8"/>
  <c r="E563" i="8"/>
  <c r="E564" i="8"/>
  <c r="E565" i="8"/>
  <c r="E566" i="8"/>
  <c r="E567" i="8"/>
  <c r="E574" i="8"/>
  <c r="E582" i="8"/>
  <c r="E633" i="8"/>
  <c r="D577" i="8"/>
  <c r="D578" i="8"/>
  <c r="D579" i="8"/>
  <c r="D580" i="8"/>
  <c r="D581" i="8"/>
  <c r="D563" i="8"/>
  <c r="D564" i="8"/>
  <c r="D565" i="8"/>
  <c r="D566" i="8"/>
  <c r="D567" i="8"/>
  <c r="D574" i="8"/>
  <c r="D582" i="8"/>
  <c r="D633" i="8"/>
  <c r="B577" i="8"/>
  <c r="B578" i="8"/>
  <c r="B579" i="8"/>
  <c r="B580" i="8"/>
  <c r="B581" i="8"/>
  <c r="B563" i="8"/>
  <c r="B564" i="8"/>
  <c r="B565" i="8"/>
  <c r="B566" i="8"/>
  <c r="B567" i="8"/>
  <c r="B574" i="8"/>
  <c r="B582" i="8"/>
  <c r="B633" i="8"/>
  <c r="C402" i="8"/>
  <c r="C632" i="8"/>
  <c r="M402" i="8"/>
  <c r="M632" i="8"/>
  <c r="P632" i="8"/>
  <c r="N402" i="8"/>
  <c r="N632" i="8"/>
  <c r="L402" i="8"/>
  <c r="L632" i="8"/>
  <c r="K402" i="8"/>
  <c r="K632" i="8"/>
  <c r="J402" i="8"/>
  <c r="J632" i="8"/>
  <c r="I402" i="8"/>
  <c r="I632" i="8"/>
  <c r="H402" i="8"/>
  <c r="H632" i="8"/>
  <c r="G402" i="8"/>
  <c r="G632" i="8"/>
  <c r="F402" i="8"/>
  <c r="F632" i="8"/>
  <c r="E402" i="8"/>
  <c r="E632" i="8"/>
  <c r="D402" i="8"/>
  <c r="D632" i="8"/>
  <c r="B402" i="8"/>
  <c r="B632" i="8"/>
  <c r="N629" i="8"/>
  <c r="M629" i="8"/>
  <c r="L629" i="8"/>
  <c r="K629" i="8"/>
  <c r="J629" i="8"/>
  <c r="I629" i="8"/>
  <c r="H629" i="8"/>
  <c r="G629" i="8"/>
  <c r="F629" i="8"/>
  <c r="E629" i="8"/>
  <c r="D629" i="8"/>
  <c r="C629" i="8"/>
  <c r="B629" i="8"/>
  <c r="N628" i="8"/>
  <c r="M628" i="8"/>
  <c r="L628" i="8"/>
  <c r="K628" i="8"/>
  <c r="J628" i="8"/>
  <c r="I628" i="8"/>
  <c r="H628" i="8"/>
  <c r="G628" i="8"/>
  <c r="F628" i="8"/>
  <c r="E628" i="8"/>
  <c r="D628" i="8"/>
  <c r="C628" i="8"/>
  <c r="B628" i="8"/>
  <c r="N627" i="8"/>
  <c r="M627" i="8"/>
  <c r="L627" i="8"/>
  <c r="K627" i="8"/>
  <c r="J627" i="8"/>
  <c r="I627" i="8"/>
  <c r="H627" i="8"/>
  <c r="G627" i="8"/>
  <c r="F627" i="8"/>
  <c r="E627" i="8"/>
  <c r="D627" i="8"/>
  <c r="C627" i="8"/>
  <c r="B627" i="8"/>
  <c r="N626" i="8"/>
  <c r="M626" i="8"/>
  <c r="L626" i="8"/>
  <c r="K626" i="8"/>
  <c r="J626" i="8"/>
  <c r="I626" i="8"/>
  <c r="H626" i="8"/>
  <c r="G626" i="8"/>
  <c r="F626" i="8"/>
  <c r="E626" i="8"/>
  <c r="D626" i="8"/>
  <c r="C626" i="8"/>
  <c r="B626" i="8"/>
  <c r="N624" i="8"/>
  <c r="M624" i="8"/>
  <c r="L624" i="8"/>
  <c r="K624" i="8"/>
  <c r="J624" i="8"/>
  <c r="I624" i="8"/>
  <c r="H624" i="8"/>
  <c r="G624" i="8"/>
  <c r="F624" i="8"/>
  <c r="E624" i="8"/>
  <c r="D624" i="8"/>
  <c r="C624" i="8"/>
  <c r="B624" i="8"/>
  <c r="N623" i="8"/>
  <c r="M623" i="8"/>
  <c r="L623" i="8"/>
  <c r="K623" i="8"/>
  <c r="J623" i="8"/>
  <c r="I623" i="8"/>
  <c r="H623" i="8"/>
  <c r="G623" i="8"/>
  <c r="F623" i="8"/>
  <c r="E623" i="8"/>
  <c r="D623" i="8"/>
  <c r="C623" i="8"/>
  <c r="B623" i="8"/>
  <c r="N622" i="8"/>
  <c r="M622" i="8"/>
  <c r="L622" i="8"/>
  <c r="K622" i="8"/>
  <c r="J622" i="8"/>
  <c r="I622" i="8"/>
  <c r="H622" i="8"/>
  <c r="G622" i="8"/>
  <c r="F622" i="8"/>
  <c r="E622" i="8"/>
  <c r="D622" i="8"/>
  <c r="C622" i="8"/>
  <c r="B622" i="8"/>
  <c r="N621" i="8"/>
  <c r="M621" i="8"/>
  <c r="L621" i="8"/>
  <c r="K621" i="8"/>
  <c r="J621" i="8"/>
  <c r="I621" i="8"/>
  <c r="H621" i="8"/>
  <c r="G621" i="8"/>
  <c r="F621" i="8"/>
  <c r="E621" i="8"/>
  <c r="D621" i="8"/>
  <c r="C621" i="8"/>
  <c r="B621" i="8"/>
  <c r="N619" i="8"/>
  <c r="M619" i="8"/>
  <c r="L619" i="8"/>
  <c r="K619" i="8"/>
  <c r="J619" i="8"/>
  <c r="I619" i="8"/>
  <c r="H619" i="8"/>
  <c r="G619" i="8"/>
  <c r="F619" i="8"/>
  <c r="E619" i="8"/>
  <c r="D619" i="8"/>
  <c r="C619" i="8"/>
  <c r="B619" i="8"/>
  <c r="N618" i="8"/>
  <c r="M618" i="8"/>
  <c r="L618" i="8"/>
  <c r="K618" i="8"/>
  <c r="J618" i="8"/>
  <c r="I618" i="8"/>
  <c r="H618" i="8"/>
  <c r="G618" i="8"/>
  <c r="F618" i="8"/>
  <c r="E618" i="8"/>
  <c r="D618" i="8"/>
  <c r="C618" i="8"/>
  <c r="B618" i="8"/>
  <c r="N617" i="8"/>
  <c r="M617" i="8"/>
  <c r="L617" i="8"/>
  <c r="K617" i="8"/>
  <c r="J617" i="8"/>
  <c r="I617" i="8"/>
  <c r="H617" i="8"/>
  <c r="G617" i="8"/>
  <c r="F617" i="8"/>
  <c r="E617" i="8"/>
  <c r="D617" i="8"/>
  <c r="C617" i="8"/>
  <c r="B617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B616" i="8"/>
  <c r="P608" i="8"/>
  <c r="C603" i="8"/>
  <c r="M603" i="8"/>
  <c r="P603" i="8"/>
  <c r="N603" i="8"/>
  <c r="L603" i="8"/>
  <c r="K603" i="8"/>
  <c r="J603" i="8"/>
  <c r="I603" i="8"/>
  <c r="H603" i="8"/>
  <c r="G603" i="8"/>
  <c r="F603" i="8"/>
  <c r="E603" i="8"/>
  <c r="D603" i="8"/>
  <c r="B603" i="8"/>
  <c r="C597" i="8"/>
  <c r="M597" i="8"/>
  <c r="P597" i="8"/>
  <c r="N597" i="8"/>
  <c r="L597" i="8"/>
  <c r="K597" i="8"/>
  <c r="J597" i="8"/>
  <c r="I597" i="8"/>
  <c r="H597" i="8"/>
  <c r="G597" i="8"/>
  <c r="F597" i="8"/>
  <c r="E597" i="8"/>
  <c r="D597" i="8"/>
  <c r="B597" i="8"/>
  <c r="P596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B593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C589" i="8"/>
  <c r="M589" i="8"/>
  <c r="P589" i="8"/>
  <c r="N589" i="8"/>
  <c r="L589" i="8"/>
  <c r="K589" i="8"/>
  <c r="J589" i="8"/>
  <c r="I589" i="8"/>
  <c r="H589" i="8"/>
  <c r="G589" i="8"/>
  <c r="F589" i="8"/>
  <c r="E589" i="8"/>
  <c r="D589" i="8"/>
  <c r="B589" i="8"/>
  <c r="P588" i="8"/>
  <c r="P582" i="8"/>
  <c r="P581" i="8"/>
  <c r="C575" i="8"/>
  <c r="M575" i="8"/>
  <c r="P575" i="8"/>
  <c r="N575" i="8"/>
  <c r="L575" i="8"/>
  <c r="K575" i="8"/>
  <c r="J575" i="8"/>
  <c r="I575" i="8"/>
  <c r="H575" i="8"/>
  <c r="G575" i="8"/>
  <c r="F575" i="8"/>
  <c r="E575" i="8"/>
  <c r="D575" i="8"/>
  <c r="B575" i="8"/>
  <c r="P574" i="8"/>
  <c r="N510" i="8"/>
  <c r="N550" i="8"/>
  <c r="N573" i="8"/>
  <c r="M510" i="8"/>
  <c r="M550" i="8"/>
  <c r="M573" i="8"/>
  <c r="L510" i="8"/>
  <c r="L550" i="8"/>
  <c r="L573" i="8"/>
  <c r="K510" i="8"/>
  <c r="K550" i="8"/>
  <c r="K573" i="8"/>
  <c r="J510" i="8"/>
  <c r="J550" i="8"/>
  <c r="J573" i="8"/>
  <c r="I510" i="8"/>
  <c r="I550" i="8"/>
  <c r="I573" i="8"/>
  <c r="H510" i="8"/>
  <c r="H550" i="8"/>
  <c r="H573" i="8"/>
  <c r="G510" i="8"/>
  <c r="G550" i="8"/>
  <c r="G573" i="8"/>
  <c r="F510" i="8"/>
  <c r="F550" i="8"/>
  <c r="F573" i="8"/>
  <c r="E510" i="8"/>
  <c r="E550" i="8"/>
  <c r="E573" i="8"/>
  <c r="D510" i="8"/>
  <c r="D550" i="8"/>
  <c r="D573" i="8"/>
  <c r="C510" i="8"/>
  <c r="C550" i="8"/>
  <c r="C573" i="8"/>
  <c r="B510" i="8"/>
  <c r="B550" i="8"/>
  <c r="B573" i="8"/>
  <c r="N509" i="8"/>
  <c r="N549" i="8"/>
  <c r="N572" i="8"/>
  <c r="M509" i="8"/>
  <c r="M549" i="8"/>
  <c r="M572" i="8"/>
  <c r="L509" i="8"/>
  <c r="L549" i="8"/>
  <c r="L572" i="8"/>
  <c r="K509" i="8"/>
  <c r="K549" i="8"/>
  <c r="K572" i="8"/>
  <c r="J509" i="8"/>
  <c r="J549" i="8"/>
  <c r="J572" i="8"/>
  <c r="I509" i="8"/>
  <c r="I549" i="8"/>
  <c r="I572" i="8"/>
  <c r="H509" i="8"/>
  <c r="H549" i="8"/>
  <c r="H572" i="8"/>
  <c r="G509" i="8"/>
  <c r="G549" i="8"/>
  <c r="G572" i="8"/>
  <c r="F509" i="8"/>
  <c r="F549" i="8"/>
  <c r="F572" i="8"/>
  <c r="E509" i="8"/>
  <c r="E549" i="8"/>
  <c r="E572" i="8"/>
  <c r="D509" i="8"/>
  <c r="D549" i="8"/>
  <c r="D572" i="8"/>
  <c r="C509" i="8"/>
  <c r="C549" i="8"/>
  <c r="C572" i="8"/>
  <c r="B509" i="8"/>
  <c r="B549" i="8"/>
  <c r="B572" i="8"/>
  <c r="N508" i="8"/>
  <c r="N548" i="8"/>
  <c r="N571" i="8"/>
  <c r="M508" i="8"/>
  <c r="M548" i="8"/>
  <c r="M571" i="8"/>
  <c r="L508" i="8"/>
  <c r="L548" i="8"/>
  <c r="L571" i="8"/>
  <c r="K508" i="8"/>
  <c r="K548" i="8"/>
  <c r="K571" i="8"/>
  <c r="J508" i="8"/>
  <c r="J548" i="8"/>
  <c r="J571" i="8"/>
  <c r="I508" i="8"/>
  <c r="I548" i="8"/>
  <c r="I571" i="8"/>
  <c r="H508" i="8"/>
  <c r="H548" i="8"/>
  <c r="H571" i="8"/>
  <c r="G508" i="8"/>
  <c r="G548" i="8"/>
  <c r="G571" i="8"/>
  <c r="F508" i="8"/>
  <c r="F548" i="8"/>
  <c r="F571" i="8"/>
  <c r="E508" i="8"/>
  <c r="E548" i="8"/>
  <c r="E571" i="8"/>
  <c r="D508" i="8"/>
  <c r="D548" i="8"/>
  <c r="D571" i="8"/>
  <c r="C508" i="8"/>
  <c r="C548" i="8"/>
  <c r="C571" i="8"/>
  <c r="B508" i="8"/>
  <c r="B548" i="8"/>
  <c r="B571" i="8"/>
  <c r="N507" i="8"/>
  <c r="N547" i="8"/>
  <c r="N570" i="8"/>
  <c r="M507" i="8"/>
  <c r="M547" i="8"/>
  <c r="M570" i="8"/>
  <c r="L507" i="8"/>
  <c r="L547" i="8"/>
  <c r="L570" i="8"/>
  <c r="K507" i="8"/>
  <c r="K547" i="8"/>
  <c r="K570" i="8"/>
  <c r="J507" i="8"/>
  <c r="J547" i="8"/>
  <c r="J570" i="8"/>
  <c r="I507" i="8"/>
  <c r="I547" i="8"/>
  <c r="I570" i="8"/>
  <c r="H507" i="8"/>
  <c r="H547" i="8"/>
  <c r="H570" i="8"/>
  <c r="G507" i="8"/>
  <c r="G547" i="8"/>
  <c r="G570" i="8"/>
  <c r="F507" i="8"/>
  <c r="F547" i="8"/>
  <c r="F570" i="8"/>
  <c r="E507" i="8"/>
  <c r="E547" i="8"/>
  <c r="E570" i="8"/>
  <c r="D507" i="8"/>
  <c r="D547" i="8"/>
  <c r="D570" i="8"/>
  <c r="C507" i="8"/>
  <c r="C547" i="8"/>
  <c r="C570" i="8"/>
  <c r="B507" i="8"/>
  <c r="B547" i="8"/>
  <c r="B570" i="8"/>
  <c r="C568" i="8"/>
  <c r="M568" i="8"/>
  <c r="P568" i="8"/>
  <c r="N568" i="8"/>
  <c r="L568" i="8"/>
  <c r="K568" i="8"/>
  <c r="J568" i="8"/>
  <c r="I568" i="8"/>
  <c r="H568" i="8"/>
  <c r="G568" i="8"/>
  <c r="F568" i="8"/>
  <c r="E568" i="8"/>
  <c r="D568" i="8"/>
  <c r="B568" i="8"/>
  <c r="P567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C560" i="8"/>
  <c r="M560" i="8"/>
  <c r="P560" i="8"/>
  <c r="N560" i="8"/>
  <c r="L560" i="8"/>
  <c r="K560" i="8"/>
  <c r="J560" i="8"/>
  <c r="I560" i="8"/>
  <c r="H560" i="8"/>
  <c r="G560" i="8"/>
  <c r="F560" i="8"/>
  <c r="E560" i="8"/>
  <c r="D560" i="8"/>
  <c r="B560" i="8"/>
  <c r="P559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B556" i="8"/>
  <c r="N555" i="8"/>
  <c r="M555" i="8"/>
  <c r="L555" i="8"/>
  <c r="K555" i="8"/>
  <c r="J555" i="8"/>
  <c r="I555" i="8"/>
  <c r="H555" i="8"/>
  <c r="G555" i="8"/>
  <c r="F555" i="8"/>
  <c r="E555" i="8"/>
  <c r="D555" i="8"/>
  <c r="C555" i="8"/>
  <c r="B555" i="8"/>
  <c r="N553" i="8"/>
  <c r="M553" i="8"/>
  <c r="L553" i="8"/>
  <c r="K553" i="8"/>
  <c r="J553" i="8"/>
  <c r="I553" i="8"/>
  <c r="H553" i="8"/>
  <c r="G553" i="8"/>
  <c r="F553" i="8"/>
  <c r="E553" i="8"/>
  <c r="D553" i="8"/>
  <c r="C553" i="8"/>
  <c r="C552" i="8"/>
  <c r="M552" i="8"/>
  <c r="P552" i="8"/>
  <c r="N552" i="8"/>
  <c r="L552" i="8"/>
  <c r="K552" i="8"/>
  <c r="J552" i="8"/>
  <c r="I552" i="8"/>
  <c r="H552" i="8"/>
  <c r="G552" i="8"/>
  <c r="F552" i="8"/>
  <c r="E552" i="8"/>
  <c r="D552" i="8"/>
  <c r="B552" i="8"/>
  <c r="P551" i="8"/>
  <c r="C545" i="8"/>
  <c r="M545" i="8"/>
  <c r="P545" i="8"/>
  <c r="N545" i="8"/>
  <c r="L545" i="8"/>
  <c r="K545" i="8"/>
  <c r="J545" i="8"/>
  <c r="I545" i="8"/>
  <c r="H545" i="8"/>
  <c r="G545" i="8"/>
  <c r="F545" i="8"/>
  <c r="E545" i="8"/>
  <c r="D545" i="8"/>
  <c r="B545" i="8"/>
  <c r="P544" i="8"/>
  <c r="N538" i="8"/>
  <c r="M538" i="8"/>
  <c r="L538" i="8"/>
  <c r="K538" i="8"/>
  <c r="J538" i="8"/>
  <c r="I538" i="8"/>
  <c r="H538" i="8"/>
  <c r="G538" i="8"/>
  <c r="F538" i="8"/>
  <c r="E538" i="8"/>
  <c r="D538" i="8"/>
  <c r="C538" i="8"/>
  <c r="C537" i="8"/>
  <c r="M537" i="8"/>
  <c r="P537" i="8"/>
  <c r="N537" i="8"/>
  <c r="L537" i="8"/>
  <c r="K537" i="8"/>
  <c r="J537" i="8"/>
  <c r="I537" i="8"/>
  <c r="H537" i="8"/>
  <c r="G537" i="8"/>
  <c r="F537" i="8"/>
  <c r="E537" i="8"/>
  <c r="D537" i="8"/>
  <c r="B537" i="8"/>
  <c r="P536" i="8"/>
  <c r="N530" i="8"/>
  <c r="L524" i="8"/>
  <c r="L525" i="8"/>
  <c r="L526" i="8"/>
  <c r="L527" i="8"/>
  <c r="L528" i="8"/>
  <c r="M530" i="8"/>
  <c r="K524" i="8"/>
  <c r="K525" i="8"/>
  <c r="K526" i="8"/>
  <c r="K527" i="8"/>
  <c r="K528" i="8"/>
  <c r="L530" i="8"/>
  <c r="J524" i="8"/>
  <c r="J525" i="8"/>
  <c r="J526" i="8"/>
  <c r="J527" i="8"/>
  <c r="J528" i="8"/>
  <c r="K530" i="8"/>
  <c r="I524" i="8"/>
  <c r="I525" i="8"/>
  <c r="I526" i="8"/>
  <c r="I527" i="8"/>
  <c r="I528" i="8"/>
  <c r="J530" i="8"/>
  <c r="H524" i="8"/>
  <c r="H525" i="8"/>
  <c r="H526" i="8"/>
  <c r="H527" i="8"/>
  <c r="H528" i="8"/>
  <c r="I530" i="8"/>
  <c r="G524" i="8"/>
  <c r="G525" i="8"/>
  <c r="G526" i="8"/>
  <c r="G527" i="8"/>
  <c r="G528" i="8"/>
  <c r="H530" i="8"/>
  <c r="F524" i="8"/>
  <c r="F525" i="8"/>
  <c r="F526" i="8"/>
  <c r="F527" i="8"/>
  <c r="F528" i="8"/>
  <c r="G530" i="8"/>
  <c r="E524" i="8"/>
  <c r="E525" i="8"/>
  <c r="E526" i="8"/>
  <c r="E527" i="8"/>
  <c r="E528" i="8"/>
  <c r="F530" i="8"/>
  <c r="D524" i="8"/>
  <c r="D525" i="8"/>
  <c r="D526" i="8"/>
  <c r="D527" i="8"/>
  <c r="D528" i="8"/>
  <c r="E530" i="8"/>
  <c r="C524" i="8"/>
  <c r="C525" i="8"/>
  <c r="C526" i="8"/>
  <c r="C527" i="8"/>
  <c r="C528" i="8"/>
  <c r="D530" i="8"/>
  <c r="B524" i="8"/>
  <c r="B525" i="8"/>
  <c r="B526" i="8"/>
  <c r="B527" i="8"/>
  <c r="B528" i="8"/>
  <c r="C530" i="8"/>
  <c r="C529" i="8"/>
  <c r="M529" i="8"/>
  <c r="P529" i="8"/>
  <c r="N529" i="8"/>
  <c r="L529" i="8"/>
  <c r="K529" i="8"/>
  <c r="J529" i="8"/>
  <c r="I529" i="8"/>
  <c r="H529" i="8"/>
  <c r="G529" i="8"/>
  <c r="F529" i="8"/>
  <c r="E529" i="8"/>
  <c r="D529" i="8"/>
  <c r="B529" i="8"/>
  <c r="P528" i="8"/>
  <c r="N522" i="8"/>
  <c r="L516" i="8"/>
  <c r="L517" i="8"/>
  <c r="L518" i="8"/>
  <c r="L519" i="8"/>
  <c r="L520" i="8"/>
  <c r="M522" i="8"/>
  <c r="K516" i="8"/>
  <c r="K517" i="8"/>
  <c r="K518" i="8"/>
  <c r="K519" i="8"/>
  <c r="K520" i="8"/>
  <c r="L522" i="8"/>
  <c r="J516" i="8"/>
  <c r="J517" i="8"/>
  <c r="J518" i="8"/>
  <c r="J519" i="8"/>
  <c r="J520" i="8"/>
  <c r="K522" i="8"/>
  <c r="I516" i="8"/>
  <c r="I517" i="8"/>
  <c r="I518" i="8"/>
  <c r="I519" i="8"/>
  <c r="I520" i="8"/>
  <c r="J522" i="8"/>
  <c r="H516" i="8"/>
  <c r="H517" i="8"/>
  <c r="H518" i="8"/>
  <c r="H519" i="8"/>
  <c r="H520" i="8"/>
  <c r="I522" i="8"/>
  <c r="G516" i="8"/>
  <c r="G517" i="8"/>
  <c r="G518" i="8"/>
  <c r="G519" i="8"/>
  <c r="G520" i="8"/>
  <c r="H522" i="8"/>
  <c r="F516" i="8"/>
  <c r="F517" i="8"/>
  <c r="F518" i="8"/>
  <c r="F519" i="8"/>
  <c r="F520" i="8"/>
  <c r="G522" i="8"/>
  <c r="E516" i="8"/>
  <c r="E517" i="8"/>
  <c r="E518" i="8"/>
  <c r="E519" i="8"/>
  <c r="E520" i="8"/>
  <c r="F522" i="8"/>
  <c r="D516" i="8"/>
  <c r="D517" i="8"/>
  <c r="D518" i="8"/>
  <c r="D519" i="8"/>
  <c r="D520" i="8"/>
  <c r="E522" i="8"/>
  <c r="C516" i="8"/>
  <c r="C517" i="8"/>
  <c r="C518" i="8"/>
  <c r="C519" i="8"/>
  <c r="C520" i="8"/>
  <c r="D522" i="8"/>
  <c r="B516" i="8"/>
  <c r="B517" i="8"/>
  <c r="B518" i="8"/>
  <c r="B519" i="8"/>
  <c r="B520" i="8"/>
  <c r="C522" i="8"/>
  <c r="C521" i="8"/>
  <c r="M521" i="8"/>
  <c r="P521" i="8"/>
  <c r="N521" i="8"/>
  <c r="L521" i="8"/>
  <c r="K521" i="8"/>
  <c r="J521" i="8"/>
  <c r="I521" i="8"/>
  <c r="H521" i="8"/>
  <c r="G521" i="8"/>
  <c r="F521" i="8"/>
  <c r="E521" i="8"/>
  <c r="D521" i="8"/>
  <c r="B521" i="8"/>
  <c r="P520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2" i="8"/>
  <c r="M512" i="8"/>
  <c r="P512" i="8"/>
  <c r="N512" i="8"/>
  <c r="L512" i="8"/>
  <c r="K512" i="8"/>
  <c r="J512" i="8"/>
  <c r="I512" i="8"/>
  <c r="H512" i="8"/>
  <c r="G512" i="8"/>
  <c r="F512" i="8"/>
  <c r="E512" i="8"/>
  <c r="D512" i="8"/>
  <c r="C512" i="8"/>
  <c r="P511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B504" i="8"/>
  <c r="M504" i="8"/>
  <c r="P504" i="8"/>
  <c r="N504" i="8"/>
  <c r="L504" i="8"/>
  <c r="K504" i="8"/>
  <c r="J504" i="8"/>
  <c r="I504" i="8"/>
  <c r="H504" i="8"/>
  <c r="G504" i="8"/>
  <c r="F504" i="8"/>
  <c r="E504" i="8"/>
  <c r="D504" i="8"/>
  <c r="C504" i="8"/>
  <c r="P503" i="8"/>
  <c r="P496" i="8"/>
  <c r="B429" i="8"/>
  <c r="P472" i="8"/>
  <c r="N466" i="8"/>
  <c r="M466" i="8"/>
  <c r="L466" i="8"/>
  <c r="K466" i="8"/>
  <c r="J466" i="8"/>
  <c r="I466" i="8"/>
  <c r="H466" i="8"/>
  <c r="G466" i="8"/>
  <c r="F466" i="8"/>
  <c r="E466" i="8"/>
  <c r="D466" i="8"/>
  <c r="C466" i="8"/>
  <c r="P465" i="8"/>
  <c r="B458" i="8"/>
  <c r="M458" i="8"/>
  <c r="P458" i="8"/>
  <c r="N458" i="8"/>
  <c r="L458" i="8"/>
  <c r="K458" i="8"/>
  <c r="J458" i="8"/>
  <c r="I458" i="8"/>
  <c r="H458" i="8"/>
  <c r="G458" i="8"/>
  <c r="F458" i="8"/>
  <c r="E458" i="8"/>
  <c r="D458" i="8"/>
  <c r="C458" i="8"/>
  <c r="P457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B456" i="8"/>
  <c r="N455" i="8"/>
  <c r="M455" i="8"/>
  <c r="L455" i="8"/>
  <c r="K455" i="8"/>
  <c r="J455" i="8"/>
  <c r="I455" i="8"/>
  <c r="H455" i="8"/>
  <c r="G455" i="8"/>
  <c r="F455" i="8"/>
  <c r="E455" i="8"/>
  <c r="D455" i="8"/>
  <c r="C455" i="8"/>
  <c r="B455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B454" i="8"/>
  <c r="B451" i="8"/>
  <c r="B452" i="8"/>
  <c r="M451" i="8"/>
  <c r="M452" i="8"/>
  <c r="P452" i="8"/>
  <c r="N451" i="8"/>
  <c r="N452" i="8"/>
  <c r="L451" i="8"/>
  <c r="L452" i="8"/>
  <c r="K451" i="8"/>
  <c r="K452" i="8"/>
  <c r="J451" i="8"/>
  <c r="J452" i="8"/>
  <c r="I451" i="8"/>
  <c r="I452" i="8"/>
  <c r="H451" i="8"/>
  <c r="H452" i="8"/>
  <c r="G451" i="8"/>
  <c r="G452" i="8"/>
  <c r="F451" i="8"/>
  <c r="F452" i="8"/>
  <c r="E451" i="8"/>
  <c r="E452" i="8"/>
  <c r="D451" i="8"/>
  <c r="D452" i="8"/>
  <c r="C451" i="8"/>
  <c r="C452" i="8"/>
  <c r="P451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B450" i="8"/>
  <c r="N449" i="8"/>
  <c r="M449" i="8"/>
  <c r="L449" i="8"/>
  <c r="K449" i="8"/>
  <c r="J449" i="8"/>
  <c r="I449" i="8"/>
  <c r="H449" i="8"/>
  <c r="G449" i="8"/>
  <c r="F449" i="8"/>
  <c r="E449" i="8"/>
  <c r="D449" i="8"/>
  <c r="C449" i="8"/>
  <c r="B449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B448" i="8"/>
  <c r="B444" i="8"/>
  <c r="B445" i="8"/>
  <c r="M444" i="8"/>
  <c r="M445" i="8"/>
  <c r="P445" i="8"/>
  <c r="N444" i="8"/>
  <c r="N445" i="8"/>
  <c r="L444" i="8"/>
  <c r="L445" i="8"/>
  <c r="K444" i="8"/>
  <c r="K445" i="8"/>
  <c r="J444" i="8"/>
  <c r="J445" i="8"/>
  <c r="I444" i="8"/>
  <c r="I445" i="8"/>
  <c r="H444" i="8"/>
  <c r="H445" i="8"/>
  <c r="G444" i="8"/>
  <c r="G445" i="8"/>
  <c r="F444" i="8"/>
  <c r="F445" i="8"/>
  <c r="E444" i="8"/>
  <c r="E445" i="8"/>
  <c r="D444" i="8"/>
  <c r="D445" i="8"/>
  <c r="C444" i="8"/>
  <c r="C445" i="8"/>
  <c r="P444" i="8"/>
  <c r="N443" i="8"/>
  <c r="M443" i="8"/>
  <c r="L443" i="8"/>
  <c r="K443" i="8"/>
  <c r="J443" i="8"/>
  <c r="I443" i="8"/>
  <c r="H443" i="8"/>
  <c r="G443" i="8"/>
  <c r="F443" i="8"/>
  <c r="E443" i="8"/>
  <c r="D443" i="8"/>
  <c r="C443" i="8"/>
  <c r="B443" i="8"/>
  <c r="N442" i="8"/>
  <c r="M442" i="8"/>
  <c r="L442" i="8"/>
  <c r="K442" i="8"/>
  <c r="J442" i="8"/>
  <c r="I442" i="8"/>
  <c r="H442" i="8"/>
  <c r="G442" i="8"/>
  <c r="F442" i="8"/>
  <c r="E442" i="8"/>
  <c r="D442" i="8"/>
  <c r="C442" i="8"/>
  <c r="B442" i="8"/>
  <c r="N441" i="8"/>
  <c r="M441" i="8"/>
  <c r="L441" i="8"/>
  <c r="K441" i="8"/>
  <c r="J441" i="8"/>
  <c r="I441" i="8"/>
  <c r="H441" i="8"/>
  <c r="G441" i="8"/>
  <c r="F441" i="8"/>
  <c r="E441" i="8"/>
  <c r="D441" i="8"/>
  <c r="C441" i="8"/>
  <c r="B441" i="8"/>
  <c r="B438" i="8"/>
  <c r="B439" i="8"/>
  <c r="M438" i="8"/>
  <c r="M439" i="8"/>
  <c r="P439" i="8"/>
  <c r="N438" i="8"/>
  <c r="N439" i="8"/>
  <c r="L438" i="8"/>
  <c r="L439" i="8"/>
  <c r="K438" i="8"/>
  <c r="K439" i="8"/>
  <c r="J438" i="8"/>
  <c r="J439" i="8"/>
  <c r="I438" i="8"/>
  <c r="I439" i="8"/>
  <c r="H438" i="8"/>
  <c r="H439" i="8"/>
  <c r="G438" i="8"/>
  <c r="G439" i="8"/>
  <c r="F438" i="8"/>
  <c r="F439" i="8"/>
  <c r="E438" i="8"/>
  <c r="E439" i="8"/>
  <c r="D438" i="8"/>
  <c r="D439" i="8"/>
  <c r="C438" i="8"/>
  <c r="C439" i="8"/>
  <c r="P438" i="8"/>
  <c r="N437" i="8"/>
  <c r="M437" i="8"/>
  <c r="L437" i="8"/>
  <c r="K437" i="8"/>
  <c r="J437" i="8"/>
  <c r="I437" i="8"/>
  <c r="H437" i="8"/>
  <c r="G437" i="8"/>
  <c r="F437" i="8"/>
  <c r="E437" i="8"/>
  <c r="D437" i="8"/>
  <c r="C437" i="8"/>
  <c r="B437" i="8"/>
  <c r="N436" i="8"/>
  <c r="M436" i="8"/>
  <c r="L436" i="8"/>
  <c r="K436" i="8"/>
  <c r="J436" i="8"/>
  <c r="I436" i="8"/>
  <c r="H436" i="8"/>
  <c r="G436" i="8"/>
  <c r="F436" i="8"/>
  <c r="E436" i="8"/>
  <c r="D436" i="8"/>
  <c r="C436" i="8"/>
  <c r="B436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B435" i="8"/>
  <c r="B433" i="8"/>
  <c r="M433" i="8"/>
  <c r="P433" i="8"/>
  <c r="N433" i="8"/>
  <c r="L433" i="8"/>
  <c r="K433" i="8"/>
  <c r="J433" i="8"/>
  <c r="I433" i="8"/>
  <c r="H433" i="8"/>
  <c r="G433" i="8"/>
  <c r="F433" i="8"/>
  <c r="E433" i="8"/>
  <c r="D433" i="8"/>
  <c r="C433" i="8"/>
  <c r="P432" i="8"/>
  <c r="N431" i="8"/>
  <c r="AW125" i="8"/>
  <c r="H125" i="8"/>
  <c r="M431" i="8"/>
  <c r="AS125" i="8"/>
  <c r="L125" i="8"/>
  <c r="L431" i="8"/>
  <c r="AO125" i="8"/>
  <c r="Q125" i="8"/>
  <c r="K431" i="8"/>
  <c r="AK125" i="8"/>
  <c r="U125" i="8"/>
  <c r="J431" i="8"/>
  <c r="AG125" i="8"/>
  <c r="Y125" i="8"/>
  <c r="I431" i="8"/>
  <c r="AC125" i="8"/>
  <c r="H431" i="8"/>
  <c r="G431" i="8"/>
  <c r="F431" i="8"/>
  <c r="E431" i="8"/>
  <c r="D431" i="8"/>
  <c r="C431" i="8"/>
  <c r="B431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B430" i="8"/>
  <c r="AY125" i="8"/>
  <c r="N429" i="8"/>
  <c r="AU125" i="8"/>
  <c r="J125" i="8"/>
  <c r="M429" i="8"/>
  <c r="AQ125" i="8"/>
  <c r="N125" i="8"/>
  <c r="L429" i="8"/>
  <c r="AM125" i="8"/>
  <c r="S125" i="8"/>
  <c r="K429" i="8"/>
  <c r="AI125" i="8"/>
  <c r="W125" i="8"/>
  <c r="J429" i="8"/>
  <c r="AE125" i="8"/>
  <c r="AA125" i="8"/>
  <c r="I429" i="8"/>
  <c r="H429" i="8"/>
  <c r="G429" i="8"/>
  <c r="F429" i="8"/>
  <c r="E429" i="8"/>
  <c r="D429" i="8"/>
  <c r="C429" i="8"/>
  <c r="B426" i="8"/>
  <c r="B427" i="8"/>
  <c r="M426" i="8"/>
  <c r="M427" i="8"/>
  <c r="P427" i="8"/>
  <c r="N426" i="8"/>
  <c r="N427" i="8"/>
  <c r="L426" i="8"/>
  <c r="L427" i="8"/>
  <c r="K426" i="8"/>
  <c r="K427" i="8"/>
  <c r="J426" i="8"/>
  <c r="J427" i="8"/>
  <c r="I426" i="8"/>
  <c r="I427" i="8"/>
  <c r="H426" i="8"/>
  <c r="H427" i="8"/>
  <c r="G426" i="8"/>
  <c r="G427" i="8"/>
  <c r="F426" i="8"/>
  <c r="F427" i="8"/>
  <c r="E426" i="8"/>
  <c r="E427" i="8"/>
  <c r="D426" i="8"/>
  <c r="D427" i="8"/>
  <c r="C426" i="8"/>
  <c r="C427" i="8"/>
  <c r="P426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N423" i="8"/>
  <c r="M423" i="8"/>
  <c r="L423" i="8"/>
  <c r="K423" i="8"/>
  <c r="J423" i="8"/>
  <c r="I423" i="8"/>
  <c r="H423" i="8"/>
  <c r="G423" i="8"/>
  <c r="F423" i="8"/>
  <c r="E423" i="8"/>
  <c r="D423" i="8"/>
  <c r="C423" i="8"/>
  <c r="B423" i="8"/>
  <c r="B420" i="8"/>
  <c r="B421" i="8"/>
  <c r="M420" i="8"/>
  <c r="M421" i="8"/>
  <c r="P421" i="8"/>
  <c r="N420" i="8"/>
  <c r="N421" i="8"/>
  <c r="L420" i="8"/>
  <c r="L421" i="8"/>
  <c r="K420" i="8"/>
  <c r="K421" i="8"/>
  <c r="J420" i="8"/>
  <c r="J421" i="8"/>
  <c r="I420" i="8"/>
  <c r="I421" i="8"/>
  <c r="H420" i="8"/>
  <c r="H421" i="8"/>
  <c r="G420" i="8"/>
  <c r="G421" i="8"/>
  <c r="F420" i="8"/>
  <c r="F421" i="8"/>
  <c r="E420" i="8"/>
  <c r="E421" i="8"/>
  <c r="D420" i="8"/>
  <c r="D421" i="8"/>
  <c r="C420" i="8"/>
  <c r="C421" i="8"/>
  <c r="P420" i="8"/>
  <c r="N419" i="8"/>
  <c r="M419" i="8"/>
  <c r="L419" i="8"/>
  <c r="K419" i="8"/>
  <c r="J419" i="8"/>
  <c r="I419" i="8"/>
  <c r="H419" i="8"/>
  <c r="G419" i="8"/>
  <c r="F419" i="8"/>
  <c r="E419" i="8"/>
  <c r="D419" i="8"/>
  <c r="C419" i="8"/>
  <c r="B419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B418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B417" i="8"/>
  <c r="B414" i="8"/>
  <c r="B415" i="8"/>
  <c r="M414" i="8"/>
  <c r="M415" i="8"/>
  <c r="P415" i="8"/>
  <c r="N414" i="8"/>
  <c r="N415" i="8"/>
  <c r="L414" i="8"/>
  <c r="L415" i="8"/>
  <c r="K414" i="8"/>
  <c r="K415" i="8"/>
  <c r="J414" i="8"/>
  <c r="J415" i="8"/>
  <c r="I414" i="8"/>
  <c r="I415" i="8"/>
  <c r="H414" i="8"/>
  <c r="H415" i="8"/>
  <c r="G414" i="8"/>
  <c r="G415" i="8"/>
  <c r="F414" i="8"/>
  <c r="F415" i="8"/>
  <c r="E414" i="8"/>
  <c r="E415" i="8"/>
  <c r="D414" i="8"/>
  <c r="D415" i="8"/>
  <c r="C414" i="8"/>
  <c r="C415" i="8"/>
  <c r="P414" i="8"/>
  <c r="N413" i="8"/>
  <c r="M413" i="8"/>
  <c r="L413" i="8"/>
  <c r="K413" i="8"/>
  <c r="J413" i="8"/>
  <c r="I413" i="8"/>
  <c r="H413" i="8"/>
  <c r="G413" i="8"/>
  <c r="F413" i="8"/>
  <c r="E413" i="8"/>
  <c r="D413" i="8"/>
  <c r="C413" i="8"/>
  <c r="B413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B411" i="8"/>
  <c r="B409" i="8"/>
  <c r="M409" i="8"/>
  <c r="P409" i="8"/>
  <c r="N409" i="8"/>
  <c r="L409" i="8"/>
  <c r="K409" i="8"/>
  <c r="J409" i="8"/>
  <c r="I409" i="8"/>
  <c r="H409" i="8"/>
  <c r="G409" i="8"/>
  <c r="F409" i="8"/>
  <c r="E409" i="8"/>
  <c r="D409" i="8"/>
  <c r="C409" i="8"/>
  <c r="P408" i="8"/>
  <c r="N407" i="8"/>
  <c r="M407" i="8"/>
  <c r="L407" i="8"/>
  <c r="K407" i="8"/>
  <c r="J407" i="8"/>
  <c r="I407" i="8"/>
  <c r="H407" i="8"/>
  <c r="G407" i="8"/>
  <c r="F407" i="8"/>
  <c r="E407" i="8"/>
  <c r="D407" i="8"/>
  <c r="C407" i="8"/>
  <c r="B407" i="8"/>
  <c r="N406" i="8"/>
  <c r="M406" i="8"/>
  <c r="L406" i="8"/>
  <c r="K406" i="8"/>
  <c r="J406" i="8"/>
  <c r="I406" i="8"/>
  <c r="H406" i="8"/>
  <c r="G406" i="8"/>
  <c r="F406" i="8"/>
  <c r="E406" i="8"/>
  <c r="D406" i="8"/>
  <c r="C406" i="8"/>
  <c r="B406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B405" i="8"/>
  <c r="P402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B401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B396" i="8"/>
  <c r="B397" i="8"/>
  <c r="M396" i="8"/>
  <c r="M397" i="8"/>
  <c r="P397" i="8"/>
  <c r="N396" i="8"/>
  <c r="N397" i="8"/>
  <c r="L396" i="8"/>
  <c r="L397" i="8"/>
  <c r="K396" i="8"/>
  <c r="K397" i="8"/>
  <c r="J396" i="8"/>
  <c r="J397" i="8"/>
  <c r="I396" i="8"/>
  <c r="I397" i="8"/>
  <c r="H396" i="8"/>
  <c r="H397" i="8"/>
  <c r="G396" i="8"/>
  <c r="G397" i="8"/>
  <c r="F396" i="8"/>
  <c r="F397" i="8"/>
  <c r="E396" i="8"/>
  <c r="E397" i="8"/>
  <c r="D396" i="8"/>
  <c r="D397" i="8"/>
  <c r="C396" i="8"/>
  <c r="C397" i="8"/>
  <c r="P396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B395" i="8"/>
  <c r="N394" i="8"/>
  <c r="M394" i="8"/>
  <c r="L394" i="8"/>
  <c r="K394" i="8"/>
  <c r="J394" i="8"/>
  <c r="I394" i="8"/>
  <c r="H394" i="8"/>
  <c r="G394" i="8"/>
  <c r="F394" i="8"/>
  <c r="E394" i="8"/>
  <c r="D394" i="8"/>
  <c r="C394" i="8"/>
  <c r="B394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B393" i="8"/>
  <c r="B390" i="8"/>
  <c r="B391" i="8"/>
  <c r="M390" i="8"/>
  <c r="M391" i="8"/>
  <c r="P391" i="8"/>
  <c r="N390" i="8"/>
  <c r="N391" i="8"/>
  <c r="L390" i="8"/>
  <c r="L391" i="8"/>
  <c r="K390" i="8"/>
  <c r="K391" i="8"/>
  <c r="J390" i="8"/>
  <c r="J391" i="8"/>
  <c r="I390" i="8"/>
  <c r="I391" i="8"/>
  <c r="H390" i="8"/>
  <c r="H391" i="8"/>
  <c r="G390" i="8"/>
  <c r="G391" i="8"/>
  <c r="F390" i="8"/>
  <c r="F391" i="8"/>
  <c r="E390" i="8"/>
  <c r="E391" i="8"/>
  <c r="D390" i="8"/>
  <c r="D391" i="8"/>
  <c r="C390" i="8"/>
  <c r="C391" i="8"/>
  <c r="P390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B389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B387" i="8"/>
  <c r="B384" i="8"/>
  <c r="B385" i="8"/>
  <c r="M384" i="8"/>
  <c r="M385" i="8"/>
  <c r="P385" i="8"/>
  <c r="N384" i="8"/>
  <c r="N385" i="8"/>
  <c r="L384" i="8"/>
  <c r="L385" i="8"/>
  <c r="K384" i="8"/>
  <c r="K385" i="8"/>
  <c r="J384" i="8"/>
  <c r="J385" i="8"/>
  <c r="I384" i="8"/>
  <c r="I385" i="8"/>
  <c r="H384" i="8"/>
  <c r="H385" i="8"/>
  <c r="G384" i="8"/>
  <c r="G385" i="8"/>
  <c r="F384" i="8"/>
  <c r="F385" i="8"/>
  <c r="E384" i="8"/>
  <c r="E385" i="8"/>
  <c r="D384" i="8"/>
  <c r="D385" i="8"/>
  <c r="C384" i="8"/>
  <c r="C385" i="8"/>
  <c r="P384" i="8"/>
  <c r="N383" i="8"/>
  <c r="M383" i="8"/>
  <c r="L383" i="8"/>
  <c r="K383" i="8"/>
  <c r="J383" i="8"/>
  <c r="I383" i="8"/>
  <c r="H383" i="8"/>
  <c r="G383" i="8"/>
  <c r="F383" i="8"/>
  <c r="E383" i="8"/>
  <c r="D383" i="8"/>
  <c r="C383" i="8"/>
  <c r="B383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B378" i="8"/>
  <c r="B379" i="8"/>
  <c r="M378" i="8"/>
  <c r="M379" i="8"/>
  <c r="P379" i="8"/>
  <c r="N378" i="8"/>
  <c r="N379" i="8"/>
  <c r="L378" i="8"/>
  <c r="L379" i="8"/>
  <c r="K378" i="8"/>
  <c r="K379" i="8"/>
  <c r="J378" i="8"/>
  <c r="J379" i="8"/>
  <c r="I378" i="8"/>
  <c r="I379" i="8"/>
  <c r="H378" i="8"/>
  <c r="H379" i="8"/>
  <c r="G378" i="8"/>
  <c r="G379" i="8"/>
  <c r="F378" i="8"/>
  <c r="F379" i="8"/>
  <c r="E378" i="8"/>
  <c r="E379" i="8"/>
  <c r="D378" i="8"/>
  <c r="D379" i="8"/>
  <c r="C378" i="8"/>
  <c r="C379" i="8"/>
  <c r="P378" i="8"/>
  <c r="N377" i="8"/>
  <c r="M377" i="8"/>
  <c r="L377" i="8"/>
  <c r="K377" i="8"/>
  <c r="J377" i="8"/>
  <c r="I377" i="8"/>
  <c r="H377" i="8"/>
  <c r="G377" i="8"/>
  <c r="F377" i="8"/>
  <c r="E377" i="8"/>
  <c r="D377" i="8"/>
  <c r="C377" i="8"/>
  <c r="B377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B376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B375" i="8"/>
  <c r="B373" i="8"/>
  <c r="M373" i="8"/>
  <c r="P373" i="8"/>
  <c r="N373" i="8"/>
  <c r="L373" i="8"/>
  <c r="K373" i="8"/>
  <c r="J373" i="8"/>
  <c r="I373" i="8"/>
  <c r="H373" i="8"/>
  <c r="G373" i="8"/>
  <c r="F373" i="8"/>
  <c r="E373" i="8"/>
  <c r="D373" i="8"/>
  <c r="C373" i="8"/>
  <c r="P372" i="8"/>
  <c r="N371" i="8"/>
  <c r="M371" i="8"/>
  <c r="L371" i="8"/>
  <c r="K371" i="8"/>
  <c r="J371" i="8"/>
  <c r="I371" i="8"/>
  <c r="H371" i="8"/>
  <c r="G371" i="8"/>
  <c r="F371" i="8"/>
  <c r="E371" i="8"/>
  <c r="D371" i="8"/>
  <c r="C371" i="8"/>
  <c r="B371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B370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B369" i="8"/>
  <c r="B367" i="8"/>
  <c r="M367" i="8"/>
  <c r="P367" i="8"/>
  <c r="N367" i="8"/>
  <c r="L367" i="8"/>
  <c r="K367" i="8"/>
  <c r="J367" i="8"/>
  <c r="I367" i="8"/>
  <c r="H367" i="8"/>
  <c r="G367" i="8"/>
  <c r="F367" i="8"/>
  <c r="E367" i="8"/>
  <c r="D367" i="8"/>
  <c r="C367" i="8"/>
  <c r="P366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B365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B364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B363" i="8"/>
  <c r="B361" i="8"/>
  <c r="M361" i="8"/>
  <c r="P361" i="8"/>
  <c r="N361" i="8"/>
  <c r="L361" i="8"/>
  <c r="K361" i="8"/>
  <c r="J361" i="8"/>
  <c r="I361" i="8"/>
  <c r="H361" i="8"/>
  <c r="G361" i="8"/>
  <c r="F361" i="8"/>
  <c r="E361" i="8"/>
  <c r="D361" i="8"/>
  <c r="C361" i="8"/>
  <c r="N359" i="8"/>
  <c r="M359" i="8"/>
  <c r="L359" i="8"/>
  <c r="K359" i="8"/>
  <c r="J359" i="8"/>
  <c r="I359" i="8"/>
  <c r="H359" i="8"/>
  <c r="G359" i="8"/>
  <c r="F359" i="8"/>
  <c r="E359" i="8"/>
  <c r="D359" i="8"/>
  <c r="C359" i="8"/>
  <c r="B359" i="8"/>
  <c r="N358" i="8"/>
  <c r="M358" i="8"/>
  <c r="L358" i="8"/>
  <c r="K358" i="8"/>
  <c r="J358" i="8"/>
  <c r="I358" i="8"/>
  <c r="H358" i="8"/>
  <c r="G358" i="8"/>
  <c r="F358" i="8"/>
  <c r="E358" i="8"/>
  <c r="D358" i="8"/>
  <c r="C358" i="8"/>
  <c r="B358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B357" i="8"/>
  <c r="B355" i="8"/>
  <c r="M355" i="8"/>
  <c r="P355" i="8"/>
  <c r="N355" i="8"/>
  <c r="L355" i="8"/>
  <c r="K355" i="8"/>
  <c r="J355" i="8"/>
  <c r="I355" i="8"/>
  <c r="H355" i="8"/>
  <c r="G355" i="8"/>
  <c r="F355" i="8"/>
  <c r="E355" i="8"/>
  <c r="D355" i="8"/>
  <c r="C355" i="8"/>
  <c r="N353" i="8"/>
  <c r="M353" i="8"/>
  <c r="L353" i="8"/>
  <c r="K353" i="8"/>
  <c r="J353" i="8"/>
  <c r="I353" i="8"/>
  <c r="H353" i="8"/>
  <c r="G353" i="8"/>
  <c r="F353" i="8"/>
  <c r="E353" i="8"/>
  <c r="D353" i="8"/>
  <c r="C353" i="8"/>
  <c r="B353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B352" i="8"/>
  <c r="N351" i="8"/>
  <c r="M351" i="8"/>
  <c r="L351" i="8"/>
  <c r="K351" i="8"/>
  <c r="J351" i="8"/>
  <c r="I351" i="8"/>
  <c r="H351" i="8"/>
  <c r="G351" i="8"/>
  <c r="F351" i="8"/>
  <c r="E351" i="8"/>
  <c r="D351" i="8"/>
  <c r="C351" i="8"/>
  <c r="B351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Nuchsara Pondchaivorakul</author>
  </authors>
  <commentList>
    <comment ref="A125" authorId="0" shapeId="0" xr:uid="{00000000-0006-0000-0100-000001000000}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Nuchsara Pondchaivorakul</author>
  </authors>
  <commentList>
    <comment ref="A125" authorId="0" shapeId="0" xr:uid="{00000000-0006-0000-0300-000001000000}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Nuchsara Pondchaivorakul</author>
  </authors>
  <commentList>
    <comment ref="A125" authorId="0" shapeId="0" xr:uid="{00000000-0006-0000-0400-000001000000}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Nuchsara Pondchaivorakul</author>
  </authors>
  <commentList>
    <comment ref="A125" authorId="0" shapeId="0" xr:uid="{00000000-0006-0000-0500-000001000000}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Nuchsara Pondchaivorakul</author>
  </authors>
  <commentList>
    <comment ref="A125" authorId="0" shapeId="0" xr:uid="{00000000-0006-0000-0600-000001000000}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Nuchsara Pondchaivorakul</author>
  </authors>
  <commentList>
    <comment ref="A125" authorId="0" shapeId="0" xr:uid="{00000000-0006-0000-0700-000001000000}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Nuchsara Pondchaivorakul</author>
  </authors>
  <commentList>
    <comment ref="A125" authorId="0" shapeId="0" xr:uid="{00000000-0006-0000-0800-000001000000}">
      <text>
        <r>
          <rPr>
            <sz val="10"/>
            <color rgb="FF000000"/>
            <rFont val="Tahoma"/>
            <family val="2"/>
          </rPr>
          <t>เพิ่มเอง</t>
        </r>
      </text>
    </comment>
  </commentList>
</comments>
</file>

<file path=xl/sharedStrings.xml><?xml version="1.0" encoding="utf-8"?>
<sst xmlns="http://schemas.openxmlformats.org/spreadsheetml/2006/main" count="6364" uniqueCount="1295">
  <si>
    <t>Balance Sheet</t>
  </si>
  <si>
    <t>Yearly/2013</t>
  </si>
  <si>
    <t>Q1/2014</t>
  </si>
  <si>
    <t>Q2/2014</t>
  </si>
  <si>
    <t>Q3/2014</t>
  </si>
  <si>
    <t>Yearly/2014</t>
  </si>
  <si>
    <t>Q1/2015</t>
  </si>
  <si>
    <t>Q2/2015</t>
  </si>
  <si>
    <t>Q3/2015</t>
  </si>
  <si>
    <t>Yearly/2015</t>
  </si>
  <si>
    <t>Q1/2016</t>
  </si>
  <si>
    <t>Q2/2016</t>
  </si>
  <si>
    <t>Q3/2016</t>
  </si>
  <si>
    <t>Yearly/2016</t>
  </si>
  <si>
    <t>Q1/2017</t>
  </si>
  <si>
    <t>Q2/2017</t>
  </si>
  <si>
    <t>Q3/2017</t>
  </si>
  <si>
    <t>Yearly/2017</t>
  </si>
  <si>
    <t>Q1/2018</t>
  </si>
  <si>
    <t>Q2/2018</t>
  </si>
  <si>
    <t>Q3/2018</t>
  </si>
  <si>
    <t>Yearly/2018</t>
  </si>
  <si>
    <t>Q1/2019</t>
  </si>
  <si>
    <t>Q2/2019</t>
  </si>
  <si>
    <t>Q3/2019</t>
  </si>
  <si>
    <t>Yearly/2019</t>
  </si>
  <si>
    <t>Q1/2020</t>
  </si>
  <si>
    <t>Q2/2020</t>
  </si>
  <si>
    <t>Liabilities</t>
  </si>
  <si>
    <t xml:space="preserve">    Other Items</t>
  </si>
  <si>
    <t>Short-Term Debt</t>
  </si>
  <si>
    <t>Long-Term Debt</t>
  </si>
  <si>
    <t>Total Debt</t>
  </si>
  <si>
    <t>P&amp;L</t>
  </si>
  <si>
    <t/>
  </si>
  <si>
    <t>Q4/2013</t>
  </si>
  <si>
    <t>Q4/2014</t>
  </si>
  <si>
    <t>Q4/2015</t>
  </si>
  <si>
    <t>Q4/2016</t>
  </si>
  <si>
    <t>Q4/2017</t>
  </si>
  <si>
    <t>Q4/2018</t>
  </si>
  <si>
    <t>Q4/2019</t>
  </si>
  <si>
    <t xml:space="preserve"> Other Expenses (Edited)</t>
  </si>
  <si>
    <t>Cashflow</t>
  </si>
  <si>
    <t>Operating Activities</t>
  </si>
  <si>
    <t>Investing Activities</t>
  </si>
  <si>
    <t>Asset</t>
  </si>
  <si>
    <t>Q1</t>
  </si>
  <si>
    <t>Q2</t>
  </si>
  <si>
    <t>Q3</t>
  </si>
  <si>
    <t>Yearly</t>
  </si>
  <si>
    <t>%COMMON SIZE</t>
  </si>
  <si>
    <t>D/E Ratio</t>
  </si>
  <si>
    <t>Equity</t>
  </si>
  <si>
    <t>REVENUE STRUCTURE</t>
  </si>
  <si>
    <t>Q4</t>
  </si>
  <si>
    <t>%YOY Growth</t>
  </si>
  <si>
    <t>COGS BREAKDOWN</t>
  </si>
  <si>
    <t>Gross Profit</t>
  </si>
  <si>
    <t>%GPM</t>
  </si>
  <si>
    <t>SG&amp;A</t>
  </si>
  <si>
    <t>EBIT</t>
  </si>
  <si>
    <t>%EBIT</t>
  </si>
  <si>
    <t>EBITDA</t>
  </si>
  <si>
    <t>%EBITDA</t>
  </si>
  <si>
    <t>EBT</t>
  </si>
  <si>
    <t>%EBT</t>
  </si>
  <si>
    <t>%Tax Rate</t>
  </si>
  <si>
    <t>%NPM</t>
  </si>
  <si>
    <t>CFO/Net Profit</t>
  </si>
  <si>
    <t>Free Cash Flow</t>
  </si>
  <si>
    <t>Financial Ratio</t>
  </si>
  <si>
    <t>Profitability Ratio</t>
  </si>
  <si>
    <t>ROA</t>
  </si>
  <si>
    <t>ROIC</t>
  </si>
  <si>
    <t>ROE</t>
  </si>
  <si>
    <t>Debt to Equity</t>
  </si>
  <si>
    <t>Debt to Net Profit</t>
  </si>
  <si>
    <t>Market Ratio</t>
  </si>
  <si>
    <t>Common Shares</t>
  </si>
  <si>
    <t>Book Value / Share</t>
  </si>
  <si>
    <t>EPS</t>
  </si>
  <si>
    <t>EPS Growth</t>
  </si>
  <si>
    <t>Dividend per Share</t>
  </si>
  <si>
    <t>Dividend Yield</t>
  </si>
  <si>
    <t>Dividend Payout Ratio</t>
  </si>
  <si>
    <t>Market Cap</t>
  </si>
  <si>
    <t>P/BV</t>
  </si>
  <si>
    <t>P/E</t>
  </si>
  <si>
    <t>EV/EBITDA</t>
  </si>
  <si>
    <t>P/S</t>
  </si>
  <si>
    <t>Max Price</t>
  </si>
  <si>
    <t>Min Price</t>
  </si>
  <si>
    <t>Price</t>
  </si>
  <si>
    <t>SAPPE</t>
  </si>
  <si>
    <t>Liquidity Ratio</t>
  </si>
  <si>
    <t>ระยะเวลาเก็บหนี้เฉลี่ย</t>
  </si>
  <si>
    <t>ระยะเวลาขายสินค้าเฉลี่ย</t>
  </si>
  <si>
    <t>ระยะเวลาชำระหนี้เฉลี่ย</t>
  </si>
  <si>
    <t>Cash Cycle</t>
  </si>
  <si>
    <t>Valuation</t>
  </si>
  <si>
    <t>PEG Ratio</t>
  </si>
  <si>
    <t>CONSENSUS</t>
  </si>
  <si>
    <t>P/BV MOS</t>
  </si>
  <si>
    <t>P/E MOS</t>
  </si>
  <si>
    <t>EV/EBITDA MOS</t>
  </si>
  <si>
    <t>P/S MOS</t>
  </si>
  <si>
    <t>CONSENSUS MOS</t>
  </si>
  <si>
    <t>AVERAGE MOS</t>
  </si>
  <si>
    <t>Backtesting</t>
  </si>
  <si>
    <t>DPS Consecutive</t>
  </si>
  <si>
    <t>Total Return</t>
  </si>
  <si>
    <t>%Total Return</t>
  </si>
  <si>
    <t>CAGR</t>
  </si>
  <si>
    <t>ZIGA</t>
  </si>
  <si>
    <t>ZEN</t>
  </si>
  <si>
    <t>YUASA</t>
  </si>
  <si>
    <t>YGG</t>
  </si>
  <si>
    <t>SPNC</t>
  </si>
  <si>
    <t>YCI</t>
  </si>
  <si>
    <t>XO</t>
  </si>
  <si>
    <t>WR</t>
  </si>
  <si>
    <t>WPH</t>
  </si>
  <si>
    <t>WP</t>
  </si>
  <si>
    <t>WORK</t>
  </si>
  <si>
    <t>WINNER</t>
  </si>
  <si>
    <t>WIN</t>
  </si>
  <si>
    <t>WIIK</t>
  </si>
  <si>
    <t>WICE</t>
  </si>
  <si>
    <t>WHAUP</t>
  </si>
  <si>
    <t>WHA</t>
  </si>
  <si>
    <t>WAVE</t>
  </si>
  <si>
    <t>WACOAL</t>
  </si>
  <si>
    <t>C</t>
  </si>
  <si>
    <t>W</t>
  </si>
  <si>
    <t>VRANDA</t>
  </si>
  <si>
    <t>VPO</t>
  </si>
  <si>
    <t>VNT</t>
  </si>
  <si>
    <t>VNG</t>
  </si>
  <si>
    <t>VL</t>
  </si>
  <si>
    <t>VIH</t>
  </si>
  <si>
    <t>VIBHA</t>
  </si>
  <si>
    <t>VGI</t>
  </si>
  <si>
    <t>VCOM</t>
  </si>
  <si>
    <t>VARO</t>
  </si>
  <si>
    <t>UWC</t>
  </si>
  <si>
    <t>UVAN</t>
  </si>
  <si>
    <t>UV</t>
  </si>
  <si>
    <t>UTP</t>
  </si>
  <si>
    <t>UT</t>
  </si>
  <si>
    <t>UREKA</t>
  </si>
  <si>
    <t>UPOIC</t>
  </si>
  <si>
    <t>UPF</t>
  </si>
  <si>
    <t>UPA</t>
  </si>
  <si>
    <t>UP</t>
  </si>
  <si>
    <t>UOBKH</t>
  </si>
  <si>
    <t>UNIQ</t>
  </si>
  <si>
    <t>UMS</t>
  </si>
  <si>
    <t>UMI</t>
  </si>
  <si>
    <t>UKEM</t>
  </si>
  <si>
    <t>UEC</t>
  </si>
  <si>
    <t>UBIS</t>
  </si>
  <si>
    <t>UAC</t>
  </si>
  <si>
    <t>U</t>
  </si>
  <si>
    <t>TYCN</t>
  </si>
  <si>
    <t>TWZ</t>
  </si>
  <si>
    <t>TWPC</t>
  </si>
  <si>
    <t>TWP</t>
  </si>
  <si>
    <t>TVT</t>
  </si>
  <si>
    <t>TVO</t>
  </si>
  <si>
    <t>TVI</t>
  </si>
  <si>
    <t>TVD</t>
  </si>
  <si>
    <t>TU</t>
  </si>
  <si>
    <t>TTW</t>
  </si>
  <si>
    <t>TTT</t>
  </si>
  <si>
    <t>TTI</t>
  </si>
  <si>
    <t>TTCL</t>
  </si>
  <si>
    <t>TTA</t>
  </si>
  <si>
    <t>TSTH</t>
  </si>
  <si>
    <t>TSTE</t>
  </si>
  <si>
    <t>TSR</t>
  </si>
  <si>
    <t>TSI</t>
  </si>
  <si>
    <t>TSF</t>
  </si>
  <si>
    <t>TSE</t>
  </si>
  <si>
    <t>TSC</t>
  </si>
  <si>
    <t>TRUBB</t>
  </si>
  <si>
    <t>TRU</t>
  </si>
  <si>
    <t>TRT</t>
  </si>
  <si>
    <t>TRITN</t>
  </si>
  <si>
    <t>TRC</t>
  </si>
  <si>
    <t>TR</t>
  </si>
  <si>
    <t>TQM</t>
  </si>
  <si>
    <t>TPS</t>
  </si>
  <si>
    <t>TPP</t>
  </si>
  <si>
    <t>TPOLY</t>
  </si>
  <si>
    <t>TPLAS</t>
  </si>
  <si>
    <t>TPIPP</t>
  </si>
  <si>
    <t>TPIPL</t>
  </si>
  <si>
    <t>TPCH</t>
  </si>
  <si>
    <t>TPBI</t>
  </si>
  <si>
    <t>TPAC</t>
  </si>
  <si>
    <t>TPA</t>
  </si>
  <si>
    <t>TOPP</t>
  </si>
  <si>
    <t>TOP</t>
  </si>
  <si>
    <t>TOG</t>
  </si>
  <si>
    <t>TOA</t>
  </si>
  <si>
    <t>TNR</t>
  </si>
  <si>
    <t>TNPC</t>
  </si>
  <si>
    <t>TNP</t>
  </si>
  <si>
    <t>TNL</t>
  </si>
  <si>
    <t>TNITY</t>
  </si>
  <si>
    <t>TNH</t>
  </si>
  <si>
    <t>TNDT</t>
  </si>
  <si>
    <t>TMW</t>
  </si>
  <si>
    <t>TMT</t>
  </si>
  <si>
    <t>TMILL</t>
  </si>
  <si>
    <t>TMI</t>
  </si>
  <si>
    <t>TMD</t>
  </si>
  <si>
    <t>TMC</t>
  </si>
  <si>
    <t>TMB</t>
  </si>
  <si>
    <t>TM</t>
  </si>
  <si>
    <t>TKT</t>
  </si>
  <si>
    <t>TKS</t>
  </si>
  <si>
    <t>TKN</t>
  </si>
  <si>
    <t>TK</t>
  </si>
  <si>
    <t>TITLE</t>
  </si>
  <si>
    <t>TISCO</t>
  </si>
  <si>
    <t>TIPCO</t>
  </si>
  <si>
    <t>TIP</t>
  </si>
  <si>
    <t>TIGER</t>
  </si>
  <si>
    <t>THREL</t>
  </si>
  <si>
    <t>THRE</t>
  </si>
  <si>
    <t>THMUI</t>
  </si>
  <si>
    <t>THL</t>
  </si>
  <si>
    <t>THIP</t>
  </si>
  <si>
    <t>THG</t>
  </si>
  <si>
    <t>THE</t>
  </si>
  <si>
    <t>THCOM</t>
  </si>
  <si>
    <t>THANI</t>
  </si>
  <si>
    <t>THANA</t>
  </si>
  <si>
    <t>CNP</t>
  </si>
  <si>
    <t>THAI</t>
  </si>
  <si>
    <t>TH</t>
  </si>
  <si>
    <t>TGPRO</t>
  </si>
  <si>
    <t>TFMAMA</t>
  </si>
  <si>
    <t>TFI</t>
  </si>
  <si>
    <t>TFG</t>
  </si>
  <si>
    <t>TEAMG</t>
  </si>
  <si>
    <t>TEAM</t>
  </si>
  <si>
    <t>TCOAT</t>
  </si>
  <si>
    <t>TCMC</t>
  </si>
  <si>
    <t>TCJ</t>
  </si>
  <si>
    <t>TCCC</t>
  </si>
  <si>
    <t>TCC</t>
  </si>
  <si>
    <t>TCAP</t>
  </si>
  <si>
    <t>TC</t>
  </si>
  <si>
    <t>TBSP</t>
  </si>
  <si>
    <t>TASCO</t>
  </si>
  <si>
    <t>TAPAC</t>
  </si>
  <si>
    <t>TAKUNI</t>
  </si>
  <si>
    <t>TAE</t>
  </si>
  <si>
    <t>TACC</t>
  </si>
  <si>
    <t>T</t>
  </si>
  <si>
    <t>SYNTEC</t>
  </si>
  <si>
    <t>SYNEX</t>
  </si>
  <si>
    <t>SYMC</t>
  </si>
  <si>
    <t>SWC</t>
  </si>
  <si>
    <t>SVOA</t>
  </si>
  <si>
    <t>SVI</t>
  </si>
  <si>
    <t>SVH</t>
  </si>
  <si>
    <t>SUTHA</t>
  </si>
  <si>
    <t>SUSCO</t>
  </si>
  <si>
    <t>SUPER</t>
  </si>
  <si>
    <t>SUN</t>
  </si>
  <si>
    <t>SUC</t>
  </si>
  <si>
    <t>STPI</t>
  </si>
  <si>
    <t>STI</t>
  </si>
  <si>
    <t>SPNPNC</t>
  </si>
  <si>
    <t>STHAI</t>
  </si>
  <si>
    <t> i </t>
  </si>
  <si>
    <t>STGT</t>
  </si>
  <si>
    <t>STEC</t>
  </si>
  <si>
    <t>STC</t>
  </si>
  <si>
    <t>STARK</t>
  </si>
  <si>
    <t>STAR</t>
  </si>
  <si>
    <t>STANLY</t>
  </si>
  <si>
    <t>STA</t>
  </si>
  <si>
    <t>SST</t>
  </si>
  <si>
    <t>SSSC</t>
  </si>
  <si>
    <t>SSP</t>
  </si>
  <si>
    <t>SSF</t>
  </si>
  <si>
    <t>SSC</t>
  </si>
  <si>
    <t>SRICHA</t>
  </si>
  <si>
    <t>SR</t>
  </si>
  <si>
    <t>SQ</t>
  </si>
  <si>
    <t>SPVI</t>
  </si>
  <si>
    <t>SPRC</t>
  </si>
  <si>
    <t>SPI</t>
  </si>
  <si>
    <t>SPG</t>
  </si>
  <si>
    <t>SPCG</t>
  </si>
  <si>
    <t>SPC</t>
  </si>
  <si>
    <t>SPALI</t>
  </si>
  <si>
    <t>SPACK</t>
  </si>
  <si>
    <t>SPA</t>
  </si>
  <si>
    <t>SORKON</t>
  </si>
  <si>
    <t>SONIC</t>
  </si>
  <si>
    <t>SOLAR</t>
  </si>
  <si>
    <t>SNP</t>
  </si>
  <si>
    <t>SNC</t>
  </si>
  <si>
    <t>SMT</t>
  </si>
  <si>
    <t>SMPC</t>
  </si>
  <si>
    <t>SMK</t>
  </si>
  <si>
    <t>SMIT</t>
  </si>
  <si>
    <t>SMART</t>
  </si>
  <si>
    <t>SLP</t>
  </si>
  <si>
    <t>SLM</t>
  </si>
  <si>
    <t>SKY</t>
  </si>
  <si>
    <t>SKR</t>
  </si>
  <si>
    <t>SKN</t>
  </si>
  <si>
    <t>SKE</t>
  </si>
  <si>
    <t>SITHAI</t>
  </si>
  <si>
    <t>SISB</t>
  </si>
  <si>
    <t>SIS</t>
  </si>
  <si>
    <t>SIRI</t>
  </si>
  <si>
    <t>SINGER</t>
  </si>
  <si>
    <t>SIMAT</t>
  </si>
  <si>
    <t>SICT</t>
  </si>
  <si>
    <t>SIAM</t>
  </si>
  <si>
    <t>SHR</t>
  </si>
  <si>
    <t>SHANG</t>
  </si>
  <si>
    <t>SGP</t>
  </si>
  <si>
    <t>SGF</t>
  </si>
  <si>
    <t>SFP</t>
  </si>
  <si>
    <t>SFLEX</t>
  </si>
  <si>
    <t>SF</t>
  </si>
  <si>
    <t>SENA</t>
  </si>
  <si>
    <t>SELIC</t>
  </si>
  <si>
    <t>SEAOIL</t>
  </si>
  <si>
    <t>SEAFCO</t>
  </si>
  <si>
    <t>SE-ED</t>
  </si>
  <si>
    <t>SE</t>
  </si>
  <si>
    <t>SDC</t>
  </si>
  <si>
    <t>SCP</t>
  </si>
  <si>
    <t>SCN</t>
  </si>
  <si>
    <t>SCM</t>
  </si>
  <si>
    <t>SCI</t>
  </si>
  <si>
    <t>SCG</t>
  </si>
  <si>
    <t>SCCC</t>
  </si>
  <si>
    <t>SCC</t>
  </si>
  <si>
    <t>SCB</t>
  </si>
  <si>
    <t>SC</t>
  </si>
  <si>
    <t>SAWANG</t>
  </si>
  <si>
    <t>SAWAD</t>
  </si>
  <si>
    <t>SAUCE</t>
  </si>
  <si>
    <t>SAT</t>
  </si>
  <si>
    <t>SANKO</t>
  </si>
  <si>
    <t>SAMTEL</t>
  </si>
  <si>
    <t>SAMCO</t>
  </si>
  <si>
    <t>SAMART</t>
  </si>
  <si>
    <t>SAM</t>
  </si>
  <si>
    <t>SALEE</t>
  </si>
  <si>
    <t>SABINA</t>
  </si>
  <si>
    <t>SAAM</t>
  </si>
  <si>
    <t>S11</t>
  </si>
  <si>
    <t>S</t>
  </si>
  <si>
    <t>S&amp;J</t>
  </si>
  <si>
    <t>RWI</t>
  </si>
  <si>
    <t>RSP</t>
  </si>
  <si>
    <t>RS</t>
  </si>
  <si>
    <t>RPH</t>
  </si>
  <si>
    <t>RPC</t>
  </si>
  <si>
    <t>RP</t>
  </si>
  <si>
    <t>ROJNA</t>
  </si>
  <si>
    <t>ROH</t>
  </si>
  <si>
    <t>ROCK</t>
  </si>
  <si>
    <t>RML</t>
  </si>
  <si>
    <t>RJH</t>
  </si>
  <si>
    <t>RICHY</t>
  </si>
  <si>
    <t>RCL</t>
  </si>
  <si>
    <t>RCI</t>
  </si>
  <si>
    <t>RBF</t>
  </si>
  <si>
    <t>RATCH</t>
  </si>
  <si>
    <t>RAM</t>
  </si>
  <si>
    <t>QTC</t>
  </si>
  <si>
    <t>QLT</t>
  </si>
  <si>
    <t>QH</t>
  </si>
  <si>
    <t>Q-CON</t>
  </si>
  <si>
    <t>PYLON</t>
  </si>
  <si>
    <t>PTTGC</t>
  </si>
  <si>
    <t>PTTEP</t>
  </si>
  <si>
    <t>PTT</t>
  </si>
  <si>
    <t>PTL</t>
  </si>
  <si>
    <t>PTG</t>
  </si>
  <si>
    <t>PT</t>
  </si>
  <si>
    <t>PSTC</t>
  </si>
  <si>
    <t>PSL</t>
  </si>
  <si>
    <t>PSH</t>
  </si>
  <si>
    <t>PROUD</t>
  </si>
  <si>
    <t>PRO</t>
  </si>
  <si>
    <t>PRM</t>
  </si>
  <si>
    <t>PRINC</t>
  </si>
  <si>
    <t>PRIN</t>
  </si>
  <si>
    <t>PRIME</t>
  </si>
  <si>
    <t>PRG</t>
  </si>
  <si>
    <t>PRECHA</t>
  </si>
  <si>
    <t>PREB</t>
  </si>
  <si>
    <t>PRAKIT</t>
  </si>
  <si>
    <t>PR9</t>
  </si>
  <si>
    <t>PPS</t>
  </si>
  <si>
    <t>NP</t>
  </si>
  <si>
    <t>PPPM</t>
  </si>
  <si>
    <t>PPP</t>
  </si>
  <si>
    <t>PPM</t>
  </si>
  <si>
    <t>POST</t>
  </si>
  <si>
    <t>PORT</t>
  </si>
  <si>
    <t>POLAR</t>
  </si>
  <si>
    <t>PMTA</t>
  </si>
  <si>
    <t>PM</t>
  </si>
  <si>
    <t>PLE</t>
  </si>
  <si>
    <t>PLAT</t>
  </si>
  <si>
    <t>PLANET</t>
  </si>
  <si>
    <t>PLANB</t>
  </si>
  <si>
    <t>PL</t>
  </si>
  <si>
    <t>PK</t>
  </si>
  <si>
    <t>PJW</t>
  </si>
  <si>
    <t>PIMO</t>
  </si>
  <si>
    <t>PICO</t>
  </si>
  <si>
    <t>PHOL</t>
  </si>
  <si>
    <t>PG</t>
  </si>
  <si>
    <t>PF</t>
  </si>
  <si>
    <t>PERM</t>
  </si>
  <si>
    <t>PE</t>
  </si>
  <si>
    <t>PDJ</t>
  </si>
  <si>
    <t>PDI</t>
  </si>
  <si>
    <t>PDG</t>
  </si>
  <si>
    <t>PCSGH</t>
  </si>
  <si>
    <t>PB</t>
  </si>
  <si>
    <t>PATO</t>
  </si>
  <si>
    <t>PAP</t>
  </si>
  <si>
    <t>PAF</t>
  </si>
  <si>
    <t>PAE</t>
  </si>
  <si>
    <t>PACE</t>
  </si>
  <si>
    <t>OTO</t>
  </si>
  <si>
    <t>OSP</t>
  </si>
  <si>
    <t>ORI</t>
  </si>
  <si>
    <t>OISHI</t>
  </si>
  <si>
    <t>OHTL</t>
  </si>
  <si>
    <t>OGC</t>
  </si>
  <si>
    <t>OCEAN</t>
  </si>
  <si>
    <t>OCC</t>
  </si>
  <si>
    <t>NYT</t>
  </si>
  <si>
    <t>NWR</t>
  </si>
  <si>
    <t>NVD</t>
  </si>
  <si>
    <t>NUSA</t>
  </si>
  <si>
    <t>NTV</t>
  </si>
  <si>
    <t>NSI</t>
  </si>
  <si>
    <t>NPK</t>
  </si>
  <si>
    <t>NOK</t>
  </si>
  <si>
    <t>NOBLE</t>
  </si>
  <si>
    <t>NNCL</t>
  </si>
  <si>
    <t>NMG</t>
  </si>
  <si>
    <t>NKI</t>
  </si>
  <si>
    <t>NINE</t>
  </si>
  <si>
    <t>NFC</t>
  </si>
  <si>
    <t>NEX</t>
  </si>
  <si>
    <t>NEWS</t>
  </si>
  <si>
    <t>NEW</t>
  </si>
  <si>
    <t>NETBAY</t>
  </si>
  <si>
    <t>NER</t>
  </si>
  <si>
    <t>NEP</t>
  </si>
  <si>
    <t>NDR</t>
  </si>
  <si>
    <t>NCL</t>
  </si>
  <si>
    <t>NCH</t>
  </si>
  <si>
    <t>NC</t>
  </si>
  <si>
    <t>NBC</t>
  </si>
  <si>
    <t>MVP</t>
  </si>
  <si>
    <t>MTI</t>
  </si>
  <si>
    <t>MTC</t>
  </si>
  <si>
    <t>MSC</t>
  </si>
  <si>
    <t>MPIC</t>
  </si>
  <si>
    <t>MPG</t>
  </si>
  <si>
    <t>MORE</t>
  </si>
  <si>
    <t>MOONG</t>
  </si>
  <si>
    <t>MONO</t>
  </si>
  <si>
    <t>MODERN</t>
  </si>
  <si>
    <t>MM</t>
  </si>
  <si>
    <t>ML</t>
  </si>
  <si>
    <t>MK</t>
  </si>
  <si>
    <t>MJD</t>
  </si>
  <si>
    <t>MITSIB</t>
  </si>
  <si>
    <t>MINT</t>
  </si>
  <si>
    <t>MILL</t>
  </si>
  <si>
    <t>MIDA</t>
  </si>
  <si>
    <t>MGT</t>
  </si>
  <si>
    <t>MFEC</t>
  </si>
  <si>
    <t>MFC</t>
  </si>
  <si>
    <t>METCO</t>
  </si>
  <si>
    <t>META</t>
  </si>
  <si>
    <t>MEGA</t>
  </si>
  <si>
    <t>MDX</t>
  </si>
  <si>
    <t>MCS</t>
  </si>
  <si>
    <t>MCOT</t>
  </si>
  <si>
    <t>MC</t>
  </si>
  <si>
    <t>MBKET</t>
  </si>
  <si>
    <t>MBK</t>
  </si>
  <si>
    <t>MBAX</t>
  </si>
  <si>
    <t>MAX</t>
  </si>
  <si>
    <t>MATI</t>
  </si>
  <si>
    <t>MATCH</t>
  </si>
  <si>
    <t>MANRIN</t>
  </si>
  <si>
    <t>MALEE</t>
  </si>
  <si>
    <t>MAKRO</t>
  </si>
  <si>
    <t>MAJOR</t>
  </si>
  <si>
    <t>MACO</t>
  </si>
  <si>
    <t>M-CHAI</t>
  </si>
  <si>
    <t>M</t>
  </si>
  <si>
    <t>LST</t>
  </si>
  <si>
    <t>LRH</t>
  </si>
  <si>
    <t>LPN</t>
  </si>
  <si>
    <t>LPH</t>
  </si>
  <si>
    <t>LOXLEY</t>
  </si>
  <si>
    <t>LIT</t>
  </si>
  <si>
    <t>LHK</t>
  </si>
  <si>
    <t>LHFG</t>
  </si>
  <si>
    <t>LH</t>
  </si>
  <si>
    <t>LEE</t>
  </si>
  <si>
    <t>LDC</t>
  </si>
  <si>
    <t>LANNA</t>
  </si>
  <si>
    <t>LALIN</t>
  </si>
  <si>
    <t>L&amp;E</t>
  </si>
  <si>
    <t>KYE</t>
  </si>
  <si>
    <t>KWM</t>
  </si>
  <si>
    <t>KWG</t>
  </si>
  <si>
    <t>KWC</t>
  </si>
  <si>
    <t>KUN</t>
  </si>
  <si>
    <t>KUMWEL</t>
  </si>
  <si>
    <t>KTIS</t>
  </si>
  <si>
    <t>KTC</t>
  </si>
  <si>
    <t>KTB</t>
  </si>
  <si>
    <t>KSL</t>
  </si>
  <si>
    <t>KOOL</t>
  </si>
  <si>
    <t>KKP</t>
  </si>
  <si>
    <t>KKC</t>
  </si>
  <si>
    <t>KIAT</t>
  </si>
  <si>
    <t>KGI</t>
  </si>
  <si>
    <t>KDH</t>
  </si>
  <si>
    <t>KCM</t>
  </si>
  <si>
    <t>KCE</t>
  </si>
  <si>
    <t>KCAR</t>
  </si>
  <si>
    <t>KC</t>
  </si>
  <si>
    <t>KBS</t>
  </si>
  <si>
    <t>KBANK</t>
  </si>
  <si>
    <t>KASET</t>
  </si>
  <si>
    <t>KAMART</t>
  </si>
  <si>
    <t>K</t>
  </si>
  <si>
    <t>JWD</t>
  </si>
  <si>
    <t>JUTHA</t>
  </si>
  <si>
    <t>JUBILE</t>
  </si>
  <si>
    <t>JTS</t>
  </si>
  <si>
    <t>JSP</t>
  </si>
  <si>
    <t>JMT</t>
  </si>
  <si>
    <t>JMART</t>
  </si>
  <si>
    <t>JKN</t>
  </si>
  <si>
    <t>JCT</t>
  </si>
  <si>
    <t>JCKH</t>
  </si>
  <si>
    <t>JCK</t>
  </si>
  <si>
    <t>JAS</t>
  </si>
  <si>
    <t>J</t>
  </si>
  <si>
    <t>IVL</t>
  </si>
  <si>
    <t>ITEL</t>
  </si>
  <si>
    <t>ITD</t>
  </si>
  <si>
    <t>IT</t>
  </si>
  <si>
    <t>IRPC</t>
  </si>
  <si>
    <t>IRCP</t>
  </si>
  <si>
    <t>IRC</t>
  </si>
  <si>
    <t>IP</t>
  </si>
  <si>
    <t>INTUCH</t>
  </si>
  <si>
    <t>INSURE</t>
  </si>
  <si>
    <t>INSET</t>
  </si>
  <si>
    <t>INOX</t>
  </si>
  <si>
    <t>INGRS</t>
  </si>
  <si>
    <t>INET</t>
  </si>
  <si>
    <t>IMH</t>
  </si>
  <si>
    <t>ILM</t>
  </si>
  <si>
    <t>ILINK</t>
  </si>
  <si>
    <t>III</t>
  </si>
  <si>
    <t>IIG</t>
  </si>
  <si>
    <t>IHL</t>
  </si>
  <si>
    <t>IFS</t>
  </si>
  <si>
    <t>IFEC</t>
  </si>
  <si>
    <t>ICN</t>
  </si>
  <si>
    <t>ICHI</t>
  </si>
  <si>
    <t>ICC</t>
  </si>
  <si>
    <t>HYDRO</t>
  </si>
  <si>
    <t>HUMAN</t>
  </si>
  <si>
    <t>HTECH</t>
  </si>
  <si>
    <t>HTC</t>
  </si>
  <si>
    <t>HPT</t>
  </si>
  <si>
    <t>HMPRO</t>
  </si>
  <si>
    <t>HFT</t>
  </si>
  <si>
    <t>HARN</t>
  </si>
  <si>
    <t>HANA</t>
  </si>
  <si>
    <t>GYT</t>
  </si>
  <si>
    <t>GUNKUL</t>
  </si>
  <si>
    <t>GULF</t>
  </si>
  <si>
    <t>GTB</t>
  </si>
  <si>
    <t>GSTEEL</t>
  </si>
  <si>
    <t>GSC</t>
  </si>
  <si>
    <t>GREEN</t>
  </si>
  <si>
    <t>GRAND</t>
  </si>
  <si>
    <t>GRAMMY</t>
  </si>
  <si>
    <t>GPSC</t>
  </si>
  <si>
    <t>GPI</t>
  </si>
  <si>
    <t>GLOCON</t>
  </si>
  <si>
    <t>GLOBAL</t>
  </si>
  <si>
    <t>GLAND</t>
  </si>
  <si>
    <t>GL</t>
  </si>
  <si>
    <t>GJS</t>
  </si>
  <si>
    <t>GIFT</t>
  </si>
  <si>
    <t>GGC</t>
  </si>
  <si>
    <t>GFPT</t>
  </si>
  <si>
    <t>GENCO</t>
  </si>
  <si>
    <t>GEL</t>
  </si>
  <si>
    <t>GCAP</t>
  </si>
  <si>
    <t>GC</t>
  </si>
  <si>
    <t>GBX</t>
  </si>
  <si>
    <t>FVC</t>
  </si>
  <si>
    <t>FTE</t>
  </si>
  <si>
    <t>FSS</t>
  </si>
  <si>
    <t>FSMART</t>
  </si>
  <si>
    <t>FPT</t>
  </si>
  <si>
    <t>FPI</t>
  </si>
  <si>
    <t>FORTH</t>
  </si>
  <si>
    <t>FNS</t>
  </si>
  <si>
    <t>FN</t>
  </si>
  <si>
    <t>FMT</t>
  </si>
  <si>
    <t>FLOYD</t>
  </si>
  <si>
    <t>FE</t>
  </si>
  <si>
    <t>FANCY</t>
  </si>
  <si>
    <t>F&amp;D</t>
  </si>
  <si>
    <t>EVER</t>
  </si>
  <si>
    <t>ETE</t>
  </si>
  <si>
    <t>ETC</t>
  </si>
  <si>
    <t>ESTAR</t>
  </si>
  <si>
    <t>ESSO</t>
  </si>
  <si>
    <t>ERW</t>
  </si>
  <si>
    <t>EPG</t>
  </si>
  <si>
    <t>EP</t>
  </si>
  <si>
    <t>EMC</t>
  </si>
  <si>
    <t>EKH</t>
  </si>
  <si>
    <t>EGCO</t>
  </si>
  <si>
    <t>EFORL</t>
  </si>
  <si>
    <t>EE</t>
  </si>
  <si>
    <t>ECL</t>
  </si>
  <si>
    <t>ECF</t>
  </si>
  <si>
    <t>EASTW</t>
  </si>
  <si>
    <t>EASON</t>
  </si>
  <si>
    <t>EA</t>
  </si>
  <si>
    <t>DV8</t>
  </si>
  <si>
    <t>DTCI</t>
  </si>
  <si>
    <t>DTC</t>
  </si>
  <si>
    <t>DTAC</t>
  </si>
  <si>
    <t>DRT</t>
  </si>
  <si>
    <t>DOHOME</t>
  </si>
  <si>
    <t>DOD</t>
  </si>
  <si>
    <t>DIMET</t>
  </si>
  <si>
    <t>DEMCO</t>
  </si>
  <si>
    <t>DELTA</t>
  </si>
  <si>
    <t>DDD</t>
  </si>
  <si>
    <t>DCON</t>
  </si>
  <si>
    <t>DCC</t>
  </si>
  <si>
    <t>D</t>
  </si>
  <si>
    <t>CWT</t>
  </si>
  <si>
    <t>CTW</t>
  </si>
  <si>
    <t>CSS</t>
  </si>
  <si>
    <t>CSR</t>
  </si>
  <si>
    <t>CSP</t>
  </si>
  <si>
    <t>CSC</t>
  </si>
  <si>
    <t>CRD</t>
  </si>
  <si>
    <t>CRC</t>
  </si>
  <si>
    <t>CRANE</t>
  </si>
  <si>
    <t>CPW</t>
  </si>
  <si>
    <t>CPT</t>
  </si>
  <si>
    <t>CPR</t>
  </si>
  <si>
    <t>CPN</t>
  </si>
  <si>
    <t>CPL</t>
  </si>
  <si>
    <t>CPI</t>
  </si>
  <si>
    <t>CPH</t>
  </si>
  <si>
    <t>CPF</t>
  </si>
  <si>
    <t>CPALL</t>
  </si>
  <si>
    <t>COTTO</t>
  </si>
  <si>
    <t>COMAN</t>
  </si>
  <si>
    <t>COM7</t>
  </si>
  <si>
    <t>COLOR</t>
  </si>
  <si>
    <t>CNT</t>
  </si>
  <si>
    <t>CMR</t>
  </si>
  <si>
    <t>CMO</t>
  </si>
  <si>
    <t>CMC</t>
  </si>
  <si>
    <t>CMAN</t>
  </si>
  <si>
    <t>CM</t>
  </si>
  <si>
    <t>CKP</t>
  </si>
  <si>
    <t>CK</t>
  </si>
  <si>
    <t>CITY</t>
  </si>
  <si>
    <t>CIMBT</t>
  </si>
  <si>
    <t>CIG</t>
  </si>
  <si>
    <t>CI</t>
  </si>
  <si>
    <t>CHOW</t>
  </si>
  <si>
    <t>CHOTI</t>
  </si>
  <si>
    <t>CHO</t>
  </si>
  <si>
    <t>CHG</t>
  </si>
  <si>
    <t>CHEWA</t>
  </si>
  <si>
    <t>CHAYO</t>
  </si>
  <si>
    <t>CHARAN</t>
  </si>
  <si>
    <t>CGH</t>
  </si>
  <si>
    <t>CGD</t>
  </si>
  <si>
    <t>CFRESH</t>
  </si>
  <si>
    <t>CENTEL</t>
  </si>
  <si>
    <t>CEN</t>
  </si>
  <si>
    <t>CCP</t>
  </si>
  <si>
    <t>CCET</t>
  </si>
  <si>
    <t>CBG</t>
  </si>
  <si>
    <t>CAZ</t>
  </si>
  <si>
    <t>BWG</t>
  </si>
  <si>
    <t>BUI</t>
  </si>
  <si>
    <t>BTW</t>
  </si>
  <si>
    <t>BTS</t>
  </si>
  <si>
    <t>BTNC</t>
  </si>
  <si>
    <t>BSM</t>
  </si>
  <si>
    <t>BSBM</t>
  </si>
  <si>
    <t>BRR</t>
  </si>
  <si>
    <t>BROOK</t>
  </si>
  <si>
    <t>BROCK</t>
  </si>
  <si>
    <t>BR</t>
  </si>
  <si>
    <t>BPP</t>
  </si>
  <si>
    <t>BOL</t>
  </si>
  <si>
    <t>BM</t>
  </si>
  <si>
    <t>BLISS</t>
  </si>
  <si>
    <t>BLAND</t>
  </si>
  <si>
    <t>BLA</t>
  </si>
  <si>
    <t>BKI</t>
  </si>
  <si>
    <t>BKD</t>
  </si>
  <si>
    <t>BJCHI</t>
  </si>
  <si>
    <t>BJC</t>
  </si>
  <si>
    <t>BIZ</t>
  </si>
  <si>
    <t>BIG</t>
  </si>
  <si>
    <t>BH</t>
  </si>
  <si>
    <t>BGT</t>
  </si>
  <si>
    <t>BGRIM</t>
  </si>
  <si>
    <t>BGC</t>
  </si>
  <si>
    <t>BFIT</t>
  </si>
  <si>
    <t>BEM</t>
  </si>
  <si>
    <t>BEC</t>
  </si>
  <si>
    <t>BEAUTY</t>
  </si>
  <si>
    <t>BDMS</t>
  </si>
  <si>
    <t>BCT</t>
  </si>
  <si>
    <t>BCPG</t>
  </si>
  <si>
    <t>BCP</t>
  </si>
  <si>
    <t>BCH</t>
  </si>
  <si>
    <t>BC</t>
  </si>
  <si>
    <t>BBL</t>
  </si>
  <si>
    <t>BAY</t>
  </si>
  <si>
    <t>BANPU</t>
  </si>
  <si>
    <t>BAM</t>
  </si>
  <si>
    <t>BAFS</t>
  </si>
  <si>
    <t>BA</t>
  </si>
  <si>
    <t>B52</t>
  </si>
  <si>
    <t>B</t>
  </si>
  <si>
    <t>AYUD</t>
  </si>
  <si>
    <t>AWC</t>
  </si>
  <si>
    <t>AUCT</t>
  </si>
  <si>
    <t>AU</t>
  </si>
  <si>
    <t>ATP30</t>
  </si>
  <si>
    <t>ASP</t>
  </si>
  <si>
    <t>ASN</t>
  </si>
  <si>
    <t>ASK</t>
  </si>
  <si>
    <t>ASIMAR</t>
  </si>
  <si>
    <t>ASIAN</t>
  </si>
  <si>
    <t>ASIA</t>
  </si>
  <si>
    <t>ASEFA</t>
  </si>
  <si>
    <t>ASAP</t>
  </si>
  <si>
    <t>AS</t>
  </si>
  <si>
    <t>ARROW</t>
  </si>
  <si>
    <t>ARIP</t>
  </si>
  <si>
    <t>ARIN</t>
  </si>
  <si>
    <t>AQUA</t>
  </si>
  <si>
    <t>AQ</t>
  </si>
  <si>
    <t>APURE</t>
  </si>
  <si>
    <t>APP</t>
  </si>
  <si>
    <t>APEX</t>
  </si>
  <si>
    <t>APCS</t>
  </si>
  <si>
    <t>APCO</t>
  </si>
  <si>
    <t>AP</t>
  </si>
  <si>
    <t>AOT</t>
  </si>
  <si>
    <t>ANAN</t>
  </si>
  <si>
    <t>AMC</t>
  </si>
  <si>
    <t>AMATAV</t>
  </si>
  <si>
    <t>AMATA</t>
  </si>
  <si>
    <t>AMARIN</t>
  </si>
  <si>
    <t>AMANAH</t>
  </si>
  <si>
    <t>AMA</t>
  </si>
  <si>
    <t>ALUCON</t>
  </si>
  <si>
    <t>ALT</t>
  </si>
  <si>
    <t>ALLA</t>
  </si>
  <si>
    <t>ALL</t>
  </si>
  <si>
    <t>AKR</t>
  </si>
  <si>
    <t>AKP</t>
  </si>
  <si>
    <t>AJA</t>
  </si>
  <si>
    <t>AJ</t>
  </si>
  <si>
    <t>AIT</t>
  </si>
  <si>
    <t>AIRA</t>
  </si>
  <si>
    <t>AIE</t>
  </si>
  <si>
    <t>AI</t>
  </si>
  <si>
    <t>AHC</t>
  </si>
  <si>
    <t>AH</t>
  </si>
  <si>
    <t>AGE</t>
  </si>
  <si>
    <t>AFC</t>
  </si>
  <si>
    <t>AF</t>
  </si>
  <si>
    <t>AEONTS</t>
  </si>
  <si>
    <t>AEC</t>
  </si>
  <si>
    <t>ADVANC</t>
  </si>
  <si>
    <t>ADB</t>
  </si>
  <si>
    <t>ACG</t>
  </si>
  <si>
    <t>ACE</t>
  </si>
  <si>
    <t>ACC</t>
  </si>
  <si>
    <t>ACAP</t>
  </si>
  <si>
    <t>ABM</t>
  </si>
  <si>
    <t>ABICO</t>
  </si>
  <si>
    <t>AAV</t>
  </si>
  <si>
    <t>A5</t>
  </si>
  <si>
    <t>A</t>
  </si>
  <si>
    <t>7UP</t>
  </si>
  <si>
    <t>2S</t>
  </si>
  <si>
    <t xml:space="preserve">    Other Income</t>
  </si>
  <si>
    <t xml:space="preserve">    Interest Received</t>
  </si>
  <si>
    <t>Total Incomes</t>
  </si>
  <si>
    <t>Q1/2008</t>
  </si>
  <si>
    <t>Q2/2008</t>
  </si>
  <si>
    <t>Q3/2008</t>
  </si>
  <si>
    <t>Yearly/2008</t>
  </si>
  <si>
    <t>Q1/2009</t>
  </si>
  <si>
    <t>Q2/2009</t>
  </si>
  <si>
    <t>Q3/2009</t>
  </si>
  <si>
    <t>Yearly/2009</t>
  </si>
  <si>
    <t>Q1/2010</t>
  </si>
  <si>
    <t>Q2/2010</t>
  </si>
  <si>
    <t>Q3/2010</t>
  </si>
  <si>
    <t>Yearly/2010</t>
  </si>
  <si>
    <t>Q1/2011</t>
  </si>
  <si>
    <t>Q2/2011</t>
  </si>
  <si>
    <t>Q3/2011</t>
  </si>
  <si>
    <t>Yearly/2011</t>
  </si>
  <si>
    <t>Q1/2012</t>
  </si>
  <si>
    <t>Q2/2012</t>
  </si>
  <si>
    <t>Q3/2012</t>
  </si>
  <si>
    <t>Yearly/2012</t>
  </si>
  <si>
    <t>Q1/2013</t>
  </si>
  <si>
    <t>Q2/2013</t>
  </si>
  <si>
    <t>Q3/2013</t>
  </si>
  <si>
    <t>Q4/2008</t>
  </si>
  <si>
    <t>Q4/2009</t>
  </si>
  <si>
    <t>Q4/2010</t>
  </si>
  <si>
    <t>Q4/2011</t>
  </si>
  <si>
    <t>Q4/2012</t>
  </si>
  <si>
    <t xml:space="preserve">    Dividend Received</t>
  </si>
  <si>
    <t>Q1/2021</t>
  </si>
  <si>
    <t>Yearly/2020</t>
  </si>
  <si>
    <t>Q3/2020</t>
  </si>
  <si>
    <t xml:space="preserve"> Assets</t>
  </si>
  <si>
    <t xml:space="preserve"> Current Assets</t>
  </si>
  <si>
    <t xml:space="preserve">    Cash And Cash Equivalents</t>
  </si>
  <si>
    <t xml:space="preserve">    Short-Term Investments - Net</t>
  </si>
  <si>
    <t xml:space="preserve">    Trade And Other Receivables - Current - Net</t>
  </si>
  <si>
    <t xml:space="preserve">      Other Parties</t>
  </si>
  <si>
    <t xml:space="preserve">      Other Current Receivables</t>
  </si>
  <si>
    <t xml:space="preserve">    Inventories - Net</t>
  </si>
  <si>
    <t xml:space="preserve">      Finished Goods</t>
  </si>
  <si>
    <t xml:space="preserve">    Derivative Assets - Current</t>
  </si>
  <si>
    <t xml:space="preserve">    Other Current Assets</t>
  </si>
  <si>
    <t xml:space="preserve">      Other Current Assets - Others</t>
  </si>
  <si>
    <t xml:space="preserve">    Total Current Assets</t>
  </si>
  <si>
    <t xml:space="preserve"> Non-Current Assets</t>
  </si>
  <si>
    <t xml:space="preserve">    Trade And Other Receivables - Non-Current - Net</t>
  </si>
  <si>
    <t xml:space="preserve">      Other Non-Current Receivables</t>
  </si>
  <si>
    <t xml:space="preserve">    Long-Term Investments - Net</t>
  </si>
  <si>
    <t xml:space="preserve">      Investment In Debt Instruments Measured At Amortised Cost - Net</t>
  </si>
  <si>
    <t xml:space="preserve">      Investment In Equity Instruments Measured At Fair Value Through Other Comprehensive Income</t>
  </si>
  <si>
    <t xml:space="preserve">    Long-Term Investments - Net (Amended Account)</t>
  </si>
  <si>
    <t xml:space="preserve">    Investment In Subsidiaries, Associates And Joint Ventures Using The Equity Method - Net</t>
  </si>
  <si>
    <t xml:space="preserve">      Investment In Associates</t>
  </si>
  <si>
    <t xml:space="preserve">    Investment In Subsidiaries, Associates And Joint Ventures Using Other Methods - Net</t>
  </si>
  <si>
    <t xml:space="preserve">    Other Non-Current Financial Assets</t>
  </si>
  <si>
    <t xml:space="preserve">      Deposits</t>
  </si>
  <si>
    <t xml:space="preserve">    Investment Properties - Net</t>
  </si>
  <si>
    <t xml:space="preserve">    Property, Plant And Equipment - Net</t>
  </si>
  <si>
    <t xml:space="preserve">    Right-Of-Use Assets - Net</t>
  </si>
  <si>
    <t xml:space="preserve">    Intangible Assets - Net</t>
  </si>
  <si>
    <t xml:space="preserve">      Intangible Assets - Others</t>
  </si>
  <si>
    <t xml:space="preserve">    Goodwill - Net</t>
  </si>
  <si>
    <t xml:space="preserve">    Deferred Tax Assets</t>
  </si>
  <si>
    <t xml:space="preserve">    Other Non-Current Assets</t>
  </si>
  <si>
    <t xml:space="preserve">      Other Non-Current Assets - Others</t>
  </si>
  <si>
    <t xml:space="preserve">    Total Non-Current Assets</t>
  </si>
  <si>
    <t xml:space="preserve">    Total Assets</t>
  </si>
  <si>
    <t xml:space="preserve"> Liabilities</t>
  </si>
  <si>
    <t xml:space="preserve"> Current Liabilities</t>
  </si>
  <si>
    <t xml:space="preserve">    Bank Overdrafts And Short-Term Borrowings From Financial Institutions</t>
  </si>
  <si>
    <t xml:space="preserve">    Trade And Other Payables - Current</t>
  </si>
  <si>
    <t xml:space="preserve">      Other Current Payables</t>
  </si>
  <si>
    <t xml:space="preserve">    Short-Term Borrowings</t>
  </si>
  <si>
    <t xml:space="preserve">      Related Parties</t>
  </si>
  <si>
    <t xml:space="preserve">    Current Portion Of Long-Term Debts</t>
  </si>
  <si>
    <t xml:space="preserve">      Financial Institutions</t>
  </si>
  <si>
    <t xml:space="preserve">      Bonds</t>
  </si>
  <si>
    <t xml:space="preserve">      Current Portion Of Long-Term Debts - Others</t>
  </si>
  <si>
    <t xml:space="preserve">    Derivative Liabilities - Current</t>
  </si>
  <si>
    <t xml:space="preserve">    Contract Liabilities And Unearned Rental Income - Current</t>
  </si>
  <si>
    <t xml:space="preserve">      Contract Liabilities And Unearned Rental Income - Others</t>
  </si>
  <si>
    <t xml:space="preserve">    Current Portion Of Lease Liabilities</t>
  </si>
  <si>
    <t xml:space="preserve">    Income Tax Payable</t>
  </si>
  <si>
    <t xml:space="preserve">    Other Current Liabilities</t>
  </si>
  <si>
    <t xml:space="preserve">    Total Current Liabilities</t>
  </si>
  <si>
    <t xml:space="preserve"> Non-Current Liabilities</t>
  </si>
  <si>
    <t xml:space="preserve">    Non-Current Portion Of Long-Term Debts</t>
  </si>
  <si>
    <t xml:space="preserve">      Non-Current Portion Of Long-Term Debts - Others</t>
  </si>
  <si>
    <t xml:space="preserve">    Non-Current Portion Of Lease Liabilities</t>
  </si>
  <si>
    <t xml:space="preserve">    Other Non-Current Financial Liabilities</t>
  </si>
  <si>
    <t xml:space="preserve">      Other Non-Current Financial Liabilities - Others</t>
  </si>
  <si>
    <t xml:space="preserve">    Provisions For Employee Benefit Obligations - Non-Current</t>
  </si>
  <si>
    <t xml:space="preserve">    Deferred Tax Liabilities</t>
  </si>
  <si>
    <t xml:space="preserve">    Other Non-Current Liabilities</t>
  </si>
  <si>
    <t xml:space="preserve">    Total Non-Current Liabilities</t>
  </si>
  <si>
    <t xml:space="preserve">    Total Liabilities</t>
  </si>
  <si>
    <t xml:space="preserve"> Equity</t>
  </si>
  <si>
    <t xml:space="preserve">    Authorised Share Capital</t>
  </si>
  <si>
    <t xml:space="preserve">      Authorised Ordinary Shares</t>
  </si>
  <si>
    <t xml:space="preserve">    Issued And Paid-Up Share Capital</t>
  </si>
  <si>
    <t xml:space="preserve">      Paid-Up Ordinary Shares</t>
  </si>
  <si>
    <t xml:space="preserve">    Premium (Discount) On Share Capital</t>
  </si>
  <si>
    <t xml:space="preserve">      Premium (Discount) On Ordinary Shares</t>
  </si>
  <si>
    <t xml:space="preserve">    Perpetual Bonds</t>
  </si>
  <si>
    <t xml:space="preserve">    Retained Earnings (Deficits)</t>
  </si>
  <si>
    <t xml:space="preserve">      Retained Earnings - Appropriated</t>
  </si>
  <si>
    <t xml:space="preserve">        Legal And Statutory Reserves</t>
  </si>
  <si>
    <t xml:space="preserve">      Retained Earnings (Deficits) - Unappropriated</t>
  </si>
  <si>
    <t xml:space="preserve">    Other Components Of Equity</t>
  </si>
  <si>
    <t xml:space="preserve">      Surplus (Deficits)</t>
  </si>
  <si>
    <t xml:space="preserve">        Surplus (Deficits) From Business Combinations Under Common Control</t>
  </si>
  <si>
    <t xml:space="preserve">        Surplus (Deficits) From Changes In Interest In Subsidiaries</t>
  </si>
  <si>
    <t xml:space="preserve">        Surplus (Deficits) - Others</t>
  </si>
  <si>
    <t xml:space="preserve">      Currency Translation Adjustments</t>
  </si>
  <si>
    <t xml:space="preserve">      Other Components Of Equity - Others</t>
  </si>
  <si>
    <t xml:space="preserve">    Equity Attributable To Owners Of The Parent</t>
  </si>
  <si>
    <t xml:space="preserve">    Non-Controlling Interests</t>
  </si>
  <si>
    <t xml:space="preserve">    Total Equity</t>
  </si>
  <si>
    <t xml:space="preserve">    Total Liabilities And Equity</t>
  </si>
  <si>
    <t>Name </t>
  </si>
  <si>
    <t>No.</t>
  </si>
  <si>
    <t>Links</t>
  </si>
  <si>
    <t>Sign</t>
  </si>
  <si>
    <t>Last</t>
  </si>
  <si>
    <t>Chg%</t>
  </si>
  <si>
    <t>Volume</t>
  </si>
  <si>
    <t>Value (k)</t>
  </si>
  <si>
    <t>MCap (M)</t>
  </si>
  <si>
    <t>D/E</t>
  </si>
  <si>
    <t>DPS</t>
  </si>
  <si>
    <t>ROA%</t>
  </si>
  <si>
    <t>ROE%</t>
  </si>
  <si>
    <t>NPM%</t>
  </si>
  <si>
    <t>Yield%</t>
  </si>
  <si>
    <t>FFloat%</t>
  </si>
  <si>
    <t>MG%</t>
  </si>
  <si>
    <t>Magic1</t>
  </si>
  <si>
    <t>Magic2</t>
  </si>
  <si>
    <t>PEG</t>
  </si>
  <si>
    <t>CG</t>
  </si>
  <si>
    <t>Average</t>
  </si>
  <si>
    <r>
      <t> </t>
    </r>
    <r>
      <rPr>
        <sz val="9"/>
        <color rgb="FF639CBF"/>
        <rFont val="Arial"/>
        <family val="2"/>
      </rPr>
      <t>i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1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2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3</t>
    </r>
    <r>
      <rPr>
        <sz val="9"/>
        <color rgb="FF8A8A8A"/>
        <rFont val="Arial"/>
        <family val="2"/>
      </rPr>
      <t> </t>
    </r>
  </si>
  <si>
    <t>3K-BAT</t>
  </si>
  <si>
    <r>
      <t> </t>
    </r>
    <r>
      <rPr>
        <sz val="9"/>
        <color rgb="FF639CBF"/>
        <rFont val="Arial"/>
        <family val="2"/>
      </rPr>
      <t>i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1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3</t>
    </r>
    <r>
      <rPr>
        <sz val="9"/>
        <color rgb="FF8A8A8A"/>
        <rFont val="Arial"/>
        <family val="2"/>
      </rPr>
      <t> </t>
    </r>
  </si>
  <si>
    <t>ADD</t>
  </si>
  <si>
    <t>NPNC</t>
  </si>
  <si>
    <t>ASW</t>
  </si>
  <si>
    <t>DHOUSE</t>
  </si>
  <si>
    <t>DITTO</t>
  </si>
  <si>
    <t>DMT</t>
  </si>
  <si>
    <t>XW</t>
  </si>
  <si>
    <t>SPCNP</t>
  </si>
  <si>
    <t>HEMP</t>
  </si>
  <si>
    <r>
      <t> </t>
    </r>
    <r>
      <rPr>
        <sz val="9"/>
        <color rgb="FF639CBF"/>
        <rFont val="Arial"/>
        <family val="2"/>
      </rPr>
      <t>i</t>
    </r>
    <r>
      <rPr>
        <sz val="9"/>
        <color rgb="FF8A8A8A"/>
        <rFont val="Arial"/>
        <family val="2"/>
      </rPr>
      <t> | </t>
    </r>
    <r>
      <rPr>
        <sz val="9"/>
        <color rgb="FF639CBF"/>
        <rFont val="Arial"/>
        <family val="2"/>
      </rPr>
      <t>2</t>
    </r>
    <r>
      <rPr>
        <sz val="9"/>
        <color rgb="FF8A8A8A"/>
        <rFont val="Arial"/>
        <family val="2"/>
      </rPr>
      <t> </t>
    </r>
  </si>
  <si>
    <t>IND</t>
  </si>
  <si>
    <t>JAK</t>
  </si>
  <si>
    <t>JR</t>
  </si>
  <si>
    <t>KEX</t>
  </si>
  <si>
    <t>KISS</t>
  </si>
  <si>
    <t>KK</t>
  </si>
  <si>
    <t>LEO</t>
  </si>
  <si>
    <t>SP</t>
  </si>
  <si>
    <t>MICRO</t>
  </si>
  <si>
    <t>NCAP</t>
  </si>
  <si>
    <t>NOVA</t>
  </si>
  <si>
    <t>NRF</t>
  </si>
  <si>
    <t>NSL</t>
  </si>
  <si>
    <t>OR</t>
  </si>
  <si>
    <t>PACO</t>
  </si>
  <si>
    <t>PRAPAT</t>
  </si>
  <si>
    <t>PROEN</t>
  </si>
  <si>
    <t>PROS</t>
  </si>
  <si>
    <t>XD</t>
  </si>
  <si>
    <t>RT</t>
  </si>
  <si>
    <t>SA</t>
  </si>
  <si>
    <t>SABUY</t>
  </si>
  <si>
    <t>SAK</t>
  </si>
  <si>
    <t>SCGP</t>
  </si>
  <si>
    <t>SFT</t>
  </si>
  <si>
    <t>SK</t>
  </si>
  <si>
    <t>SO</t>
  </si>
  <si>
    <t>TGH</t>
  </si>
  <si>
    <t>TIDLOR</t>
  </si>
  <si>
    <t>ST</t>
  </si>
  <si>
    <t>TPCS</t>
  </si>
  <si>
    <t>TQR</t>
  </si>
  <si>
    <t>TTB</t>
  </si>
  <si>
    <t>WGE</t>
  </si>
  <si>
    <t>WINMED</t>
  </si>
  <si>
    <t>XPG</t>
  </si>
  <si>
    <t>Q4/2020</t>
  </si>
  <si>
    <t xml:space="preserve"> Statement Of Comprehensive Income</t>
  </si>
  <si>
    <t xml:space="preserve"> Revenue</t>
  </si>
  <si>
    <t xml:space="preserve">    Revenue From Operations</t>
  </si>
  <si>
    <t xml:space="preserve">      Revenue From Sales And Rendering Services</t>
  </si>
  <si>
    <t xml:space="preserve">    Interest And Dividend Income</t>
  </si>
  <si>
    <t xml:space="preserve">      Interest Income</t>
  </si>
  <si>
    <t xml:space="preserve">      Dividend Income</t>
  </si>
  <si>
    <t xml:space="preserve">    Total Revenue</t>
  </si>
  <si>
    <t xml:space="preserve"> Cost And Expenses</t>
  </si>
  <si>
    <t xml:space="preserve">    Costs</t>
  </si>
  <si>
    <t xml:space="preserve">    Selling And Administrative Expenses</t>
  </si>
  <si>
    <t xml:space="preserve">      Selling Expenses</t>
  </si>
  <si>
    <t xml:space="preserve">      Administrative Expenses</t>
  </si>
  <si>
    <t xml:space="preserve">    Management And Directors' Remuneration</t>
  </si>
  <si>
    <t xml:space="preserve">    Total Cost And Expenses</t>
  </si>
  <si>
    <t xml:space="preserve">    Share Of Profit (Loss) From Investments Accounted For Using The Equity Method</t>
  </si>
  <si>
    <t xml:space="preserve">    Other Gains (Losses)</t>
  </si>
  <si>
    <t xml:space="preserve">      Gains (Losses) On Foreign Currency Exchange</t>
  </si>
  <si>
    <t xml:space="preserve">      Gains (Losses) From Financial Instruments Measured At Fair Value Through Profit Or Loss</t>
  </si>
  <si>
    <t xml:space="preserve">    Profit (Loss) Before Finance Costs And Income Tax Expense</t>
  </si>
  <si>
    <t xml:space="preserve">    Finance Costs</t>
  </si>
  <si>
    <t xml:space="preserve">    Income Tax Expense</t>
  </si>
  <si>
    <t xml:space="preserve">    Profit (Loss) For The Period From Continuing Operations</t>
  </si>
  <si>
    <t xml:space="preserve">    Net Profit (Loss) For The Period</t>
  </si>
  <si>
    <t xml:space="preserve"> Other Comprehensive Income</t>
  </si>
  <si>
    <t xml:space="preserve">    Net Profit (Loss) For The Period / Profit (Loss) For The Period From Continuing Operations</t>
  </si>
  <si>
    <t xml:space="preserve"> Items That Will Be Subsequently Reclassified To Profit Or Loss</t>
  </si>
  <si>
    <t xml:space="preserve">    Gains (Losses) On Cash Flow Hedges</t>
  </si>
  <si>
    <t xml:space="preserve">    Currency Translation Adjustments</t>
  </si>
  <si>
    <t xml:space="preserve">    Share Of Other Comprehensive Income (Expense) From Subsidiaries, Associates And Joint Ventures Accounted For Using The Equity Method That Will Be Subsequently Reclassified To Profit Or Loss</t>
  </si>
  <si>
    <t xml:space="preserve">    Income Taxes Relating To Items That Will Be Subsequently Reclassified To Profit Or Loss</t>
  </si>
  <si>
    <t xml:space="preserve"> Items That Will Not Be Subsequently Reclassified To Profit Or Loss</t>
  </si>
  <si>
    <t xml:space="preserve">    Gains (Losses) On Remeasuring Investment In Equity Instruments Measured At Fair Value Through Other Comprehensive Income</t>
  </si>
  <si>
    <t xml:space="preserve">    Remeasurement Of Employee Benefit Obligations</t>
  </si>
  <si>
    <t xml:space="preserve">    Other Comprehensive Income (Expense) - Net Of Tax</t>
  </si>
  <si>
    <t xml:space="preserve">    Total Comprehensive Income (Expense) For The Period</t>
  </si>
  <si>
    <t xml:space="preserve"> Net Profit (Loss) Attributable To :</t>
  </si>
  <si>
    <t xml:space="preserve">    Net Profit (Loss) Attributable To : Owners Of The Parent</t>
  </si>
  <si>
    <t xml:space="preserve">    Net Profit (Loss) Attributable To : Non-Controlling Interests</t>
  </si>
  <si>
    <t xml:space="preserve"> Total Comprehensive Income (Expense) Attributable To :</t>
  </si>
  <si>
    <t xml:space="preserve">    Total Comprehensive Income (Expense) Attributable To : Owners Of The Parent</t>
  </si>
  <si>
    <t xml:space="preserve">    Total Comprehensive Income (Expense) Attributable To : Non-Controlling Interests</t>
  </si>
  <si>
    <t xml:space="preserve">    Basic Earnings (Loss) Per Share (Baht/Share)</t>
  </si>
  <si>
    <t xml:space="preserve">    Diluted Earnings (Loss) Per Share (Baht/Share)</t>
  </si>
  <si>
    <t xml:space="preserve"> Net Cash From Operating Activities</t>
  </si>
  <si>
    <t xml:space="preserve">    Net Profit (Loss) Attributable To Owners Of The Parent For The Period</t>
  </si>
  <si>
    <t xml:space="preserve">    Depreciation And Amortisation</t>
  </si>
  <si>
    <t xml:space="preserve">      Depreciation</t>
  </si>
  <si>
    <t xml:space="preserve">      Amortisation</t>
  </si>
  <si>
    <t xml:space="preserve">    (Reversal Of) Expected Credit Losses</t>
  </si>
  <si>
    <t xml:space="preserve">    (Reversal Of) Loss From Diminution In Value Of Inventories</t>
  </si>
  <si>
    <t xml:space="preserve">    Share Of (Profit) Loss From Investments Accounted For Using The Equity Method</t>
  </si>
  <si>
    <t xml:space="preserve">    (Gains) Losses On Foreign Currency Exchange</t>
  </si>
  <si>
    <t xml:space="preserve">    (Gains) Losses On Disposal Of Investment In Subsidiaries, Associates And Joint Ventures</t>
  </si>
  <si>
    <t xml:space="preserve">    (Gains) Losses On Fair Value Adjustments Of Investments</t>
  </si>
  <si>
    <t xml:space="preserve">    (Gains) Losses On Disposal And Write-Off Of Fixed Assets</t>
  </si>
  <si>
    <t xml:space="preserve">      (Gains) Losses On Disposal Of Fixed Assets</t>
  </si>
  <si>
    <t xml:space="preserve">      Loss On Write-Off Of Fixed Assets</t>
  </si>
  <si>
    <t xml:space="preserve">    (Gains) Losses On Disposal And Write-Off Of Other Assets</t>
  </si>
  <si>
    <t xml:space="preserve">      (Gains) Losses On Disposal Of Other Assets</t>
  </si>
  <si>
    <t xml:space="preserve">    (Reversal Of) Impairment Loss Of Fixed Assets</t>
  </si>
  <si>
    <t xml:space="preserve">    (Reversal Of) Loss On Impairment From Investments In Subsidiaries, Associates And Joint Ventures</t>
  </si>
  <si>
    <t xml:space="preserve">    (Reversal Of) Impairment Loss Of Other Assets</t>
  </si>
  <si>
    <t xml:space="preserve">    Dividend And Interest Income</t>
  </si>
  <si>
    <t xml:space="preserve">    Employee Benefit Expenses</t>
  </si>
  <si>
    <t xml:space="preserve">    Other Reconciliation Items</t>
  </si>
  <si>
    <t xml:space="preserve">    Cash Flows From (Used In) Operations Before Changes In Operating Assets And Liabilities</t>
  </si>
  <si>
    <t xml:space="preserve"> (Increase) Decrease In Operating Assets</t>
  </si>
  <si>
    <t xml:space="preserve">    (Increase) Decrease In Trade And Other Receivables</t>
  </si>
  <si>
    <t xml:space="preserve">    (Increase) Decrease In Inventories</t>
  </si>
  <si>
    <t xml:space="preserve">    (Increase) Decrease In Other Operating Assets</t>
  </si>
  <si>
    <t xml:space="preserve"> Increase (Decrease) In Operating Liabilities</t>
  </si>
  <si>
    <t xml:space="preserve">    Increase (Decrease) In Trade And Other Payables</t>
  </si>
  <si>
    <t xml:space="preserve">    Increase (Decrease) In Provisions For Employee Benefit Obligations</t>
  </si>
  <si>
    <t xml:space="preserve">    Increase (Decrease) In Other Operating Liabilities</t>
  </si>
  <si>
    <t xml:space="preserve">    Cash Generated From (Used In) Operations</t>
  </si>
  <si>
    <t xml:space="preserve">    Income Tax (Paid) Received</t>
  </si>
  <si>
    <t xml:space="preserve">    Net Cash From (Used In) Operating Activities</t>
  </si>
  <si>
    <t xml:space="preserve"> Net Cash From Investing Activities</t>
  </si>
  <si>
    <t xml:space="preserve">    (Increase) Decrease In Short-Term Investments</t>
  </si>
  <si>
    <t xml:space="preserve">    Proceeds From Investment</t>
  </si>
  <si>
    <t xml:space="preserve">      Proceeds From Disposal Of Investments</t>
  </si>
  <si>
    <t xml:space="preserve">    Purchase Of Investments</t>
  </si>
  <si>
    <t xml:space="preserve">    Proceeds From Disposal Of Investment In Subsidiaries, Associates And Joint Ventures</t>
  </si>
  <si>
    <t xml:space="preserve">    Payment For Purchase Of Investment In Subsidiaries, Associates And Joint Ventures</t>
  </si>
  <si>
    <t xml:space="preserve">    Proceeds From Disposal Of Fixed Assets</t>
  </si>
  <si>
    <t xml:space="preserve">      Property, Plant And Equipment</t>
  </si>
  <si>
    <t xml:space="preserve">      Intangible Assets</t>
  </si>
  <si>
    <t xml:space="preserve">      Investment Properties</t>
  </si>
  <si>
    <t xml:space="preserve">      Right-Of-Use Assets</t>
  </si>
  <si>
    <t xml:space="preserve">    Payment For Purchase Of Fixed Assets</t>
  </si>
  <si>
    <t xml:space="preserve">    Other Items (Investing Activities)</t>
  </si>
  <si>
    <t xml:space="preserve">    Net Cash From (Used In) Investing Activities</t>
  </si>
  <si>
    <t xml:space="preserve"> Net Cash From Financing Activities</t>
  </si>
  <si>
    <t xml:space="preserve">    Increase (Decrease) In Bank Overdrafts And Short-Term Borrowings - Financial Institutions</t>
  </si>
  <si>
    <t xml:space="preserve">    Increase (Decrease) In Short-Term Borrowings</t>
  </si>
  <si>
    <t xml:space="preserve">      Increase (Decrease) In Short-Term Borrowings - Other Parties</t>
  </si>
  <si>
    <t xml:space="preserve">    Proceeds From Borrowings</t>
  </si>
  <si>
    <t xml:space="preserve">      Proceeds From Short-Term Borrowings</t>
  </si>
  <si>
    <t xml:space="preserve">        Proceeds From Short-Term Borrowings - Financial Institutions</t>
  </si>
  <si>
    <t xml:space="preserve">      Proceeds From Long-Term Borrowings</t>
  </si>
  <si>
    <t xml:space="preserve">        Proceeds From Long-Term Borrowings - Financial Institutions</t>
  </si>
  <si>
    <t xml:space="preserve">        Proceeds From Long-Term Borrowings - Related Parties</t>
  </si>
  <si>
    <t xml:space="preserve">        Proceeds From Long-Term Borrowings - Other Parties</t>
  </si>
  <si>
    <t xml:space="preserve">    Repayments On Borrowings</t>
  </si>
  <si>
    <t xml:space="preserve">      Repayments On Short-Term Borrowings</t>
  </si>
  <si>
    <t xml:space="preserve">        Repayments On Short-Term Borrowings - Financial Institutions</t>
  </si>
  <si>
    <t xml:space="preserve">      Repayments On Long-Term Borrowings</t>
  </si>
  <si>
    <t xml:space="preserve">        Repayments On Long-Term Borrowings - Financial Institutions</t>
  </si>
  <si>
    <t xml:space="preserve">        Repayments On Long-Term Borrowings - Related Parties</t>
  </si>
  <si>
    <t xml:space="preserve">    Repayments On Lease Liabilities</t>
  </si>
  <si>
    <t xml:space="preserve">    Proceeds From Issuance Of Debt Instruments</t>
  </si>
  <si>
    <t xml:space="preserve">    Repayments On Debt Instruments</t>
  </si>
  <si>
    <t xml:space="preserve">    Proceeds From Issuance Of Equity Instruments</t>
  </si>
  <si>
    <t xml:space="preserve">    Dividend Paid</t>
  </si>
  <si>
    <t xml:space="preserve">    Interest Paid</t>
  </si>
  <si>
    <t xml:space="preserve">    Other Items (Financing Activities)</t>
  </si>
  <si>
    <t xml:space="preserve">    Net Cash From (Used In) Financing Activities</t>
  </si>
  <si>
    <t xml:space="preserve">    Net Increase (Decrease) In Cash And Cash Equivalent</t>
  </si>
  <si>
    <t xml:space="preserve">    Effect Of Exchange Rate Changes On Cash And Cash Equivalents</t>
  </si>
  <si>
    <t xml:space="preserve">    Differences Of Foreign Currency Exchange On Financial Statements Translation</t>
  </si>
  <si>
    <t xml:space="preserve">    Cash And Cash Equivalents, Beginning Balance</t>
  </si>
  <si>
    <t xml:space="preserve">    Cash And Cash Equivalents, Ending Balance</t>
  </si>
  <si>
    <t>Leverage Ratio</t>
  </si>
  <si>
    <t xml:space="preserve">    Cash</t>
  </si>
  <si>
    <t xml:space="preserve">    Interbank And Money Market Items - Net</t>
  </si>
  <si>
    <t xml:space="preserve">    Financial Assets Measured At Fair Value Through Profit Or Loss</t>
  </si>
  <si>
    <t xml:space="preserve">      Trading Assets</t>
  </si>
  <si>
    <t xml:space="preserve">      Financial Assets Measured At Fair Value Through Profit Or Loss - Others</t>
  </si>
  <si>
    <t xml:space="preserve">    Derivative Assets</t>
  </si>
  <si>
    <t xml:space="preserve">    Investments - Net</t>
  </si>
  <si>
    <t xml:space="preserve">    Investments - Net (Amended Account)</t>
  </si>
  <si>
    <t xml:space="preserve">    Loans To Customers And Accrued Interest Receivables - Net</t>
  </si>
  <si>
    <t xml:space="preserve">      Loans To Customers</t>
  </si>
  <si>
    <t xml:space="preserve">      Accrued Interest Receivables And Undue Interest Receivables</t>
  </si>
  <si>
    <t xml:space="preserve">      Allowance For Expected Credit Loss</t>
  </si>
  <si>
    <t xml:space="preserve">    Properties Foreclosed - Net</t>
  </si>
  <si>
    <t xml:space="preserve">    Goodwill And Other Intangible Assets - Net</t>
  </si>
  <si>
    <t xml:space="preserve">    Other Assets - Net</t>
  </si>
  <si>
    <t xml:space="preserve">    Deposits</t>
  </si>
  <si>
    <t xml:space="preserve">    Interbank And Money Market Items</t>
  </si>
  <si>
    <t xml:space="preserve">    Liabilities Payable On Demand</t>
  </si>
  <si>
    <t xml:space="preserve">    Financial Liabilities Measured At Fair Value Through Profit Or Loss</t>
  </si>
  <si>
    <t xml:space="preserve">      Financial liabilities Designated at At Fair Value Through Profit Or Loss</t>
  </si>
  <si>
    <t xml:space="preserve">      Financial Liabilities Measured At Fair Value Through Profit Or Loss - Others</t>
  </si>
  <si>
    <t xml:space="preserve">    Derivative Liabilities</t>
  </si>
  <si>
    <t xml:space="preserve">    Financial Liabilities (Amended Account)</t>
  </si>
  <si>
    <t xml:space="preserve">    Debts Issued And Borrowings</t>
  </si>
  <si>
    <t xml:space="preserve">      Debts Issued And Borrowings - Others</t>
  </si>
  <si>
    <t xml:space="preserve">    Insurance Liabilities</t>
  </si>
  <si>
    <t xml:space="preserve">    Provisions</t>
  </si>
  <si>
    <t xml:space="preserve">    Other Liabilities</t>
  </si>
  <si>
    <t xml:space="preserve">        Reserve For Treasury Shares</t>
  </si>
  <si>
    <t xml:space="preserve">    Treasury Shares</t>
  </si>
  <si>
    <t xml:space="preserve">        Surplus From Revaluation Of Fixed Assets</t>
  </si>
  <si>
    <t xml:space="preserve">    Interest Income</t>
  </si>
  <si>
    <t xml:space="preserve">    Interest Expenses</t>
  </si>
  <si>
    <t xml:space="preserve">    Net Interest Income</t>
  </si>
  <si>
    <t xml:space="preserve">    Fees And Service Income</t>
  </si>
  <si>
    <t xml:space="preserve">    Fees And Service Expenses</t>
  </si>
  <si>
    <t xml:space="preserve">    Net Fees And Service Income</t>
  </si>
  <si>
    <t xml:space="preserve">    Gains (Losses) From Financial Instruments At Fair Value Through Profit Or Loss</t>
  </si>
  <si>
    <t xml:space="preserve">      Gains (Losses) On Trading And Foreign Currency Exchange</t>
  </si>
  <si>
    <t xml:space="preserve">      Gains (Losses) From Financial Instruments Designated At Fair Value Through Profit Or Loss</t>
  </si>
  <si>
    <t xml:space="preserve">      Gains (Losses) From Financial Instruments At Fair Value Through Profit Or Loss - Others</t>
  </si>
  <si>
    <t xml:space="preserve">    Gains (Losses) From Investments</t>
  </si>
  <si>
    <t xml:space="preserve">    Dividend Income</t>
  </si>
  <si>
    <t xml:space="preserve">    Net Premium Written</t>
  </si>
  <si>
    <t xml:space="preserve">    Other Operating Income</t>
  </si>
  <si>
    <t xml:space="preserve">    Underwriting Expenses</t>
  </si>
  <si>
    <t xml:space="preserve">    Other Operating Expenses</t>
  </si>
  <si>
    <t xml:space="preserve">      Employee Benefit Expenses</t>
  </si>
  <si>
    <t xml:space="preserve">      Premises And Equipment Expenses</t>
  </si>
  <si>
    <t xml:space="preserve">      Taxes And Duties</t>
  </si>
  <si>
    <t xml:space="preserve">      Management And Directors' Remuneration</t>
  </si>
  <si>
    <t xml:space="preserve">      Other Expenses - Others</t>
  </si>
  <si>
    <t xml:space="preserve">    Profit (Loss) From Operating Before Income Tax Expense</t>
  </si>
  <si>
    <t xml:space="preserve">    Gains (Losses) On Investment In Debt Instruments Measured At Fair Value Through Other Comprehensive Income</t>
  </si>
  <si>
    <t xml:space="preserve">    Changes in Revaluation Surplus</t>
  </si>
  <si>
    <t xml:space="preserve">    Gains (Losses) On Investments In Equity Instruments Designated At Fair Value Through Other Comprehensive Income</t>
  </si>
  <si>
    <t xml:space="preserve">    Income Taxes Relating To Items That Will Not Be Subsequently Reclassified To Profit Or Loss</t>
  </si>
  <si>
    <t xml:space="preserve">    Profit (Loss) Before Finance Costs And/Or Income Tax Expense</t>
  </si>
  <si>
    <t xml:space="preserve">    (Gains) Losses On Disposal Of Other Investments</t>
  </si>
  <si>
    <t xml:space="preserve">    (Gains) Losses On Fair Value Adjustments Of Non-Financial Assets</t>
  </si>
  <si>
    <t xml:space="preserve">      Loss On Write-Off Of Other Assets</t>
  </si>
  <si>
    <t xml:space="preserve">    (Reversal Of) Impairment Loss Of Properties Foreclosed</t>
  </si>
  <si>
    <t xml:space="preserve">    (Gains) Losses From Financial Assets Measured At Fair Value Through Profit Or Loss</t>
  </si>
  <si>
    <t xml:space="preserve">      Interest Expenses</t>
  </si>
  <si>
    <t xml:space="preserve">    Dividend And Interest Income (Amended Account)</t>
  </si>
  <si>
    <t xml:space="preserve">    Profit (Loss) from Operations Before Changes In Operating Assets And Liabilities</t>
  </si>
  <si>
    <t xml:space="preserve">    (Increase) Decrease In Interbank And Money Market Items</t>
  </si>
  <si>
    <t xml:space="preserve">    (Increase) Decrease In Financial Assets Measured At Fair Value Through Profit Or Loss</t>
  </si>
  <si>
    <t xml:space="preserve">    (Increase) Decrease In Loans</t>
  </si>
  <si>
    <t xml:space="preserve">    (Increase) Decrease In Properties Foreclosed</t>
  </si>
  <si>
    <t xml:space="preserve">    Increase (Decrease) In Deposits</t>
  </si>
  <si>
    <t xml:space="preserve">    Increase (Decrease) In Interbank And Money Market Items</t>
  </si>
  <si>
    <t xml:space="preserve">    Increase (Decrease) In Liabilities Payable On Demand</t>
  </si>
  <si>
    <t xml:space="preserve">    Increase (Decrease) In Financial Liabilities Measured At Fair Value Through Profit Or Loss</t>
  </si>
  <si>
    <t xml:space="preserve">    Increase (Decrease) In Borrowings</t>
  </si>
  <si>
    <t xml:space="preserve">    Increase (Decrease) In Provisions</t>
  </si>
  <si>
    <t xml:space="preserve">      Proceeds From Redemption Of Debt Securities</t>
  </si>
  <si>
    <t xml:space="preserve">    Increase (Decrease) In Debts Issued And Borrowings</t>
  </si>
  <si>
    <t xml:space="preserve">      Repayments Of Debts Issued And Borrowings</t>
  </si>
  <si>
    <t xml:space="preserve">      Proceeds From Debts Issued And Borrowings</t>
  </si>
  <si>
    <t xml:space="preserve">    Payment For Purchase Of Treasury Shares</t>
  </si>
  <si>
    <t xml:space="preserve">    Net Increase (Decrease) In Cash</t>
  </si>
  <si>
    <t xml:space="preserve">    Effect Of Exchange Rate Changes On Cash</t>
  </si>
  <si>
    <t>Investment</t>
  </si>
  <si>
    <t>Gross Profit | Interest Margin</t>
  </si>
  <si>
    <t>Gross Profit | Fees &amp; Service</t>
  </si>
  <si>
    <t>Gross Profit | Insurance</t>
  </si>
  <si>
    <t xml:space="preserve">      Goods In Transit</t>
  </si>
  <si>
    <t xml:space="preserve">      Work In Progress</t>
  </si>
  <si>
    <t xml:space="preserve">      Raw Material And Factory Supplies</t>
  </si>
  <si>
    <t xml:space="preserve">      Less : Allowance For Diminution In Value Of Inventories</t>
  </si>
  <si>
    <t xml:space="preserve">    Other Current Financial Assets</t>
  </si>
  <si>
    <t xml:space="preserve">      Other Current Financial Assets - Others</t>
  </si>
  <si>
    <t xml:space="preserve">    Non-Current Assets And/Or The Disposal Group Held For Sale</t>
  </si>
  <si>
    <t xml:space="preserve">    Non-Current Portion Of Long-Term Loan Receivables</t>
  </si>
  <si>
    <t xml:space="preserve">      Other Non-Current Financial Assets - Others</t>
  </si>
  <si>
    <t xml:space="preserve">    Other Current Financial Liabilities</t>
  </si>
  <si>
    <t xml:space="preserve">      Other Current Financial Liabilities - Others</t>
  </si>
  <si>
    <t xml:space="preserve">    Other Tax Or Other Payables Under Law And Regulations - Current</t>
  </si>
  <si>
    <t xml:space="preserve">      Other Tax Payables</t>
  </si>
  <si>
    <t xml:space="preserve">      Retentions</t>
  </si>
  <si>
    <t xml:space="preserve">    Long-Term Provisions</t>
  </si>
  <si>
    <t xml:space="preserve">      Revenue From Sales</t>
  </si>
  <si>
    <t xml:space="preserve">      Cost Of Sales</t>
  </si>
  <si>
    <t xml:space="preserve">    Other Expenses</t>
  </si>
  <si>
    <t xml:space="preserve">      Advance Payment For Purchases Of Assets</t>
  </si>
  <si>
    <t xml:space="preserve">    Restricted Deposits - Non-Current</t>
  </si>
  <si>
    <t xml:space="preserve">      Investment In Joint Ventures</t>
  </si>
  <si>
    <t xml:space="preserve">    Accrued Expenses - Current</t>
  </si>
  <si>
    <t xml:space="preserve">    Liabilities Under Agreements And Licences For Operation - Current</t>
  </si>
  <si>
    <t xml:space="preserve">      Deferred Revenue - Others</t>
  </si>
  <si>
    <t xml:space="preserve">    Liabilities Under Agreements And Licences For Operation - Non-Current</t>
  </si>
  <si>
    <t xml:space="preserve">    Derivative Liabilities - Non-Current</t>
  </si>
  <si>
    <t xml:space="preserve">        Other Reserves</t>
  </si>
  <si>
    <t xml:space="preserve">        Surplus (Deficits) From Cash Flow Hedges</t>
  </si>
  <si>
    <t xml:space="preserve">      Cost Of Rendering Services</t>
  </si>
  <si>
    <t xml:space="preserve">    (Reversal Of) Loss On Impairment</t>
  </si>
  <si>
    <t xml:space="preserve">      Other Gains (Losses) - Others</t>
  </si>
  <si>
    <t xml:space="preserve">    Other Comprehensive Income That Will Be Subsequently Reclassified To Profit Or Loss</t>
  </si>
  <si>
    <t xml:space="preserve">    Share Of Other Comprehensive Income (Expense) From Subsidiaries, Associates And Joint Ventures Accounted For Using The Equity Method That Will Not Be Subsequently Reclassified To Profit Or Loss</t>
  </si>
  <si>
    <t xml:space="preserve">    (Gains) Losses On Fair Value Adjustments Of Other Financial Instruments</t>
  </si>
  <si>
    <t xml:space="preserve">    Increase (Decrease) In Accrued Expenses</t>
  </si>
  <si>
    <t xml:space="preserve">    (Increase) Decrease In Restricted Deposits</t>
  </si>
  <si>
    <t xml:space="preserve">      Increase (Decrease) In Short-Term Borrowings - Related Parties</t>
  </si>
  <si>
    <t xml:space="preserve">        Repayments On Long-Term Borrowings - Other Parties</t>
  </si>
  <si>
    <t>Q3/2021</t>
  </si>
  <si>
    <t>Q2/2021</t>
  </si>
  <si>
    <t xml:space="preserve">    (Increase) Decrease In Short-Term Loan Receivables</t>
  </si>
  <si>
    <t xml:space="preserve">      (Increase) Decrease In Short-Term Loan Receivables - Other Parties</t>
  </si>
  <si>
    <t xml:space="preserve">      (Increase) Decrease In Short-Term Loan Receivables - Related Parties</t>
  </si>
  <si>
    <t xml:space="preserve">    Loan Receivables Made</t>
  </si>
  <si>
    <t xml:space="preserve">      Long-Term Loan Receivables Made</t>
  </si>
  <si>
    <t xml:space="preserve">        Long-Term Loan Receivables Made - Related Parties</t>
  </si>
  <si>
    <t xml:space="preserve">    Loan Receivables Repayment Received</t>
  </si>
  <si>
    <t xml:space="preserve">      Long-Term Loan Receivables Repayment Received</t>
  </si>
  <si>
    <t xml:space="preserve">        Long-Term Loan Receivables Repayment Received - Related Parties</t>
  </si>
  <si>
    <t xml:space="preserve">        Long-Term Loan Receivables Repayment Received - Other Parties</t>
  </si>
  <si>
    <t xml:space="preserve">      Revenue From Rendering Services</t>
  </si>
  <si>
    <t xml:space="preserve">      Gains (Losses) On Disposal Of Non-Financial Assets</t>
  </si>
  <si>
    <t xml:space="preserve">    Profit (Loss) From Discontinued Operations</t>
  </si>
  <si>
    <t xml:space="preserve">    Gains (Losses) On Fair Value Adjustments Of Hedging Instruments On Net Investment Hedgings</t>
  </si>
  <si>
    <r>
      <t xml:space="preserve"> </t>
    </r>
    <r>
      <rPr>
        <b/>
        <sz val="14"/>
        <color rgb="FFFF0000"/>
        <rFont val="Century Gothic"/>
        <family val="2"/>
      </rPr>
      <t xml:space="preserve">   Interest And Dividend Income</t>
    </r>
  </si>
  <si>
    <r>
      <t xml:space="preserve">  </t>
    </r>
    <r>
      <rPr>
        <b/>
        <sz val="11"/>
        <color rgb="FFFF0000"/>
        <rFont val="Century Gothic"/>
        <family val="2"/>
      </rPr>
      <t xml:space="preserve">  </t>
    </r>
    <r>
      <rPr>
        <b/>
        <sz val="14"/>
        <color rgb="FFFF0000"/>
        <rFont val="Century Gothic"/>
        <family val="2"/>
      </rPr>
      <t>Share Of Profit (Loss) From Investments Accounted For Using The Equity Method</t>
    </r>
  </si>
  <si>
    <r>
      <t xml:space="preserve"> </t>
    </r>
    <r>
      <rPr>
        <b/>
        <sz val="14"/>
        <color rgb="FFFFFFFF"/>
        <rFont val="Century Gothic"/>
        <family val="2"/>
      </rPr>
      <t xml:space="preserve">   </t>
    </r>
    <r>
      <rPr>
        <b/>
        <sz val="14"/>
        <color rgb="FFFF0000"/>
        <rFont val="Century Gothic"/>
        <family val="2"/>
      </rPr>
      <t>Other Gains (Losses)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</si>
</sst>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#,##0,;\-#,##0,"/>
    <numFmt numFmtId="166" formatCode="0.0%"/>
    <numFmt numFmtId="167" formatCode="_(* #,##0_);_(* \(#,##0\);_(* &quot;-&quot;??_);_(@_)"/>
  </numFmts>
  <fonts count="27" x14ac:knownFonts="1">
    <font>
      <sz val="11"/>
      <color theme="1"/>
      <name val="Century Gothic"/>
      <family val="2"/>
    </font>
    <font>
      <sz val="11"/>
      <color rgb="FF000000"/>
      <name val="Century Gothic"/>
      <family val="2"/>
    </font>
    <font>
      <b/>
      <sz val="11"/>
      <color theme="0"/>
      <name val="Century Gothic"/>
      <family val="1"/>
    </font>
    <font>
      <sz val="11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theme="0"/>
      <name val="Century Gothic"/>
      <family val="1"/>
    </font>
    <font>
      <b/>
      <sz val="11"/>
      <color rgb="FF00B050"/>
      <name val="Century Gothic"/>
      <family val="1"/>
    </font>
    <font>
      <b/>
      <sz val="11"/>
      <color rgb="FFFFFFFF"/>
      <name val="Century Gothic"/>
      <family val="1"/>
    </font>
    <font>
      <b/>
      <sz val="11"/>
      <color theme="1"/>
      <name val="Century Gothic"/>
      <family val="1"/>
    </font>
    <font>
      <b/>
      <sz val="11"/>
      <name val="Century Gothic"/>
      <family val="1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B050"/>
      <name val="Century Gothic"/>
      <family val="1"/>
    </font>
    <font>
      <b/>
      <sz val="11"/>
      <color rgb="FFFF0000"/>
      <name val="Century Gothic"/>
      <family val="1"/>
    </font>
    <font>
      <sz val="10"/>
      <color rgb="FF000000"/>
      <name val="Tahoma"/>
      <family val="2"/>
    </font>
    <font>
      <u/>
      <sz val="11"/>
      <color theme="10"/>
      <name val="Century Gothic"/>
      <family val="2"/>
    </font>
    <font>
      <sz val="11"/>
      <color theme="1"/>
      <name val="Century Gothic"/>
      <family val="2"/>
    </font>
    <font>
      <b/>
      <sz val="9"/>
      <color rgb="FF000000"/>
      <name val="Arial"/>
      <family val="2"/>
    </font>
    <font>
      <sz val="9"/>
      <color rgb="FF8A8A8A"/>
      <name val="Arial"/>
      <family val="2"/>
    </font>
    <font>
      <sz val="9"/>
      <color rgb="FFFF0000"/>
      <name val="Arial"/>
      <family val="2"/>
    </font>
    <font>
      <sz val="9"/>
      <color rgb="FF008000"/>
      <name val="Arial"/>
      <family val="2"/>
    </font>
    <font>
      <sz val="9"/>
      <color rgb="FF639CBF"/>
      <name val="Arial"/>
      <family val="2"/>
    </font>
    <font>
      <sz val="9"/>
      <color rgb="FFFFA500"/>
      <name val="Arial"/>
      <family val="2"/>
    </font>
    <font>
      <sz val="11"/>
      <color rgb="FFFF0000"/>
      <name val="Century Gothic"/>
      <family val="2"/>
    </font>
    <font>
      <b/>
      <sz val="11"/>
      <color rgb="FFFF0000"/>
      <name val="Century Gothic"/>
      <family val="2"/>
    </font>
    <font>
      <b/>
      <sz val="14"/>
      <color rgb="FFFF0000"/>
      <name val="Century Gothic"/>
      <family val="2"/>
    </font>
    <font>
      <b/>
      <sz val="14"/>
      <color rgb="FFFFFFFF"/>
      <name val="Century Gothic"/>
      <family val="2"/>
    </font>
  </fonts>
  <fills count="2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theme="6" tint="0.59999389629810485"/>
        <bgColor rgb="FF00B050"/>
      </patternFill>
    </fill>
    <fill>
      <patternFill patternType="solid">
        <fgColor rgb="FFFF0000"/>
        <bgColor rgb="FF00B050"/>
      </patternFill>
    </fill>
    <fill>
      <patternFill patternType="solid">
        <fgColor rgb="FF00B0F0"/>
        <bgColor rgb="FFFF0000"/>
      </patternFill>
    </fill>
    <fill>
      <patternFill patternType="solid">
        <fgColor rgb="FFFF0000"/>
        <bgColor rgb="FF0070C0"/>
      </patternFill>
    </fill>
    <fill>
      <patternFill patternType="solid">
        <fgColor theme="1"/>
        <bgColor rgb="FF00B050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8181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ck">
        <color rgb="FF222222"/>
      </left>
      <right style="thick">
        <color rgb="FF222222"/>
      </right>
      <top style="thick">
        <color rgb="FF222222"/>
      </top>
      <bottom style="thick">
        <color rgb="FF2222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5" fillId="0" borderId="0" applyNumberFormat="0" applyFill="0" applyBorder="0" applyAlignment="0" applyProtection="0"/>
  </cellStyleXfs>
  <cellXfs count="229">
    <xf numFmtId="0" fontId="0" fillId="0" borderId="0" xfId="0"/>
    <xf numFmtId="0" fontId="2" fillId="2" borderId="0" xfId="1" applyFont="1" applyFill="1"/>
    <xf numFmtId="0" fontId="3" fillId="0" borderId="0" xfId="1" applyFont="1"/>
    <xf numFmtId="0" fontId="4" fillId="0" borderId="0" xfId="1" applyFont="1"/>
    <xf numFmtId="0" fontId="5" fillId="2" borderId="0" xfId="1" applyFont="1" applyFill="1"/>
    <xf numFmtId="0" fontId="6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0" fontId="6" fillId="0" borderId="0" xfId="1" applyNumberFormat="1" applyFont="1"/>
    <xf numFmtId="165" fontId="8" fillId="0" borderId="3" xfId="1" applyNumberFormat="1" applyFont="1" applyBorder="1"/>
    <xf numFmtId="165" fontId="8" fillId="0" borderId="3" xfId="1" applyNumberFormat="1" applyFont="1" applyBorder="1" applyAlignment="1">
      <alignment horizontal="right"/>
    </xf>
    <xf numFmtId="0" fontId="4" fillId="0" borderId="0" xfId="1" applyFont="1" applyAlignment="1">
      <alignment horizontal="left"/>
    </xf>
    <xf numFmtId="166" fontId="8" fillId="0" borderId="4" xfId="3" applyNumberFormat="1" applyFont="1" applyBorder="1"/>
    <xf numFmtId="166" fontId="4" fillId="0" borderId="0" xfId="1" applyNumberFormat="1" applyFont="1" applyAlignment="1">
      <alignment horizontal="left"/>
    </xf>
    <xf numFmtId="166" fontId="8" fillId="0" borderId="8" xfId="3" applyNumberFormat="1" applyFont="1" applyBorder="1"/>
    <xf numFmtId="164" fontId="8" fillId="0" borderId="8" xfId="2" applyFont="1" applyBorder="1"/>
    <xf numFmtId="166" fontId="4" fillId="0" borderId="0" xfId="3" applyNumberFormat="1" applyFont="1" applyAlignment="1">
      <alignment horizontal="left"/>
    </xf>
    <xf numFmtId="0" fontId="6" fillId="0" borderId="0" xfId="1" applyFont="1"/>
    <xf numFmtId="165" fontId="8" fillId="0" borderId="8" xfId="1" applyNumberFormat="1" applyFont="1" applyBorder="1"/>
    <xf numFmtId="166" fontId="6" fillId="0" borderId="0" xfId="3" applyNumberFormat="1" applyFont="1"/>
    <xf numFmtId="165" fontId="8" fillId="0" borderId="12" xfId="1" applyNumberFormat="1" applyFont="1" applyBorder="1"/>
    <xf numFmtId="166" fontId="8" fillId="0" borderId="5" xfId="3" applyNumberFormat="1" applyFont="1" applyBorder="1"/>
    <xf numFmtId="166" fontId="8" fillId="0" borderId="7" xfId="3" applyNumberFormat="1" applyFont="1" applyBorder="1"/>
    <xf numFmtId="166" fontId="8" fillId="0" borderId="13" xfId="3" applyNumberFormat="1" applyFont="1" applyBorder="1"/>
    <xf numFmtId="166" fontId="8" fillId="0" borderId="0" xfId="3" applyNumberFormat="1" applyFont="1" applyBorder="1"/>
    <xf numFmtId="166" fontId="8" fillId="0" borderId="14" xfId="3" applyNumberFormat="1" applyFont="1" applyBorder="1"/>
    <xf numFmtId="166" fontId="4" fillId="0" borderId="0" xfId="1" applyNumberFormat="1" applyFont="1"/>
    <xf numFmtId="165" fontId="8" fillId="0" borderId="4" xfId="1" applyNumberFormat="1" applyFont="1" applyBorder="1"/>
    <xf numFmtId="165" fontId="8" fillId="0" borderId="1" xfId="1" applyNumberFormat="1" applyFont="1" applyBorder="1"/>
    <xf numFmtId="164" fontId="8" fillId="0" borderId="4" xfId="2" applyFont="1" applyBorder="1"/>
    <xf numFmtId="10" fontId="12" fillId="0" borderId="0" xfId="5" applyNumberFormat="1" applyFont="1" applyBorder="1"/>
    <xf numFmtId="10" fontId="8" fillId="0" borderId="8" xfId="3" applyNumberFormat="1" applyFont="1" applyBorder="1"/>
    <xf numFmtId="164" fontId="12" fillId="0" borderId="0" xfId="6" applyFont="1" applyBorder="1"/>
    <xf numFmtId="10" fontId="6" fillId="0" borderId="0" xfId="5" applyNumberFormat="1" applyFont="1" applyBorder="1"/>
    <xf numFmtId="164" fontId="8" fillId="0" borderId="3" xfId="6" applyFont="1" applyBorder="1"/>
    <xf numFmtId="164" fontId="8" fillId="0" borderId="0" xfId="6" applyFont="1" applyBorder="1"/>
    <xf numFmtId="164" fontId="8" fillId="0" borderId="3" xfId="6" applyFont="1" applyBorder="1" applyAlignment="1">
      <alignment horizontal="right"/>
    </xf>
    <xf numFmtId="164" fontId="6" fillId="0" borderId="0" xfId="6" applyFont="1" applyBorder="1"/>
    <xf numFmtId="164" fontId="8" fillId="0" borderId="0" xfId="6" applyFont="1" applyBorder="1" applyAlignment="1">
      <alignment horizontal="left"/>
    </xf>
    <xf numFmtId="164" fontId="6" fillId="0" borderId="8" xfId="2" applyFont="1" applyBorder="1"/>
    <xf numFmtId="164" fontId="6" fillId="0" borderId="6" xfId="2" applyFont="1" applyBorder="1"/>
    <xf numFmtId="164" fontId="6" fillId="0" borderId="8" xfId="2" applyFont="1" applyBorder="1" applyAlignment="1">
      <alignment horizontal="right"/>
    </xf>
    <xf numFmtId="164" fontId="6" fillId="0" borderId="0" xfId="6" applyFont="1" applyBorder="1" applyAlignment="1">
      <alignment horizontal="left"/>
    </xf>
    <xf numFmtId="164" fontId="13" fillId="0" borderId="3" xfId="2" applyFont="1" applyBorder="1"/>
    <xf numFmtId="164" fontId="13" fillId="0" borderId="0" xfId="2" applyFont="1" applyBorder="1"/>
    <xf numFmtId="164" fontId="13" fillId="0" borderId="3" xfId="2" applyFont="1" applyBorder="1" applyAlignment="1">
      <alignment horizontal="right"/>
    </xf>
    <xf numFmtId="10" fontId="13" fillId="0" borderId="0" xfId="5" applyNumberFormat="1" applyFont="1" applyBorder="1"/>
    <xf numFmtId="164" fontId="13" fillId="0" borderId="0" xfId="6" applyFont="1" applyBorder="1" applyAlignment="1">
      <alignment horizontal="left"/>
    </xf>
    <xf numFmtId="164" fontId="4" fillId="0" borderId="12" xfId="2" applyFont="1" applyBorder="1"/>
    <xf numFmtId="164" fontId="4" fillId="0" borderId="10" xfId="2" applyFont="1" applyBorder="1"/>
    <xf numFmtId="164" fontId="4" fillId="0" borderId="12" xfId="2" applyFont="1" applyBorder="1" applyAlignment="1">
      <alignment horizontal="right"/>
    </xf>
    <xf numFmtId="0" fontId="6" fillId="0" borderId="0" xfId="7" applyFont="1"/>
    <xf numFmtId="0" fontId="8" fillId="0" borderId="0" xfId="7" applyFont="1"/>
    <xf numFmtId="164" fontId="8" fillId="0" borderId="15" xfId="2" applyFont="1" applyBorder="1"/>
    <xf numFmtId="164" fontId="8" fillId="0" borderId="16" xfId="2" applyFont="1" applyBorder="1"/>
    <xf numFmtId="164" fontId="8" fillId="0" borderId="14" xfId="2" applyFont="1" applyBorder="1" applyAlignment="1">
      <alignment horizontal="right"/>
    </xf>
    <xf numFmtId="164" fontId="8" fillId="0" borderId="17" xfId="7" applyNumberFormat="1" applyFont="1" applyBorder="1"/>
    <xf numFmtId="164" fontId="8" fillId="0" borderId="18" xfId="7" applyNumberFormat="1" applyFont="1" applyBorder="1"/>
    <xf numFmtId="164" fontId="8" fillId="0" borderId="19" xfId="7" applyNumberFormat="1" applyFont="1" applyBorder="1" applyAlignment="1">
      <alignment horizontal="right"/>
    </xf>
    <xf numFmtId="9" fontId="8" fillId="0" borderId="3" xfId="5" applyFont="1" applyBorder="1"/>
    <xf numFmtId="9" fontId="8" fillId="0" borderId="0" xfId="5" applyFont="1" applyBorder="1"/>
    <xf numFmtId="9" fontId="8" fillId="0" borderId="3" xfId="5" applyFont="1" applyBorder="1" applyAlignment="1">
      <alignment horizontal="right"/>
    </xf>
    <xf numFmtId="9" fontId="8" fillId="0" borderId="0" xfId="5" applyFont="1" applyBorder="1" applyAlignment="1">
      <alignment horizontal="left"/>
    </xf>
    <xf numFmtId="9" fontId="8" fillId="0" borderId="12" xfId="5" applyFont="1" applyBorder="1"/>
    <xf numFmtId="9" fontId="8" fillId="0" borderId="10" xfId="5" applyFont="1" applyBorder="1"/>
    <xf numFmtId="9" fontId="8" fillId="0" borderId="12" xfId="5" applyFont="1" applyBorder="1" applyAlignment="1">
      <alignment horizontal="right"/>
    </xf>
    <xf numFmtId="164" fontId="4" fillId="0" borderId="5" xfId="2" applyFont="1" applyBorder="1" applyAlignment="1"/>
    <xf numFmtId="164" fontId="4" fillId="0" borderId="6" xfId="2" applyFont="1" applyBorder="1" applyAlignment="1"/>
    <xf numFmtId="164" fontId="4" fillId="0" borderId="7" xfId="2" applyFont="1" applyBorder="1" applyAlignment="1"/>
    <xf numFmtId="164" fontId="4" fillId="0" borderId="13" xfId="2" applyFont="1" applyBorder="1" applyAlignment="1"/>
    <xf numFmtId="164" fontId="4" fillId="0" borderId="0" xfId="2" applyFont="1" applyBorder="1" applyAlignment="1"/>
    <xf numFmtId="164" fontId="4" fillId="0" borderId="14" xfId="2" applyFont="1" applyBorder="1" applyAlignment="1"/>
    <xf numFmtId="167" fontId="6" fillId="0" borderId="0" xfId="4" applyNumberFormat="1" applyFont="1" applyBorder="1"/>
    <xf numFmtId="166" fontId="6" fillId="0" borderId="14" xfId="5" applyNumberFormat="1" applyFont="1" applyBorder="1"/>
    <xf numFmtId="167" fontId="6" fillId="0" borderId="0" xfId="4" applyNumberFormat="1" applyFont="1" applyAlignment="1">
      <alignment horizontal="left"/>
    </xf>
    <xf numFmtId="166" fontId="6" fillId="0" borderId="0" xfId="3" applyNumberFormat="1" applyFont="1" applyBorder="1" applyAlignment="1"/>
    <xf numFmtId="166" fontId="6" fillId="0" borderId="9" xfId="3" applyNumberFormat="1" applyFont="1" applyBorder="1" applyAlignment="1"/>
    <xf numFmtId="166" fontId="6" fillId="0" borderId="10" xfId="3" applyNumberFormat="1" applyFont="1" applyBorder="1" applyAlignment="1"/>
    <xf numFmtId="166" fontId="6" fillId="0" borderId="11" xfId="3" applyNumberFormat="1" applyFont="1" applyBorder="1" applyAlignment="1"/>
    <xf numFmtId="166" fontId="6" fillId="0" borderId="0" xfId="3" applyNumberFormat="1" applyFont="1" applyBorder="1"/>
    <xf numFmtId="166" fontId="6" fillId="0" borderId="0" xfId="3" applyNumberFormat="1" applyFont="1" applyBorder="1" applyAlignment="1">
      <alignment horizontal="left"/>
    </xf>
    <xf numFmtId="166" fontId="6" fillId="0" borderId="0" xfId="3" applyNumberFormat="1" applyFont="1" applyAlignment="1"/>
    <xf numFmtId="0" fontId="11" fillId="0" borderId="0" xfId="7" applyFont="1" applyAlignment="1"/>
    <xf numFmtId="0" fontId="13" fillId="0" borderId="0" xfId="1" applyFont="1"/>
    <xf numFmtId="0" fontId="4" fillId="0" borderId="13" xfId="1" applyFont="1" applyBorder="1"/>
    <xf numFmtId="0" fontId="4" fillId="0" borderId="5" xfId="1" applyFont="1" applyBorder="1"/>
    <xf numFmtId="0" fontId="4" fillId="0" borderId="6" xfId="1" applyFont="1" applyBorder="1"/>
    <xf numFmtId="0" fontId="4" fillId="0" borderId="7" xfId="1" applyFont="1" applyBorder="1"/>
    <xf numFmtId="164" fontId="4" fillId="0" borderId="13" xfId="1" applyNumberFormat="1" applyFont="1" applyBorder="1"/>
    <xf numFmtId="164" fontId="4" fillId="0" borderId="0" xfId="1" applyNumberFormat="1" applyFont="1"/>
    <xf numFmtId="164" fontId="4" fillId="0" borderId="14" xfId="1" applyNumberFormat="1" applyFont="1" applyBorder="1"/>
    <xf numFmtId="0" fontId="1" fillId="0" borderId="0" xfId="1"/>
    <xf numFmtId="164" fontId="0" fillId="0" borderId="0" xfId="2" applyFont="1"/>
    <xf numFmtId="0" fontId="1" fillId="3" borderId="0" xfId="1" applyFill="1"/>
    <xf numFmtId="164" fontId="1" fillId="0" borderId="0" xfId="1" applyNumberFormat="1"/>
    <xf numFmtId="0" fontId="1" fillId="0" borderId="0" xfId="1" applyAlignment="1">
      <alignment horizontal="center"/>
    </xf>
    <xf numFmtId="0" fontId="1" fillId="0" borderId="1" xfId="1" applyBorder="1"/>
    <xf numFmtId="0" fontId="1" fillId="0" borderId="4" xfId="1" applyBorder="1"/>
    <xf numFmtId="166" fontId="0" fillId="0" borderId="0" xfId="3" applyNumberFormat="1" applyFont="1" applyBorder="1" applyAlignment="1"/>
    <xf numFmtId="166" fontId="0" fillId="0" borderId="0" xfId="3" applyNumberFormat="1" applyFont="1" applyAlignment="1"/>
    <xf numFmtId="165" fontId="1" fillId="0" borderId="0" xfId="1" applyNumberFormat="1"/>
    <xf numFmtId="167" fontId="16" fillId="0" borderId="0" xfId="4" applyNumberFormat="1" applyFont="1" applyAlignment="1">
      <alignment horizontal="left"/>
    </xf>
    <xf numFmtId="165" fontId="8" fillId="0" borderId="0" xfId="1" applyNumberFormat="1" applyFont="1"/>
    <xf numFmtId="164" fontId="16" fillId="0" borderId="0" xfId="6" applyFont="1" applyBorder="1" applyAlignment="1">
      <alignment horizontal="left"/>
    </xf>
    <xf numFmtId="10" fontId="16" fillId="0" borderId="3" xfId="5" applyNumberFormat="1" applyFont="1" applyBorder="1"/>
    <xf numFmtId="10" fontId="16" fillId="0" borderId="0" xfId="5" applyNumberFormat="1" applyFont="1" applyBorder="1"/>
    <xf numFmtId="10" fontId="16" fillId="0" borderId="3" xfId="5" applyNumberFormat="1" applyFont="1" applyBorder="1" applyAlignment="1">
      <alignment horizontal="right"/>
    </xf>
    <xf numFmtId="10" fontId="16" fillId="0" borderId="0" xfId="5" applyNumberFormat="1" applyFont="1" applyBorder="1" applyAlignment="1">
      <alignment horizontal="left"/>
    </xf>
    <xf numFmtId="9" fontId="16" fillId="0" borderId="3" xfId="5" applyFont="1" applyBorder="1"/>
    <xf numFmtId="9" fontId="16" fillId="0" borderId="0" xfId="5" applyFont="1" applyBorder="1"/>
    <xf numFmtId="9" fontId="16" fillId="0" borderId="3" xfId="5" applyFont="1" applyBorder="1" applyAlignment="1">
      <alignment horizontal="right"/>
    </xf>
    <xf numFmtId="9" fontId="16" fillId="0" borderId="0" xfId="5" applyFont="1" applyBorder="1" applyAlignment="1">
      <alignment horizontal="left"/>
    </xf>
    <xf numFmtId="0" fontId="6" fillId="0" borderId="5" xfId="1" applyFont="1" applyBorder="1"/>
    <xf numFmtId="0" fontId="13" fillId="0" borderId="13" xfId="1" applyFont="1" applyBorder="1"/>
    <xf numFmtId="0" fontId="4" fillId="0" borderId="9" xfId="1" applyFont="1" applyBorder="1"/>
    <xf numFmtId="164" fontId="16" fillId="0" borderId="8" xfId="6" applyFont="1" applyBorder="1"/>
    <xf numFmtId="164" fontId="16" fillId="0" borderId="6" xfId="6" applyFont="1" applyBorder="1"/>
    <xf numFmtId="164" fontId="16" fillId="0" borderId="8" xfId="6" applyFont="1" applyBorder="1" applyAlignment="1">
      <alignment horizontal="right"/>
    </xf>
    <xf numFmtId="0" fontId="1" fillId="0" borderId="3" xfId="1" applyBorder="1"/>
    <xf numFmtId="164" fontId="16" fillId="0" borderId="0" xfId="6" applyFont="1" applyBorder="1"/>
    <xf numFmtId="164" fontId="16" fillId="0" borderId="3" xfId="6" applyFont="1" applyBorder="1"/>
    <xf numFmtId="164" fontId="16" fillId="0" borderId="3" xfId="6" applyFont="1" applyBorder="1" applyAlignment="1">
      <alignment horizontal="right"/>
    </xf>
    <xf numFmtId="9" fontId="16" fillId="0" borderId="12" xfId="5" applyFont="1" applyBorder="1"/>
    <xf numFmtId="9" fontId="16" fillId="0" borderId="10" xfId="5" applyFont="1" applyBorder="1"/>
    <xf numFmtId="0" fontId="0" fillId="17" borderId="0" xfId="0" applyFill="1"/>
    <xf numFmtId="0" fontId="17" fillId="18" borderId="22" xfId="0" applyFont="1" applyFill="1" applyBorder="1" applyAlignment="1">
      <alignment vertical="center"/>
    </xf>
    <xf numFmtId="0" fontId="18" fillId="17" borderId="22" xfId="0" applyFont="1" applyFill="1" applyBorder="1" applyAlignment="1">
      <alignment vertical="center"/>
    </xf>
    <xf numFmtId="0" fontId="19" fillId="17" borderId="22" xfId="0" applyFont="1" applyFill="1" applyBorder="1" applyAlignment="1">
      <alignment vertical="center"/>
    </xf>
    <xf numFmtId="4" fontId="18" fillId="17" borderId="22" xfId="0" applyNumberFormat="1" applyFont="1" applyFill="1" applyBorder="1" applyAlignment="1">
      <alignment vertical="center"/>
    </xf>
    <xf numFmtId="0" fontId="20" fillId="17" borderId="22" xfId="0" applyFont="1" applyFill="1" applyBorder="1" applyAlignment="1">
      <alignment vertical="center"/>
    </xf>
    <xf numFmtId="0" fontId="15" fillId="17" borderId="22" xfId="8" applyFill="1" applyBorder="1" applyAlignment="1">
      <alignment vertical="center"/>
    </xf>
    <xf numFmtId="3" fontId="18" fillId="17" borderId="22" xfId="0" applyNumberFormat="1" applyFont="1" applyFill="1" applyBorder="1" applyAlignment="1">
      <alignment vertical="center"/>
    </xf>
    <xf numFmtId="0" fontId="15" fillId="19" borderId="22" xfId="8" applyFill="1" applyBorder="1" applyAlignment="1">
      <alignment vertical="center"/>
    </xf>
    <xf numFmtId="0" fontId="18" fillId="19" borderId="22" xfId="0" applyFont="1" applyFill="1" applyBorder="1" applyAlignment="1">
      <alignment vertical="center"/>
    </xf>
    <xf numFmtId="3" fontId="18" fillId="19" borderId="22" xfId="0" applyNumberFormat="1" applyFont="1" applyFill="1" applyBorder="1" applyAlignment="1">
      <alignment vertical="center"/>
    </xf>
    <xf numFmtId="0" fontId="20" fillId="19" borderId="22" xfId="0" applyFont="1" applyFill="1" applyBorder="1" applyAlignment="1">
      <alignment vertical="center"/>
    </xf>
    <xf numFmtId="0" fontId="19" fillId="19" borderId="22" xfId="0" applyFont="1" applyFill="1" applyBorder="1" applyAlignment="1">
      <alignment vertical="center"/>
    </xf>
    <xf numFmtId="0" fontId="22" fillId="17" borderId="22" xfId="0" applyFont="1" applyFill="1" applyBorder="1" applyAlignment="1">
      <alignment vertical="center"/>
    </xf>
    <xf numFmtId="0" fontId="22" fillId="19" borderId="22" xfId="0" applyFont="1" applyFill="1" applyBorder="1" applyAlignment="1">
      <alignment vertical="center"/>
    </xf>
    <xf numFmtId="4" fontId="18" fillId="19" borderId="22" xfId="0" applyNumberFormat="1" applyFont="1" applyFill="1" applyBorder="1" applyAlignment="1">
      <alignment vertical="center"/>
    </xf>
    <xf numFmtId="164" fontId="8" fillId="0" borderId="4" xfId="2" applyFont="1" applyBorder="1" applyAlignment="1"/>
    <xf numFmtId="165" fontId="9" fillId="0" borderId="3" xfId="1" applyNumberFormat="1" applyFont="1" applyBorder="1"/>
    <xf numFmtId="0" fontId="7" fillId="13" borderId="0" xfId="1" applyFont="1" applyFill="1" applyBorder="1" applyAlignment="1">
      <alignment horizontal="center"/>
    </xf>
    <xf numFmtId="0" fontId="23" fillId="0" borderId="0" xfId="0" applyFont="1"/>
    <xf numFmtId="0" fontId="23" fillId="0" borderId="0" xfId="1" applyFont="1"/>
    <xf numFmtId="0" fontId="7" fillId="4" borderId="0" xfId="1" applyFont="1" applyFill="1" applyBorder="1" applyAlignment="1">
      <alignment horizontal="center"/>
    </xf>
    <xf numFmtId="0" fontId="7" fillId="5" borderId="0" xfId="1" applyFont="1" applyFill="1" applyBorder="1" applyAlignment="1">
      <alignment horizontal="center"/>
    </xf>
    <xf numFmtId="0" fontId="7" fillId="6" borderId="0" xfId="1" applyFont="1" applyFill="1" applyBorder="1" applyAlignment="1">
      <alignment horizontal="center"/>
    </xf>
    <xf numFmtId="0" fontId="7" fillId="7" borderId="0" xfId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7" fillId="8" borderId="0" xfId="1" applyFont="1" applyFill="1" applyBorder="1" applyAlignment="1">
      <alignment horizontal="center"/>
    </xf>
    <xf numFmtId="0" fontId="8" fillId="9" borderId="0" xfId="1" applyFont="1" applyFill="1" applyBorder="1" applyAlignment="1">
      <alignment horizontal="center"/>
    </xf>
    <xf numFmtId="0" fontId="7" fillId="10" borderId="0" xfId="1" applyFont="1" applyFill="1" applyBorder="1" applyAlignment="1">
      <alignment horizontal="center"/>
    </xf>
    <xf numFmtId="0" fontId="7" fillId="11" borderId="0" xfId="1" applyFont="1" applyFill="1" applyBorder="1" applyAlignment="1">
      <alignment horizontal="center"/>
    </xf>
    <xf numFmtId="0" fontId="7" fillId="12" borderId="0" xfId="1" applyFont="1" applyFill="1" applyBorder="1" applyAlignment="1">
      <alignment horizontal="center"/>
    </xf>
    <xf numFmtId="167" fontId="2" fillId="2" borderId="0" xfId="4" applyNumberFormat="1" applyFont="1" applyFill="1" applyBorder="1" applyAlignment="1">
      <alignment horizontal="center"/>
    </xf>
    <xf numFmtId="167" fontId="2" fillId="14" borderId="0" xfId="4" applyNumberFormat="1" applyFont="1" applyFill="1" applyBorder="1" applyAlignment="1">
      <alignment horizontal="center"/>
    </xf>
    <xf numFmtId="0" fontId="2" fillId="5" borderId="0" xfId="7" applyFont="1" applyFill="1" applyBorder="1" applyAlignment="1">
      <alignment horizontal="center"/>
    </xf>
    <xf numFmtId="167" fontId="2" fillId="15" borderId="0" xfId="4" applyNumberFormat="1" applyFont="1" applyFill="1" applyBorder="1" applyAlignment="1">
      <alignment horizontal="center"/>
    </xf>
    <xf numFmtId="167" fontId="2" fillId="16" borderId="0" xfId="4" applyNumberFormat="1" applyFont="1" applyFill="1" applyBorder="1" applyAlignment="1">
      <alignment horizontal="center"/>
    </xf>
    <xf numFmtId="0" fontId="7" fillId="13" borderId="0" xfId="1" applyFont="1" applyFill="1" applyBorder="1" applyAlignment="1">
      <alignment horizontal="center"/>
    </xf>
    <xf numFmtId="0" fontId="0" fillId="0" borderId="0" xfId="0" applyNumberFormat="1"/>
    <xf numFmtId="0" fontId="0" fillId="3" borderId="0" xfId="0" applyFill="1"/>
    <xf numFmtId="0" fontId="0" fillId="0" borderId="0" xfId="0" applyFill="1"/>
    <xf numFmtId="0" fontId="0" fillId="20" borderId="0" xfId="0" applyFill="1"/>
    <xf numFmtId="0" fontId="0" fillId="0" borderId="0" xfId="0" applyNumberFormat="1" applyFill="1"/>
    <xf numFmtId="0" fontId="0" fillId="3" borderId="0" xfId="0" applyNumberFormat="1" applyFill="1"/>
    <xf numFmtId="0" fontId="24" fillId="3" borderId="0" xfId="0" applyFont="1" applyFill="1"/>
    <xf numFmtId="0" fontId="24" fillId="20" borderId="0" xfId="0" applyFont="1" applyFill="1"/>
    <xf numFmtId="0" fontId="24" fillId="3" borderId="0" xfId="1" applyFont="1" applyFill="1"/>
    <xf numFmtId="0" fontId="0" fillId="20" borderId="0" xfId="0" applyNumberFormat="1" applyFill="1"/>
    <xf numFmtId="164" fontId="6" fillId="21" borderId="8" xfId="2" applyFont="1" applyFill="1" applyBorder="1"/>
    <xf numFmtId="164" fontId="6" fillId="21" borderId="6" xfId="2" applyFont="1" applyFill="1" applyBorder="1"/>
    <xf numFmtId="164" fontId="6" fillId="21" borderId="8" xfId="2" applyFont="1" applyFill="1" applyBorder="1" applyAlignment="1">
      <alignment horizontal="right"/>
    </xf>
    <xf numFmtId="164" fontId="13" fillId="21" borderId="3" xfId="2" applyFont="1" applyFill="1" applyBorder="1"/>
    <xf numFmtId="164" fontId="13" fillId="21" borderId="0" xfId="2" applyFont="1" applyFill="1" applyBorder="1"/>
    <xf numFmtId="164" fontId="13" fillId="21" borderId="3" xfId="2" applyFont="1" applyFill="1" applyBorder="1" applyAlignment="1">
      <alignment horizontal="right"/>
    </xf>
    <xf numFmtId="164" fontId="4" fillId="21" borderId="12" xfId="2" applyFont="1" applyFill="1" applyBorder="1"/>
    <xf numFmtId="164" fontId="4" fillId="21" borderId="10" xfId="2" applyFont="1" applyFill="1" applyBorder="1"/>
    <xf numFmtId="164" fontId="4" fillId="21" borderId="12" xfId="2" applyFont="1" applyFill="1" applyBorder="1" applyAlignment="1">
      <alignment horizontal="right"/>
    </xf>
    <xf numFmtId="165" fontId="8" fillId="21" borderId="3" xfId="1" applyNumberFormat="1" applyFont="1" applyFill="1" applyBorder="1"/>
    <xf numFmtId="165" fontId="8" fillId="21" borderId="0" xfId="1" applyNumberFormat="1" applyFont="1" applyFill="1"/>
    <xf numFmtId="165" fontId="8" fillId="21" borderId="3" xfId="1" applyNumberFormat="1" applyFont="1" applyFill="1" applyBorder="1" applyAlignment="1">
      <alignment horizontal="right"/>
    </xf>
    <xf numFmtId="164" fontId="8" fillId="21" borderId="8" xfId="2" applyFont="1" applyFill="1" applyBorder="1"/>
    <xf numFmtId="164" fontId="16" fillId="21" borderId="0" xfId="6" applyFont="1" applyFill="1" applyBorder="1" applyAlignment="1">
      <alignment horizontal="left"/>
    </xf>
    <xf numFmtId="164" fontId="6" fillId="21" borderId="0" xfId="6" applyFont="1" applyFill="1" applyBorder="1" applyAlignment="1">
      <alignment horizontal="left"/>
    </xf>
    <xf numFmtId="164" fontId="13" fillId="21" borderId="0" xfId="6" applyFont="1" applyFill="1" applyBorder="1" applyAlignment="1">
      <alignment horizontal="left"/>
    </xf>
    <xf numFmtId="164" fontId="8" fillId="21" borderId="0" xfId="6" applyFont="1" applyFill="1" applyBorder="1" applyAlignment="1">
      <alignment horizontal="left"/>
    </xf>
    <xf numFmtId="164" fontId="16" fillId="21" borderId="3" xfId="6" applyFont="1" applyFill="1" applyBorder="1" applyAlignment="1">
      <alignment horizontal="right"/>
    </xf>
    <xf numFmtId="0" fontId="4" fillId="0" borderId="0" xfId="1" applyFont="1" applyFill="1"/>
    <xf numFmtId="0" fontId="1" fillId="0" borderId="0" xfId="1" applyFill="1"/>
    <xf numFmtId="0" fontId="23" fillId="0" borderId="0" xfId="1" applyFont="1" applyFill="1"/>
    <xf numFmtId="164" fontId="0" fillId="0" borderId="0" xfId="2" applyFont="1" applyFill="1"/>
    <xf numFmtId="0" fontId="7" fillId="13" borderId="0" xfId="1" applyFont="1" applyFill="1" applyBorder="1" applyAlignment="1">
      <alignment horizontal="center"/>
    </xf>
    <xf numFmtId="0" fontId="0" fillId="22" borderId="0" xfId="0" applyNumberFormat="1" applyFill="1"/>
    <xf numFmtId="0" fontId="7" fillId="7" borderId="4" xfId="1" applyFont="1" applyFill="1" applyBorder="1" applyAlignment="1">
      <alignment horizontal="center"/>
    </xf>
    <xf numFmtId="0" fontId="7" fillId="4" borderId="4" xfId="1" applyFont="1" applyFill="1" applyBorder="1" applyAlignment="1">
      <alignment horizontal="center"/>
    </xf>
    <xf numFmtId="0" fontId="7" fillId="5" borderId="4" xfId="1" applyFont="1" applyFill="1" applyBorder="1" applyAlignment="1">
      <alignment horizontal="center"/>
    </xf>
    <xf numFmtId="0" fontId="7" fillId="6" borderId="4" xfId="1" applyFont="1" applyFill="1" applyBorder="1" applyAlignment="1">
      <alignment horizontal="center"/>
    </xf>
    <xf numFmtId="164" fontId="7" fillId="7" borderId="4" xfId="1" applyNumberFormat="1" applyFont="1" applyFill="1" applyBorder="1" applyAlignment="1">
      <alignment horizontal="center"/>
    </xf>
    <xf numFmtId="0" fontId="7" fillId="8" borderId="4" xfId="1" applyFont="1" applyFill="1" applyBorder="1" applyAlignment="1">
      <alignment horizontal="center"/>
    </xf>
    <xf numFmtId="0" fontId="8" fillId="9" borderId="4" xfId="1" applyFont="1" applyFill="1" applyBorder="1" applyAlignment="1">
      <alignment horizontal="center"/>
    </xf>
    <xf numFmtId="0" fontId="7" fillId="7" borderId="1" xfId="1" applyFont="1" applyFill="1" applyBorder="1" applyAlignment="1">
      <alignment horizontal="center"/>
    </xf>
    <xf numFmtId="0" fontId="7" fillId="7" borderId="2" xfId="1" applyFont="1" applyFill="1" applyBorder="1" applyAlignment="1">
      <alignment horizontal="center"/>
    </xf>
    <xf numFmtId="0" fontId="7" fillId="10" borderId="4" xfId="1" applyFont="1" applyFill="1" applyBorder="1" applyAlignment="1">
      <alignment horizontal="center"/>
    </xf>
    <xf numFmtId="0" fontId="7" fillId="11" borderId="4" xfId="1" applyFont="1" applyFill="1" applyBorder="1" applyAlignment="1">
      <alignment horizontal="center"/>
    </xf>
    <xf numFmtId="0" fontId="7" fillId="4" borderId="1" xfId="1" applyFont="1" applyFill="1" applyBorder="1" applyAlignment="1">
      <alignment horizontal="center"/>
    </xf>
    <xf numFmtId="0" fontId="7" fillId="4" borderId="2" xfId="1" applyFont="1" applyFill="1" applyBorder="1" applyAlignment="1">
      <alignment horizontal="center"/>
    </xf>
    <xf numFmtId="0" fontId="7" fillId="8" borderId="1" xfId="1" applyFont="1" applyFill="1" applyBorder="1" applyAlignment="1">
      <alignment horizontal="center"/>
    </xf>
    <xf numFmtId="0" fontId="7" fillId="8" borderId="2" xfId="1" applyFont="1" applyFill="1" applyBorder="1" applyAlignment="1">
      <alignment horizontal="center"/>
    </xf>
    <xf numFmtId="0" fontId="7" fillId="12" borderId="1" xfId="1" applyFont="1" applyFill="1" applyBorder="1" applyAlignment="1">
      <alignment horizontal="center"/>
    </xf>
    <xf numFmtId="0" fontId="7" fillId="12" borderId="2" xfId="1" applyFont="1" applyFill="1" applyBorder="1" applyAlignment="1">
      <alignment horizontal="center"/>
    </xf>
    <xf numFmtId="167" fontId="2" fillId="14" borderId="1" xfId="4" applyNumberFormat="1" applyFont="1" applyFill="1" applyBorder="1" applyAlignment="1">
      <alignment horizontal="center"/>
    </xf>
    <xf numFmtId="167" fontId="2" fillId="14" borderId="2" xfId="4" applyNumberFormat="1" applyFont="1" applyFill="1" applyBorder="1" applyAlignment="1">
      <alignment horizontal="center"/>
    </xf>
    <xf numFmtId="0" fontId="2" fillId="5" borderId="1" xfId="7" applyFont="1" applyFill="1" applyBorder="1" applyAlignment="1">
      <alignment horizontal="center"/>
    </xf>
    <xf numFmtId="0" fontId="2" fillId="5" borderId="2" xfId="7" applyFont="1" applyFill="1" applyBorder="1" applyAlignment="1">
      <alignment horizontal="center"/>
    </xf>
    <xf numFmtId="167" fontId="2" fillId="15" borderId="20" xfId="4" applyNumberFormat="1" applyFont="1" applyFill="1" applyBorder="1" applyAlignment="1">
      <alignment horizontal="center"/>
    </xf>
    <xf numFmtId="167" fontId="2" fillId="15" borderId="21" xfId="4" applyNumberFormat="1" applyFont="1" applyFill="1" applyBorder="1" applyAlignment="1">
      <alignment horizontal="center"/>
    </xf>
    <xf numFmtId="167" fontId="2" fillId="16" borderId="1" xfId="4" applyNumberFormat="1" applyFont="1" applyFill="1" applyBorder="1" applyAlignment="1">
      <alignment horizontal="center"/>
    </xf>
    <xf numFmtId="167" fontId="2" fillId="16" borderId="2" xfId="4" applyNumberFormat="1" applyFont="1" applyFill="1" applyBorder="1" applyAlignment="1">
      <alignment horizontal="center"/>
    </xf>
    <xf numFmtId="0" fontId="7" fillId="10" borderId="1" xfId="1" applyFont="1" applyFill="1" applyBorder="1" applyAlignment="1">
      <alignment horizontal="center"/>
    </xf>
    <xf numFmtId="0" fontId="7" fillId="10" borderId="2" xfId="1" applyFont="1" applyFill="1" applyBorder="1" applyAlignment="1">
      <alignment horizontal="center"/>
    </xf>
    <xf numFmtId="0" fontId="7" fillId="13" borderId="13" xfId="1" applyFont="1" applyFill="1" applyBorder="1" applyAlignment="1">
      <alignment horizontal="center"/>
    </xf>
    <xf numFmtId="0" fontId="7" fillId="13" borderId="0" xfId="1" applyFont="1" applyFill="1" applyBorder="1" applyAlignment="1">
      <alignment horizontal="center"/>
    </xf>
    <xf numFmtId="167" fontId="2" fillId="2" borderId="1" xfId="4" applyNumberFormat="1" applyFont="1" applyFill="1" applyBorder="1" applyAlignment="1">
      <alignment horizontal="center"/>
    </xf>
    <xf numFmtId="167" fontId="2" fillId="2" borderId="2" xfId="4" applyNumberFormat="1" applyFont="1" applyFill="1" applyBorder="1" applyAlignment="1">
      <alignment horizontal="center"/>
    </xf>
    <xf numFmtId="0" fontId="7" fillId="4" borderId="23" xfId="1" applyFont="1" applyFill="1" applyBorder="1" applyAlignment="1">
      <alignment horizontal="center"/>
    </xf>
    <xf numFmtId="0" fontId="25" fillId="4" borderId="1" xfId="1" applyFont="1" applyFill="1" applyBorder="1" applyAlignment="1">
      <alignment horizontal="center"/>
    </xf>
    <xf numFmtId="0" fontId="7" fillId="4" borderId="13" xfId="1" applyFont="1" applyFill="1" applyBorder="1" applyAlignment="1">
      <alignment horizontal="center"/>
    </xf>
    <xf numFmtId="0" fontId="7" fillId="4" borderId="0" xfId="1" applyFont="1" applyFill="1" applyBorder="1" applyAlignment="1">
      <alignment horizontal="center"/>
    </xf>
  </cellXfs>
  <cellStyles count="9">
    <cellStyle name="Comma 2" xfId="2" xr:uid="{00000000-0005-0000-0000-000000000000}"/>
    <cellStyle name="Comma 2 2" xfId="4" xr:uid="{00000000-0005-0000-0000-000001000000}"/>
    <cellStyle name="Comma 3" xfId="6" xr:uid="{00000000-0005-0000-0000-000002000000}"/>
    <cellStyle name="Hyperlink" xfId="8" builtinId="8"/>
    <cellStyle name="Normal" xfId="0" builtinId="0"/>
    <cellStyle name="Normal 2" xfId="1" xr:uid="{00000000-0005-0000-0000-000005000000}"/>
    <cellStyle name="Normal 2 2" xfId="7" xr:uid="{00000000-0005-0000-0000-000006000000}"/>
    <cellStyle name="Percent 2" xfId="3" xr:uid="{00000000-0005-0000-0000-000007000000}"/>
    <cellStyle name="Percent 2 2" xfId="5" xr:uid="{00000000-0005-0000-0000-000008000000}"/>
  </cellStyles>
  <dxfs count="9538"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00B05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strike val="0"/>
        <u val="none"/>
        <color rgb="FFFF0000"/>
      </font>
    </dxf>
    <dxf>
      <font>
        <color rgb="FF00B05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FFFF99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8900" cy="889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900" cy="8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63500" cy="63500"/>
    <xdr:pic>
      <xdr:nvPicPr>
        <xdr:cNvPr id="3" name="Picture 2" descr="http://siamchart.com/css/sort_down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3500" cy="6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66675</xdr:colOff>
      <xdr:row>0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D87FD1-6476-4A35-8A85-CDE7B2F28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6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66675</xdr:colOff>
      <xdr:row>0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696294-E795-447B-92BA-65DDD1E70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6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66675</xdr:colOff>
      <xdr:row>0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6C4B64-3720-492D-B800-FD0B86A78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675" cy="6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326571</xdr:colOff>
      <xdr:row>471</xdr:row>
      <xdr:rowOff>190500</xdr:rowOff>
    </xdr:from>
    <xdr:to>
      <xdr:col>15</xdr:col>
      <xdr:colOff>27214</xdr:colOff>
      <xdr:row>496</xdr:row>
      <xdr:rowOff>13607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6694714" y="96324964"/>
          <a:ext cx="14627679" cy="508907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367393</xdr:colOff>
      <xdr:row>469</xdr:row>
      <xdr:rowOff>136071</xdr:rowOff>
    </xdr:from>
    <xdr:to>
      <xdr:col>10</xdr:col>
      <xdr:colOff>381000</xdr:colOff>
      <xdr:row>472</xdr:row>
      <xdr:rowOff>136072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CxnSpPr/>
      </xdr:nvCxnSpPr>
      <xdr:spPr>
        <a:xfrm flipH="1">
          <a:off x="15294429" y="95862321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955222</xdr:colOff>
      <xdr:row>475</xdr:row>
      <xdr:rowOff>179614</xdr:rowOff>
    </xdr:from>
    <xdr:to>
      <xdr:col>11</xdr:col>
      <xdr:colOff>968829</xdr:colOff>
      <xdr:row>478</xdr:row>
      <xdr:rowOff>179614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6943615" y="97171328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699407</xdr:colOff>
      <xdr:row>481</xdr:row>
      <xdr:rowOff>141513</xdr:rowOff>
    </xdr:from>
    <xdr:to>
      <xdr:col>9</xdr:col>
      <xdr:colOff>713014</xdr:colOff>
      <xdr:row>484</xdr:row>
      <xdr:rowOff>141514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 flipH="1">
          <a:off x="14565086" y="98398692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361950</xdr:colOff>
      <xdr:row>487</xdr:row>
      <xdr:rowOff>76199</xdr:rowOff>
    </xdr:from>
    <xdr:to>
      <xdr:col>9</xdr:col>
      <xdr:colOff>375557</xdr:colOff>
      <xdr:row>490</xdr:row>
      <xdr:rowOff>76200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CxnSpPr/>
      </xdr:nvCxnSpPr>
      <xdr:spPr>
        <a:xfrm flipH="1">
          <a:off x="14227629" y="99598842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922564</xdr:colOff>
      <xdr:row>492</xdr:row>
      <xdr:rowOff>133349</xdr:rowOff>
    </xdr:from>
    <xdr:to>
      <xdr:col>10</xdr:col>
      <xdr:colOff>936171</xdr:colOff>
      <xdr:row>495</xdr:row>
      <xdr:rowOff>133350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5849600" y="100717349"/>
          <a:ext cx="1074964" cy="612322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231321</xdr:colOff>
      <xdr:row>628</xdr:row>
      <xdr:rowOff>95250</xdr:rowOff>
    </xdr:from>
    <xdr:to>
      <xdr:col>15</xdr:col>
      <xdr:colOff>312964</xdr:colOff>
      <xdr:row>667</xdr:row>
      <xdr:rowOff>108857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7728857" y="128274536"/>
          <a:ext cx="13879286" cy="797378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://siamchart.com/stock-info/SPALI/" TargetMode="External"/><Relationship Id="rId1827" Type="http://schemas.openxmlformats.org/officeDocument/2006/relationships/hyperlink" Target="http://siamchart.com/stock-ichart/TPIPP/" TargetMode="External"/><Relationship Id="rId21" Type="http://schemas.openxmlformats.org/officeDocument/2006/relationships/hyperlink" Target="http://siamchart.com/stock-chart/ABM/" TargetMode="External"/><Relationship Id="rId170" Type="http://schemas.openxmlformats.org/officeDocument/2006/relationships/hyperlink" Target="http://siamchart.com/stock-info/ASIA/" TargetMode="External"/><Relationship Id="rId268" Type="http://schemas.openxmlformats.org/officeDocument/2006/relationships/hyperlink" Target="http://siamchart.com/stock-ichart/BH/" TargetMode="External"/><Relationship Id="rId475" Type="http://schemas.openxmlformats.org/officeDocument/2006/relationships/hyperlink" Target="http://siamchart.com/stock-chart/CSR/" TargetMode="External"/><Relationship Id="rId682" Type="http://schemas.openxmlformats.org/officeDocument/2006/relationships/hyperlink" Target="http://siamchart.com/stock-info/GREEN/" TargetMode="External"/><Relationship Id="rId128" Type="http://schemas.openxmlformats.org/officeDocument/2006/relationships/hyperlink" Target="http://siamchart.com/stock-info/AP/" TargetMode="External"/><Relationship Id="rId335" Type="http://schemas.openxmlformats.org/officeDocument/2006/relationships/hyperlink" Target="http://siamchart.com/stock-ichart/BWG/" TargetMode="External"/><Relationship Id="rId542" Type="http://schemas.openxmlformats.org/officeDocument/2006/relationships/hyperlink" Target="http://siamchart.com/stock-ichart/EASTW/" TargetMode="External"/><Relationship Id="rId987" Type="http://schemas.openxmlformats.org/officeDocument/2006/relationships/hyperlink" Target="http://siamchart.com/stock-ichart/MATI/" TargetMode="External"/><Relationship Id="rId1172" Type="http://schemas.openxmlformats.org/officeDocument/2006/relationships/hyperlink" Target="http://siamchart.com/stock-chart/PICO/" TargetMode="External"/><Relationship Id="rId2016" Type="http://schemas.openxmlformats.org/officeDocument/2006/relationships/hyperlink" Target="http://siamchart.com/stock-chart/WINMED/" TargetMode="External"/><Relationship Id="rId402" Type="http://schemas.openxmlformats.org/officeDocument/2006/relationships/hyperlink" Target="http://siamchart.com/stock-info/CKP/" TargetMode="External"/><Relationship Id="rId847" Type="http://schemas.openxmlformats.org/officeDocument/2006/relationships/hyperlink" Target="http://siamchart.com/stock-ichart/JUTHA/" TargetMode="External"/><Relationship Id="rId1032" Type="http://schemas.openxmlformats.org/officeDocument/2006/relationships/hyperlink" Target="http://siamchart.com/stock-ichart/MJD/" TargetMode="External"/><Relationship Id="rId1477" Type="http://schemas.openxmlformats.org/officeDocument/2006/relationships/hyperlink" Target="http://siamchart.com/stock-ichart/SLM/" TargetMode="External"/><Relationship Id="rId1684" Type="http://schemas.openxmlformats.org/officeDocument/2006/relationships/hyperlink" Target="http://siamchart.com/stock-chart/TGH/" TargetMode="External"/><Relationship Id="rId1891" Type="http://schemas.openxmlformats.org/officeDocument/2006/relationships/hyperlink" Target="http://siamchart.com/stock-chart/TTB/" TargetMode="External"/><Relationship Id="rId707" Type="http://schemas.openxmlformats.org/officeDocument/2006/relationships/hyperlink" Target="http://siamchart.com/stock-ichart/HEMP/" TargetMode="External"/><Relationship Id="rId914" Type="http://schemas.openxmlformats.org/officeDocument/2006/relationships/hyperlink" Target="http://siamchart.com/stock-chart/KUMWEL/" TargetMode="External"/><Relationship Id="rId1337" Type="http://schemas.openxmlformats.org/officeDocument/2006/relationships/hyperlink" Target="http://siamchart.com/stock-chart/SAMART/" TargetMode="External"/><Relationship Id="rId1544" Type="http://schemas.openxmlformats.org/officeDocument/2006/relationships/hyperlink" Target="http://siamchart.com/stock-chart/SR/" TargetMode="External"/><Relationship Id="rId1751" Type="http://schemas.openxmlformats.org/officeDocument/2006/relationships/hyperlink" Target="http://siamchart.com/stock-chart/TKT/" TargetMode="External"/><Relationship Id="rId1989" Type="http://schemas.openxmlformats.org/officeDocument/2006/relationships/hyperlink" Target="http://siamchart.com/stock-chart/VNG/" TargetMode="External"/><Relationship Id="rId43" Type="http://schemas.openxmlformats.org/officeDocument/2006/relationships/hyperlink" Target="http://siamchart.com/stock-ichart/ADVANC/" TargetMode="External"/><Relationship Id="rId1404" Type="http://schemas.openxmlformats.org/officeDocument/2006/relationships/hyperlink" Target="http://siamchart.com/stock-info/SEAFCO/" TargetMode="External"/><Relationship Id="rId1611" Type="http://schemas.openxmlformats.org/officeDocument/2006/relationships/hyperlink" Target="http://siamchart.com/stock-info/SVI/" TargetMode="External"/><Relationship Id="rId1849" Type="http://schemas.openxmlformats.org/officeDocument/2006/relationships/hyperlink" Target="http://siamchart.com/stock-info/TR/" TargetMode="External"/><Relationship Id="rId192" Type="http://schemas.openxmlformats.org/officeDocument/2006/relationships/hyperlink" Target="http://siamchart.com/stock-chart/AU/" TargetMode="External"/><Relationship Id="rId1709" Type="http://schemas.openxmlformats.org/officeDocument/2006/relationships/hyperlink" Target="http://siamchart.com/stock-info/THG/" TargetMode="External"/><Relationship Id="rId1916" Type="http://schemas.openxmlformats.org/officeDocument/2006/relationships/hyperlink" Target="http://siamchart.com/stock-info/TVO/" TargetMode="External"/><Relationship Id="rId497" Type="http://schemas.openxmlformats.org/officeDocument/2006/relationships/hyperlink" Target="http://siamchart.com/stock-info/DDD/" TargetMode="External"/><Relationship Id="rId357" Type="http://schemas.openxmlformats.org/officeDocument/2006/relationships/hyperlink" Target="http://siamchart.com/stock-info/CFRESH/" TargetMode="External"/><Relationship Id="rId1194" Type="http://schemas.openxmlformats.org/officeDocument/2006/relationships/hyperlink" Target="http://siamchart.com/stock-chart/POLAR/" TargetMode="External"/><Relationship Id="rId2038" Type="http://schemas.openxmlformats.org/officeDocument/2006/relationships/hyperlink" Target="http://siamchart.com/stock-ichart/YUASA/" TargetMode="External"/><Relationship Id="rId217" Type="http://schemas.openxmlformats.org/officeDocument/2006/relationships/hyperlink" Target="http://siamchart.com/stock-ichart/BAM/" TargetMode="External"/><Relationship Id="rId564" Type="http://schemas.openxmlformats.org/officeDocument/2006/relationships/hyperlink" Target="http://siamchart.com/stock-info/EMC/" TargetMode="External"/><Relationship Id="rId771" Type="http://schemas.openxmlformats.org/officeDocument/2006/relationships/hyperlink" Target="http://siamchart.com/stock-chart/INOX/" TargetMode="External"/><Relationship Id="rId869" Type="http://schemas.openxmlformats.org/officeDocument/2006/relationships/hyperlink" Target="http://siamchart.com/stock-chart/KCAR/" TargetMode="External"/><Relationship Id="rId1499" Type="http://schemas.openxmlformats.org/officeDocument/2006/relationships/hyperlink" Target="http://siamchart.com/stock-chart/SNP/" TargetMode="External"/><Relationship Id="rId424" Type="http://schemas.openxmlformats.org/officeDocument/2006/relationships/hyperlink" Target="http://siamchart.com/stock-chart/COM7/" TargetMode="External"/><Relationship Id="rId631" Type="http://schemas.openxmlformats.org/officeDocument/2006/relationships/hyperlink" Target="http://siamchart.com/stock-ichart/GBX/" TargetMode="External"/><Relationship Id="rId729" Type="http://schemas.openxmlformats.org/officeDocument/2006/relationships/hyperlink" Target="http://siamchart.com/stock-info/HYDRO/" TargetMode="External"/><Relationship Id="rId1054" Type="http://schemas.openxmlformats.org/officeDocument/2006/relationships/hyperlink" Target="http://siamchart.com/stock-ichart/MTC/" TargetMode="External"/><Relationship Id="rId1261" Type="http://schemas.openxmlformats.org/officeDocument/2006/relationships/hyperlink" Target="http://siamchart.com/stock-chart/QH/" TargetMode="External"/><Relationship Id="rId1359" Type="http://schemas.openxmlformats.org/officeDocument/2006/relationships/hyperlink" Target="http://siamchart.com/stock-ichart/SAWAD/" TargetMode="External"/><Relationship Id="rId936" Type="http://schemas.openxmlformats.org/officeDocument/2006/relationships/hyperlink" Target="http://siamchart.com/stock-ichart/LANNA/" TargetMode="External"/><Relationship Id="rId1121" Type="http://schemas.openxmlformats.org/officeDocument/2006/relationships/hyperlink" Target="http://siamchart.com/stock-ichart/OCC/" TargetMode="External"/><Relationship Id="rId1219" Type="http://schemas.openxmlformats.org/officeDocument/2006/relationships/hyperlink" Target="http://siamchart.com/stock-chart/PRG/" TargetMode="External"/><Relationship Id="rId1566" Type="http://schemas.openxmlformats.org/officeDocument/2006/relationships/hyperlink" Target="http://siamchart.com/stock-chart/STANLY/" TargetMode="External"/><Relationship Id="rId1773" Type="http://schemas.openxmlformats.org/officeDocument/2006/relationships/hyperlink" Target="http://siamchart.com/stock-info/TMT/" TargetMode="External"/><Relationship Id="rId1980" Type="http://schemas.openxmlformats.org/officeDocument/2006/relationships/hyperlink" Target="http://siamchart.com/stock-ichart/VCOM/" TargetMode="External"/><Relationship Id="rId65" Type="http://schemas.openxmlformats.org/officeDocument/2006/relationships/hyperlink" Target="http://siamchart.com/stock-info/AHC/" TargetMode="External"/><Relationship Id="rId1426" Type="http://schemas.openxmlformats.org/officeDocument/2006/relationships/hyperlink" Target="http://siamchart.com/stock-chart/SGF/" TargetMode="External"/><Relationship Id="rId1633" Type="http://schemas.openxmlformats.org/officeDocument/2006/relationships/hyperlink" Target="http://siamchart.com/stock-chart/TAE/" TargetMode="External"/><Relationship Id="rId1840" Type="http://schemas.openxmlformats.org/officeDocument/2006/relationships/hyperlink" Target="http://siamchart.com/stock-info/TPS/" TargetMode="External"/><Relationship Id="rId1700" Type="http://schemas.openxmlformats.org/officeDocument/2006/relationships/hyperlink" Target="http://siamchart.com/stock-info/THANI/" TargetMode="External"/><Relationship Id="rId1938" Type="http://schemas.openxmlformats.org/officeDocument/2006/relationships/hyperlink" Target="http://siamchart.com/stock-chart/UBIS/" TargetMode="External"/><Relationship Id="rId281" Type="http://schemas.openxmlformats.org/officeDocument/2006/relationships/hyperlink" Target="http://siamchart.com/stock-info/BJCHI/" TargetMode="External"/><Relationship Id="rId141" Type="http://schemas.openxmlformats.org/officeDocument/2006/relationships/hyperlink" Target="http://siamchart.com/stock-chart/APURE/" TargetMode="External"/><Relationship Id="rId379" Type="http://schemas.openxmlformats.org/officeDocument/2006/relationships/hyperlink" Target="http://siamchart.com/stock-chart/CHOTI/" TargetMode="External"/><Relationship Id="rId586" Type="http://schemas.openxmlformats.org/officeDocument/2006/relationships/hyperlink" Target="http://siamchart.com/stock-chart/EVER/" TargetMode="External"/><Relationship Id="rId793" Type="http://schemas.openxmlformats.org/officeDocument/2006/relationships/hyperlink" Target="http://siamchart.com/stock-ichart/IRPC/" TargetMode="External"/><Relationship Id="rId7" Type="http://schemas.openxmlformats.org/officeDocument/2006/relationships/hyperlink" Target="http://siamchart.com/stock-chart/7UP/" TargetMode="External"/><Relationship Id="rId239" Type="http://schemas.openxmlformats.org/officeDocument/2006/relationships/hyperlink" Target="http://siamchart.com/stock-info/BCPG/" TargetMode="External"/><Relationship Id="rId446" Type="http://schemas.openxmlformats.org/officeDocument/2006/relationships/hyperlink" Target="http://siamchart.com/stock-ichart/CPL/" TargetMode="External"/><Relationship Id="rId653" Type="http://schemas.openxmlformats.org/officeDocument/2006/relationships/hyperlink" Target="http://siamchart.com/stock-info/GIFT/" TargetMode="External"/><Relationship Id="rId1076" Type="http://schemas.openxmlformats.org/officeDocument/2006/relationships/hyperlink" Target="http://siamchart.com/stock-chart/NETBAY/" TargetMode="External"/><Relationship Id="rId1283" Type="http://schemas.openxmlformats.org/officeDocument/2006/relationships/hyperlink" Target="http://siamchart.com/stock-chart/ROCK/" TargetMode="External"/><Relationship Id="rId1490" Type="http://schemas.openxmlformats.org/officeDocument/2006/relationships/hyperlink" Target="http://siamchart.com/stock-chart/SMPC/" TargetMode="External"/><Relationship Id="rId306" Type="http://schemas.openxmlformats.org/officeDocument/2006/relationships/hyperlink" Target="http://siamchart.com/stock-ichart/BR/" TargetMode="External"/><Relationship Id="rId860" Type="http://schemas.openxmlformats.org/officeDocument/2006/relationships/hyperlink" Target="http://siamchart.com/stock-info/KASET/" TargetMode="External"/><Relationship Id="rId958" Type="http://schemas.openxmlformats.org/officeDocument/2006/relationships/hyperlink" Target="http://siamchart.com/stock-ichart/LPH/" TargetMode="External"/><Relationship Id="rId1143" Type="http://schemas.openxmlformats.org/officeDocument/2006/relationships/hyperlink" Target="http://siamchart.com/stock-info/PACO/" TargetMode="External"/><Relationship Id="rId1588" Type="http://schemas.openxmlformats.org/officeDocument/2006/relationships/hyperlink" Target="http://siamchart.com/stock-chart/STPI/" TargetMode="External"/><Relationship Id="rId1795" Type="http://schemas.openxmlformats.org/officeDocument/2006/relationships/hyperlink" Target="http://siamchart.com/stock-ichart/TNR/" TargetMode="External"/><Relationship Id="rId87" Type="http://schemas.openxmlformats.org/officeDocument/2006/relationships/hyperlink" Target="http://siamchart.com/stock-chart/AKR/" TargetMode="External"/><Relationship Id="rId513" Type="http://schemas.openxmlformats.org/officeDocument/2006/relationships/hyperlink" Target="http://siamchart.com/stock-chart/DMT/" TargetMode="External"/><Relationship Id="rId720" Type="http://schemas.openxmlformats.org/officeDocument/2006/relationships/hyperlink" Target="http://siamchart.com/stock-info/HTC/" TargetMode="External"/><Relationship Id="rId818" Type="http://schemas.openxmlformats.org/officeDocument/2006/relationships/hyperlink" Target="http://siamchart.com/stock-info/JCK/" TargetMode="External"/><Relationship Id="rId1350" Type="http://schemas.openxmlformats.org/officeDocument/2006/relationships/hyperlink" Target="http://siamchart.com/stock-ichart/SAPPE/" TargetMode="External"/><Relationship Id="rId1448" Type="http://schemas.openxmlformats.org/officeDocument/2006/relationships/hyperlink" Target="http://siamchart.com/stock-info/SINGER/" TargetMode="External"/><Relationship Id="rId1655" Type="http://schemas.openxmlformats.org/officeDocument/2006/relationships/hyperlink" Target="http://siamchart.com/stock-ichart/TCC/" TargetMode="External"/><Relationship Id="rId1003" Type="http://schemas.openxmlformats.org/officeDocument/2006/relationships/hyperlink" Target="http://siamchart.com/stock-chart/MCS/" TargetMode="External"/><Relationship Id="rId1210" Type="http://schemas.openxmlformats.org/officeDocument/2006/relationships/hyperlink" Target="http://siamchart.com/stock-chart/PRAKIT/" TargetMode="External"/><Relationship Id="rId1308" Type="http://schemas.openxmlformats.org/officeDocument/2006/relationships/hyperlink" Target="http://siamchart.com/stock-ichart/S_26J/" TargetMode="External"/><Relationship Id="rId1862" Type="http://schemas.openxmlformats.org/officeDocument/2006/relationships/hyperlink" Target="http://siamchart.com/stock-chart/TRUBB/" TargetMode="External"/><Relationship Id="rId1515" Type="http://schemas.openxmlformats.org/officeDocument/2006/relationships/hyperlink" Target="http://siamchart.com/stock-ichart/SPA/" TargetMode="External"/><Relationship Id="rId1722" Type="http://schemas.openxmlformats.org/officeDocument/2006/relationships/hyperlink" Target="http://siamchart.com/stock-ichart/THREL/" TargetMode="External"/><Relationship Id="rId14" Type="http://schemas.openxmlformats.org/officeDocument/2006/relationships/hyperlink" Target="http://siamchart.com/stock-ichart/A5/" TargetMode="External"/><Relationship Id="rId163" Type="http://schemas.openxmlformats.org/officeDocument/2006/relationships/hyperlink" Target="http://siamchart.com/stock-ichart/ASAP/" TargetMode="External"/><Relationship Id="rId370" Type="http://schemas.openxmlformats.org/officeDocument/2006/relationships/hyperlink" Target="http://siamchart.com/stock-chart/CHEWA/" TargetMode="External"/><Relationship Id="rId230" Type="http://schemas.openxmlformats.org/officeDocument/2006/relationships/hyperlink" Target="http://siamchart.com/stock-info/BC/" TargetMode="External"/><Relationship Id="rId468" Type="http://schemas.openxmlformats.org/officeDocument/2006/relationships/hyperlink" Target="http://siamchart.com/stock-info/CRD/" TargetMode="External"/><Relationship Id="rId675" Type="http://schemas.openxmlformats.org/officeDocument/2006/relationships/hyperlink" Target="http://siamchart.com/stock-ichart/GRAMMY/" TargetMode="External"/><Relationship Id="rId882" Type="http://schemas.openxmlformats.org/officeDocument/2006/relationships/hyperlink" Target="http://siamchart.com/stock-info/KEX/" TargetMode="External"/><Relationship Id="rId1098" Type="http://schemas.openxmlformats.org/officeDocument/2006/relationships/hyperlink" Target="http://siamchart.com/stock-chart/NOVA/" TargetMode="External"/><Relationship Id="rId328" Type="http://schemas.openxmlformats.org/officeDocument/2006/relationships/hyperlink" Target="http://siamchart.com/stock-chart/BTW/" TargetMode="External"/><Relationship Id="rId535" Type="http://schemas.openxmlformats.org/officeDocument/2006/relationships/hyperlink" Target="http://siamchart.com/stock-chart/EA/" TargetMode="External"/><Relationship Id="rId742" Type="http://schemas.openxmlformats.org/officeDocument/2006/relationships/hyperlink" Target="http://siamchart.com/stock-ichart/IFS/" TargetMode="External"/><Relationship Id="rId1165" Type="http://schemas.openxmlformats.org/officeDocument/2006/relationships/hyperlink" Target="http://siamchart.com/stock-ichart/PERM/" TargetMode="External"/><Relationship Id="rId1372" Type="http://schemas.openxmlformats.org/officeDocument/2006/relationships/hyperlink" Target="http://siamchart.com/stock-chart/SCCC/" TargetMode="External"/><Relationship Id="rId2009" Type="http://schemas.openxmlformats.org/officeDocument/2006/relationships/hyperlink" Target="http://siamchart.com/stock-ichart/WHAUP/" TargetMode="External"/><Relationship Id="rId602" Type="http://schemas.openxmlformats.org/officeDocument/2006/relationships/hyperlink" Target="http://siamchart.com/stock-info/FMT/" TargetMode="External"/><Relationship Id="rId1025" Type="http://schemas.openxmlformats.org/officeDocument/2006/relationships/hyperlink" Target="http://siamchart.com/stock-chart/MILL/" TargetMode="External"/><Relationship Id="rId1232" Type="http://schemas.openxmlformats.org/officeDocument/2006/relationships/hyperlink" Target="http://siamchart.com/stock-ichart/PROEN/" TargetMode="External"/><Relationship Id="rId1677" Type="http://schemas.openxmlformats.org/officeDocument/2006/relationships/hyperlink" Target="http://siamchart.com/stock-info/TFG/" TargetMode="External"/><Relationship Id="rId1884" Type="http://schemas.openxmlformats.org/officeDocument/2006/relationships/hyperlink" Target="http://siamchart.com/stock-info/TSTE/" TargetMode="External"/><Relationship Id="rId907" Type="http://schemas.openxmlformats.org/officeDocument/2006/relationships/hyperlink" Target="http://siamchart.com/stock-chart/KTB/" TargetMode="External"/><Relationship Id="rId1537" Type="http://schemas.openxmlformats.org/officeDocument/2006/relationships/hyperlink" Target="http://siamchart.com/stock-info/SPRC/" TargetMode="External"/><Relationship Id="rId1744" Type="http://schemas.openxmlformats.org/officeDocument/2006/relationships/hyperlink" Target="http://siamchart.com/stock-info/TK/" TargetMode="External"/><Relationship Id="rId1951" Type="http://schemas.openxmlformats.org/officeDocument/2006/relationships/hyperlink" Target="http://siamchart.com/stock-ichart/UMS/" TargetMode="External"/><Relationship Id="rId36" Type="http://schemas.openxmlformats.org/officeDocument/2006/relationships/hyperlink" Target="http://siamchart.com/stock-chart/ADB/" TargetMode="External"/><Relationship Id="rId1604" Type="http://schemas.openxmlformats.org/officeDocument/2006/relationships/hyperlink" Target="http://siamchart.com/stock-ichart/SUTHA/" TargetMode="External"/><Relationship Id="rId185" Type="http://schemas.openxmlformats.org/officeDocument/2006/relationships/hyperlink" Target="http://siamchart.com/stock-info/ASP/" TargetMode="External"/><Relationship Id="rId1811" Type="http://schemas.openxmlformats.org/officeDocument/2006/relationships/hyperlink" Target="http://siamchart.com/stock-chart/TPAC/" TargetMode="External"/><Relationship Id="rId1909" Type="http://schemas.openxmlformats.org/officeDocument/2006/relationships/hyperlink" Target="http://siamchart.com/stock-ichart/TVD/" TargetMode="External"/><Relationship Id="rId392" Type="http://schemas.openxmlformats.org/officeDocument/2006/relationships/hyperlink" Target="http://siamchart.com/stock-ichart/CIMBT/" TargetMode="External"/><Relationship Id="rId697" Type="http://schemas.openxmlformats.org/officeDocument/2006/relationships/hyperlink" Target="http://siamchart.com/stock-chart/GYT/" TargetMode="External"/><Relationship Id="rId252" Type="http://schemas.openxmlformats.org/officeDocument/2006/relationships/hyperlink" Target="http://siamchart.com/stock-chart/BEM/" TargetMode="External"/><Relationship Id="rId1187" Type="http://schemas.openxmlformats.org/officeDocument/2006/relationships/hyperlink" Target="http://siamchart.com/stock-ichart/PLAT/" TargetMode="External"/><Relationship Id="rId112" Type="http://schemas.openxmlformats.org/officeDocument/2006/relationships/hyperlink" Target="http://siamchart.com/stock-ichart/AMATA/" TargetMode="External"/><Relationship Id="rId557" Type="http://schemas.openxmlformats.org/officeDocument/2006/relationships/hyperlink" Target="http://siamchart.com/stock-ichart/EGCO/" TargetMode="External"/><Relationship Id="rId764" Type="http://schemas.openxmlformats.org/officeDocument/2006/relationships/hyperlink" Target="http://siamchart.com/stock-info/IND/" TargetMode="External"/><Relationship Id="rId971" Type="http://schemas.openxmlformats.org/officeDocument/2006/relationships/hyperlink" Target="http://siamchart.com/stock-chart/MACO/" TargetMode="External"/><Relationship Id="rId1394" Type="http://schemas.openxmlformats.org/officeDocument/2006/relationships/hyperlink" Target="http://siamchart.com/stock-ichart/SDC/" TargetMode="External"/><Relationship Id="rId1699" Type="http://schemas.openxmlformats.org/officeDocument/2006/relationships/hyperlink" Target="http://siamchart.com/stock-ichart/THANI/" TargetMode="External"/><Relationship Id="rId2000" Type="http://schemas.openxmlformats.org/officeDocument/2006/relationships/hyperlink" Target="http://siamchart.com/stock-ichart/WACOAL/" TargetMode="External"/><Relationship Id="rId417" Type="http://schemas.openxmlformats.org/officeDocument/2006/relationships/hyperlink" Target="http://siamchart.com/stock-info/CMR/" TargetMode="External"/><Relationship Id="rId624" Type="http://schemas.openxmlformats.org/officeDocument/2006/relationships/hyperlink" Target="http://siamchart.com/stock-chart/FTE/" TargetMode="External"/><Relationship Id="rId831" Type="http://schemas.openxmlformats.org/officeDocument/2006/relationships/hyperlink" Target="http://siamchart.com/stock-chart/JMT/" TargetMode="External"/><Relationship Id="rId1047" Type="http://schemas.openxmlformats.org/officeDocument/2006/relationships/hyperlink" Target="http://siamchart.com/stock-chart/MPG/" TargetMode="External"/><Relationship Id="rId1254" Type="http://schemas.openxmlformats.org/officeDocument/2006/relationships/hyperlink" Target="http://siamchart.com/stock-ichart/PTTEP/" TargetMode="External"/><Relationship Id="rId1461" Type="http://schemas.openxmlformats.org/officeDocument/2006/relationships/hyperlink" Target="http://siamchart.com/stock-chart/SK/" TargetMode="External"/><Relationship Id="rId929" Type="http://schemas.openxmlformats.org/officeDocument/2006/relationships/hyperlink" Target="http://siamchart.com/stock-chart/L_26E/" TargetMode="External"/><Relationship Id="rId1114" Type="http://schemas.openxmlformats.org/officeDocument/2006/relationships/hyperlink" Target="http://siamchart.com/stock-chart/NVD/" TargetMode="External"/><Relationship Id="rId1321" Type="http://schemas.openxmlformats.org/officeDocument/2006/relationships/hyperlink" Target="http://siamchart.com/stock-info/SAAM/" TargetMode="External"/><Relationship Id="rId1559" Type="http://schemas.openxmlformats.org/officeDocument/2006/relationships/hyperlink" Target="http://siamchart.com/stock-info/SSSC/" TargetMode="External"/><Relationship Id="rId1766" Type="http://schemas.openxmlformats.org/officeDocument/2006/relationships/hyperlink" Target="http://siamchart.com/stock-ichart/TMI/" TargetMode="External"/><Relationship Id="rId1973" Type="http://schemas.openxmlformats.org/officeDocument/2006/relationships/hyperlink" Target="http://siamchart.com/stock-chart/UVAN/" TargetMode="External"/><Relationship Id="rId58" Type="http://schemas.openxmlformats.org/officeDocument/2006/relationships/hyperlink" Target="http://siamchart.com/stock-ichart/AGE/" TargetMode="External"/><Relationship Id="rId1419" Type="http://schemas.openxmlformats.org/officeDocument/2006/relationships/hyperlink" Target="http://siamchart.com/stock-info/SFLEX/" TargetMode="External"/><Relationship Id="rId1626" Type="http://schemas.openxmlformats.org/officeDocument/2006/relationships/hyperlink" Target="http://siamchart.com/stock-info/SYNTEC/" TargetMode="External"/><Relationship Id="rId1833" Type="http://schemas.openxmlformats.org/officeDocument/2006/relationships/hyperlink" Target="http://siamchart.com/stock-ichart/TPOLY/" TargetMode="External"/><Relationship Id="rId1900" Type="http://schemas.openxmlformats.org/officeDocument/2006/relationships/hyperlink" Target="http://siamchart.com/stock-ichart/TTT/" TargetMode="External"/><Relationship Id="rId274" Type="http://schemas.openxmlformats.org/officeDocument/2006/relationships/hyperlink" Target="http://siamchart.com/stock-ichart/BIZ/" TargetMode="External"/><Relationship Id="rId481" Type="http://schemas.openxmlformats.org/officeDocument/2006/relationships/hyperlink" Target="http://siamchart.com/stock-ichart/CTW/" TargetMode="External"/><Relationship Id="rId134" Type="http://schemas.openxmlformats.org/officeDocument/2006/relationships/hyperlink" Target="http://siamchart.com/stock-info/APCS/" TargetMode="External"/><Relationship Id="rId579" Type="http://schemas.openxmlformats.org/officeDocument/2006/relationships/hyperlink" Target="http://siamchart.com/stock-info/ESTAR/" TargetMode="External"/><Relationship Id="rId786" Type="http://schemas.openxmlformats.org/officeDocument/2006/relationships/hyperlink" Target="http://siamchart.com/stock-chart/IRC/" TargetMode="External"/><Relationship Id="rId993" Type="http://schemas.openxmlformats.org/officeDocument/2006/relationships/hyperlink" Target="http://siamchart.com/stock-ichart/MBK/" TargetMode="External"/><Relationship Id="rId341" Type="http://schemas.openxmlformats.org/officeDocument/2006/relationships/hyperlink" Target="http://siamchart.com/stock-ichart/CBG/" TargetMode="External"/><Relationship Id="rId439" Type="http://schemas.openxmlformats.org/officeDocument/2006/relationships/hyperlink" Target="http://siamchart.com/stock-chart/CPH/" TargetMode="External"/><Relationship Id="rId646" Type="http://schemas.openxmlformats.org/officeDocument/2006/relationships/hyperlink" Target="http://siamchart.com/stock-ichart/GFPT/" TargetMode="External"/><Relationship Id="rId1069" Type="http://schemas.openxmlformats.org/officeDocument/2006/relationships/hyperlink" Target="http://siamchart.com/stock-ichart/NCL/" TargetMode="External"/><Relationship Id="rId1276" Type="http://schemas.openxmlformats.org/officeDocument/2006/relationships/hyperlink" Target="http://siamchart.com/stock-ichart/RCL/" TargetMode="External"/><Relationship Id="rId1483" Type="http://schemas.openxmlformats.org/officeDocument/2006/relationships/hyperlink" Target="http://siamchart.com/stock-info/SMART/" TargetMode="External"/><Relationship Id="rId2022" Type="http://schemas.openxmlformats.org/officeDocument/2006/relationships/hyperlink" Target="http://siamchart.com/stock-ichart/WORK/" TargetMode="External"/><Relationship Id="rId201" Type="http://schemas.openxmlformats.org/officeDocument/2006/relationships/hyperlink" Target="http://siamchart.com/stock-chart/AYUD/" TargetMode="External"/><Relationship Id="rId506" Type="http://schemas.openxmlformats.org/officeDocument/2006/relationships/hyperlink" Target="http://siamchart.com/stock-info/DHOUSE/" TargetMode="External"/><Relationship Id="rId853" Type="http://schemas.openxmlformats.org/officeDocument/2006/relationships/hyperlink" Target="http://siamchart.com/stock-ichart/K/" TargetMode="External"/><Relationship Id="rId1136" Type="http://schemas.openxmlformats.org/officeDocument/2006/relationships/hyperlink" Target="http://siamchart.com/stock-ichart/OSP/" TargetMode="External"/><Relationship Id="rId1690" Type="http://schemas.openxmlformats.org/officeDocument/2006/relationships/hyperlink" Target="http://siamchart.com/stock-chart/TH/" TargetMode="External"/><Relationship Id="rId1788" Type="http://schemas.openxmlformats.org/officeDocument/2006/relationships/hyperlink" Target="http://siamchart.com/stock-chart/TNP/" TargetMode="External"/><Relationship Id="rId1995" Type="http://schemas.openxmlformats.org/officeDocument/2006/relationships/hyperlink" Target="http://siamchart.com/stock-chart/VRANDA/" TargetMode="External"/><Relationship Id="rId713" Type="http://schemas.openxmlformats.org/officeDocument/2006/relationships/hyperlink" Target="http://siamchart.com/stock-ichart/HMPRO/" TargetMode="External"/><Relationship Id="rId920" Type="http://schemas.openxmlformats.org/officeDocument/2006/relationships/hyperlink" Target="http://siamchart.com/stock-ichart/KWC/" TargetMode="External"/><Relationship Id="rId1343" Type="http://schemas.openxmlformats.org/officeDocument/2006/relationships/hyperlink" Target="http://siamchart.com/stock-chart/SAMTEL/" TargetMode="External"/><Relationship Id="rId1550" Type="http://schemas.openxmlformats.org/officeDocument/2006/relationships/hyperlink" Target="http://siamchart.com/stock-chart/SSC/" TargetMode="External"/><Relationship Id="rId1648" Type="http://schemas.openxmlformats.org/officeDocument/2006/relationships/hyperlink" Target="http://siamchart.com/stock-chart/TC/" TargetMode="External"/><Relationship Id="rId1203" Type="http://schemas.openxmlformats.org/officeDocument/2006/relationships/hyperlink" Target="http://siamchart.com/stock-ichart/PPP/" TargetMode="External"/><Relationship Id="rId1410" Type="http://schemas.openxmlformats.org/officeDocument/2006/relationships/hyperlink" Target="http://siamchart.com/stock-info/SELIC/" TargetMode="External"/><Relationship Id="rId1508" Type="http://schemas.openxmlformats.org/officeDocument/2006/relationships/hyperlink" Target="http://siamchart.com/stock-chart/SONIC/" TargetMode="External"/><Relationship Id="rId1855" Type="http://schemas.openxmlformats.org/officeDocument/2006/relationships/hyperlink" Target="http://siamchart.com/stock-info/TRITN/" TargetMode="External"/><Relationship Id="rId1715" Type="http://schemas.openxmlformats.org/officeDocument/2006/relationships/hyperlink" Target="http://siamchart.com/stock-chart/THMUI/" TargetMode="External"/><Relationship Id="rId1922" Type="http://schemas.openxmlformats.org/officeDocument/2006/relationships/hyperlink" Target="http://siamchart.com/stock-info/TWP/" TargetMode="External"/><Relationship Id="rId296" Type="http://schemas.openxmlformats.org/officeDocument/2006/relationships/hyperlink" Target="http://siamchart.com/stock-chart/BM/" TargetMode="External"/><Relationship Id="rId156" Type="http://schemas.openxmlformats.org/officeDocument/2006/relationships/hyperlink" Target="http://siamchart.com/stock-chart/ARROW/" TargetMode="External"/><Relationship Id="rId363" Type="http://schemas.openxmlformats.org/officeDocument/2006/relationships/hyperlink" Target="http://siamchart.com/stock-info/CGH/" TargetMode="External"/><Relationship Id="rId570" Type="http://schemas.openxmlformats.org/officeDocument/2006/relationships/hyperlink" Target="http://siamchart.com/stock-info/EPG/" TargetMode="External"/><Relationship Id="rId2044" Type="http://schemas.openxmlformats.org/officeDocument/2006/relationships/drawing" Target="../drawings/drawing1.xml"/><Relationship Id="rId223" Type="http://schemas.openxmlformats.org/officeDocument/2006/relationships/hyperlink" Target="http://siamchart.com/stock-ichart/BAY/" TargetMode="External"/><Relationship Id="rId430" Type="http://schemas.openxmlformats.org/officeDocument/2006/relationships/hyperlink" Target="http://siamchart.com/stock-chart/COTTO/" TargetMode="External"/><Relationship Id="rId668" Type="http://schemas.openxmlformats.org/officeDocument/2006/relationships/hyperlink" Target="http://siamchart.com/stock-chart/GPI/" TargetMode="External"/><Relationship Id="rId875" Type="http://schemas.openxmlformats.org/officeDocument/2006/relationships/hyperlink" Target="http://siamchart.com/stock-chart/KCM/" TargetMode="External"/><Relationship Id="rId1060" Type="http://schemas.openxmlformats.org/officeDocument/2006/relationships/hyperlink" Target="http://siamchart.com/stock-ichart/NBC/" TargetMode="External"/><Relationship Id="rId1298" Type="http://schemas.openxmlformats.org/officeDocument/2006/relationships/hyperlink" Target="http://siamchart.com/stock-chart/RSP/" TargetMode="External"/><Relationship Id="rId528" Type="http://schemas.openxmlformats.org/officeDocument/2006/relationships/hyperlink" Target="http://siamchart.com/stock-chart/DTC/" TargetMode="External"/><Relationship Id="rId735" Type="http://schemas.openxmlformats.org/officeDocument/2006/relationships/hyperlink" Target="http://siamchart.com/stock-info/ICHI/" TargetMode="External"/><Relationship Id="rId942" Type="http://schemas.openxmlformats.org/officeDocument/2006/relationships/hyperlink" Target="http://siamchart.com/stock-chart/LEO/" TargetMode="External"/><Relationship Id="rId1158" Type="http://schemas.openxmlformats.org/officeDocument/2006/relationships/hyperlink" Target="http://siamchart.com/stock-chart/PDI/" TargetMode="External"/><Relationship Id="rId1365" Type="http://schemas.openxmlformats.org/officeDocument/2006/relationships/hyperlink" Target="http://siamchart.com/stock-info/SC/" TargetMode="External"/><Relationship Id="rId1572" Type="http://schemas.openxmlformats.org/officeDocument/2006/relationships/hyperlink" Target="http://siamchart.com/stock-ichart/STARK/" TargetMode="External"/><Relationship Id="rId1018" Type="http://schemas.openxmlformats.org/officeDocument/2006/relationships/hyperlink" Target="http://siamchart.com/stock-chart/MGT/" TargetMode="External"/><Relationship Id="rId1225" Type="http://schemas.openxmlformats.org/officeDocument/2006/relationships/hyperlink" Target="http://siamchart.com/stock-chart/PRINC/" TargetMode="External"/><Relationship Id="rId1432" Type="http://schemas.openxmlformats.org/officeDocument/2006/relationships/hyperlink" Target="http://siamchart.com/stock-chart/SHANG/" TargetMode="External"/><Relationship Id="rId1877" Type="http://schemas.openxmlformats.org/officeDocument/2006/relationships/hyperlink" Target="http://siamchart.com/stock-ichart/TSI/" TargetMode="External"/><Relationship Id="rId71" Type="http://schemas.openxmlformats.org/officeDocument/2006/relationships/hyperlink" Target="http://siamchart.com/stock-info/AIE/" TargetMode="External"/><Relationship Id="rId802" Type="http://schemas.openxmlformats.org/officeDocument/2006/relationships/hyperlink" Target="http://siamchart.com/stock-ichart/ITEL/" TargetMode="External"/><Relationship Id="rId1737" Type="http://schemas.openxmlformats.org/officeDocument/2006/relationships/hyperlink" Target="http://siamchart.com/stock-ichart/TISCO/" TargetMode="External"/><Relationship Id="rId1944" Type="http://schemas.openxmlformats.org/officeDocument/2006/relationships/hyperlink" Target="http://siamchart.com/stock-chart/UKEM/" TargetMode="External"/><Relationship Id="rId29" Type="http://schemas.openxmlformats.org/officeDocument/2006/relationships/hyperlink" Target="http://siamchart.com/stock-info/ACC/" TargetMode="External"/><Relationship Id="rId178" Type="http://schemas.openxmlformats.org/officeDocument/2006/relationships/hyperlink" Target="http://siamchart.com/stock-ichart/ASK/" TargetMode="External"/><Relationship Id="rId1804" Type="http://schemas.openxmlformats.org/officeDocument/2006/relationships/hyperlink" Target="http://siamchart.com/stock-ichart/TOP/" TargetMode="External"/><Relationship Id="rId385" Type="http://schemas.openxmlformats.org/officeDocument/2006/relationships/hyperlink" Target="http://siamchart.com/stock-chart/CI/" TargetMode="External"/><Relationship Id="rId592" Type="http://schemas.openxmlformats.org/officeDocument/2006/relationships/hyperlink" Target="http://siamchart.com/stock-chart/FANCY/" TargetMode="External"/><Relationship Id="rId245" Type="http://schemas.openxmlformats.org/officeDocument/2006/relationships/hyperlink" Target="http://siamchart.com/stock-info/BDMS/" TargetMode="External"/><Relationship Id="rId452" Type="http://schemas.openxmlformats.org/officeDocument/2006/relationships/hyperlink" Target="http://siamchart.com/stock-ichart/CPR/" TargetMode="External"/><Relationship Id="rId897" Type="http://schemas.openxmlformats.org/officeDocument/2006/relationships/hyperlink" Target="http://siamchart.com/stock-info/KKC/" TargetMode="External"/><Relationship Id="rId1082" Type="http://schemas.openxmlformats.org/officeDocument/2006/relationships/hyperlink" Target="http://siamchart.com/stock-chart/NEX/" TargetMode="External"/><Relationship Id="rId105" Type="http://schemas.openxmlformats.org/officeDocument/2006/relationships/hyperlink" Target="http://siamchart.com/stock-chart/AMANAH/" TargetMode="External"/><Relationship Id="rId312" Type="http://schemas.openxmlformats.org/officeDocument/2006/relationships/hyperlink" Target="http://siamchart.com/stock-ichart/BROOK/" TargetMode="External"/><Relationship Id="rId757" Type="http://schemas.openxmlformats.org/officeDocument/2006/relationships/hyperlink" Target="http://siamchart.com/stock-ichart/ILM/" TargetMode="External"/><Relationship Id="rId964" Type="http://schemas.openxmlformats.org/officeDocument/2006/relationships/hyperlink" Target="http://siamchart.com/stock-chart/LST/" TargetMode="External"/><Relationship Id="rId1387" Type="http://schemas.openxmlformats.org/officeDocument/2006/relationships/hyperlink" Target="http://siamchart.com/stock-chart/SCN/" TargetMode="External"/><Relationship Id="rId1594" Type="http://schemas.openxmlformats.org/officeDocument/2006/relationships/hyperlink" Target="http://siamchart.com/stock-chart/SUN/" TargetMode="External"/><Relationship Id="rId93" Type="http://schemas.openxmlformats.org/officeDocument/2006/relationships/hyperlink" Target="http://siamchart.com/stock-chart/ALLA/" TargetMode="External"/><Relationship Id="rId617" Type="http://schemas.openxmlformats.org/officeDocument/2006/relationships/hyperlink" Target="http://siamchart.com/stock-info/FPT/" TargetMode="External"/><Relationship Id="rId824" Type="http://schemas.openxmlformats.org/officeDocument/2006/relationships/hyperlink" Target="http://siamchart.com/stock-info/JCT/" TargetMode="External"/><Relationship Id="rId1247" Type="http://schemas.openxmlformats.org/officeDocument/2006/relationships/hyperlink" Target="http://siamchart.com/stock-chart/PTG/" TargetMode="External"/><Relationship Id="rId1454" Type="http://schemas.openxmlformats.org/officeDocument/2006/relationships/hyperlink" Target="http://siamchart.com/stock-info/SIS/" TargetMode="External"/><Relationship Id="rId1661" Type="http://schemas.openxmlformats.org/officeDocument/2006/relationships/hyperlink" Target="http://siamchart.com/stock-ichart/TCJ/" TargetMode="External"/><Relationship Id="rId1899" Type="http://schemas.openxmlformats.org/officeDocument/2006/relationships/hyperlink" Target="http://siamchart.com/stock-chart/TTT/" TargetMode="External"/><Relationship Id="rId1107" Type="http://schemas.openxmlformats.org/officeDocument/2006/relationships/hyperlink" Target="http://siamchart.com/stock-chart/NSL/" TargetMode="External"/><Relationship Id="rId1314" Type="http://schemas.openxmlformats.org/officeDocument/2006/relationships/hyperlink" Target="http://siamchart.com/stock-ichart/S11/" TargetMode="External"/><Relationship Id="rId1521" Type="http://schemas.openxmlformats.org/officeDocument/2006/relationships/hyperlink" Target="http://siamchart.com/stock-ichart/SPALI/" TargetMode="External"/><Relationship Id="rId1759" Type="http://schemas.openxmlformats.org/officeDocument/2006/relationships/hyperlink" Target="http://siamchart.com/stock-chart/TMC/" TargetMode="External"/><Relationship Id="rId1966" Type="http://schemas.openxmlformats.org/officeDocument/2006/relationships/hyperlink" Target="http://siamchart.com/stock-ichart/UREKA/" TargetMode="External"/><Relationship Id="rId1619" Type="http://schemas.openxmlformats.org/officeDocument/2006/relationships/hyperlink" Target="http://siamchart.com/stock-ichart/SYMC/" TargetMode="External"/><Relationship Id="rId1826" Type="http://schemas.openxmlformats.org/officeDocument/2006/relationships/hyperlink" Target="http://siamchart.com/stock-chart/TPIPP/" TargetMode="External"/><Relationship Id="rId20" Type="http://schemas.openxmlformats.org/officeDocument/2006/relationships/hyperlink" Target="http://siamchart.com/stock-info/ABICO/" TargetMode="External"/><Relationship Id="rId267" Type="http://schemas.openxmlformats.org/officeDocument/2006/relationships/hyperlink" Target="http://siamchart.com/stock-chart/BH/" TargetMode="External"/><Relationship Id="rId474" Type="http://schemas.openxmlformats.org/officeDocument/2006/relationships/hyperlink" Target="http://siamchart.com/stock-info/CSP/" TargetMode="External"/><Relationship Id="rId127" Type="http://schemas.openxmlformats.org/officeDocument/2006/relationships/hyperlink" Target="http://siamchart.com/stock-ichart/AP/" TargetMode="External"/><Relationship Id="rId681" Type="http://schemas.openxmlformats.org/officeDocument/2006/relationships/hyperlink" Target="http://siamchart.com/stock-ichart/GREEN/" TargetMode="External"/><Relationship Id="rId779" Type="http://schemas.openxmlformats.org/officeDocument/2006/relationships/hyperlink" Target="http://siamchart.com/stock-info/INSURE/" TargetMode="External"/><Relationship Id="rId986" Type="http://schemas.openxmlformats.org/officeDocument/2006/relationships/hyperlink" Target="http://siamchart.com/stock-chart/MATI/" TargetMode="External"/><Relationship Id="rId334" Type="http://schemas.openxmlformats.org/officeDocument/2006/relationships/hyperlink" Target="http://siamchart.com/stock-chart/BWG/" TargetMode="External"/><Relationship Id="rId541" Type="http://schemas.openxmlformats.org/officeDocument/2006/relationships/hyperlink" Target="http://siamchart.com/stock-chart/EASTW/" TargetMode="External"/><Relationship Id="rId639" Type="http://schemas.openxmlformats.org/officeDocument/2006/relationships/hyperlink" Target="http://siamchart.com/stock-chart/GEL/" TargetMode="External"/><Relationship Id="rId1171" Type="http://schemas.openxmlformats.org/officeDocument/2006/relationships/hyperlink" Target="http://siamchart.com/stock-ichart/PHOL/" TargetMode="External"/><Relationship Id="rId1269" Type="http://schemas.openxmlformats.org/officeDocument/2006/relationships/hyperlink" Target="http://siamchart.com/stock-chart/RATCH/" TargetMode="External"/><Relationship Id="rId1476" Type="http://schemas.openxmlformats.org/officeDocument/2006/relationships/hyperlink" Target="http://siamchart.com/stock-chart/SLM/" TargetMode="External"/><Relationship Id="rId2015" Type="http://schemas.openxmlformats.org/officeDocument/2006/relationships/hyperlink" Target="http://siamchart.com/stock-ichart/WIN/" TargetMode="External"/><Relationship Id="rId401" Type="http://schemas.openxmlformats.org/officeDocument/2006/relationships/hyperlink" Target="http://siamchart.com/stock-ichart/CKP/" TargetMode="External"/><Relationship Id="rId846" Type="http://schemas.openxmlformats.org/officeDocument/2006/relationships/hyperlink" Target="http://siamchart.com/stock-chart/JUTHA/" TargetMode="External"/><Relationship Id="rId1031" Type="http://schemas.openxmlformats.org/officeDocument/2006/relationships/hyperlink" Target="http://siamchart.com/stock-chart/MJD/" TargetMode="External"/><Relationship Id="rId1129" Type="http://schemas.openxmlformats.org/officeDocument/2006/relationships/hyperlink" Target="http://siamchart.com/stock-ichart/OISHI/" TargetMode="External"/><Relationship Id="rId1683" Type="http://schemas.openxmlformats.org/officeDocument/2006/relationships/hyperlink" Target="http://siamchart.com/stock-info/TFMAMA/" TargetMode="External"/><Relationship Id="rId1890" Type="http://schemas.openxmlformats.org/officeDocument/2006/relationships/hyperlink" Target="http://siamchart.com/stock-info/TTA/" TargetMode="External"/><Relationship Id="rId1988" Type="http://schemas.openxmlformats.org/officeDocument/2006/relationships/hyperlink" Target="http://siamchart.com/stock-ichart/VL/" TargetMode="External"/><Relationship Id="rId706" Type="http://schemas.openxmlformats.org/officeDocument/2006/relationships/hyperlink" Target="http://siamchart.com/stock-chart/HEMP/" TargetMode="External"/><Relationship Id="rId913" Type="http://schemas.openxmlformats.org/officeDocument/2006/relationships/hyperlink" Target="http://siamchart.com/stock-info/KTIS/" TargetMode="External"/><Relationship Id="rId1336" Type="http://schemas.openxmlformats.org/officeDocument/2006/relationships/hyperlink" Target="http://siamchart.com/stock-info/SAM/" TargetMode="External"/><Relationship Id="rId1543" Type="http://schemas.openxmlformats.org/officeDocument/2006/relationships/hyperlink" Target="http://siamchart.com/stock-info/SQ/" TargetMode="External"/><Relationship Id="rId1750" Type="http://schemas.openxmlformats.org/officeDocument/2006/relationships/hyperlink" Target="http://siamchart.com/stock-info/TKS/" TargetMode="External"/><Relationship Id="rId42" Type="http://schemas.openxmlformats.org/officeDocument/2006/relationships/hyperlink" Target="http://siamchart.com/stock-chart/ADVANC/" TargetMode="External"/><Relationship Id="rId1403" Type="http://schemas.openxmlformats.org/officeDocument/2006/relationships/hyperlink" Target="http://siamchart.com/stock-ichart/SEAFCO/" TargetMode="External"/><Relationship Id="rId1610" Type="http://schemas.openxmlformats.org/officeDocument/2006/relationships/hyperlink" Target="http://siamchart.com/stock-ichart/SVI/" TargetMode="External"/><Relationship Id="rId1848" Type="http://schemas.openxmlformats.org/officeDocument/2006/relationships/hyperlink" Target="http://siamchart.com/stock-ichart/TR/" TargetMode="External"/><Relationship Id="rId191" Type="http://schemas.openxmlformats.org/officeDocument/2006/relationships/hyperlink" Target="http://siamchart.com/stock-info/ATP30/" TargetMode="External"/><Relationship Id="rId1708" Type="http://schemas.openxmlformats.org/officeDocument/2006/relationships/hyperlink" Target="http://siamchart.com/stock-ichart/THG/" TargetMode="External"/><Relationship Id="rId1915" Type="http://schemas.openxmlformats.org/officeDocument/2006/relationships/hyperlink" Target="http://siamchart.com/stock-ichart/TVO/" TargetMode="External"/><Relationship Id="rId289" Type="http://schemas.openxmlformats.org/officeDocument/2006/relationships/hyperlink" Target="http://siamchart.com/stock-ichart/BLA/" TargetMode="External"/><Relationship Id="rId496" Type="http://schemas.openxmlformats.org/officeDocument/2006/relationships/hyperlink" Target="http://siamchart.com/stock-ichart/DDD/" TargetMode="External"/><Relationship Id="rId149" Type="http://schemas.openxmlformats.org/officeDocument/2006/relationships/hyperlink" Target="http://siamchart.com/stock-info/AQUA/" TargetMode="External"/><Relationship Id="rId356" Type="http://schemas.openxmlformats.org/officeDocument/2006/relationships/hyperlink" Target="http://siamchart.com/stock-ichart/CFRESH/" TargetMode="External"/><Relationship Id="rId563" Type="http://schemas.openxmlformats.org/officeDocument/2006/relationships/hyperlink" Target="http://siamchart.com/stock-ichart/EMC/" TargetMode="External"/><Relationship Id="rId770" Type="http://schemas.openxmlformats.org/officeDocument/2006/relationships/hyperlink" Target="http://siamchart.com/stock-info/INGRS/" TargetMode="External"/><Relationship Id="rId1193" Type="http://schemas.openxmlformats.org/officeDocument/2006/relationships/hyperlink" Target="http://siamchart.com/stock-ichart/PMTA/" TargetMode="External"/><Relationship Id="rId2037" Type="http://schemas.openxmlformats.org/officeDocument/2006/relationships/hyperlink" Target="http://siamchart.com/stock-chart/YUASA/" TargetMode="External"/><Relationship Id="rId216" Type="http://schemas.openxmlformats.org/officeDocument/2006/relationships/hyperlink" Target="http://siamchart.com/stock-chart/BAM/" TargetMode="External"/><Relationship Id="rId423" Type="http://schemas.openxmlformats.org/officeDocument/2006/relationships/hyperlink" Target="http://siamchart.com/stock-info/COLOR/" TargetMode="External"/><Relationship Id="rId868" Type="http://schemas.openxmlformats.org/officeDocument/2006/relationships/hyperlink" Target="http://siamchart.com/stock-ichart/KC/" TargetMode="External"/><Relationship Id="rId1053" Type="http://schemas.openxmlformats.org/officeDocument/2006/relationships/hyperlink" Target="http://siamchart.com/stock-chart/MTC/" TargetMode="External"/><Relationship Id="rId1260" Type="http://schemas.openxmlformats.org/officeDocument/2006/relationships/hyperlink" Target="http://siamchart.com/stock-ichart/Q-CON/" TargetMode="External"/><Relationship Id="rId1498" Type="http://schemas.openxmlformats.org/officeDocument/2006/relationships/hyperlink" Target="http://siamchart.com/stock-info/SNC/" TargetMode="External"/><Relationship Id="rId630" Type="http://schemas.openxmlformats.org/officeDocument/2006/relationships/hyperlink" Target="http://siamchart.com/stock-chart/GBX/" TargetMode="External"/><Relationship Id="rId728" Type="http://schemas.openxmlformats.org/officeDocument/2006/relationships/hyperlink" Target="http://siamchart.com/stock-ichart/HYDRO/" TargetMode="External"/><Relationship Id="rId935" Type="http://schemas.openxmlformats.org/officeDocument/2006/relationships/hyperlink" Target="http://siamchart.com/stock-chart/LANNA/" TargetMode="External"/><Relationship Id="rId1358" Type="http://schemas.openxmlformats.org/officeDocument/2006/relationships/hyperlink" Target="http://siamchart.com/stock-chart/SAWAD/" TargetMode="External"/><Relationship Id="rId1565" Type="http://schemas.openxmlformats.org/officeDocument/2006/relationships/hyperlink" Target="http://siamchart.com/stock-info/STA/" TargetMode="External"/><Relationship Id="rId1772" Type="http://schemas.openxmlformats.org/officeDocument/2006/relationships/hyperlink" Target="http://siamchart.com/stock-ichart/TMT/" TargetMode="External"/><Relationship Id="rId64" Type="http://schemas.openxmlformats.org/officeDocument/2006/relationships/hyperlink" Target="http://siamchart.com/stock-ichart/AHC/" TargetMode="External"/><Relationship Id="rId1120" Type="http://schemas.openxmlformats.org/officeDocument/2006/relationships/hyperlink" Target="http://siamchart.com/stock-chart/OCC/" TargetMode="External"/><Relationship Id="rId1218" Type="http://schemas.openxmlformats.org/officeDocument/2006/relationships/hyperlink" Target="http://siamchart.com/stock-ichart/PRECHA/" TargetMode="External"/><Relationship Id="rId1425" Type="http://schemas.openxmlformats.org/officeDocument/2006/relationships/hyperlink" Target="http://siamchart.com/stock-info/SFT/" TargetMode="External"/><Relationship Id="rId1632" Type="http://schemas.openxmlformats.org/officeDocument/2006/relationships/hyperlink" Target="http://siamchart.com/stock-info/TACC/" TargetMode="External"/><Relationship Id="rId1937" Type="http://schemas.openxmlformats.org/officeDocument/2006/relationships/hyperlink" Target="http://siamchart.com/stock-info/UAC/" TargetMode="External"/><Relationship Id="rId280" Type="http://schemas.openxmlformats.org/officeDocument/2006/relationships/hyperlink" Target="http://siamchart.com/stock-ichart/BJCHI/" TargetMode="External"/><Relationship Id="rId140" Type="http://schemas.openxmlformats.org/officeDocument/2006/relationships/hyperlink" Target="http://siamchart.com/stock-info/APP/" TargetMode="External"/><Relationship Id="rId378" Type="http://schemas.openxmlformats.org/officeDocument/2006/relationships/hyperlink" Target="http://siamchart.com/stock-info/CHO/" TargetMode="External"/><Relationship Id="rId585" Type="http://schemas.openxmlformats.org/officeDocument/2006/relationships/hyperlink" Target="http://siamchart.com/stock-info/ETE/" TargetMode="External"/><Relationship Id="rId792" Type="http://schemas.openxmlformats.org/officeDocument/2006/relationships/hyperlink" Target="http://siamchart.com/stock-chart/IRPC/" TargetMode="External"/><Relationship Id="rId6" Type="http://schemas.openxmlformats.org/officeDocument/2006/relationships/hyperlink" Target="http://siamchart.com/stock-info/3K-BAT/" TargetMode="External"/><Relationship Id="rId238" Type="http://schemas.openxmlformats.org/officeDocument/2006/relationships/hyperlink" Target="http://siamchart.com/stock-ichart/BCPG/" TargetMode="External"/><Relationship Id="rId445" Type="http://schemas.openxmlformats.org/officeDocument/2006/relationships/hyperlink" Target="http://siamchart.com/stock-chart/CPL/" TargetMode="External"/><Relationship Id="rId652" Type="http://schemas.openxmlformats.org/officeDocument/2006/relationships/hyperlink" Target="http://siamchart.com/stock-ichart/GIFT/" TargetMode="External"/><Relationship Id="rId1075" Type="http://schemas.openxmlformats.org/officeDocument/2006/relationships/hyperlink" Target="http://siamchart.com/stock-ichart/NER/" TargetMode="External"/><Relationship Id="rId1282" Type="http://schemas.openxmlformats.org/officeDocument/2006/relationships/hyperlink" Target="http://siamchart.com/stock-ichart/RML/" TargetMode="External"/><Relationship Id="rId305" Type="http://schemas.openxmlformats.org/officeDocument/2006/relationships/hyperlink" Target="http://siamchart.com/stock-chart/BR/" TargetMode="External"/><Relationship Id="rId512" Type="http://schemas.openxmlformats.org/officeDocument/2006/relationships/hyperlink" Target="http://siamchart.com/stock-info/DITTO/" TargetMode="External"/><Relationship Id="rId957" Type="http://schemas.openxmlformats.org/officeDocument/2006/relationships/hyperlink" Target="http://siamchart.com/stock-chart/LPH/" TargetMode="External"/><Relationship Id="rId1142" Type="http://schemas.openxmlformats.org/officeDocument/2006/relationships/hyperlink" Target="http://siamchart.com/stock-ichart/PACO/" TargetMode="External"/><Relationship Id="rId1587" Type="http://schemas.openxmlformats.org/officeDocument/2006/relationships/hyperlink" Target="http://siamchart.com/stock-info/STI/" TargetMode="External"/><Relationship Id="rId1794" Type="http://schemas.openxmlformats.org/officeDocument/2006/relationships/hyperlink" Target="http://siamchart.com/stock-chart/TNR/" TargetMode="External"/><Relationship Id="rId86" Type="http://schemas.openxmlformats.org/officeDocument/2006/relationships/hyperlink" Target="http://siamchart.com/stock-info/AKP/" TargetMode="External"/><Relationship Id="rId817" Type="http://schemas.openxmlformats.org/officeDocument/2006/relationships/hyperlink" Target="http://siamchart.com/stock-ichart/JCK/" TargetMode="External"/><Relationship Id="rId1002" Type="http://schemas.openxmlformats.org/officeDocument/2006/relationships/hyperlink" Target="http://siamchart.com/stock-ichart/MCOT/" TargetMode="External"/><Relationship Id="rId1447" Type="http://schemas.openxmlformats.org/officeDocument/2006/relationships/hyperlink" Target="http://siamchart.com/stock-ichart/SINGER/" TargetMode="External"/><Relationship Id="rId1654" Type="http://schemas.openxmlformats.org/officeDocument/2006/relationships/hyperlink" Target="http://siamchart.com/stock-chart/TCC/" TargetMode="External"/><Relationship Id="rId1861" Type="http://schemas.openxmlformats.org/officeDocument/2006/relationships/hyperlink" Target="http://siamchart.com/stock-info/TRU/" TargetMode="External"/><Relationship Id="rId1307" Type="http://schemas.openxmlformats.org/officeDocument/2006/relationships/hyperlink" Target="http://siamchart.com/stock-chart/S_26J/" TargetMode="External"/><Relationship Id="rId1514" Type="http://schemas.openxmlformats.org/officeDocument/2006/relationships/hyperlink" Target="http://siamchart.com/stock-chart/SPA/" TargetMode="External"/><Relationship Id="rId1721" Type="http://schemas.openxmlformats.org/officeDocument/2006/relationships/hyperlink" Target="http://siamchart.com/stock-chart/THREL/" TargetMode="External"/><Relationship Id="rId1959" Type="http://schemas.openxmlformats.org/officeDocument/2006/relationships/hyperlink" Target="http://siamchart.com/stock-chart/UPA/" TargetMode="External"/><Relationship Id="rId13" Type="http://schemas.openxmlformats.org/officeDocument/2006/relationships/hyperlink" Target="http://siamchart.com/stock-chart/A5/" TargetMode="External"/><Relationship Id="rId1819" Type="http://schemas.openxmlformats.org/officeDocument/2006/relationships/hyperlink" Target="http://siamchart.com/stock-info/TPCH/" TargetMode="External"/><Relationship Id="rId162" Type="http://schemas.openxmlformats.org/officeDocument/2006/relationships/hyperlink" Target="http://siamchart.com/stock-chart/ASAP/" TargetMode="External"/><Relationship Id="rId467" Type="http://schemas.openxmlformats.org/officeDocument/2006/relationships/hyperlink" Target="http://siamchart.com/stock-ichart/CRD/" TargetMode="External"/><Relationship Id="rId1097" Type="http://schemas.openxmlformats.org/officeDocument/2006/relationships/hyperlink" Target="http://siamchart.com/stock-ichart/NOK/" TargetMode="External"/><Relationship Id="rId674" Type="http://schemas.openxmlformats.org/officeDocument/2006/relationships/hyperlink" Target="http://siamchart.com/stock-chart/GRAMMY/" TargetMode="External"/><Relationship Id="rId881" Type="http://schemas.openxmlformats.org/officeDocument/2006/relationships/hyperlink" Target="http://siamchart.com/stock-ichart/KEX/" TargetMode="External"/><Relationship Id="rId979" Type="http://schemas.openxmlformats.org/officeDocument/2006/relationships/hyperlink" Target="http://siamchart.com/stock-ichart/MALEE/" TargetMode="External"/><Relationship Id="rId327" Type="http://schemas.openxmlformats.org/officeDocument/2006/relationships/hyperlink" Target="http://siamchart.com/stock-info/BTS/" TargetMode="External"/><Relationship Id="rId534" Type="http://schemas.openxmlformats.org/officeDocument/2006/relationships/hyperlink" Target="http://siamchart.com/stock-ichart/DV8/" TargetMode="External"/><Relationship Id="rId741" Type="http://schemas.openxmlformats.org/officeDocument/2006/relationships/hyperlink" Target="http://siamchart.com/stock-chart/IFS/" TargetMode="External"/><Relationship Id="rId839" Type="http://schemas.openxmlformats.org/officeDocument/2006/relationships/hyperlink" Target="http://siamchart.com/stock-info/JSP/" TargetMode="External"/><Relationship Id="rId1164" Type="http://schemas.openxmlformats.org/officeDocument/2006/relationships/hyperlink" Target="http://siamchart.com/stock-chart/PERM/" TargetMode="External"/><Relationship Id="rId1371" Type="http://schemas.openxmlformats.org/officeDocument/2006/relationships/hyperlink" Target="http://siamchart.com/stock-info/SCC/" TargetMode="External"/><Relationship Id="rId1469" Type="http://schemas.openxmlformats.org/officeDocument/2006/relationships/hyperlink" Target="http://siamchart.com/stock-info/SKN/" TargetMode="External"/><Relationship Id="rId2008" Type="http://schemas.openxmlformats.org/officeDocument/2006/relationships/hyperlink" Target="http://siamchart.com/stock-chart/WHAUP/" TargetMode="External"/><Relationship Id="rId601" Type="http://schemas.openxmlformats.org/officeDocument/2006/relationships/hyperlink" Target="http://siamchart.com/stock-ichart/FMT/" TargetMode="External"/><Relationship Id="rId1024" Type="http://schemas.openxmlformats.org/officeDocument/2006/relationships/hyperlink" Target="http://siamchart.com/stock-ichart/MIDA/" TargetMode="External"/><Relationship Id="rId1231" Type="http://schemas.openxmlformats.org/officeDocument/2006/relationships/hyperlink" Target="http://siamchart.com/stock-chart/PROEN/" TargetMode="External"/><Relationship Id="rId1676" Type="http://schemas.openxmlformats.org/officeDocument/2006/relationships/hyperlink" Target="http://siamchart.com/stock-ichart/TFG/" TargetMode="External"/><Relationship Id="rId1883" Type="http://schemas.openxmlformats.org/officeDocument/2006/relationships/hyperlink" Target="http://siamchart.com/stock-ichart/TSTE/" TargetMode="External"/><Relationship Id="rId906" Type="http://schemas.openxmlformats.org/officeDocument/2006/relationships/hyperlink" Target="http://siamchart.com/stock-info/KSL/" TargetMode="External"/><Relationship Id="rId1329" Type="http://schemas.openxmlformats.org/officeDocument/2006/relationships/hyperlink" Target="http://siamchart.com/stock-ichart/SAK/" TargetMode="External"/><Relationship Id="rId1536" Type="http://schemas.openxmlformats.org/officeDocument/2006/relationships/hyperlink" Target="http://siamchart.com/stock-ichart/SPRC/" TargetMode="External"/><Relationship Id="rId1743" Type="http://schemas.openxmlformats.org/officeDocument/2006/relationships/hyperlink" Target="http://siamchart.com/stock-ichart/TK/" TargetMode="External"/><Relationship Id="rId1950" Type="http://schemas.openxmlformats.org/officeDocument/2006/relationships/hyperlink" Target="http://siamchart.com/stock-chart/UMS/" TargetMode="External"/><Relationship Id="rId35" Type="http://schemas.openxmlformats.org/officeDocument/2006/relationships/hyperlink" Target="http://siamchart.com/stock-info/ACG/" TargetMode="External"/><Relationship Id="rId1603" Type="http://schemas.openxmlformats.org/officeDocument/2006/relationships/hyperlink" Target="http://siamchart.com/stock-chart/SUTHA/" TargetMode="External"/><Relationship Id="rId1810" Type="http://schemas.openxmlformats.org/officeDocument/2006/relationships/hyperlink" Target="http://siamchart.com/stock-info/TPA/" TargetMode="External"/><Relationship Id="rId184" Type="http://schemas.openxmlformats.org/officeDocument/2006/relationships/hyperlink" Target="http://siamchart.com/stock-ichart/ASP/" TargetMode="External"/><Relationship Id="rId391" Type="http://schemas.openxmlformats.org/officeDocument/2006/relationships/hyperlink" Target="http://siamchart.com/stock-chart/CIMBT/" TargetMode="External"/><Relationship Id="rId1908" Type="http://schemas.openxmlformats.org/officeDocument/2006/relationships/hyperlink" Target="http://siamchart.com/stock-chart/TVD/" TargetMode="External"/><Relationship Id="rId251" Type="http://schemas.openxmlformats.org/officeDocument/2006/relationships/hyperlink" Target="http://siamchart.com/stock-info/BEC/" TargetMode="External"/><Relationship Id="rId489" Type="http://schemas.openxmlformats.org/officeDocument/2006/relationships/hyperlink" Target="http://siamchart.com/stock-chart/DCC/" TargetMode="External"/><Relationship Id="rId696" Type="http://schemas.openxmlformats.org/officeDocument/2006/relationships/hyperlink" Target="http://siamchart.com/stock-info/GUNKUL/" TargetMode="External"/><Relationship Id="rId349" Type="http://schemas.openxmlformats.org/officeDocument/2006/relationships/hyperlink" Target="http://siamchart.com/stock-chart/CEN/" TargetMode="External"/><Relationship Id="rId556" Type="http://schemas.openxmlformats.org/officeDocument/2006/relationships/hyperlink" Target="http://siamchart.com/stock-chart/EGCO/" TargetMode="External"/><Relationship Id="rId763" Type="http://schemas.openxmlformats.org/officeDocument/2006/relationships/hyperlink" Target="http://siamchart.com/stock-ichart/IND/" TargetMode="External"/><Relationship Id="rId1186" Type="http://schemas.openxmlformats.org/officeDocument/2006/relationships/hyperlink" Target="http://siamchart.com/stock-chart/PLAT/" TargetMode="External"/><Relationship Id="rId1393" Type="http://schemas.openxmlformats.org/officeDocument/2006/relationships/hyperlink" Target="http://siamchart.com/stock-chart/SDC/" TargetMode="External"/><Relationship Id="rId111" Type="http://schemas.openxmlformats.org/officeDocument/2006/relationships/hyperlink" Target="http://siamchart.com/stock-chart/AMATA/" TargetMode="External"/><Relationship Id="rId209" Type="http://schemas.openxmlformats.org/officeDocument/2006/relationships/hyperlink" Target="http://siamchart.com/stock-info/B52/" TargetMode="External"/><Relationship Id="rId416" Type="http://schemas.openxmlformats.org/officeDocument/2006/relationships/hyperlink" Target="http://siamchart.com/stock-ichart/CMR/" TargetMode="External"/><Relationship Id="rId970" Type="http://schemas.openxmlformats.org/officeDocument/2006/relationships/hyperlink" Target="http://siamchart.com/stock-ichart/M-CHAI/" TargetMode="External"/><Relationship Id="rId1046" Type="http://schemas.openxmlformats.org/officeDocument/2006/relationships/hyperlink" Target="http://siamchart.com/stock-ichart/MORE/" TargetMode="External"/><Relationship Id="rId1253" Type="http://schemas.openxmlformats.org/officeDocument/2006/relationships/hyperlink" Target="http://siamchart.com/stock-chart/PTTEP/" TargetMode="External"/><Relationship Id="rId1698" Type="http://schemas.openxmlformats.org/officeDocument/2006/relationships/hyperlink" Target="http://siamchart.com/stock-chart/THANI/" TargetMode="External"/><Relationship Id="rId623" Type="http://schemas.openxmlformats.org/officeDocument/2006/relationships/hyperlink" Target="http://siamchart.com/stock-info/FSS/" TargetMode="External"/><Relationship Id="rId830" Type="http://schemas.openxmlformats.org/officeDocument/2006/relationships/hyperlink" Target="http://siamchart.com/stock-info/JMART/" TargetMode="External"/><Relationship Id="rId928" Type="http://schemas.openxmlformats.org/officeDocument/2006/relationships/hyperlink" Target="http://siamchart.com/stock-info/KYE/" TargetMode="External"/><Relationship Id="rId1460" Type="http://schemas.openxmlformats.org/officeDocument/2006/relationships/hyperlink" Target="http://siamchart.com/stock-info/SITHAI/" TargetMode="External"/><Relationship Id="rId1558" Type="http://schemas.openxmlformats.org/officeDocument/2006/relationships/hyperlink" Target="http://siamchart.com/stock-ichart/SSSC/" TargetMode="External"/><Relationship Id="rId1765" Type="http://schemas.openxmlformats.org/officeDocument/2006/relationships/hyperlink" Target="http://siamchart.com/stock-chart/TMI/" TargetMode="External"/><Relationship Id="rId57" Type="http://schemas.openxmlformats.org/officeDocument/2006/relationships/hyperlink" Target="http://siamchart.com/stock-chart/AGE/" TargetMode="External"/><Relationship Id="rId1113" Type="http://schemas.openxmlformats.org/officeDocument/2006/relationships/hyperlink" Target="http://siamchart.com/stock-ichart/NUSA/" TargetMode="External"/><Relationship Id="rId1320" Type="http://schemas.openxmlformats.org/officeDocument/2006/relationships/hyperlink" Target="http://siamchart.com/stock-ichart/SAAM/" TargetMode="External"/><Relationship Id="rId1418" Type="http://schemas.openxmlformats.org/officeDocument/2006/relationships/hyperlink" Target="http://siamchart.com/stock-ichart/SFLEX/" TargetMode="External"/><Relationship Id="rId1972" Type="http://schemas.openxmlformats.org/officeDocument/2006/relationships/hyperlink" Target="http://siamchart.com/stock-ichart/UV/" TargetMode="External"/><Relationship Id="rId1625" Type="http://schemas.openxmlformats.org/officeDocument/2006/relationships/hyperlink" Target="http://siamchart.com/stock-ichart/SYNTEC/" TargetMode="External"/><Relationship Id="rId1832" Type="http://schemas.openxmlformats.org/officeDocument/2006/relationships/hyperlink" Target="http://siamchart.com/stock-chart/TPOLY/" TargetMode="External"/><Relationship Id="rId273" Type="http://schemas.openxmlformats.org/officeDocument/2006/relationships/hyperlink" Target="http://siamchart.com/stock-chart/BIZ/" TargetMode="External"/><Relationship Id="rId480" Type="http://schemas.openxmlformats.org/officeDocument/2006/relationships/hyperlink" Target="http://siamchart.com/stock-chart/CTW/" TargetMode="External"/><Relationship Id="rId133" Type="http://schemas.openxmlformats.org/officeDocument/2006/relationships/hyperlink" Target="http://siamchart.com/stock-ichart/APCS/" TargetMode="External"/><Relationship Id="rId340" Type="http://schemas.openxmlformats.org/officeDocument/2006/relationships/hyperlink" Target="http://siamchart.com/stock-chart/CBG/" TargetMode="External"/><Relationship Id="rId578" Type="http://schemas.openxmlformats.org/officeDocument/2006/relationships/hyperlink" Target="http://siamchart.com/stock-ichart/ESTAR/" TargetMode="External"/><Relationship Id="rId785" Type="http://schemas.openxmlformats.org/officeDocument/2006/relationships/hyperlink" Target="http://siamchart.com/stock-info/IP/" TargetMode="External"/><Relationship Id="rId992" Type="http://schemas.openxmlformats.org/officeDocument/2006/relationships/hyperlink" Target="http://siamchart.com/stock-chart/MBK/" TargetMode="External"/><Relationship Id="rId2021" Type="http://schemas.openxmlformats.org/officeDocument/2006/relationships/hyperlink" Target="http://siamchart.com/stock-chart/WORK/" TargetMode="External"/><Relationship Id="rId200" Type="http://schemas.openxmlformats.org/officeDocument/2006/relationships/hyperlink" Target="http://siamchart.com/stock-info/AWC/" TargetMode="External"/><Relationship Id="rId438" Type="http://schemas.openxmlformats.org/officeDocument/2006/relationships/hyperlink" Target="http://siamchart.com/stock-info/CPF/" TargetMode="External"/><Relationship Id="rId645" Type="http://schemas.openxmlformats.org/officeDocument/2006/relationships/hyperlink" Target="http://siamchart.com/stock-chart/GFPT/" TargetMode="External"/><Relationship Id="rId852" Type="http://schemas.openxmlformats.org/officeDocument/2006/relationships/hyperlink" Target="http://siamchart.com/stock-chart/K/" TargetMode="External"/><Relationship Id="rId1068" Type="http://schemas.openxmlformats.org/officeDocument/2006/relationships/hyperlink" Target="http://siamchart.com/stock-chart/NCL/" TargetMode="External"/><Relationship Id="rId1275" Type="http://schemas.openxmlformats.org/officeDocument/2006/relationships/hyperlink" Target="http://siamchart.com/stock-chart/RCL/" TargetMode="External"/><Relationship Id="rId1482" Type="http://schemas.openxmlformats.org/officeDocument/2006/relationships/hyperlink" Target="http://siamchart.com/stock-ichart/SMART/" TargetMode="External"/><Relationship Id="rId505" Type="http://schemas.openxmlformats.org/officeDocument/2006/relationships/hyperlink" Target="http://siamchart.com/stock-ichart/DHOUSE/" TargetMode="External"/><Relationship Id="rId712" Type="http://schemas.openxmlformats.org/officeDocument/2006/relationships/hyperlink" Target="http://siamchart.com/stock-chart/HMPRO/" TargetMode="External"/><Relationship Id="rId1135" Type="http://schemas.openxmlformats.org/officeDocument/2006/relationships/hyperlink" Target="http://siamchart.com/stock-chart/OSP/" TargetMode="External"/><Relationship Id="rId1342" Type="http://schemas.openxmlformats.org/officeDocument/2006/relationships/hyperlink" Target="http://siamchart.com/stock-info/SAMCO/" TargetMode="External"/><Relationship Id="rId1787" Type="http://schemas.openxmlformats.org/officeDocument/2006/relationships/hyperlink" Target="http://siamchart.com/stock-ichart/TNL/" TargetMode="External"/><Relationship Id="rId1994" Type="http://schemas.openxmlformats.org/officeDocument/2006/relationships/hyperlink" Target="http://siamchart.com/stock-ichart/VPO/" TargetMode="External"/><Relationship Id="rId79" Type="http://schemas.openxmlformats.org/officeDocument/2006/relationships/hyperlink" Target="http://siamchart.com/stock-ichart/AJ/" TargetMode="External"/><Relationship Id="rId1202" Type="http://schemas.openxmlformats.org/officeDocument/2006/relationships/hyperlink" Target="http://siamchart.com/stock-chart/PPP/" TargetMode="External"/><Relationship Id="rId1647" Type="http://schemas.openxmlformats.org/officeDocument/2006/relationships/hyperlink" Target="http://siamchart.com/stock-info/TBSP/" TargetMode="External"/><Relationship Id="rId1854" Type="http://schemas.openxmlformats.org/officeDocument/2006/relationships/hyperlink" Target="http://siamchart.com/stock-ichart/TRITN/" TargetMode="External"/><Relationship Id="rId1507" Type="http://schemas.openxmlformats.org/officeDocument/2006/relationships/hyperlink" Target="http://siamchart.com/stock-info/SOLAR/" TargetMode="External"/><Relationship Id="rId1714" Type="http://schemas.openxmlformats.org/officeDocument/2006/relationships/hyperlink" Target="http://siamchart.com/stock-ichart/THL/" TargetMode="External"/><Relationship Id="rId295" Type="http://schemas.openxmlformats.org/officeDocument/2006/relationships/hyperlink" Target="http://siamchart.com/stock-ichart/BLISS/" TargetMode="External"/><Relationship Id="rId1921" Type="http://schemas.openxmlformats.org/officeDocument/2006/relationships/hyperlink" Target="http://siamchart.com/stock-ichart/TWP/" TargetMode="External"/><Relationship Id="rId155" Type="http://schemas.openxmlformats.org/officeDocument/2006/relationships/hyperlink" Target="http://siamchart.com/stock-info/ARIP/" TargetMode="External"/><Relationship Id="rId362" Type="http://schemas.openxmlformats.org/officeDocument/2006/relationships/hyperlink" Target="http://siamchart.com/stock-ichart/CGH/" TargetMode="External"/><Relationship Id="rId1297" Type="http://schemas.openxmlformats.org/officeDocument/2006/relationships/hyperlink" Target="http://siamchart.com/stock-info/RS/" TargetMode="External"/><Relationship Id="rId2043" Type="http://schemas.openxmlformats.org/officeDocument/2006/relationships/printerSettings" Target="../printerSettings/printerSettings1.bin"/><Relationship Id="rId222" Type="http://schemas.openxmlformats.org/officeDocument/2006/relationships/hyperlink" Target="http://siamchart.com/stock-chart/BAY/" TargetMode="External"/><Relationship Id="rId667" Type="http://schemas.openxmlformats.org/officeDocument/2006/relationships/hyperlink" Target="http://siamchart.com/stock-info/GLOCON/" TargetMode="External"/><Relationship Id="rId874" Type="http://schemas.openxmlformats.org/officeDocument/2006/relationships/hyperlink" Target="http://siamchart.com/stock-info/KCE/" TargetMode="External"/><Relationship Id="rId527" Type="http://schemas.openxmlformats.org/officeDocument/2006/relationships/hyperlink" Target="http://siamchart.com/stock-info/DTAC/" TargetMode="External"/><Relationship Id="rId734" Type="http://schemas.openxmlformats.org/officeDocument/2006/relationships/hyperlink" Target="http://siamchart.com/stock-ichart/ICHI/" TargetMode="External"/><Relationship Id="rId941" Type="http://schemas.openxmlformats.org/officeDocument/2006/relationships/hyperlink" Target="http://siamchart.com/stock-ichart/LEE/" TargetMode="External"/><Relationship Id="rId1157" Type="http://schemas.openxmlformats.org/officeDocument/2006/relationships/hyperlink" Target="http://siamchart.com/stock-ichart/PDG/" TargetMode="External"/><Relationship Id="rId1364" Type="http://schemas.openxmlformats.org/officeDocument/2006/relationships/hyperlink" Target="http://siamchart.com/stock-ichart/SC/" TargetMode="External"/><Relationship Id="rId1571" Type="http://schemas.openxmlformats.org/officeDocument/2006/relationships/hyperlink" Target="http://siamchart.com/stock-chart/STARK/" TargetMode="External"/><Relationship Id="rId70" Type="http://schemas.openxmlformats.org/officeDocument/2006/relationships/hyperlink" Target="http://siamchart.com/stock-ichart/AIE/" TargetMode="External"/><Relationship Id="rId801" Type="http://schemas.openxmlformats.org/officeDocument/2006/relationships/hyperlink" Target="http://siamchart.com/stock-chart/ITEL/" TargetMode="External"/><Relationship Id="rId1017" Type="http://schemas.openxmlformats.org/officeDocument/2006/relationships/hyperlink" Target="http://siamchart.com/stock-ichart/MFEC/" TargetMode="External"/><Relationship Id="rId1224" Type="http://schemas.openxmlformats.org/officeDocument/2006/relationships/hyperlink" Target="http://siamchart.com/stock-ichart/PRIN/" TargetMode="External"/><Relationship Id="rId1431" Type="http://schemas.openxmlformats.org/officeDocument/2006/relationships/hyperlink" Target="http://siamchart.com/stock-info/SGP/" TargetMode="External"/><Relationship Id="rId1669" Type="http://schemas.openxmlformats.org/officeDocument/2006/relationships/hyperlink" Target="http://siamchart.com/stock-chart/TEAM/" TargetMode="External"/><Relationship Id="rId1876" Type="http://schemas.openxmlformats.org/officeDocument/2006/relationships/hyperlink" Target="http://siamchart.com/stock-chart/TSI/" TargetMode="External"/><Relationship Id="rId1529" Type="http://schemas.openxmlformats.org/officeDocument/2006/relationships/hyperlink" Target="http://siamchart.com/stock-chart/SPG/" TargetMode="External"/><Relationship Id="rId1736" Type="http://schemas.openxmlformats.org/officeDocument/2006/relationships/hyperlink" Target="http://siamchart.com/stock-chart/TISCO/" TargetMode="External"/><Relationship Id="rId1943" Type="http://schemas.openxmlformats.org/officeDocument/2006/relationships/hyperlink" Target="http://siamchart.com/stock-info/UEC/" TargetMode="External"/><Relationship Id="rId28" Type="http://schemas.openxmlformats.org/officeDocument/2006/relationships/hyperlink" Target="http://siamchart.com/stock-ichart/ACC/" TargetMode="External"/><Relationship Id="rId1803" Type="http://schemas.openxmlformats.org/officeDocument/2006/relationships/hyperlink" Target="http://siamchart.com/stock-chart/TOP/" TargetMode="External"/><Relationship Id="rId177" Type="http://schemas.openxmlformats.org/officeDocument/2006/relationships/hyperlink" Target="http://siamchart.com/stock-chart/ASK/" TargetMode="External"/><Relationship Id="rId384" Type="http://schemas.openxmlformats.org/officeDocument/2006/relationships/hyperlink" Target="http://siamchart.com/stock-info/CHOW/" TargetMode="External"/><Relationship Id="rId591" Type="http://schemas.openxmlformats.org/officeDocument/2006/relationships/hyperlink" Target="http://siamchart.com/stock-info/F_26D/" TargetMode="External"/><Relationship Id="rId244" Type="http://schemas.openxmlformats.org/officeDocument/2006/relationships/hyperlink" Target="http://siamchart.com/stock-ichart/BDMS/" TargetMode="External"/><Relationship Id="rId689" Type="http://schemas.openxmlformats.org/officeDocument/2006/relationships/hyperlink" Target="http://siamchart.com/stock-ichart/GTB/" TargetMode="External"/><Relationship Id="rId896" Type="http://schemas.openxmlformats.org/officeDocument/2006/relationships/hyperlink" Target="http://siamchart.com/stock-ichart/KKC/" TargetMode="External"/><Relationship Id="rId1081" Type="http://schemas.openxmlformats.org/officeDocument/2006/relationships/hyperlink" Target="http://siamchart.com/stock-ichart/NEWS/" TargetMode="External"/><Relationship Id="rId451" Type="http://schemas.openxmlformats.org/officeDocument/2006/relationships/hyperlink" Target="http://siamchart.com/stock-chart/CPR/" TargetMode="External"/><Relationship Id="rId549" Type="http://schemas.openxmlformats.org/officeDocument/2006/relationships/hyperlink" Target="http://siamchart.com/stock-info/ECL/" TargetMode="External"/><Relationship Id="rId756" Type="http://schemas.openxmlformats.org/officeDocument/2006/relationships/hyperlink" Target="http://siamchart.com/stock-chart/ILM/" TargetMode="External"/><Relationship Id="rId1179" Type="http://schemas.openxmlformats.org/officeDocument/2006/relationships/hyperlink" Target="http://siamchart.com/stock-ichart/PK/" TargetMode="External"/><Relationship Id="rId1386" Type="http://schemas.openxmlformats.org/officeDocument/2006/relationships/hyperlink" Target="http://siamchart.com/stock-info/SCM/" TargetMode="External"/><Relationship Id="rId1593" Type="http://schemas.openxmlformats.org/officeDocument/2006/relationships/hyperlink" Target="http://siamchart.com/stock-info/SUC/" TargetMode="External"/><Relationship Id="rId104" Type="http://schemas.openxmlformats.org/officeDocument/2006/relationships/hyperlink" Target="http://siamchart.com/stock-info/AMA/" TargetMode="External"/><Relationship Id="rId311" Type="http://schemas.openxmlformats.org/officeDocument/2006/relationships/hyperlink" Target="http://siamchart.com/stock-chart/BROOK/" TargetMode="External"/><Relationship Id="rId409" Type="http://schemas.openxmlformats.org/officeDocument/2006/relationships/hyperlink" Target="http://siamchart.com/stock-chart/CMC/" TargetMode="External"/><Relationship Id="rId963" Type="http://schemas.openxmlformats.org/officeDocument/2006/relationships/hyperlink" Target="http://siamchart.com/stock-ichart/LRH/" TargetMode="External"/><Relationship Id="rId1039" Type="http://schemas.openxmlformats.org/officeDocument/2006/relationships/hyperlink" Target="http://siamchart.com/stock-chart/MODERN/" TargetMode="External"/><Relationship Id="rId1246" Type="http://schemas.openxmlformats.org/officeDocument/2006/relationships/hyperlink" Target="http://siamchart.com/stock-ichart/PT/" TargetMode="External"/><Relationship Id="rId1898" Type="http://schemas.openxmlformats.org/officeDocument/2006/relationships/hyperlink" Target="http://siamchart.com/stock-ichart/TTI/" TargetMode="External"/><Relationship Id="rId92" Type="http://schemas.openxmlformats.org/officeDocument/2006/relationships/hyperlink" Target="http://siamchart.com/stock-info/ALL/" TargetMode="External"/><Relationship Id="rId616" Type="http://schemas.openxmlformats.org/officeDocument/2006/relationships/hyperlink" Target="http://siamchart.com/stock-ichart/FPT/" TargetMode="External"/><Relationship Id="rId823" Type="http://schemas.openxmlformats.org/officeDocument/2006/relationships/hyperlink" Target="http://siamchart.com/stock-ichart/JCT/" TargetMode="External"/><Relationship Id="rId1453" Type="http://schemas.openxmlformats.org/officeDocument/2006/relationships/hyperlink" Target="http://siamchart.com/stock-ichart/SIS/" TargetMode="External"/><Relationship Id="rId1660" Type="http://schemas.openxmlformats.org/officeDocument/2006/relationships/hyperlink" Target="http://siamchart.com/stock-chart/TCJ/" TargetMode="External"/><Relationship Id="rId1758" Type="http://schemas.openxmlformats.org/officeDocument/2006/relationships/hyperlink" Target="http://siamchart.com/stock-ichart/TMB/" TargetMode="External"/><Relationship Id="rId1106" Type="http://schemas.openxmlformats.org/officeDocument/2006/relationships/hyperlink" Target="http://siamchart.com/stock-ichart/NSI/" TargetMode="External"/><Relationship Id="rId1313" Type="http://schemas.openxmlformats.org/officeDocument/2006/relationships/hyperlink" Target="http://siamchart.com/stock-chart/S11/" TargetMode="External"/><Relationship Id="rId1520" Type="http://schemas.openxmlformats.org/officeDocument/2006/relationships/hyperlink" Target="http://siamchart.com/stock-chart/SPALI/" TargetMode="External"/><Relationship Id="rId1965" Type="http://schemas.openxmlformats.org/officeDocument/2006/relationships/hyperlink" Target="http://siamchart.com/stock-chart/UREKA/" TargetMode="External"/><Relationship Id="rId1618" Type="http://schemas.openxmlformats.org/officeDocument/2006/relationships/hyperlink" Target="http://siamchart.com/stock-chart/SYMC/" TargetMode="External"/><Relationship Id="rId1825" Type="http://schemas.openxmlformats.org/officeDocument/2006/relationships/hyperlink" Target="http://siamchart.com/stock-info/TPIPL/" TargetMode="External"/><Relationship Id="rId199" Type="http://schemas.openxmlformats.org/officeDocument/2006/relationships/hyperlink" Target="http://siamchart.com/stock-ichart/AWC/" TargetMode="External"/><Relationship Id="rId266" Type="http://schemas.openxmlformats.org/officeDocument/2006/relationships/hyperlink" Target="http://siamchart.com/stock-info/BGT/" TargetMode="External"/><Relationship Id="rId473" Type="http://schemas.openxmlformats.org/officeDocument/2006/relationships/hyperlink" Target="http://siamchart.com/stock-ichart/CSP/" TargetMode="External"/><Relationship Id="rId680" Type="http://schemas.openxmlformats.org/officeDocument/2006/relationships/hyperlink" Target="http://siamchart.com/stock-chart/GREEN/" TargetMode="External"/><Relationship Id="rId126" Type="http://schemas.openxmlformats.org/officeDocument/2006/relationships/hyperlink" Target="http://siamchart.com/stock-chart/AP/" TargetMode="External"/><Relationship Id="rId333" Type="http://schemas.openxmlformats.org/officeDocument/2006/relationships/hyperlink" Target="http://siamchart.com/stock-info/BUI/" TargetMode="External"/><Relationship Id="rId540" Type="http://schemas.openxmlformats.org/officeDocument/2006/relationships/hyperlink" Target="http://siamchart.com/stock-info/EASON/" TargetMode="External"/><Relationship Id="rId778" Type="http://schemas.openxmlformats.org/officeDocument/2006/relationships/hyperlink" Target="http://siamchart.com/stock-ichart/INSURE/" TargetMode="External"/><Relationship Id="rId985" Type="http://schemas.openxmlformats.org/officeDocument/2006/relationships/hyperlink" Target="http://siamchart.com/stock-ichart/MATCH/" TargetMode="External"/><Relationship Id="rId1170" Type="http://schemas.openxmlformats.org/officeDocument/2006/relationships/hyperlink" Target="http://siamchart.com/stock-chart/PHOL/" TargetMode="External"/><Relationship Id="rId2014" Type="http://schemas.openxmlformats.org/officeDocument/2006/relationships/hyperlink" Target="http://siamchart.com/stock-chart/WIN/" TargetMode="External"/><Relationship Id="rId638" Type="http://schemas.openxmlformats.org/officeDocument/2006/relationships/hyperlink" Target="http://siamchart.com/stock-info/GCAP/" TargetMode="External"/><Relationship Id="rId845" Type="http://schemas.openxmlformats.org/officeDocument/2006/relationships/hyperlink" Target="http://siamchart.com/stock-info/JUBILE/" TargetMode="External"/><Relationship Id="rId1030" Type="http://schemas.openxmlformats.org/officeDocument/2006/relationships/hyperlink" Target="http://siamchart.com/stock-ichart/MITSIB/" TargetMode="External"/><Relationship Id="rId1268" Type="http://schemas.openxmlformats.org/officeDocument/2006/relationships/hyperlink" Target="http://siamchart.com/stock-ichart/RAM/" TargetMode="External"/><Relationship Id="rId1475" Type="http://schemas.openxmlformats.org/officeDocument/2006/relationships/hyperlink" Target="http://siamchart.com/stock-info/SKY/" TargetMode="External"/><Relationship Id="rId1682" Type="http://schemas.openxmlformats.org/officeDocument/2006/relationships/hyperlink" Target="http://siamchart.com/stock-ichart/TFMAMA/" TargetMode="External"/><Relationship Id="rId400" Type="http://schemas.openxmlformats.org/officeDocument/2006/relationships/hyperlink" Target="http://siamchart.com/stock-chart/CKP/" TargetMode="External"/><Relationship Id="rId705" Type="http://schemas.openxmlformats.org/officeDocument/2006/relationships/hyperlink" Target="http://siamchart.com/stock-info/HARN/" TargetMode="External"/><Relationship Id="rId1128" Type="http://schemas.openxmlformats.org/officeDocument/2006/relationships/hyperlink" Target="http://siamchart.com/stock-chart/OISHI/" TargetMode="External"/><Relationship Id="rId1335" Type="http://schemas.openxmlformats.org/officeDocument/2006/relationships/hyperlink" Target="http://siamchart.com/stock-ichart/SAM/" TargetMode="External"/><Relationship Id="rId1542" Type="http://schemas.openxmlformats.org/officeDocument/2006/relationships/hyperlink" Target="http://siamchart.com/stock-ichart/SQ/" TargetMode="External"/><Relationship Id="rId1987" Type="http://schemas.openxmlformats.org/officeDocument/2006/relationships/hyperlink" Target="http://siamchart.com/stock-chart/VL/" TargetMode="External"/><Relationship Id="rId912" Type="http://schemas.openxmlformats.org/officeDocument/2006/relationships/hyperlink" Target="http://siamchart.com/stock-ichart/KTIS/" TargetMode="External"/><Relationship Id="rId1847" Type="http://schemas.openxmlformats.org/officeDocument/2006/relationships/hyperlink" Target="http://siamchart.com/stock-chart/TR/" TargetMode="External"/><Relationship Id="rId41" Type="http://schemas.openxmlformats.org/officeDocument/2006/relationships/hyperlink" Target="http://siamchart.com/stock-info/ADD/" TargetMode="External"/><Relationship Id="rId1402" Type="http://schemas.openxmlformats.org/officeDocument/2006/relationships/hyperlink" Target="http://siamchart.com/stock-chart/SEAFCO/" TargetMode="External"/><Relationship Id="rId1707" Type="http://schemas.openxmlformats.org/officeDocument/2006/relationships/hyperlink" Target="http://siamchart.com/stock-chart/THG/" TargetMode="External"/><Relationship Id="rId190" Type="http://schemas.openxmlformats.org/officeDocument/2006/relationships/hyperlink" Target="http://siamchart.com/stock-ichart/ATP30/" TargetMode="External"/><Relationship Id="rId288" Type="http://schemas.openxmlformats.org/officeDocument/2006/relationships/hyperlink" Target="http://siamchart.com/stock-chart/BLA/" TargetMode="External"/><Relationship Id="rId1914" Type="http://schemas.openxmlformats.org/officeDocument/2006/relationships/hyperlink" Target="http://siamchart.com/stock-chart/TVO/" TargetMode="External"/><Relationship Id="rId495" Type="http://schemas.openxmlformats.org/officeDocument/2006/relationships/hyperlink" Target="http://siamchart.com/stock-chart/DDD/" TargetMode="External"/><Relationship Id="rId148" Type="http://schemas.openxmlformats.org/officeDocument/2006/relationships/hyperlink" Target="http://siamchart.com/stock-ichart/AQUA/" TargetMode="External"/><Relationship Id="rId355" Type="http://schemas.openxmlformats.org/officeDocument/2006/relationships/hyperlink" Target="http://siamchart.com/stock-chart/CFRESH/" TargetMode="External"/><Relationship Id="rId562" Type="http://schemas.openxmlformats.org/officeDocument/2006/relationships/hyperlink" Target="http://siamchart.com/stock-chart/EMC/" TargetMode="External"/><Relationship Id="rId1192" Type="http://schemas.openxmlformats.org/officeDocument/2006/relationships/hyperlink" Target="http://siamchart.com/stock-chart/PMTA/" TargetMode="External"/><Relationship Id="rId2036" Type="http://schemas.openxmlformats.org/officeDocument/2006/relationships/hyperlink" Target="http://siamchart.com/stock-ichart/YGG/" TargetMode="External"/><Relationship Id="rId215" Type="http://schemas.openxmlformats.org/officeDocument/2006/relationships/hyperlink" Target="http://siamchart.com/stock-info/BAFS/" TargetMode="External"/><Relationship Id="rId422" Type="http://schemas.openxmlformats.org/officeDocument/2006/relationships/hyperlink" Target="http://siamchart.com/stock-ichart/COLOR/" TargetMode="External"/><Relationship Id="rId867" Type="http://schemas.openxmlformats.org/officeDocument/2006/relationships/hyperlink" Target="http://siamchart.com/stock-chart/KC/" TargetMode="External"/><Relationship Id="rId1052" Type="http://schemas.openxmlformats.org/officeDocument/2006/relationships/hyperlink" Target="http://siamchart.com/stock-ichart/MSC/" TargetMode="External"/><Relationship Id="rId1497" Type="http://schemas.openxmlformats.org/officeDocument/2006/relationships/hyperlink" Target="http://siamchart.com/stock-ichart/SNC/" TargetMode="External"/><Relationship Id="rId727" Type="http://schemas.openxmlformats.org/officeDocument/2006/relationships/hyperlink" Target="http://siamchart.com/stock-chart/HYDRO/" TargetMode="External"/><Relationship Id="rId934" Type="http://schemas.openxmlformats.org/officeDocument/2006/relationships/hyperlink" Target="http://siamchart.com/stock-info/LALIN/" TargetMode="External"/><Relationship Id="rId1357" Type="http://schemas.openxmlformats.org/officeDocument/2006/relationships/hyperlink" Target="http://siamchart.com/stock-info/SAUCE/" TargetMode="External"/><Relationship Id="rId1564" Type="http://schemas.openxmlformats.org/officeDocument/2006/relationships/hyperlink" Target="http://siamchart.com/stock-ichart/STA/" TargetMode="External"/><Relationship Id="rId1771" Type="http://schemas.openxmlformats.org/officeDocument/2006/relationships/hyperlink" Target="http://siamchart.com/stock-chart/TMT/" TargetMode="External"/><Relationship Id="rId63" Type="http://schemas.openxmlformats.org/officeDocument/2006/relationships/hyperlink" Target="http://siamchart.com/stock-chart/AHC/" TargetMode="External"/><Relationship Id="rId1217" Type="http://schemas.openxmlformats.org/officeDocument/2006/relationships/hyperlink" Target="http://siamchart.com/stock-chart/PRECHA/" TargetMode="External"/><Relationship Id="rId1424" Type="http://schemas.openxmlformats.org/officeDocument/2006/relationships/hyperlink" Target="http://siamchart.com/stock-ichart/SFT/" TargetMode="External"/><Relationship Id="rId1631" Type="http://schemas.openxmlformats.org/officeDocument/2006/relationships/hyperlink" Target="http://siamchart.com/stock-ichart/TACC/" TargetMode="External"/><Relationship Id="rId1869" Type="http://schemas.openxmlformats.org/officeDocument/2006/relationships/hyperlink" Target="http://siamchart.com/stock-ichart/TSC/" TargetMode="External"/><Relationship Id="rId1729" Type="http://schemas.openxmlformats.org/officeDocument/2006/relationships/hyperlink" Target="http://siamchart.com/stock-info/TIGER/" TargetMode="External"/><Relationship Id="rId1936" Type="http://schemas.openxmlformats.org/officeDocument/2006/relationships/hyperlink" Target="http://siamchart.com/stock-ichart/UAC/" TargetMode="External"/><Relationship Id="rId377" Type="http://schemas.openxmlformats.org/officeDocument/2006/relationships/hyperlink" Target="http://siamchart.com/stock-ichart/CHO/" TargetMode="External"/><Relationship Id="rId584" Type="http://schemas.openxmlformats.org/officeDocument/2006/relationships/hyperlink" Target="http://siamchart.com/stock-ichart/ETE/" TargetMode="External"/><Relationship Id="rId5" Type="http://schemas.openxmlformats.org/officeDocument/2006/relationships/hyperlink" Target="http://siamchart.com/stock-ichart/3K-BAT/" TargetMode="External"/><Relationship Id="rId237" Type="http://schemas.openxmlformats.org/officeDocument/2006/relationships/hyperlink" Target="http://siamchart.com/stock-chart/BCPG/" TargetMode="External"/><Relationship Id="rId791" Type="http://schemas.openxmlformats.org/officeDocument/2006/relationships/hyperlink" Target="http://siamchart.com/stock-info/IRCP/" TargetMode="External"/><Relationship Id="rId889" Type="http://schemas.openxmlformats.org/officeDocument/2006/relationships/hyperlink" Target="http://siamchart.com/stock-chart/KISS/" TargetMode="External"/><Relationship Id="rId1074" Type="http://schemas.openxmlformats.org/officeDocument/2006/relationships/hyperlink" Target="http://siamchart.com/stock-chart/NER/" TargetMode="External"/><Relationship Id="rId444" Type="http://schemas.openxmlformats.org/officeDocument/2006/relationships/hyperlink" Target="http://siamchart.com/stock-info/CPI/" TargetMode="External"/><Relationship Id="rId651" Type="http://schemas.openxmlformats.org/officeDocument/2006/relationships/hyperlink" Target="http://siamchart.com/stock-chart/GIFT/" TargetMode="External"/><Relationship Id="rId749" Type="http://schemas.openxmlformats.org/officeDocument/2006/relationships/hyperlink" Target="http://siamchart.com/stock-info/IIG/" TargetMode="External"/><Relationship Id="rId1281" Type="http://schemas.openxmlformats.org/officeDocument/2006/relationships/hyperlink" Target="http://siamchart.com/stock-chart/RML/" TargetMode="External"/><Relationship Id="rId1379" Type="http://schemas.openxmlformats.org/officeDocument/2006/relationships/hyperlink" Target="http://siamchart.com/stock-ichart/SCGP/" TargetMode="External"/><Relationship Id="rId1586" Type="http://schemas.openxmlformats.org/officeDocument/2006/relationships/hyperlink" Target="http://siamchart.com/stock-ichart/STI/" TargetMode="External"/><Relationship Id="rId304" Type="http://schemas.openxmlformats.org/officeDocument/2006/relationships/hyperlink" Target="http://siamchart.com/stock-info/BPP/" TargetMode="External"/><Relationship Id="rId511" Type="http://schemas.openxmlformats.org/officeDocument/2006/relationships/hyperlink" Target="http://siamchart.com/stock-ichart/DITTO/" TargetMode="External"/><Relationship Id="rId609" Type="http://schemas.openxmlformats.org/officeDocument/2006/relationships/hyperlink" Target="http://siamchart.com/stock-chart/FORTH/" TargetMode="External"/><Relationship Id="rId956" Type="http://schemas.openxmlformats.org/officeDocument/2006/relationships/hyperlink" Target="http://siamchart.com/stock-ichart/LOXLEY/" TargetMode="External"/><Relationship Id="rId1141" Type="http://schemas.openxmlformats.org/officeDocument/2006/relationships/hyperlink" Target="http://siamchart.com/stock-chart/PACO/" TargetMode="External"/><Relationship Id="rId1239" Type="http://schemas.openxmlformats.org/officeDocument/2006/relationships/hyperlink" Target="http://siamchart.com/stock-chart/PSH/" TargetMode="External"/><Relationship Id="rId1793" Type="http://schemas.openxmlformats.org/officeDocument/2006/relationships/hyperlink" Target="http://siamchart.com/stock-info/TNPC/" TargetMode="External"/><Relationship Id="rId85" Type="http://schemas.openxmlformats.org/officeDocument/2006/relationships/hyperlink" Target="http://siamchart.com/stock-ichart/AKP/" TargetMode="External"/><Relationship Id="rId816" Type="http://schemas.openxmlformats.org/officeDocument/2006/relationships/hyperlink" Target="http://siamchart.com/stock-chart/JCK/" TargetMode="External"/><Relationship Id="rId1001" Type="http://schemas.openxmlformats.org/officeDocument/2006/relationships/hyperlink" Target="http://siamchart.com/stock-chart/MCOT/" TargetMode="External"/><Relationship Id="rId1446" Type="http://schemas.openxmlformats.org/officeDocument/2006/relationships/hyperlink" Target="http://siamchart.com/stock-chart/SINGER/" TargetMode="External"/><Relationship Id="rId1653" Type="http://schemas.openxmlformats.org/officeDocument/2006/relationships/hyperlink" Target="http://siamchart.com/stock-info/TCAP/" TargetMode="External"/><Relationship Id="rId1860" Type="http://schemas.openxmlformats.org/officeDocument/2006/relationships/hyperlink" Target="http://siamchart.com/stock-ichart/TRU/" TargetMode="External"/><Relationship Id="rId1306" Type="http://schemas.openxmlformats.org/officeDocument/2006/relationships/hyperlink" Target="http://siamchart.com/stock-info/RWI/" TargetMode="External"/><Relationship Id="rId1513" Type="http://schemas.openxmlformats.org/officeDocument/2006/relationships/hyperlink" Target="http://siamchart.com/stock-info/SORKON/" TargetMode="External"/><Relationship Id="rId1720" Type="http://schemas.openxmlformats.org/officeDocument/2006/relationships/hyperlink" Target="http://siamchart.com/stock-info/THRE/" TargetMode="External"/><Relationship Id="rId1958" Type="http://schemas.openxmlformats.org/officeDocument/2006/relationships/hyperlink" Target="http://siamchart.com/stock-ichart/UP/" TargetMode="External"/><Relationship Id="rId12" Type="http://schemas.openxmlformats.org/officeDocument/2006/relationships/hyperlink" Target="http://siamchart.com/stock-info/A/" TargetMode="External"/><Relationship Id="rId1818" Type="http://schemas.openxmlformats.org/officeDocument/2006/relationships/hyperlink" Target="http://siamchart.com/stock-ichart/TPCH/" TargetMode="External"/><Relationship Id="rId161" Type="http://schemas.openxmlformats.org/officeDocument/2006/relationships/hyperlink" Target="http://siamchart.com/stock-info/AS/" TargetMode="External"/><Relationship Id="rId399" Type="http://schemas.openxmlformats.org/officeDocument/2006/relationships/hyperlink" Target="http://siamchart.com/stock-info/CK/" TargetMode="External"/><Relationship Id="rId259" Type="http://schemas.openxmlformats.org/officeDocument/2006/relationships/hyperlink" Target="http://siamchart.com/stock-ichart/BGC/" TargetMode="External"/><Relationship Id="rId466" Type="http://schemas.openxmlformats.org/officeDocument/2006/relationships/hyperlink" Target="http://siamchart.com/stock-chart/CRD/" TargetMode="External"/><Relationship Id="rId673" Type="http://schemas.openxmlformats.org/officeDocument/2006/relationships/hyperlink" Target="http://siamchart.com/stock-info/GPSC/" TargetMode="External"/><Relationship Id="rId880" Type="http://schemas.openxmlformats.org/officeDocument/2006/relationships/hyperlink" Target="http://siamchart.com/stock-chart/KEX/" TargetMode="External"/><Relationship Id="rId1096" Type="http://schemas.openxmlformats.org/officeDocument/2006/relationships/hyperlink" Target="http://siamchart.com/stock-chart/NOK/" TargetMode="External"/><Relationship Id="rId119" Type="http://schemas.openxmlformats.org/officeDocument/2006/relationships/hyperlink" Target="http://siamchart.com/stock-info/AMC/" TargetMode="External"/><Relationship Id="rId326" Type="http://schemas.openxmlformats.org/officeDocument/2006/relationships/hyperlink" Target="http://siamchart.com/stock-ichart/BTS/" TargetMode="External"/><Relationship Id="rId533" Type="http://schemas.openxmlformats.org/officeDocument/2006/relationships/hyperlink" Target="http://siamchart.com/stock-chart/DV8/" TargetMode="External"/><Relationship Id="rId978" Type="http://schemas.openxmlformats.org/officeDocument/2006/relationships/hyperlink" Target="http://siamchart.com/stock-chart/MALEE/" TargetMode="External"/><Relationship Id="rId1163" Type="http://schemas.openxmlformats.org/officeDocument/2006/relationships/hyperlink" Target="http://siamchart.com/stock-ichart/PE/" TargetMode="External"/><Relationship Id="rId1370" Type="http://schemas.openxmlformats.org/officeDocument/2006/relationships/hyperlink" Target="http://siamchart.com/stock-ichart/SCC/" TargetMode="External"/><Relationship Id="rId2007" Type="http://schemas.openxmlformats.org/officeDocument/2006/relationships/hyperlink" Target="http://siamchart.com/stock-ichart/WHA/" TargetMode="External"/><Relationship Id="rId740" Type="http://schemas.openxmlformats.org/officeDocument/2006/relationships/hyperlink" Target="http://siamchart.com/stock-ichart/IFEC/" TargetMode="External"/><Relationship Id="rId838" Type="http://schemas.openxmlformats.org/officeDocument/2006/relationships/hyperlink" Target="http://siamchart.com/stock-ichart/JSP/" TargetMode="External"/><Relationship Id="rId1023" Type="http://schemas.openxmlformats.org/officeDocument/2006/relationships/hyperlink" Target="http://siamchart.com/stock-chart/MIDA/" TargetMode="External"/><Relationship Id="rId1468" Type="http://schemas.openxmlformats.org/officeDocument/2006/relationships/hyperlink" Target="http://siamchart.com/stock-ichart/SKN/" TargetMode="External"/><Relationship Id="rId1675" Type="http://schemas.openxmlformats.org/officeDocument/2006/relationships/hyperlink" Target="http://siamchart.com/stock-chart/TFG/" TargetMode="External"/><Relationship Id="rId1882" Type="http://schemas.openxmlformats.org/officeDocument/2006/relationships/hyperlink" Target="http://siamchart.com/stock-chart/TSTE/" TargetMode="External"/><Relationship Id="rId600" Type="http://schemas.openxmlformats.org/officeDocument/2006/relationships/hyperlink" Target="http://siamchart.com/stock-chart/FMT/" TargetMode="External"/><Relationship Id="rId1230" Type="http://schemas.openxmlformats.org/officeDocument/2006/relationships/hyperlink" Target="http://siamchart.com/stock-ichart/PRO/" TargetMode="External"/><Relationship Id="rId1328" Type="http://schemas.openxmlformats.org/officeDocument/2006/relationships/hyperlink" Target="http://siamchart.com/stock-chart/SAK/" TargetMode="External"/><Relationship Id="rId1535" Type="http://schemas.openxmlformats.org/officeDocument/2006/relationships/hyperlink" Target="http://siamchart.com/stock-chart/SPRC/" TargetMode="External"/><Relationship Id="rId905" Type="http://schemas.openxmlformats.org/officeDocument/2006/relationships/hyperlink" Target="http://siamchart.com/stock-ichart/KSL/" TargetMode="External"/><Relationship Id="rId1742" Type="http://schemas.openxmlformats.org/officeDocument/2006/relationships/hyperlink" Target="http://siamchart.com/stock-chart/TK/" TargetMode="External"/><Relationship Id="rId34" Type="http://schemas.openxmlformats.org/officeDocument/2006/relationships/hyperlink" Target="http://siamchart.com/stock-ichart/ACG/" TargetMode="External"/><Relationship Id="rId1602" Type="http://schemas.openxmlformats.org/officeDocument/2006/relationships/hyperlink" Target="http://siamchart.com/stock-info/SUSCO/" TargetMode="External"/><Relationship Id="rId183" Type="http://schemas.openxmlformats.org/officeDocument/2006/relationships/hyperlink" Target="http://siamchart.com/stock-chart/ASP/" TargetMode="External"/><Relationship Id="rId390" Type="http://schemas.openxmlformats.org/officeDocument/2006/relationships/hyperlink" Target="http://siamchart.com/stock-info/CIG/" TargetMode="External"/><Relationship Id="rId1907" Type="http://schemas.openxmlformats.org/officeDocument/2006/relationships/hyperlink" Target="http://siamchart.com/stock-info/TU/" TargetMode="External"/><Relationship Id="rId250" Type="http://schemas.openxmlformats.org/officeDocument/2006/relationships/hyperlink" Target="http://siamchart.com/stock-ichart/BEC/" TargetMode="External"/><Relationship Id="rId488" Type="http://schemas.openxmlformats.org/officeDocument/2006/relationships/hyperlink" Target="http://siamchart.com/stock-info/D/" TargetMode="External"/><Relationship Id="rId695" Type="http://schemas.openxmlformats.org/officeDocument/2006/relationships/hyperlink" Target="http://siamchart.com/stock-ichart/GUNKUL/" TargetMode="External"/><Relationship Id="rId110" Type="http://schemas.openxmlformats.org/officeDocument/2006/relationships/hyperlink" Target="http://siamchart.com/stock-info/AMARIN/" TargetMode="External"/><Relationship Id="rId348" Type="http://schemas.openxmlformats.org/officeDocument/2006/relationships/hyperlink" Target="http://siamchart.com/stock-info/CCP/" TargetMode="External"/><Relationship Id="rId555" Type="http://schemas.openxmlformats.org/officeDocument/2006/relationships/hyperlink" Target="http://siamchart.com/stock-info/EFORL/" TargetMode="External"/><Relationship Id="rId762" Type="http://schemas.openxmlformats.org/officeDocument/2006/relationships/hyperlink" Target="http://siamchart.com/stock-chart/IND/" TargetMode="External"/><Relationship Id="rId1185" Type="http://schemas.openxmlformats.org/officeDocument/2006/relationships/hyperlink" Target="http://siamchart.com/stock-ichart/PLANET/" TargetMode="External"/><Relationship Id="rId1392" Type="http://schemas.openxmlformats.org/officeDocument/2006/relationships/hyperlink" Target="http://siamchart.com/stock-info/SCP/" TargetMode="External"/><Relationship Id="rId2029" Type="http://schemas.openxmlformats.org/officeDocument/2006/relationships/hyperlink" Target="http://siamchart.com/stock-chart/XO/" TargetMode="External"/><Relationship Id="rId208" Type="http://schemas.openxmlformats.org/officeDocument/2006/relationships/hyperlink" Target="http://siamchart.com/stock-ichart/B52/" TargetMode="External"/><Relationship Id="rId415" Type="http://schemas.openxmlformats.org/officeDocument/2006/relationships/hyperlink" Target="http://siamchart.com/stock-chart/CMR/" TargetMode="External"/><Relationship Id="rId622" Type="http://schemas.openxmlformats.org/officeDocument/2006/relationships/hyperlink" Target="http://siamchart.com/stock-ichart/FSS/" TargetMode="External"/><Relationship Id="rId1045" Type="http://schemas.openxmlformats.org/officeDocument/2006/relationships/hyperlink" Target="http://siamchart.com/stock-chart/MORE/" TargetMode="External"/><Relationship Id="rId1252" Type="http://schemas.openxmlformats.org/officeDocument/2006/relationships/hyperlink" Target="http://siamchart.com/stock-ichart/PTT/" TargetMode="External"/><Relationship Id="rId1697" Type="http://schemas.openxmlformats.org/officeDocument/2006/relationships/hyperlink" Target="http://siamchart.com/stock-info/THANA/" TargetMode="External"/><Relationship Id="rId927" Type="http://schemas.openxmlformats.org/officeDocument/2006/relationships/hyperlink" Target="http://siamchart.com/stock-ichart/KYE/" TargetMode="External"/><Relationship Id="rId1112" Type="http://schemas.openxmlformats.org/officeDocument/2006/relationships/hyperlink" Target="http://siamchart.com/stock-chart/NUSA/" TargetMode="External"/><Relationship Id="rId1557" Type="http://schemas.openxmlformats.org/officeDocument/2006/relationships/hyperlink" Target="http://siamchart.com/stock-chart/SSSC/" TargetMode="External"/><Relationship Id="rId1764" Type="http://schemas.openxmlformats.org/officeDocument/2006/relationships/hyperlink" Target="http://siamchart.com/stock-info/TMD/" TargetMode="External"/><Relationship Id="rId1971" Type="http://schemas.openxmlformats.org/officeDocument/2006/relationships/hyperlink" Target="http://siamchart.com/stock-chart/UV/" TargetMode="External"/><Relationship Id="rId56" Type="http://schemas.openxmlformats.org/officeDocument/2006/relationships/hyperlink" Target="http://siamchart.com/stock-info/AFC/" TargetMode="External"/><Relationship Id="rId1417" Type="http://schemas.openxmlformats.org/officeDocument/2006/relationships/hyperlink" Target="http://siamchart.com/stock-chart/SFLEX/" TargetMode="External"/><Relationship Id="rId1624" Type="http://schemas.openxmlformats.org/officeDocument/2006/relationships/hyperlink" Target="http://siamchart.com/stock-chart/SYNTEC/" TargetMode="External"/><Relationship Id="rId1831" Type="http://schemas.openxmlformats.org/officeDocument/2006/relationships/hyperlink" Target="http://siamchart.com/stock-info/TPLAS/" TargetMode="External"/><Relationship Id="rId1929" Type="http://schemas.openxmlformats.org/officeDocument/2006/relationships/hyperlink" Target="http://siamchart.com/stock-chart/TYCN/" TargetMode="External"/><Relationship Id="rId272" Type="http://schemas.openxmlformats.org/officeDocument/2006/relationships/hyperlink" Target="http://siamchart.com/stock-info/BIG/" TargetMode="External"/><Relationship Id="rId577" Type="http://schemas.openxmlformats.org/officeDocument/2006/relationships/hyperlink" Target="http://siamchart.com/stock-chart/ESTAR/" TargetMode="External"/><Relationship Id="rId132" Type="http://schemas.openxmlformats.org/officeDocument/2006/relationships/hyperlink" Target="http://siamchart.com/stock-chart/APCS/" TargetMode="External"/><Relationship Id="rId784" Type="http://schemas.openxmlformats.org/officeDocument/2006/relationships/hyperlink" Target="http://siamchart.com/stock-ichart/IP/" TargetMode="External"/><Relationship Id="rId991" Type="http://schemas.openxmlformats.org/officeDocument/2006/relationships/hyperlink" Target="http://siamchart.com/stock-ichart/MBAX/" TargetMode="External"/><Relationship Id="rId1067" Type="http://schemas.openxmlformats.org/officeDocument/2006/relationships/hyperlink" Target="http://siamchart.com/stock-ichart/NCH/" TargetMode="External"/><Relationship Id="rId2020" Type="http://schemas.openxmlformats.org/officeDocument/2006/relationships/hyperlink" Target="http://siamchart.com/stock-ichart/WINNER/" TargetMode="External"/><Relationship Id="rId437" Type="http://schemas.openxmlformats.org/officeDocument/2006/relationships/hyperlink" Target="http://siamchart.com/stock-ichart/CPF/" TargetMode="External"/><Relationship Id="rId644" Type="http://schemas.openxmlformats.org/officeDocument/2006/relationships/hyperlink" Target="http://siamchart.com/stock-info/GENCO/" TargetMode="External"/><Relationship Id="rId851" Type="http://schemas.openxmlformats.org/officeDocument/2006/relationships/hyperlink" Target="http://siamchart.com/stock-info/JWD/" TargetMode="External"/><Relationship Id="rId1274" Type="http://schemas.openxmlformats.org/officeDocument/2006/relationships/hyperlink" Target="http://siamchart.com/stock-ichart/RCI/" TargetMode="External"/><Relationship Id="rId1481" Type="http://schemas.openxmlformats.org/officeDocument/2006/relationships/hyperlink" Target="http://siamchart.com/stock-chart/SMART/" TargetMode="External"/><Relationship Id="rId1579" Type="http://schemas.openxmlformats.org/officeDocument/2006/relationships/hyperlink" Target="http://siamchart.com/stock-info/STEC/" TargetMode="External"/><Relationship Id="rId504" Type="http://schemas.openxmlformats.org/officeDocument/2006/relationships/hyperlink" Target="http://siamchart.com/stock-chart/DHOUSE/" TargetMode="External"/><Relationship Id="rId711" Type="http://schemas.openxmlformats.org/officeDocument/2006/relationships/hyperlink" Target="http://siamchart.com/stock-info/HFT/" TargetMode="External"/><Relationship Id="rId949" Type="http://schemas.openxmlformats.org/officeDocument/2006/relationships/hyperlink" Target="http://siamchart.com/stock-ichart/LHFG/" TargetMode="External"/><Relationship Id="rId1134" Type="http://schemas.openxmlformats.org/officeDocument/2006/relationships/hyperlink" Target="http://siamchart.com/stock-ichart/ORI/" TargetMode="External"/><Relationship Id="rId1341" Type="http://schemas.openxmlformats.org/officeDocument/2006/relationships/hyperlink" Target="http://siamchart.com/stock-ichart/SAMCO/" TargetMode="External"/><Relationship Id="rId1786" Type="http://schemas.openxmlformats.org/officeDocument/2006/relationships/hyperlink" Target="http://siamchart.com/stock-chart/TNL/" TargetMode="External"/><Relationship Id="rId1993" Type="http://schemas.openxmlformats.org/officeDocument/2006/relationships/hyperlink" Target="http://siamchart.com/stock-chart/VPO/" TargetMode="External"/><Relationship Id="rId78" Type="http://schemas.openxmlformats.org/officeDocument/2006/relationships/hyperlink" Target="http://siamchart.com/stock-chart/AJ/" TargetMode="External"/><Relationship Id="rId809" Type="http://schemas.openxmlformats.org/officeDocument/2006/relationships/hyperlink" Target="http://siamchart.com/stock-info/J/" TargetMode="External"/><Relationship Id="rId1201" Type="http://schemas.openxmlformats.org/officeDocument/2006/relationships/hyperlink" Target="http://siamchart.com/stock-ichart/PPM/" TargetMode="External"/><Relationship Id="rId1439" Type="http://schemas.openxmlformats.org/officeDocument/2006/relationships/hyperlink" Target="http://siamchart.com/stock-info/SIAM/" TargetMode="External"/><Relationship Id="rId1646" Type="http://schemas.openxmlformats.org/officeDocument/2006/relationships/hyperlink" Target="http://siamchart.com/stock-ichart/TBSP/" TargetMode="External"/><Relationship Id="rId1853" Type="http://schemas.openxmlformats.org/officeDocument/2006/relationships/hyperlink" Target="http://siamchart.com/stock-chart/TRITN/" TargetMode="External"/><Relationship Id="rId1506" Type="http://schemas.openxmlformats.org/officeDocument/2006/relationships/hyperlink" Target="http://siamchart.com/stock-ichart/SOLAR/" TargetMode="External"/><Relationship Id="rId1713" Type="http://schemas.openxmlformats.org/officeDocument/2006/relationships/hyperlink" Target="http://siamchart.com/stock-chart/THL/" TargetMode="External"/><Relationship Id="rId1920" Type="http://schemas.openxmlformats.org/officeDocument/2006/relationships/hyperlink" Target="http://siamchart.com/stock-chart/TWP/" TargetMode="External"/><Relationship Id="rId294" Type="http://schemas.openxmlformats.org/officeDocument/2006/relationships/hyperlink" Target="http://siamchart.com/stock-chart/BLISS/" TargetMode="External"/><Relationship Id="rId154" Type="http://schemas.openxmlformats.org/officeDocument/2006/relationships/hyperlink" Target="http://siamchart.com/stock-ichart/ARIP/" TargetMode="External"/><Relationship Id="rId361" Type="http://schemas.openxmlformats.org/officeDocument/2006/relationships/hyperlink" Target="http://siamchart.com/stock-chart/CGH/" TargetMode="External"/><Relationship Id="rId599" Type="http://schemas.openxmlformats.org/officeDocument/2006/relationships/hyperlink" Target="http://siamchart.com/stock-info/FLOYD/" TargetMode="External"/><Relationship Id="rId2042" Type="http://schemas.openxmlformats.org/officeDocument/2006/relationships/hyperlink" Target="http://siamchart.com/stock-ichart/ZIGA/" TargetMode="External"/><Relationship Id="rId459" Type="http://schemas.openxmlformats.org/officeDocument/2006/relationships/hyperlink" Target="http://siamchart.com/stock-info/CPW/" TargetMode="External"/><Relationship Id="rId666" Type="http://schemas.openxmlformats.org/officeDocument/2006/relationships/hyperlink" Target="http://siamchart.com/stock-ichart/GLOCON/" TargetMode="External"/><Relationship Id="rId873" Type="http://schemas.openxmlformats.org/officeDocument/2006/relationships/hyperlink" Target="http://siamchart.com/stock-ichart/KCE/" TargetMode="External"/><Relationship Id="rId1089" Type="http://schemas.openxmlformats.org/officeDocument/2006/relationships/hyperlink" Target="http://siamchart.com/stock-ichart/NKI/" TargetMode="External"/><Relationship Id="rId1296" Type="http://schemas.openxmlformats.org/officeDocument/2006/relationships/hyperlink" Target="http://siamchart.com/stock-ichart/RS/" TargetMode="External"/><Relationship Id="rId221" Type="http://schemas.openxmlformats.org/officeDocument/2006/relationships/hyperlink" Target="http://siamchart.com/stock-info/BANPU/" TargetMode="External"/><Relationship Id="rId319" Type="http://schemas.openxmlformats.org/officeDocument/2006/relationships/hyperlink" Target="http://siamchart.com/stock-info/BSBM/" TargetMode="External"/><Relationship Id="rId526" Type="http://schemas.openxmlformats.org/officeDocument/2006/relationships/hyperlink" Target="http://siamchart.com/stock-ichart/DTAC/" TargetMode="External"/><Relationship Id="rId1156" Type="http://schemas.openxmlformats.org/officeDocument/2006/relationships/hyperlink" Target="http://siamchart.com/stock-chart/PDG/" TargetMode="External"/><Relationship Id="rId1363" Type="http://schemas.openxmlformats.org/officeDocument/2006/relationships/hyperlink" Target="http://siamchart.com/stock-chart/SC/" TargetMode="External"/><Relationship Id="rId733" Type="http://schemas.openxmlformats.org/officeDocument/2006/relationships/hyperlink" Target="http://siamchart.com/stock-chart/ICHI/" TargetMode="External"/><Relationship Id="rId940" Type="http://schemas.openxmlformats.org/officeDocument/2006/relationships/hyperlink" Target="http://siamchart.com/stock-chart/LEE/" TargetMode="External"/><Relationship Id="rId1016" Type="http://schemas.openxmlformats.org/officeDocument/2006/relationships/hyperlink" Target="http://siamchart.com/stock-chart/MFEC/" TargetMode="External"/><Relationship Id="rId1570" Type="http://schemas.openxmlformats.org/officeDocument/2006/relationships/hyperlink" Target="http://siamchart.com/stock-ichart/STAR/" TargetMode="External"/><Relationship Id="rId1668" Type="http://schemas.openxmlformats.org/officeDocument/2006/relationships/hyperlink" Target="http://siamchart.com/stock-info/TCOAT/" TargetMode="External"/><Relationship Id="rId1875" Type="http://schemas.openxmlformats.org/officeDocument/2006/relationships/hyperlink" Target="http://siamchart.com/stock-ichart/TSF/" TargetMode="External"/><Relationship Id="rId800" Type="http://schemas.openxmlformats.org/officeDocument/2006/relationships/hyperlink" Target="http://siamchart.com/stock-info/ITD/" TargetMode="External"/><Relationship Id="rId1223" Type="http://schemas.openxmlformats.org/officeDocument/2006/relationships/hyperlink" Target="http://siamchart.com/stock-chart/PRIN/" TargetMode="External"/><Relationship Id="rId1430" Type="http://schemas.openxmlformats.org/officeDocument/2006/relationships/hyperlink" Target="http://siamchart.com/stock-ichart/SGP/" TargetMode="External"/><Relationship Id="rId1528" Type="http://schemas.openxmlformats.org/officeDocument/2006/relationships/hyperlink" Target="http://siamchart.com/stock-info/SPCG/" TargetMode="External"/><Relationship Id="rId1735" Type="http://schemas.openxmlformats.org/officeDocument/2006/relationships/hyperlink" Target="http://siamchart.com/stock-info/TIPCO/" TargetMode="External"/><Relationship Id="rId1942" Type="http://schemas.openxmlformats.org/officeDocument/2006/relationships/hyperlink" Target="http://siamchart.com/stock-ichart/UEC/" TargetMode="External"/><Relationship Id="rId27" Type="http://schemas.openxmlformats.org/officeDocument/2006/relationships/hyperlink" Target="http://siamchart.com/stock-chart/ACC/" TargetMode="External"/><Relationship Id="rId1802" Type="http://schemas.openxmlformats.org/officeDocument/2006/relationships/hyperlink" Target="http://siamchart.com/stock-info/TOG/" TargetMode="External"/><Relationship Id="rId176" Type="http://schemas.openxmlformats.org/officeDocument/2006/relationships/hyperlink" Target="http://siamchart.com/stock-info/ASIMAR/" TargetMode="External"/><Relationship Id="rId383" Type="http://schemas.openxmlformats.org/officeDocument/2006/relationships/hyperlink" Target="http://siamchart.com/stock-ichart/CHOW/" TargetMode="External"/><Relationship Id="rId590" Type="http://schemas.openxmlformats.org/officeDocument/2006/relationships/hyperlink" Target="http://siamchart.com/stock-ichart/F_26D/" TargetMode="External"/><Relationship Id="rId243" Type="http://schemas.openxmlformats.org/officeDocument/2006/relationships/hyperlink" Target="http://siamchart.com/stock-chart/BDMS/" TargetMode="External"/><Relationship Id="rId450" Type="http://schemas.openxmlformats.org/officeDocument/2006/relationships/hyperlink" Target="http://siamchart.com/stock-info/CPN/" TargetMode="External"/><Relationship Id="rId688" Type="http://schemas.openxmlformats.org/officeDocument/2006/relationships/hyperlink" Target="http://siamchart.com/stock-chart/GTB/" TargetMode="External"/><Relationship Id="rId895" Type="http://schemas.openxmlformats.org/officeDocument/2006/relationships/hyperlink" Target="http://siamchart.com/stock-chart/KKC/" TargetMode="External"/><Relationship Id="rId1080" Type="http://schemas.openxmlformats.org/officeDocument/2006/relationships/hyperlink" Target="http://siamchart.com/stock-chart/NEWS/" TargetMode="External"/><Relationship Id="rId103" Type="http://schemas.openxmlformats.org/officeDocument/2006/relationships/hyperlink" Target="http://siamchart.com/stock-ichart/AMA/" TargetMode="External"/><Relationship Id="rId310" Type="http://schemas.openxmlformats.org/officeDocument/2006/relationships/hyperlink" Target="http://siamchart.com/stock-info/BROCK/" TargetMode="External"/><Relationship Id="rId548" Type="http://schemas.openxmlformats.org/officeDocument/2006/relationships/hyperlink" Target="http://siamchart.com/stock-ichart/ECL/" TargetMode="External"/><Relationship Id="rId755" Type="http://schemas.openxmlformats.org/officeDocument/2006/relationships/hyperlink" Target="http://siamchart.com/stock-info/ILINK/" TargetMode="External"/><Relationship Id="rId962" Type="http://schemas.openxmlformats.org/officeDocument/2006/relationships/hyperlink" Target="http://siamchart.com/stock-chart/LRH/" TargetMode="External"/><Relationship Id="rId1178" Type="http://schemas.openxmlformats.org/officeDocument/2006/relationships/hyperlink" Target="http://siamchart.com/stock-chart/PK/" TargetMode="External"/><Relationship Id="rId1385" Type="http://schemas.openxmlformats.org/officeDocument/2006/relationships/hyperlink" Target="http://siamchart.com/stock-ichart/SCM/" TargetMode="External"/><Relationship Id="rId1592" Type="http://schemas.openxmlformats.org/officeDocument/2006/relationships/hyperlink" Target="http://siamchart.com/stock-ichart/SUC/" TargetMode="External"/><Relationship Id="rId91" Type="http://schemas.openxmlformats.org/officeDocument/2006/relationships/hyperlink" Target="http://siamchart.com/stock-ichart/ALL/" TargetMode="External"/><Relationship Id="rId408" Type="http://schemas.openxmlformats.org/officeDocument/2006/relationships/hyperlink" Target="http://siamchart.com/stock-info/CMAN/" TargetMode="External"/><Relationship Id="rId615" Type="http://schemas.openxmlformats.org/officeDocument/2006/relationships/hyperlink" Target="http://siamchart.com/stock-chart/FPT/" TargetMode="External"/><Relationship Id="rId822" Type="http://schemas.openxmlformats.org/officeDocument/2006/relationships/hyperlink" Target="http://siamchart.com/stock-chart/JCT/" TargetMode="External"/><Relationship Id="rId1038" Type="http://schemas.openxmlformats.org/officeDocument/2006/relationships/hyperlink" Target="http://siamchart.com/stock-ichart/MM/" TargetMode="External"/><Relationship Id="rId1245" Type="http://schemas.openxmlformats.org/officeDocument/2006/relationships/hyperlink" Target="http://siamchart.com/stock-chart/PT/" TargetMode="External"/><Relationship Id="rId1452" Type="http://schemas.openxmlformats.org/officeDocument/2006/relationships/hyperlink" Target="http://siamchart.com/stock-chart/SIS/" TargetMode="External"/><Relationship Id="rId1897" Type="http://schemas.openxmlformats.org/officeDocument/2006/relationships/hyperlink" Target="http://siamchart.com/stock-chart/TTI/" TargetMode="External"/><Relationship Id="rId1105" Type="http://schemas.openxmlformats.org/officeDocument/2006/relationships/hyperlink" Target="http://siamchart.com/stock-chart/NSI/" TargetMode="External"/><Relationship Id="rId1312" Type="http://schemas.openxmlformats.org/officeDocument/2006/relationships/hyperlink" Target="http://siamchart.com/stock-info/S/" TargetMode="External"/><Relationship Id="rId1757" Type="http://schemas.openxmlformats.org/officeDocument/2006/relationships/hyperlink" Target="http://siamchart.com/stock-chart/TMB/" TargetMode="External"/><Relationship Id="rId1964" Type="http://schemas.openxmlformats.org/officeDocument/2006/relationships/hyperlink" Target="http://siamchart.com/stock-ichart/UPOIC/" TargetMode="External"/><Relationship Id="rId49" Type="http://schemas.openxmlformats.org/officeDocument/2006/relationships/hyperlink" Target="http://siamchart.com/stock-ichart/AEONTS/" TargetMode="External"/><Relationship Id="rId1617" Type="http://schemas.openxmlformats.org/officeDocument/2006/relationships/hyperlink" Target="http://siamchart.com/stock-info/SWC/" TargetMode="External"/><Relationship Id="rId1824" Type="http://schemas.openxmlformats.org/officeDocument/2006/relationships/hyperlink" Target="http://siamchart.com/stock-ichart/TPIPL/" TargetMode="External"/><Relationship Id="rId198" Type="http://schemas.openxmlformats.org/officeDocument/2006/relationships/hyperlink" Target="http://siamchart.com/stock-chart/AWC/" TargetMode="External"/><Relationship Id="rId265" Type="http://schemas.openxmlformats.org/officeDocument/2006/relationships/hyperlink" Target="http://siamchart.com/stock-ichart/BGT/" TargetMode="External"/><Relationship Id="rId472" Type="http://schemas.openxmlformats.org/officeDocument/2006/relationships/hyperlink" Target="http://siamchart.com/stock-chart/CSP/" TargetMode="External"/><Relationship Id="rId125" Type="http://schemas.openxmlformats.org/officeDocument/2006/relationships/hyperlink" Target="http://siamchart.com/stock-info/AOT/" TargetMode="External"/><Relationship Id="rId332" Type="http://schemas.openxmlformats.org/officeDocument/2006/relationships/hyperlink" Target="http://siamchart.com/stock-ichart/BUI/" TargetMode="External"/><Relationship Id="rId777" Type="http://schemas.openxmlformats.org/officeDocument/2006/relationships/hyperlink" Target="http://siamchart.com/stock-chart/INSURE/" TargetMode="External"/><Relationship Id="rId984" Type="http://schemas.openxmlformats.org/officeDocument/2006/relationships/hyperlink" Target="http://siamchart.com/stock-chart/MATCH/" TargetMode="External"/><Relationship Id="rId2013" Type="http://schemas.openxmlformats.org/officeDocument/2006/relationships/hyperlink" Target="http://siamchart.com/stock-ichart/WIIK/" TargetMode="External"/><Relationship Id="rId637" Type="http://schemas.openxmlformats.org/officeDocument/2006/relationships/hyperlink" Target="http://siamchart.com/stock-ichart/GCAP/" TargetMode="External"/><Relationship Id="rId844" Type="http://schemas.openxmlformats.org/officeDocument/2006/relationships/hyperlink" Target="http://siamchart.com/stock-ichart/JUBILE/" TargetMode="External"/><Relationship Id="rId1267" Type="http://schemas.openxmlformats.org/officeDocument/2006/relationships/hyperlink" Target="http://siamchart.com/stock-chart/RAM/" TargetMode="External"/><Relationship Id="rId1474" Type="http://schemas.openxmlformats.org/officeDocument/2006/relationships/hyperlink" Target="http://siamchart.com/stock-ichart/SKY/" TargetMode="External"/><Relationship Id="rId1681" Type="http://schemas.openxmlformats.org/officeDocument/2006/relationships/hyperlink" Target="http://siamchart.com/stock-chart/TFMAMA/" TargetMode="External"/><Relationship Id="rId704" Type="http://schemas.openxmlformats.org/officeDocument/2006/relationships/hyperlink" Target="http://siamchart.com/stock-ichart/HARN/" TargetMode="External"/><Relationship Id="rId911" Type="http://schemas.openxmlformats.org/officeDocument/2006/relationships/hyperlink" Target="http://siamchart.com/stock-chart/KTIS/" TargetMode="External"/><Relationship Id="rId1127" Type="http://schemas.openxmlformats.org/officeDocument/2006/relationships/hyperlink" Target="http://siamchart.com/stock-ichart/OHTL/" TargetMode="External"/><Relationship Id="rId1334" Type="http://schemas.openxmlformats.org/officeDocument/2006/relationships/hyperlink" Target="http://siamchart.com/stock-chart/SAM/" TargetMode="External"/><Relationship Id="rId1541" Type="http://schemas.openxmlformats.org/officeDocument/2006/relationships/hyperlink" Target="http://siamchart.com/stock-chart/SQ/" TargetMode="External"/><Relationship Id="rId1779" Type="http://schemas.openxmlformats.org/officeDocument/2006/relationships/hyperlink" Target="http://siamchart.com/stock-info/TNDT/" TargetMode="External"/><Relationship Id="rId1986" Type="http://schemas.openxmlformats.org/officeDocument/2006/relationships/hyperlink" Target="http://siamchart.com/stock-ichart/VIH/" TargetMode="External"/><Relationship Id="rId40" Type="http://schemas.openxmlformats.org/officeDocument/2006/relationships/hyperlink" Target="http://siamchart.com/stock-ichart/ADD/" TargetMode="External"/><Relationship Id="rId1401" Type="http://schemas.openxmlformats.org/officeDocument/2006/relationships/hyperlink" Target="http://siamchart.com/stock-info/SE-ED/" TargetMode="External"/><Relationship Id="rId1639" Type="http://schemas.openxmlformats.org/officeDocument/2006/relationships/hyperlink" Target="http://siamchart.com/stock-chart/TAPAC/" TargetMode="External"/><Relationship Id="rId1846" Type="http://schemas.openxmlformats.org/officeDocument/2006/relationships/hyperlink" Target="http://siamchart.com/stock-info/TQR/" TargetMode="External"/><Relationship Id="rId1706" Type="http://schemas.openxmlformats.org/officeDocument/2006/relationships/hyperlink" Target="http://siamchart.com/stock-info/THE/" TargetMode="External"/><Relationship Id="rId1913" Type="http://schemas.openxmlformats.org/officeDocument/2006/relationships/hyperlink" Target="http://siamchart.com/stock-info/TVI/" TargetMode="External"/><Relationship Id="rId287" Type="http://schemas.openxmlformats.org/officeDocument/2006/relationships/hyperlink" Target="http://siamchart.com/stock-info/BKI/" TargetMode="External"/><Relationship Id="rId494" Type="http://schemas.openxmlformats.org/officeDocument/2006/relationships/hyperlink" Target="http://siamchart.com/stock-info/DCON/" TargetMode="External"/><Relationship Id="rId147" Type="http://schemas.openxmlformats.org/officeDocument/2006/relationships/hyperlink" Target="http://siamchart.com/stock-chart/AQUA/" TargetMode="External"/><Relationship Id="rId354" Type="http://schemas.openxmlformats.org/officeDocument/2006/relationships/hyperlink" Target="http://siamchart.com/stock-info/CENTEL/" TargetMode="External"/><Relationship Id="rId799" Type="http://schemas.openxmlformats.org/officeDocument/2006/relationships/hyperlink" Target="http://siamchart.com/stock-ichart/ITD/" TargetMode="External"/><Relationship Id="rId1191" Type="http://schemas.openxmlformats.org/officeDocument/2006/relationships/hyperlink" Target="http://siamchart.com/stock-ichart/PM/" TargetMode="External"/><Relationship Id="rId2035" Type="http://schemas.openxmlformats.org/officeDocument/2006/relationships/hyperlink" Target="http://siamchart.com/stock-chart/YGG/" TargetMode="External"/><Relationship Id="rId561" Type="http://schemas.openxmlformats.org/officeDocument/2006/relationships/hyperlink" Target="http://siamchart.com/stock-info/EKH/" TargetMode="External"/><Relationship Id="rId659" Type="http://schemas.openxmlformats.org/officeDocument/2006/relationships/hyperlink" Target="http://siamchart.com/stock-chart/GLAND/" TargetMode="External"/><Relationship Id="rId866" Type="http://schemas.openxmlformats.org/officeDocument/2006/relationships/hyperlink" Target="http://siamchart.com/stock-info/KBS/" TargetMode="External"/><Relationship Id="rId1289" Type="http://schemas.openxmlformats.org/officeDocument/2006/relationships/hyperlink" Target="http://siamchart.com/stock-chart/RP/" TargetMode="External"/><Relationship Id="rId1496" Type="http://schemas.openxmlformats.org/officeDocument/2006/relationships/hyperlink" Target="http://siamchart.com/stock-chart/SNC/" TargetMode="External"/><Relationship Id="rId214" Type="http://schemas.openxmlformats.org/officeDocument/2006/relationships/hyperlink" Target="http://siamchart.com/stock-ichart/BAFS/" TargetMode="External"/><Relationship Id="rId421" Type="http://schemas.openxmlformats.org/officeDocument/2006/relationships/hyperlink" Target="http://siamchart.com/stock-chart/COLOR/" TargetMode="External"/><Relationship Id="rId519" Type="http://schemas.openxmlformats.org/officeDocument/2006/relationships/hyperlink" Target="http://siamchart.com/stock-chart/DOHOME/" TargetMode="External"/><Relationship Id="rId1051" Type="http://schemas.openxmlformats.org/officeDocument/2006/relationships/hyperlink" Target="http://siamchart.com/stock-chart/MSC/" TargetMode="External"/><Relationship Id="rId1149" Type="http://schemas.openxmlformats.org/officeDocument/2006/relationships/hyperlink" Target="http://siamchart.com/stock-ichart/PAP/" TargetMode="External"/><Relationship Id="rId1356" Type="http://schemas.openxmlformats.org/officeDocument/2006/relationships/hyperlink" Target="http://siamchart.com/stock-ichart/SAUCE/" TargetMode="External"/><Relationship Id="rId726" Type="http://schemas.openxmlformats.org/officeDocument/2006/relationships/hyperlink" Target="http://siamchart.com/stock-info/HUMAN/" TargetMode="External"/><Relationship Id="rId933" Type="http://schemas.openxmlformats.org/officeDocument/2006/relationships/hyperlink" Target="http://siamchart.com/stock-ichart/LALIN/" TargetMode="External"/><Relationship Id="rId1009" Type="http://schemas.openxmlformats.org/officeDocument/2006/relationships/hyperlink" Target="http://siamchart.com/stock-ichart/MEGA/" TargetMode="External"/><Relationship Id="rId1563" Type="http://schemas.openxmlformats.org/officeDocument/2006/relationships/hyperlink" Target="http://siamchart.com/stock-chart/STA/" TargetMode="External"/><Relationship Id="rId1770" Type="http://schemas.openxmlformats.org/officeDocument/2006/relationships/hyperlink" Target="http://siamchart.com/stock-info/TMILL/" TargetMode="External"/><Relationship Id="rId1868" Type="http://schemas.openxmlformats.org/officeDocument/2006/relationships/hyperlink" Target="http://siamchart.com/stock-chart/TSC/" TargetMode="External"/><Relationship Id="rId62" Type="http://schemas.openxmlformats.org/officeDocument/2006/relationships/hyperlink" Target="http://siamchart.com/stock-info/AH/" TargetMode="External"/><Relationship Id="rId1216" Type="http://schemas.openxmlformats.org/officeDocument/2006/relationships/hyperlink" Target="http://siamchart.com/stock-ichart/PREB/" TargetMode="External"/><Relationship Id="rId1423" Type="http://schemas.openxmlformats.org/officeDocument/2006/relationships/hyperlink" Target="http://siamchart.com/stock-chart/SFT/" TargetMode="External"/><Relationship Id="rId1630" Type="http://schemas.openxmlformats.org/officeDocument/2006/relationships/hyperlink" Target="http://siamchart.com/stock-chart/TACC/" TargetMode="External"/><Relationship Id="rId1728" Type="http://schemas.openxmlformats.org/officeDocument/2006/relationships/hyperlink" Target="http://siamchart.com/stock-ichart/TIGER/" TargetMode="External"/><Relationship Id="rId1935" Type="http://schemas.openxmlformats.org/officeDocument/2006/relationships/hyperlink" Target="http://siamchart.com/stock-chart/UAC/" TargetMode="External"/><Relationship Id="rId169" Type="http://schemas.openxmlformats.org/officeDocument/2006/relationships/hyperlink" Target="http://siamchart.com/stock-ichart/ASIA/" TargetMode="External"/><Relationship Id="rId376" Type="http://schemas.openxmlformats.org/officeDocument/2006/relationships/hyperlink" Target="http://siamchart.com/stock-chart/CHO/" TargetMode="External"/><Relationship Id="rId583" Type="http://schemas.openxmlformats.org/officeDocument/2006/relationships/hyperlink" Target="http://siamchart.com/stock-chart/ETE/" TargetMode="External"/><Relationship Id="rId790" Type="http://schemas.openxmlformats.org/officeDocument/2006/relationships/hyperlink" Target="http://siamchart.com/stock-ichart/IRCP/" TargetMode="External"/><Relationship Id="rId4" Type="http://schemas.openxmlformats.org/officeDocument/2006/relationships/hyperlink" Target="http://siamchart.com/stock-chart/3K-BAT/" TargetMode="External"/><Relationship Id="rId236" Type="http://schemas.openxmlformats.org/officeDocument/2006/relationships/hyperlink" Target="http://siamchart.com/stock-info/BCP/" TargetMode="External"/><Relationship Id="rId443" Type="http://schemas.openxmlformats.org/officeDocument/2006/relationships/hyperlink" Target="http://siamchart.com/stock-ichart/CPI/" TargetMode="External"/><Relationship Id="rId650" Type="http://schemas.openxmlformats.org/officeDocument/2006/relationships/hyperlink" Target="http://siamchart.com/stock-info/GGC/" TargetMode="External"/><Relationship Id="rId888" Type="http://schemas.openxmlformats.org/officeDocument/2006/relationships/hyperlink" Target="http://siamchart.com/stock-info/KIAT/" TargetMode="External"/><Relationship Id="rId1073" Type="http://schemas.openxmlformats.org/officeDocument/2006/relationships/hyperlink" Target="http://siamchart.com/stock-ichart/NEP/" TargetMode="External"/><Relationship Id="rId1280" Type="http://schemas.openxmlformats.org/officeDocument/2006/relationships/hyperlink" Target="http://siamchart.com/stock-ichart/RJH/" TargetMode="External"/><Relationship Id="rId303" Type="http://schemas.openxmlformats.org/officeDocument/2006/relationships/hyperlink" Target="http://siamchart.com/stock-ichart/BPP/" TargetMode="External"/><Relationship Id="rId748" Type="http://schemas.openxmlformats.org/officeDocument/2006/relationships/hyperlink" Target="http://siamchart.com/stock-ichart/IIG/" TargetMode="External"/><Relationship Id="rId955" Type="http://schemas.openxmlformats.org/officeDocument/2006/relationships/hyperlink" Target="http://siamchart.com/stock-chart/LOXLEY/" TargetMode="External"/><Relationship Id="rId1140" Type="http://schemas.openxmlformats.org/officeDocument/2006/relationships/hyperlink" Target="http://siamchart.com/stock-ichart/PACE/" TargetMode="External"/><Relationship Id="rId1378" Type="http://schemas.openxmlformats.org/officeDocument/2006/relationships/hyperlink" Target="http://siamchart.com/stock-chart/SCGP/" TargetMode="External"/><Relationship Id="rId1585" Type="http://schemas.openxmlformats.org/officeDocument/2006/relationships/hyperlink" Target="http://siamchart.com/stock-chart/STI/" TargetMode="External"/><Relationship Id="rId1792" Type="http://schemas.openxmlformats.org/officeDocument/2006/relationships/hyperlink" Target="http://siamchart.com/stock-ichart/TNPC/" TargetMode="External"/><Relationship Id="rId84" Type="http://schemas.openxmlformats.org/officeDocument/2006/relationships/hyperlink" Target="http://siamchart.com/stock-chart/AKP/" TargetMode="External"/><Relationship Id="rId510" Type="http://schemas.openxmlformats.org/officeDocument/2006/relationships/hyperlink" Target="http://siamchart.com/stock-chart/DITTO/" TargetMode="External"/><Relationship Id="rId608" Type="http://schemas.openxmlformats.org/officeDocument/2006/relationships/hyperlink" Target="http://siamchart.com/stock-info/FNS/" TargetMode="External"/><Relationship Id="rId815" Type="http://schemas.openxmlformats.org/officeDocument/2006/relationships/hyperlink" Target="http://siamchart.com/stock-info/JAS/" TargetMode="External"/><Relationship Id="rId1238" Type="http://schemas.openxmlformats.org/officeDocument/2006/relationships/hyperlink" Target="http://siamchart.com/stock-ichart/PROUD/" TargetMode="External"/><Relationship Id="rId1445" Type="http://schemas.openxmlformats.org/officeDocument/2006/relationships/hyperlink" Target="http://siamchart.com/stock-info/SIMAT/" TargetMode="External"/><Relationship Id="rId1652" Type="http://schemas.openxmlformats.org/officeDocument/2006/relationships/hyperlink" Target="http://siamchart.com/stock-ichart/TCAP/" TargetMode="External"/><Relationship Id="rId1000" Type="http://schemas.openxmlformats.org/officeDocument/2006/relationships/hyperlink" Target="http://siamchart.com/stock-info/MC/" TargetMode="External"/><Relationship Id="rId1305" Type="http://schemas.openxmlformats.org/officeDocument/2006/relationships/hyperlink" Target="http://siamchart.com/stock-ichart/RWI/" TargetMode="External"/><Relationship Id="rId1957" Type="http://schemas.openxmlformats.org/officeDocument/2006/relationships/hyperlink" Target="http://siamchart.com/stock-chart/UP/" TargetMode="External"/><Relationship Id="rId1512" Type="http://schemas.openxmlformats.org/officeDocument/2006/relationships/hyperlink" Target="http://siamchart.com/stock-ichart/SORKON/" TargetMode="External"/><Relationship Id="rId1817" Type="http://schemas.openxmlformats.org/officeDocument/2006/relationships/hyperlink" Target="http://siamchart.com/stock-chart/TPCH/" TargetMode="External"/><Relationship Id="rId11" Type="http://schemas.openxmlformats.org/officeDocument/2006/relationships/hyperlink" Target="http://siamchart.com/stock-ichart/A/" TargetMode="External"/><Relationship Id="rId398" Type="http://schemas.openxmlformats.org/officeDocument/2006/relationships/hyperlink" Target="http://siamchart.com/stock-ichart/CK/" TargetMode="External"/><Relationship Id="rId160" Type="http://schemas.openxmlformats.org/officeDocument/2006/relationships/hyperlink" Target="http://siamchart.com/stock-ichart/AS/" TargetMode="External"/><Relationship Id="rId258" Type="http://schemas.openxmlformats.org/officeDocument/2006/relationships/hyperlink" Target="http://siamchart.com/stock-chart/BGC/" TargetMode="External"/><Relationship Id="rId465" Type="http://schemas.openxmlformats.org/officeDocument/2006/relationships/hyperlink" Target="http://siamchart.com/stock-info/CRC/" TargetMode="External"/><Relationship Id="rId672" Type="http://schemas.openxmlformats.org/officeDocument/2006/relationships/hyperlink" Target="http://siamchart.com/stock-ichart/GPSC/" TargetMode="External"/><Relationship Id="rId1095" Type="http://schemas.openxmlformats.org/officeDocument/2006/relationships/hyperlink" Target="http://siamchart.com/stock-ichart/NOBLE/" TargetMode="External"/><Relationship Id="rId118" Type="http://schemas.openxmlformats.org/officeDocument/2006/relationships/hyperlink" Target="http://siamchart.com/stock-ichart/AMC/" TargetMode="External"/><Relationship Id="rId325" Type="http://schemas.openxmlformats.org/officeDocument/2006/relationships/hyperlink" Target="http://siamchart.com/stock-chart/BTS/" TargetMode="External"/><Relationship Id="rId532" Type="http://schemas.openxmlformats.org/officeDocument/2006/relationships/hyperlink" Target="http://siamchart.com/stock-ichart/DTCI/" TargetMode="External"/><Relationship Id="rId977" Type="http://schemas.openxmlformats.org/officeDocument/2006/relationships/hyperlink" Target="http://siamchart.com/stock-ichart/MAKRO/" TargetMode="External"/><Relationship Id="rId1162" Type="http://schemas.openxmlformats.org/officeDocument/2006/relationships/hyperlink" Target="http://siamchart.com/stock-chart/PE/" TargetMode="External"/><Relationship Id="rId2006" Type="http://schemas.openxmlformats.org/officeDocument/2006/relationships/hyperlink" Target="http://siamchart.com/stock-chart/WHA/" TargetMode="External"/><Relationship Id="rId837" Type="http://schemas.openxmlformats.org/officeDocument/2006/relationships/hyperlink" Target="http://siamchart.com/stock-chart/JSP/" TargetMode="External"/><Relationship Id="rId1022" Type="http://schemas.openxmlformats.org/officeDocument/2006/relationships/hyperlink" Target="http://siamchart.com/stock-info/MICRO/" TargetMode="External"/><Relationship Id="rId1467" Type="http://schemas.openxmlformats.org/officeDocument/2006/relationships/hyperlink" Target="http://siamchart.com/stock-chart/SKN/" TargetMode="External"/><Relationship Id="rId1674" Type="http://schemas.openxmlformats.org/officeDocument/2006/relationships/hyperlink" Target="http://siamchart.com/stock-info/TEAMG/" TargetMode="External"/><Relationship Id="rId1881" Type="http://schemas.openxmlformats.org/officeDocument/2006/relationships/hyperlink" Target="http://siamchart.com/stock-info/TSR/" TargetMode="External"/><Relationship Id="rId904" Type="http://schemas.openxmlformats.org/officeDocument/2006/relationships/hyperlink" Target="http://siamchart.com/stock-chart/KSL/" TargetMode="External"/><Relationship Id="rId1327" Type="http://schemas.openxmlformats.org/officeDocument/2006/relationships/hyperlink" Target="http://siamchart.com/stock-info/SABUY/" TargetMode="External"/><Relationship Id="rId1534" Type="http://schemas.openxmlformats.org/officeDocument/2006/relationships/hyperlink" Target="http://siamchart.com/stock-info/SPI/" TargetMode="External"/><Relationship Id="rId1741" Type="http://schemas.openxmlformats.org/officeDocument/2006/relationships/hyperlink" Target="http://siamchart.com/stock-info/TITLE/" TargetMode="External"/><Relationship Id="rId1979" Type="http://schemas.openxmlformats.org/officeDocument/2006/relationships/hyperlink" Target="http://siamchart.com/stock-chart/VCOM/" TargetMode="External"/><Relationship Id="rId33" Type="http://schemas.openxmlformats.org/officeDocument/2006/relationships/hyperlink" Target="http://siamchart.com/stock-chart/ACG/" TargetMode="External"/><Relationship Id="rId1601" Type="http://schemas.openxmlformats.org/officeDocument/2006/relationships/hyperlink" Target="http://siamchart.com/stock-ichart/SUSCO/" TargetMode="External"/><Relationship Id="rId1839" Type="http://schemas.openxmlformats.org/officeDocument/2006/relationships/hyperlink" Target="http://siamchart.com/stock-ichart/TPS/" TargetMode="External"/><Relationship Id="rId182" Type="http://schemas.openxmlformats.org/officeDocument/2006/relationships/hyperlink" Target="http://siamchart.com/stock-info/ASN/" TargetMode="External"/><Relationship Id="rId1906" Type="http://schemas.openxmlformats.org/officeDocument/2006/relationships/hyperlink" Target="http://siamchart.com/stock-ichart/TU/" TargetMode="External"/><Relationship Id="rId487" Type="http://schemas.openxmlformats.org/officeDocument/2006/relationships/hyperlink" Target="http://siamchart.com/stock-ichart/D/" TargetMode="External"/><Relationship Id="rId694" Type="http://schemas.openxmlformats.org/officeDocument/2006/relationships/hyperlink" Target="http://siamchart.com/stock-chart/GUNKUL/" TargetMode="External"/><Relationship Id="rId347" Type="http://schemas.openxmlformats.org/officeDocument/2006/relationships/hyperlink" Target="http://siamchart.com/stock-ichart/CCP/" TargetMode="External"/><Relationship Id="rId999" Type="http://schemas.openxmlformats.org/officeDocument/2006/relationships/hyperlink" Target="http://siamchart.com/stock-ichart/MC/" TargetMode="External"/><Relationship Id="rId1184" Type="http://schemas.openxmlformats.org/officeDocument/2006/relationships/hyperlink" Target="http://siamchart.com/stock-chart/PLANET/" TargetMode="External"/><Relationship Id="rId2028" Type="http://schemas.openxmlformats.org/officeDocument/2006/relationships/hyperlink" Target="http://siamchart.com/stock-ichart/WR/" TargetMode="External"/><Relationship Id="rId554" Type="http://schemas.openxmlformats.org/officeDocument/2006/relationships/hyperlink" Target="http://siamchart.com/stock-ichart/EFORL/" TargetMode="External"/><Relationship Id="rId761" Type="http://schemas.openxmlformats.org/officeDocument/2006/relationships/hyperlink" Target="http://siamchart.com/stock-info/IMH/" TargetMode="External"/><Relationship Id="rId859" Type="http://schemas.openxmlformats.org/officeDocument/2006/relationships/hyperlink" Target="http://siamchart.com/stock-ichart/KASET/" TargetMode="External"/><Relationship Id="rId1391" Type="http://schemas.openxmlformats.org/officeDocument/2006/relationships/hyperlink" Target="http://siamchart.com/stock-ichart/SCP/" TargetMode="External"/><Relationship Id="rId1489" Type="http://schemas.openxmlformats.org/officeDocument/2006/relationships/hyperlink" Target="http://siamchart.com/stock-info/SMK/" TargetMode="External"/><Relationship Id="rId1696" Type="http://schemas.openxmlformats.org/officeDocument/2006/relationships/hyperlink" Target="http://siamchart.com/stock-ichart/THANA/" TargetMode="External"/><Relationship Id="rId207" Type="http://schemas.openxmlformats.org/officeDocument/2006/relationships/hyperlink" Target="http://siamchart.com/stock-chart/B52/" TargetMode="External"/><Relationship Id="rId414" Type="http://schemas.openxmlformats.org/officeDocument/2006/relationships/hyperlink" Target="http://siamchart.com/stock-info/CMO/" TargetMode="External"/><Relationship Id="rId621" Type="http://schemas.openxmlformats.org/officeDocument/2006/relationships/hyperlink" Target="http://siamchart.com/stock-chart/FSS/" TargetMode="External"/><Relationship Id="rId1044" Type="http://schemas.openxmlformats.org/officeDocument/2006/relationships/hyperlink" Target="http://siamchart.com/stock-ichart/MOONG/" TargetMode="External"/><Relationship Id="rId1251" Type="http://schemas.openxmlformats.org/officeDocument/2006/relationships/hyperlink" Target="http://siamchart.com/stock-chart/PTT/" TargetMode="External"/><Relationship Id="rId1349" Type="http://schemas.openxmlformats.org/officeDocument/2006/relationships/hyperlink" Target="http://siamchart.com/stock-chart/SAPPE/" TargetMode="External"/><Relationship Id="rId719" Type="http://schemas.openxmlformats.org/officeDocument/2006/relationships/hyperlink" Target="http://siamchart.com/stock-ichart/HTC/" TargetMode="External"/><Relationship Id="rId926" Type="http://schemas.openxmlformats.org/officeDocument/2006/relationships/hyperlink" Target="http://siamchart.com/stock-chart/KYE/" TargetMode="External"/><Relationship Id="rId1111" Type="http://schemas.openxmlformats.org/officeDocument/2006/relationships/hyperlink" Target="http://siamchart.com/stock-ichart/NTV/" TargetMode="External"/><Relationship Id="rId1556" Type="http://schemas.openxmlformats.org/officeDocument/2006/relationships/hyperlink" Target="http://siamchart.com/stock-info/SSP/" TargetMode="External"/><Relationship Id="rId1763" Type="http://schemas.openxmlformats.org/officeDocument/2006/relationships/hyperlink" Target="http://siamchart.com/stock-ichart/TMD/" TargetMode="External"/><Relationship Id="rId1970" Type="http://schemas.openxmlformats.org/officeDocument/2006/relationships/hyperlink" Target="http://siamchart.com/stock-ichart/UTP/" TargetMode="External"/><Relationship Id="rId55" Type="http://schemas.openxmlformats.org/officeDocument/2006/relationships/hyperlink" Target="http://siamchart.com/stock-ichart/AFC/" TargetMode="External"/><Relationship Id="rId1209" Type="http://schemas.openxmlformats.org/officeDocument/2006/relationships/hyperlink" Target="http://siamchart.com/stock-ichart/PR9/" TargetMode="External"/><Relationship Id="rId1416" Type="http://schemas.openxmlformats.org/officeDocument/2006/relationships/hyperlink" Target="http://siamchart.com/stock-info/SF/" TargetMode="External"/><Relationship Id="rId1623" Type="http://schemas.openxmlformats.org/officeDocument/2006/relationships/hyperlink" Target="http://siamchart.com/stock-info/SYNEX/" TargetMode="External"/><Relationship Id="rId1830" Type="http://schemas.openxmlformats.org/officeDocument/2006/relationships/hyperlink" Target="http://siamchart.com/stock-ichart/TPLAS/" TargetMode="External"/><Relationship Id="rId1928" Type="http://schemas.openxmlformats.org/officeDocument/2006/relationships/hyperlink" Target="http://siamchart.com/stock-info/TWZ/" TargetMode="External"/><Relationship Id="rId271" Type="http://schemas.openxmlformats.org/officeDocument/2006/relationships/hyperlink" Target="http://siamchart.com/stock-ichart/BIG/" TargetMode="External"/><Relationship Id="rId131" Type="http://schemas.openxmlformats.org/officeDocument/2006/relationships/hyperlink" Target="http://siamchart.com/stock-info/APCO/" TargetMode="External"/><Relationship Id="rId369" Type="http://schemas.openxmlformats.org/officeDocument/2006/relationships/hyperlink" Target="http://siamchart.com/stock-info/CHAYO/" TargetMode="External"/><Relationship Id="rId576" Type="http://schemas.openxmlformats.org/officeDocument/2006/relationships/hyperlink" Target="http://siamchart.com/stock-info/ESSO/" TargetMode="External"/><Relationship Id="rId783" Type="http://schemas.openxmlformats.org/officeDocument/2006/relationships/hyperlink" Target="http://siamchart.com/stock-chart/IP/" TargetMode="External"/><Relationship Id="rId990" Type="http://schemas.openxmlformats.org/officeDocument/2006/relationships/hyperlink" Target="http://siamchart.com/stock-chart/MBAX/" TargetMode="External"/><Relationship Id="rId229" Type="http://schemas.openxmlformats.org/officeDocument/2006/relationships/hyperlink" Target="http://siamchart.com/stock-ichart/BC/" TargetMode="External"/><Relationship Id="rId436" Type="http://schemas.openxmlformats.org/officeDocument/2006/relationships/hyperlink" Target="http://siamchart.com/stock-chart/CPF/" TargetMode="External"/><Relationship Id="rId643" Type="http://schemas.openxmlformats.org/officeDocument/2006/relationships/hyperlink" Target="http://siamchart.com/stock-ichart/GENCO/" TargetMode="External"/><Relationship Id="rId1066" Type="http://schemas.openxmlformats.org/officeDocument/2006/relationships/hyperlink" Target="http://siamchart.com/stock-chart/NCH/" TargetMode="External"/><Relationship Id="rId1273" Type="http://schemas.openxmlformats.org/officeDocument/2006/relationships/hyperlink" Target="http://siamchart.com/stock-chart/RCI/" TargetMode="External"/><Relationship Id="rId1480" Type="http://schemas.openxmlformats.org/officeDocument/2006/relationships/hyperlink" Target="http://siamchart.com/stock-info/SLP/" TargetMode="External"/><Relationship Id="rId850" Type="http://schemas.openxmlformats.org/officeDocument/2006/relationships/hyperlink" Target="http://siamchart.com/stock-ichart/JWD/" TargetMode="External"/><Relationship Id="rId948" Type="http://schemas.openxmlformats.org/officeDocument/2006/relationships/hyperlink" Target="http://siamchart.com/stock-chart/LHFG/" TargetMode="External"/><Relationship Id="rId1133" Type="http://schemas.openxmlformats.org/officeDocument/2006/relationships/hyperlink" Target="http://siamchart.com/stock-chart/ORI/" TargetMode="External"/><Relationship Id="rId1578" Type="http://schemas.openxmlformats.org/officeDocument/2006/relationships/hyperlink" Target="http://siamchart.com/stock-ichart/STEC/" TargetMode="External"/><Relationship Id="rId1785" Type="http://schemas.openxmlformats.org/officeDocument/2006/relationships/hyperlink" Target="http://siamchart.com/stock-info/TNITY/" TargetMode="External"/><Relationship Id="rId1992" Type="http://schemas.openxmlformats.org/officeDocument/2006/relationships/hyperlink" Target="http://siamchart.com/stock-ichart/VNT/" TargetMode="External"/><Relationship Id="rId77" Type="http://schemas.openxmlformats.org/officeDocument/2006/relationships/hyperlink" Target="http://siamchart.com/stock-info/AIT/" TargetMode="External"/><Relationship Id="rId503" Type="http://schemas.openxmlformats.org/officeDocument/2006/relationships/hyperlink" Target="http://siamchart.com/stock-info/DEMCO/" TargetMode="External"/><Relationship Id="rId710" Type="http://schemas.openxmlformats.org/officeDocument/2006/relationships/hyperlink" Target="http://siamchart.com/stock-ichart/HFT/" TargetMode="External"/><Relationship Id="rId808" Type="http://schemas.openxmlformats.org/officeDocument/2006/relationships/hyperlink" Target="http://siamchart.com/stock-ichart/J/" TargetMode="External"/><Relationship Id="rId1340" Type="http://schemas.openxmlformats.org/officeDocument/2006/relationships/hyperlink" Target="http://siamchart.com/stock-chart/SAMCO/" TargetMode="External"/><Relationship Id="rId1438" Type="http://schemas.openxmlformats.org/officeDocument/2006/relationships/hyperlink" Target="http://siamchart.com/stock-ichart/SIAM/" TargetMode="External"/><Relationship Id="rId1645" Type="http://schemas.openxmlformats.org/officeDocument/2006/relationships/hyperlink" Target="http://siamchart.com/stock-chart/TBSP/" TargetMode="External"/><Relationship Id="rId1200" Type="http://schemas.openxmlformats.org/officeDocument/2006/relationships/hyperlink" Target="http://siamchart.com/stock-chart/PPM/" TargetMode="External"/><Relationship Id="rId1852" Type="http://schemas.openxmlformats.org/officeDocument/2006/relationships/hyperlink" Target="http://siamchart.com/stock-info/TRC/" TargetMode="External"/><Relationship Id="rId1505" Type="http://schemas.openxmlformats.org/officeDocument/2006/relationships/hyperlink" Target="http://siamchart.com/stock-chart/SOLAR/" TargetMode="External"/><Relationship Id="rId1712" Type="http://schemas.openxmlformats.org/officeDocument/2006/relationships/hyperlink" Target="http://siamchart.com/stock-info/THIP/" TargetMode="External"/><Relationship Id="rId293" Type="http://schemas.openxmlformats.org/officeDocument/2006/relationships/hyperlink" Target="http://siamchart.com/stock-info/BLAND/" TargetMode="External"/><Relationship Id="rId153" Type="http://schemas.openxmlformats.org/officeDocument/2006/relationships/hyperlink" Target="http://siamchart.com/stock-chart/ARIP/" TargetMode="External"/><Relationship Id="rId360" Type="http://schemas.openxmlformats.org/officeDocument/2006/relationships/hyperlink" Target="http://siamchart.com/stock-info/CGD/" TargetMode="External"/><Relationship Id="rId598" Type="http://schemas.openxmlformats.org/officeDocument/2006/relationships/hyperlink" Target="http://siamchart.com/stock-ichart/FLOYD/" TargetMode="External"/><Relationship Id="rId2041" Type="http://schemas.openxmlformats.org/officeDocument/2006/relationships/hyperlink" Target="http://siamchart.com/stock-chart/ZIGA/" TargetMode="External"/><Relationship Id="rId220" Type="http://schemas.openxmlformats.org/officeDocument/2006/relationships/hyperlink" Target="http://siamchart.com/stock-ichart/BANPU/" TargetMode="External"/><Relationship Id="rId458" Type="http://schemas.openxmlformats.org/officeDocument/2006/relationships/hyperlink" Target="http://siamchart.com/stock-ichart/CPW/" TargetMode="External"/><Relationship Id="rId665" Type="http://schemas.openxmlformats.org/officeDocument/2006/relationships/hyperlink" Target="http://siamchart.com/stock-chart/GLOCON/" TargetMode="External"/><Relationship Id="rId872" Type="http://schemas.openxmlformats.org/officeDocument/2006/relationships/hyperlink" Target="http://siamchart.com/stock-chart/KCE/" TargetMode="External"/><Relationship Id="rId1088" Type="http://schemas.openxmlformats.org/officeDocument/2006/relationships/hyperlink" Target="http://siamchart.com/stock-chart/NKI/" TargetMode="External"/><Relationship Id="rId1295" Type="http://schemas.openxmlformats.org/officeDocument/2006/relationships/hyperlink" Target="http://siamchart.com/stock-chart/RS/" TargetMode="External"/><Relationship Id="rId318" Type="http://schemas.openxmlformats.org/officeDocument/2006/relationships/hyperlink" Target="http://siamchart.com/stock-ichart/BSBM/" TargetMode="External"/><Relationship Id="rId525" Type="http://schemas.openxmlformats.org/officeDocument/2006/relationships/hyperlink" Target="http://siamchart.com/stock-chart/DTAC/" TargetMode="External"/><Relationship Id="rId732" Type="http://schemas.openxmlformats.org/officeDocument/2006/relationships/hyperlink" Target="http://siamchart.com/stock-info/ICC/" TargetMode="External"/><Relationship Id="rId1155" Type="http://schemas.openxmlformats.org/officeDocument/2006/relationships/hyperlink" Target="http://siamchart.com/stock-ichart/PCSGH/" TargetMode="External"/><Relationship Id="rId1362" Type="http://schemas.openxmlformats.org/officeDocument/2006/relationships/hyperlink" Target="http://siamchart.com/stock-ichart/SAWANG/" TargetMode="External"/><Relationship Id="rId99" Type="http://schemas.openxmlformats.org/officeDocument/2006/relationships/hyperlink" Target="http://siamchart.com/stock-chart/ALUCON/" TargetMode="External"/><Relationship Id="rId1015" Type="http://schemas.openxmlformats.org/officeDocument/2006/relationships/hyperlink" Target="http://siamchart.com/stock-ichart/MFC/" TargetMode="External"/><Relationship Id="rId1222" Type="http://schemas.openxmlformats.org/officeDocument/2006/relationships/hyperlink" Target="http://siamchart.com/stock-ichart/PRIME/" TargetMode="External"/><Relationship Id="rId1667" Type="http://schemas.openxmlformats.org/officeDocument/2006/relationships/hyperlink" Target="http://siamchart.com/stock-ichart/TCOAT/" TargetMode="External"/><Relationship Id="rId1874" Type="http://schemas.openxmlformats.org/officeDocument/2006/relationships/hyperlink" Target="http://siamchart.com/stock-chart/TSF/" TargetMode="External"/><Relationship Id="rId1527" Type="http://schemas.openxmlformats.org/officeDocument/2006/relationships/hyperlink" Target="http://siamchart.com/stock-ichart/SPCG/" TargetMode="External"/><Relationship Id="rId1734" Type="http://schemas.openxmlformats.org/officeDocument/2006/relationships/hyperlink" Target="http://siamchart.com/stock-ichart/TIPCO/" TargetMode="External"/><Relationship Id="rId1941" Type="http://schemas.openxmlformats.org/officeDocument/2006/relationships/hyperlink" Target="http://siamchart.com/stock-chart/UEC/" TargetMode="External"/><Relationship Id="rId26" Type="http://schemas.openxmlformats.org/officeDocument/2006/relationships/hyperlink" Target="http://siamchart.com/stock-info/ACAP/" TargetMode="External"/><Relationship Id="rId175" Type="http://schemas.openxmlformats.org/officeDocument/2006/relationships/hyperlink" Target="http://siamchart.com/stock-ichart/ASIMAR/" TargetMode="External"/><Relationship Id="rId1801" Type="http://schemas.openxmlformats.org/officeDocument/2006/relationships/hyperlink" Target="http://siamchart.com/stock-ichart/TOG/" TargetMode="External"/><Relationship Id="rId382" Type="http://schemas.openxmlformats.org/officeDocument/2006/relationships/hyperlink" Target="http://siamchart.com/stock-chart/CHOW/" TargetMode="External"/><Relationship Id="rId687" Type="http://schemas.openxmlformats.org/officeDocument/2006/relationships/hyperlink" Target="http://siamchart.com/stock-ichart/GSTEEL/" TargetMode="External"/><Relationship Id="rId242" Type="http://schemas.openxmlformats.org/officeDocument/2006/relationships/hyperlink" Target="http://siamchart.com/stock-info/BCT/" TargetMode="External"/><Relationship Id="rId894" Type="http://schemas.openxmlformats.org/officeDocument/2006/relationships/hyperlink" Target="http://siamchart.com/stock-info/KK/" TargetMode="External"/><Relationship Id="rId1177" Type="http://schemas.openxmlformats.org/officeDocument/2006/relationships/hyperlink" Target="http://siamchart.com/stock-ichart/PJW/" TargetMode="External"/><Relationship Id="rId102" Type="http://schemas.openxmlformats.org/officeDocument/2006/relationships/hyperlink" Target="http://siamchart.com/stock-chart/AMA/" TargetMode="External"/><Relationship Id="rId547" Type="http://schemas.openxmlformats.org/officeDocument/2006/relationships/hyperlink" Target="http://siamchart.com/stock-chart/ECL/" TargetMode="External"/><Relationship Id="rId754" Type="http://schemas.openxmlformats.org/officeDocument/2006/relationships/hyperlink" Target="http://siamchart.com/stock-ichart/ILINK/" TargetMode="External"/><Relationship Id="rId961" Type="http://schemas.openxmlformats.org/officeDocument/2006/relationships/hyperlink" Target="http://siamchart.com/stock-info/LPN/" TargetMode="External"/><Relationship Id="rId1384" Type="http://schemas.openxmlformats.org/officeDocument/2006/relationships/hyperlink" Target="http://siamchart.com/stock-chart/SCM/" TargetMode="External"/><Relationship Id="rId1591" Type="http://schemas.openxmlformats.org/officeDocument/2006/relationships/hyperlink" Target="http://siamchart.com/stock-chart/SUC/" TargetMode="External"/><Relationship Id="rId1689" Type="http://schemas.openxmlformats.org/officeDocument/2006/relationships/hyperlink" Target="http://siamchart.com/stock-info/TGPRO/" TargetMode="External"/><Relationship Id="rId90" Type="http://schemas.openxmlformats.org/officeDocument/2006/relationships/hyperlink" Target="http://siamchart.com/stock-chart/ALL/" TargetMode="External"/><Relationship Id="rId407" Type="http://schemas.openxmlformats.org/officeDocument/2006/relationships/hyperlink" Target="http://siamchart.com/stock-ichart/CMAN/" TargetMode="External"/><Relationship Id="rId614" Type="http://schemas.openxmlformats.org/officeDocument/2006/relationships/hyperlink" Target="http://siamchart.com/stock-info/FPI/" TargetMode="External"/><Relationship Id="rId821" Type="http://schemas.openxmlformats.org/officeDocument/2006/relationships/hyperlink" Target="http://siamchart.com/stock-info/JCKH/" TargetMode="External"/><Relationship Id="rId1037" Type="http://schemas.openxmlformats.org/officeDocument/2006/relationships/hyperlink" Target="http://siamchart.com/stock-chart/MM/" TargetMode="External"/><Relationship Id="rId1244" Type="http://schemas.openxmlformats.org/officeDocument/2006/relationships/hyperlink" Target="http://siamchart.com/stock-ichart/PSTC/" TargetMode="External"/><Relationship Id="rId1451" Type="http://schemas.openxmlformats.org/officeDocument/2006/relationships/hyperlink" Target="http://siamchart.com/stock-info/SIRI/" TargetMode="External"/><Relationship Id="rId1896" Type="http://schemas.openxmlformats.org/officeDocument/2006/relationships/hyperlink" Target="http://siamchart.com/stock-info/TTCL/" TargetMode="External"/><Relationship Id="rId919" Type="http://schemas.openxmlformats.org/officeDocument/2006/relationships/hyperlink" Target="http://siamchart.com/stock-chart/KWC/" TargetMode="External"/><Relationship Id="rId1104" Type="http://schemas.openxmlformats.org/officeDocument/2006/relationships/hyperlink" Target="http://siamchart.com/stock-info/NRF/" TargetMode="External"/><Relationship Id="rId1311" Type="http://schemas.openxmlformats.org/officeDocument/2006/relationships/hyperlink" Target="http://siamchart.com/stock-ichart/S/" TargetMode="External"/><Relationship Id="rId1549" Type="http://schemas.openxmlformats.org/officeDocument/2006/relationships/hyperlink" Target="http://siamchart.com/stock-info/SRICHA/" TargetMode="External"/><Relationship Id="rId1756" Type="http://schemas.openxmlformats.org/officeDocument/2006/relationships/hyperlink" Target="http://siamchart.com/stock-info/TM/" TargetMode="External"/><Relationship Id="rId1963" Type="http://schemas.openxmlformats.org/officeDocument/2006/relationships/hyperlink" Target="http://siamchart.com/stock-chart/UPOIC/" TargetMode="External"/><Relationship Id="rId48" Type="http://schemas.openxmlformats.org/officeDocument/2006/relationships/hyperlink" Target="http://siamchart.com/stock-chart/AEONTS/" TargetMode="External"/><Relationship Id="rId1409" Type="http://schemas.openxmlformats.org/officeDocument/2006/relationships/hyperlink" Target="http://siamchart.com/stock-ichart/SELIC/" TargetMode="External"/><Relationship Id="rId1616" Type="http://schemas.openxmlformats.org/officeDocument/2006/relationships/hyperlink" Target="http://siamchart.com/stock-ichart/SWC/" TargetMode="External"/><Relationship Id="rId1823" Type="http://schemas.openxmlformats.org/officeDocument/2006/relationships/hyperlink" Target="http://siamchart.com/stock-chart/TPIPL/" TargetMode="External"/><Relationship Id="rId197" Type="http://schemas.openxmlformats.org/officeDocument/2006/relationships/hyperlink" Target="http://siamchart.com/stock-info/AUCT/" TargetMode="External"/><Relationship Id="rId264" Type="http://schemas.openxmlformats.org/officeDocument/2006/relationships/hyperlink" Target="http://siamchart.com/stock-chart/BGT/" TargetMode="External"/><Relationship Id="rId471" Type="http://schemas.openxmlformats.org/officeDocument/2006/relationships/hyperlink" Target="http://siamchart.com/stock-info/CSC/" TargetMode="External"/><Relationship Id="rId124" Type="http://schemas.openxmlformats.org/officeDocument/2006/relationships/hyperlink" Target="http://siamchart.com/stock-ichart/AOT/" TargetMode="External"/><Relationship Id="rId569" Type="http://schemas.openxmlformats.org/officeDocument/2006/relationships/hyperlink" Target="http://siamchart.com/stock-ichart/EPG/" TargetMode="External"/><Relationship Id="rId776" Type="http://schemas.openxmlformats.org/officeDocument/2006/relationships/hyperlink" Target="http://siamchart.com/stock-info/INSET/" TargetMode="External"/><Relationship Id="rId983" Type="http://schemas.openxmlformats.org/officeDocument/2006/relationships/hyperlink" Target="http://siamchart.com/stock-info/MANRIN/" TargetMode="External"/><Relationship Id="rId1199" Type="http://schemas.openxmlformats.org/officeDocument/2006/relationships/hyperlink" Target="http://siamchart.com/stock-ichart/POST/" TargetMode="External"/><Relationship Id="rId331" Type="http://schemas.openxmlformats.org/officeDocument/2006/relationships/hyperlink" Target="http://siamchart.com/stock-chart/BUI/" TargetMode="External"/><Relationship Id="rId429" Type="http://schemas.openxmlformats.org/officeDocument/2006/relationships/hyperlink" Target="http://siamchart.com/stock-info/COMAN/" TargetMode="External"/><Relationship Id="rId636" Type="http://schemas.openxmlformats.org/officeDocument/2006/relationships/hyperlink" Target="http://siamchart.com/stock-chart/GCAP/" TargetMode="External"/><Relationship Id="rId1059" Type="http://schemas.openxmlformats.org/officeDocument/2006/relationships/hyperlink" Target="http://siamchart.com/stock-chart/NBC/" TargetMode="External"/><Relationship Id="rId1266" Type="http://schemas.openxmlformats.org/officeDocument/2006/relationships/hyperlink" Target="http://siamchart.com/stock-ichart/QTC/" TargetMode="External"/><Relationship Id="rId1473" Type="http://schemas.openxmlformats.org/officeDocument/2006/relationships/hyperlink" Target="http://siamchart.com/stock-chart/SKY/" TargetMode="External"/><Relationship Id="rId2012" Type="http://schemas.openxmlformats.org/officeDocument/2006/relationships/hyperlink" Target="http://siamchart.com/stock-chart/WIIK/" TargetMode="External"/><Relationship Id="rId843" Type="http://schemas.openxmlformats.org/officeDocument/2006/relationships/hyperlink" Target="http://siamchart.com/stock-chart/JUBILE/" TargetMode="External"/><Relationship Id="rId1126" Type="http://schemas.openxmlformats.org/officeDocument/2006/relationships/hyperlink" Target="http://siamchart.com/stock-chart/OHTL/" TargetMode="External"/><Relationship Id="rId1680" Type="http://schemas.openxmlformats.org/officeDocument/2006/relationships/hyperlink" Target="http://siamchart.com/stock-info/TFI/" TargetMode="External"/><Relationship Id="rId1778" Type="http://schemas.openxmlformats.org/officeDocument/2006/relationships/hyperlink" Target="http://siamchart.com/stock-ichart/TNDT/" TargetMode="External"/><Relationship Id="rId1985" Type="http://schemas.openxmlformats.org/officeDocument/2006/relationships/hyperlink" Target="http://siamchart.com/stock-chart/VIH/" TargetMode="External"/><Relationship Id="rId703" Type="http://schemas.openxmlformats.org/officeDocument/2006/relationships/hyperlink" Target="http://siamchart.com/stock-chart/HARN/" TargetMode="External"/><Relationship Id="rId910" Type="http://schemas.openxmlformats.org/officeDocument/2006/relationships/hyperlink" Target="http://siamchart.com/stock-ichart/KTC/" TargetMode="External"/><Relationship Id="rId1333" Type="http://schemas.openxmlformats.org/officeDocument/2006/relationships/hyperlink" Target="http://siamchart.com/stock-info/SALEE/" TargetMode="External"/><Relationship Id="rId1540" Type="http://schemas.openxmlformats.org/officeDocument/2006/relationships/hyperlink" Target="http://siamchart.com/stock-info/SPVI/" TargetMode="External"/><Relationship Id="rId1638" Type="http://schemas.openxmlformats.org/officeDocument/2006/relationships/hyperlink" Target="http://siamchart.com/stock-info/TAKUNI/" TargetMode="External"/><Relationship Id="rId1400" Type="http://schemas.openxmlformats.org/officeDocument/2006/relationships/hyperlink" Target="http://siamchart.com/stock-ichart/SE-ED/" TargetMode="External"/><Relationship Id="rId1845" Type="http://schemas.openxmlformats.org/officeDocument/2006/relationships/hyperlink" Target="http://siamchart.com/stock-ichart/TQR/" TargetMode="External"/><Relationship Id="rId1705" Type="http://schemas.openxmlformats.org/officeDocument/2006/relationships/hyperlink" Target="http://siamchart.com/stock-ichart/THE/" TargetMode="External"/><Relationship Id="rId1912" Type="http://schemas.openxmlformats.org/officeDocument/2006/relationships/hyperlink" Target="http://siamchart.com/stock-ichart/TVI/" TargetMode="External"/><Relationship Id="rId286" Type="http://schemas.openxmlformats.org/officeDocument/2006/relationships/hyperlink" Target="http://siamchart.com/stock-ichart/BKI/" TargetMode="External"/><Relationship Id="rId493" Type="http://schemas.openxmlformats.org/officeDocument/2006/relationships/hyperlink" Target="http://siamchart.com/stock-ichart/DCON/" TargetMode="External"/><Relationship Id="rId146" Type="http://schemas.openxmlformats.org/officeDocument/2006/relationships/hyperlink" Target="http://siamchart.com/stock-info/AQ/" TargetMode="External"/><Relationship Id="rId353" Type="http://schemas.openxmlformats.org/officeDocument/2006/relationships/hyperlink" Target="http://siamchart.com/stock-ichart/CENTEL/" TargetMode="External"/><Relationship Id="rId560" Type="http://schemas.openxmlformats.org/officeDocument/2006/relationships/hyperlink" Target="http://siamchart.com/stock-ichart/EKH/" TargetMode="External"/><Relationship Id="rId798" Type="http://schemas.openxmlformats.org/officeDocument/2006/relationships/hyperlink" Target="http://siamchart.com/stock-chart/ITD/" TargetMode="External"/><Relationship Id="rId1190" Type="http://schemas.openxmlformats.org/officeDocument/2006/relationships/hyperlink" Target="http://siamchart.com/stock-chart/PM/" TargetMode="External"/><Relationship Id="rId2034" Type="http://schemas.openxmlformats.org/officeDocument/2006/relationships/hyperlink" Target="http://siamchart.com/stock-ichart/YCI/" TargetMode="External"/><Relationship Id="rId213" Type="http://schemas.openxmlformats.org/officeDocument/2006/relationships/hyperlink" Target="http://siamchart.com/stock-chart/BAFS/" TargetMode="External"/><Relationship Id="rId420" Type="http://schemas.openxmlformats.org/officeDocument/2006/relationships/hyperlink" Target="http://siamchart.com/stock-info/CNT/" TargetMode="External"/><Relationship Id="rId658" Type="http://schemas.openxmlformats.org/officeDocument/2006/relationships/hyperlink" Target="http://siamchart.com/stock-ichart/GL/" TargetMode="External"/><Relationship Id="rId865" Type="http://schemas.openxmlformats.org/officeDocument/2006/relationships/hyperlink" Target="http://siamchart.com/stock-ichart/KBS/" TargetMode="External"/><Relationship Id="rId1050" Type="http://schemas.openxmlformats.org/officeDocument/2006/relationships/hyperlink" Target="http://siamchart.com/stock-ichart/MPIC/" TargetMode="External"/><Relationship Id="rId1288" Type="http://schemas.openxmlformats.org/officeDocument/2006/relationships/hyperlink" Target="http://siamchart.com/stock-ichart/ROJNA/" TargetMode="External"/><Relationship Id="rId1495" Type="http://schemas.openxmlformats.org/officeDocument/2006/relationships/hyperlink" Target="http://siamchart.com/stock-info/SMT/" TargetMode="External"/><Relationship Id="rId518" Type="http://schemas.openxmlformats.org/officeDocument/2006/relationships/hyperlink" Target="http://siamchart.com/stock-info/DOD/" TargetMode="External"/><Relationship Id="rId725" Type="http://schemas.openxmlformats.org/officeDocument/2006/relationships/hyperlink" Target="http://siamchart.com/stock-ichart/HUMAN/" TargetMode="External"/><Relationship Id="rId932" Type="http://schemas.openxmlformats.org/officeDocument/2006/relationships/hyperlink" Target="http://siamchart.com/stock-chart/LALIN/" TargetMode="External"/><Relationship Id="rId1148" Type="http://schemas.openxmlformats.org/officeDocument/2006/relationships/hyperlink" Target="http://siamchart.com/stock-chart/PAP/" TargetMode="External"/><Relationship Id="rId1355" Type="http://schemas.openxmlformats.org/officeDocument/2006/relationships/hyperlink" Target="http://siamchart.com/stock-chart/SAUCE/" TargetMode="External"/><Relationship Id="rId1562" Type="http://schemas.openxmlformats.org/officeDocument/2006/relationships/hyperlink" Target="http://siamchart.com/stock-info/SST/" TargetMode="External"/><Relationship Id="rId1008" Type="http://schemas.openxmlformats.org/officeDocument/2006/relationships/hyperlink" Target="http://siamchart.com/stock-chart/MEGA/" TargetMode="External"/><Relationship Id="rId1215" Type="http://schemas.openxmlformats.org/officeDocument/2006/relationships/hyperlink" Target="http://siamchart.com/stock-chart/PREB/" TargetMode="External"/><Relationship Id="rId1422" Type="http://schemas.openxmlformats.org/officeDocument/2006/relationships/hyperlink" Target="http://siamchart.com/stock-info/SFP/" TargetMode="External"/><Relationship Id="rId1867" Type="http://schemas.openxmlformats.org/officeDocument/2006/relationships/hyperlink" Target="http://siamchart.com/stock-info/TRUE/" TargetMode="External"/><Relationship Id="rId61" Type="http://schemas.openxmlformats.org/officeDocument/2006/relationships/hyperlink" Target="http://siamchart.com/stock-ichart/AH/" TargetMode="External"/><Relationship Id="rId1727" Type="http://schemas.openxmlformats.org/officeDocument/2006/relationships/hyperlink" Target="http://siamchart.com/stock-chart/TIGER/" TargetMode="External"/><Relationship Id="rId1934" Type="http://schemas.openxmlformats.org/officeDocument/2006/relationships/hyperlink" Target="http://siamchart.com/stock-info/U/" TargetMode="External"/><Relationship Id="rId19" Type="http://schemas.openxmlformats.org/officeDocument/2006/relationships/hyperlink" Target="http://siamchart.com/stock-ichart/ABICO/" TargetMode="External"/><Relationship Id="rId168" Type="http://schemas.openxmlformats.org/officeDocument/2006/relationships/hyperlink" Target="http://siamchart.com/stock-chart/ASIA/" TargetMode="External"/><Relationship Id="rId375" Type="http://schemas.openxmlformats.org/officeDocument/2006/relationships/hyperlink" Target="http://siamchart.com/stock-info/CHG/" TargetMode="External"/><Relationship Id="rId582" Type="http://schemas.openxmlformats.org/officeDocument/2006/relationships/hyperlink" Target="http://siamchart.com/stock-info/ETC/" TargetMode="External"/><Relationship Id="rId3" Type="http://schemas.openxmlformats.org/officeDocument/2006/relationships/hyperlink" Target="http://siamchart.com/stock-info/2S/" TargetMode="External"/><Relationship Id="rId235" Type="http://schemas.openxmlformats.org/officeDocument/2006/relationships/hyperlink" Target="http://siamchart.com/stock-ichart/BCP/" TargetMode="External"/><Relationship Id="rId442" Type="http://schemas.openxmlformats.org/officeDocument/2006/relationships/hyperlink" Target="http://siamchart.com/stock-chart/CPI/" TargetMode="External"/><Relationship Id="rId887" Type="http://schemas.openxmlformats.org/officeDocument/2006/relationships/hyperlink" Target="http://siamchart.com/stock-ichart/KIAT/" TargetMode="External"/><Relationship Id="rId1072" Type="http://schemas.openxmlformats.org/officeDocument/2006/relationships/hyperlink" Target="http://siamchart.com/stock-chart/NEP/" TargetMode="External"/><Relationship Id="rId302" Type="http://schemas.openxmlformats.org/officeDocument/2006/relationships/hyperlink" Target="http://siamchart.com/stock-chart/BPP/" TargetMode="External"/><Relationship Id="rId747" Type="http://schemas.openxmlformats.org/officeDocument/2006/relationships/hyperlink" Target="http://siamchart.com/stock-chart/IIG/" TargetMode="External"/><Relationship Id="rId954" Type="http://schemas.openxmlformats.org/officeDocument/2006/relationships/hyperlink" Target="http://siamchart.com/stock-ichart/LIT/" TargetMode="External"/><Relationship Id="rId1377" Type="http://schemas.openxmlformats.org/officeDocument/2006/relationships/hyperlink" Target="http://siamchart.com/stock-info/SCG/" TargetMode="External"/><Relationship Id="rId1584" Type="http://schemas.openxmlformats.org/officeDocument/2006/relationships/hyperlink" Target="http://siamchart.com/stock-ichart/STHAI/" TargetMode="External"/><Relationship Id="rId1791" Type="http://schemas.openxmlformats.org/officeDocument/2006/relationships/hyperlink" Target="http://siamchart.com/stock-chart/TNPC/" TargetMode="External"/><Relationship Id="rId83" Type="http://schemas.openxmlformats.org/officeDocument/2006/relationships/hyperlink" Target="http://siamchart.com/stock-info/AJA/" TargetMode="External"/><Relationship Id="rId607" Type="http://schemas.openxmlformats.org/officeDocument/2006/relationships/hyperlink" Target="http://siamchart.com/stock-ichart/FNS/" TargetMode="External"/><Relationship Id="rId814" Type="http://schemas.openxmlformats.org/officeDocument/2006/relationships/hyperlink" Target="http://siamchart.com/stock-ichart/JAS/" TargetMode="External"/><Relationship Id="rId1237" Type="http://schemas.openxmlformats.org/officeDocument/2006/relationships/hyperlink" Target="http://siamchart.com/stock-chart/PROUD/" TargetMode="External"/><Relationship Id="rId1444" Type="http://schemas.openxmlformats.org/officeDocument/2006/relationships/hyperlink" Target="http://siamchart.com/stock-ichart/SIMAT/" TargetMode="External"/><Relationship Id="rId1651" Type="http://schemas.openxmlformats.org/officeDocument/2006/relationships/hyperlink" Target="http://siamchart.com/stock-chart/TCAP/" TargetMode="External"/><Relationship Id="rId1889" Type="http://schemas.openxmlformats.org/officeDocument/2006/relationships/hyperlink" Target="http://siamchart.com/stock-ichart/TTA/" TargetMode="External"/><Relationship Id="rId1304" Type="http://schemas.openxmlformats.org/officeDocument/2006/relationships/hyperlink" Target="http://siamchart.com/stock-chart/RWI/" TargetMode="External"/><Relationship Id="rId1511" Type="http://schemas.openxmlformats.org/officeDocument/2006/relationships/hyperlink" Target="http://siamchart.com/stock-chart/SORKON/" TargetMode="External"/><Relationship Id="rId1749" Type="http://schemas.openxmlformats.org/officeDocument/2006/relationships/hyperlink" Target="http://siamchart.com/stock-ichart/TKS/" TargetMode="External"/><Relationship Id="rId1956" Type="http://schemas.openxmlformats.org/officeDocument/2006/relationships/hyperlink" Target="http://siamchart.com/stock-ichart/UOBKH/" TargetMode="External"/><Relationship Id="rId1609" Type="http://schemas.openxmlformats.org/officeDocument/2006/relationships/hyperlink" Target="http://siamchart.com/stock-chart/SVI/" TargetMode="External"/><Relationship Id="rId1816" Type="http://schemas.openxmlformats.org/officeDocument/2006/relationships/hyperlink" Target="http://siamchart.com/stock-info/TPBI/" TargetMode="External"/><Relationship Id="rId10" Type="http://schemas.openxmlformats.org/officeDocument/2006/relationships/hyperlink" Target="http://siamchart.com/stock-chart/A/" TargetMode="External"/><Relationship Id="rId397" Type="http://schemas.openxmlformats.org/officeDocument/2006/relationships/hyperlink" Target="http://siamchart.com/stock-chart/CK/" TargetMode="External"/><Relationship Id="rId257" Type="http://schemas.openxmlformats.org/officeDocument/2006/relationships/hyperlink" Target="http://siamchart.com/stock-info/BFIT/" TargetMode="External"/><Relationship Id="rId464" Type="http://schemas.openxmlformats.org/officeDocument/2006/relationships/hyperlink" Target="http://siamchart.com/stock-ichart/CRC/" TargetMode="External"/><Relationship Id="rId1010" Type="http://schemas.openxmlformats.org/officeDocument/2006/relationships/hyperlink" Target="http://siamchart.com/stock-chart/META/" TargetMode="External"/><Relationship Id="rId1094" Type="http://schemas.openxmlformats.org/officeDocument/2006/relationships/hyperlink" Target="http://siamchart.com/stock-chart/NOBLE/" TargetMode="External"/><Relationship Id="rId1108" Type="http://schemas.openxmlformats.org/officeDocument/2006/relationships/hyperlink" Target="http://siamchart.com/stock-ichart/NSL/" TargetMode="External"/><Relationship Id="rId1315" Type="http://schemas.openxmlformats.org/officeDocument/2006/relationships/hyperlink" Target="http://siamchart.com/stock-info/S11/" TargetMode="External"/><Relationship Id="rId1967" Type="http://schemas.openxmlformats.org/officeDocument/2006/relationships/hyperlink" Target="http://siamchart.com/stock-chart/UT/" TargetMode="External"/><Relationship Id="rId117" Type="http://schemas.openxmlformats.org/officeDocument/2006/relationships/hyperlink" Target="http://siamchart.com/stock-chart/AMC/" TargetMode="External"/><Relationship Id="rId671" Type="http://schemas.openxmlformats.org/officeDocument/2006/relationships/hyperlink" Target="http://siamchart.com/stock-chart/GPSC/" TargetMode="External"/><Relationship Id="rId769" Type="http://schemas.openxmlformats.org/officeDocument/2006/relationships/hyperlink" Target="http://siamchart.com/stock-ichart/INGRS/" TargetMode="External"/><Relationship Id="rId976" Type="http://schemas.openxmlformats.org/officeDocument/2006/relationships/hyperlink" Target="http://siamchart.com/stock-chart/MAKRO/" TargetMode="External"/><Relationship Id="rId1399" Type="http://schemas.openxmlformats.org/officeDocument/2006/relationships/hyperlink" Target="http://siamchart.com/stock-chart/SE-ED/" TargetMode="External"/><Relationship Id="rId324" Type="http://schemas.openxmlformats.org/officeDocument/2006/relationships/hyperlink" Target="http://siamchart.com/stock-ichart/BTNC/" TargetMode="External"/><Relationship Id="rId531" Type="http://schemas.openxmlformats.org/officeDocument/2006/relationships/hyperlink" Target="http://siamchart.com/stock-chart/DTCI/" TargetMode="External"/><Relationship Id="rId629" Type="http://schemas.openxmlformats.org/officeDocument/2006/relationships/hyperlink" Target="http://siamchart.com/stock-info/FVC/" TargetMode="External"/><Relationship Id="rId1161" Type="http://schemas.openxmlformats.org/officeDocument/2006/relationships/hyperlink" Target="http://siamchart.com/stock-ichart/PDJ/" TargetMode="External"/><Relationship Id="rId1259" Type="http://schemas.openxmlformats.org/officeDocument/2006/relationships/hyperlink" Target="http://siamchart.com/stock-chart/Q-CON/" TargetMode="External"/><Relationship Id="rId1466" Type="http://schemas.openxmlformats.org/officeDocument/2006/relationships/hyperlink" Target="http://siamchart.com/stock-info/SKE/" TargetMode="External"/><Relationship Id="rId2005" Type="http://schemas.openxmlformats.org/officeDocument/2006/relationships/hyperlink" Target="http://siamchart.com/stock-info/WGE/" TargetMode="External"/><Relationship Id="rId836" Type="http://schemas.openxmlformats.org/officeDocument/2006/relationships/hyperlink" Target="http://siamchart.com/stock-info/JR/" TargetMode="External"/><Relationship Id="rId1021" Type="http://schemas.openxmlformats.org/officeDocument/2006/relationships/hyperlink" Target="http://siamchart.com/stock-ichart/MICRO/" TargetMode="External"/><Relationship Id="rId1119" Type="http://schemas.openxmlformats.org/officeDocument/2006/relationships/hyperlink" Target="http://siamchart.com/stock-ichart/NYT/" TargetMode="External"/><Relationship Id="rId1673" Type="http://schemas.openxmlformats.org/officeDocument/2006/relationships/hyperlink" Target="http://siamchart.com/stock-ichart/TEAMG/" TargetMode="External"/><Relationship Id="rId1880" Type="http://schemas.openxmlformats.org/officeDocument/2006/relationships/hyperlink" Target="http://siamchart.com/stock-ichart/TSR/" TargetMode="External"/><Relationship Id="rId1978" Type="http://schemas.openxmlformats.org/officeDocument/2006/relationships/hyperlink" Target="http://siamchart.com/stock-ichart/VARO/" TargetMode="External"/><Relationship Id="rId903" Type="http://schemas.openxmlformats.org/officeDocument/2006/relationships/hyperlink" Target="http://siamchart.com/stock-info/KOOL/" TargetMode="External"/><Relationship Id="rId1326" Type="http://schemas.openxmlformats.org/officeDocument/2006/relationships/hyperlink" Target="http://siamchart.com/stock-ichart/SABUY/" TargetMode="External"/><Relationship Id="rId1533" Type="http://schemas.openxmlformats.org/officeDocument/2006/relationships/hyperlink" Target="http://siamchart.com/stock-ichart/SPI/" TargetMode="External"/><Relationship Id="rId1740" Type="http://schemas.openxmlformats.org/officeDocument/2006/relationships/hyperlink" Target="http://siamchart.com/stock-ichart/TITLE/" TargetMode="External"/><Relationship Id="rId32" Type="http://schemas.openxmlformats.org/officeDocument/2006/relationships/hyperlink" Target="http://siamchart.com/stock-info/ACE/" TargetMode="External"/><Relationship Id="rId1600" Type="http://schemas.openxmlformats.org/officeDocument/2006/relationships/hyperlink" Target="http://siamchart.com/stock-chart/SUSCO/" TargetMode="External"/><Relationship Id="rId1838" Type="http://schemas.openxmlformats.org/officeDocument/2006/relationships/hyperlink" Target="http://siamchart.com/stock-chart/TPS/" TargetMode="External"/><Relationship Id="rId181" Type="http://schemas.openxmlformats.org/officeDocument/2006/relationships/hyperlink" Target="http://siamchart.com/stock-ichart/ASN/" TargetMode="External"/><Relationship Id="rId1905" Type="http://schemas.openxmlformats.org/officeDocument/2006/relationships/hyperlink" Target="http://siamchart.com/stock-chart/TU/" TargetMode="External"/><Relationship Id="rId279" Type="http://schemas.openxmlformats.org/officeDocument/2006/relationships/hyperlink" Target="http://siamchart.com/stock-chart/BJCHI/" TargetMode="External"/><Relationship Id="rId486" Type="http://schemas.openxmlformats.org/officeDocument/2006/relationships/hyperlink" Target="http://siamchart.com/stock-chart/D/" TargetMode="External"/><Relationship Id="rId693" Type="http://schemas.openxmlformats.org/officeDocument/2006/relationships/hyperlink" Target="http://siamchart.com/stock-info/GULF/" TargetMode="External"/><Relationship Id="rId139" Type="http://schemas.openxmlformats.org/officeDocument/2006/relationships/hyperlink" Target="http://siamchart.com/stock-ichart/APP/" TargetMode="External"/><Relationship Id="rId346" Type="http://schemas.openxmlformats.org/officeDocument/2006/relationships/hyperlink" Target="http://siamchart.com/stock-chart/CCP/" TargetMode="External"/><Relationship Id="rId553" Type="http://schemas.openxmlformats.org/officeDocument/2006/relationships/hyperlink" Target="http://siamchart.com/stock-chart/EFORL/" TargetMode="External"/><Relationship Id="rId760" Type="http://schemas.openxmlformats.org/officeDocument/2006/relationships/hyperlink" Target="http://siamchart.com/stock-ichart/IMH/" TargetMode="External"/><Relationship Id="rId998" Type="http://schemas.openxmlformats.org/officeDocument/2006/relationships/hyperlink" Target="http://siamchart.com/stock-chart/MC/" TargetMode="External"/><Relationship Id="rId1183" Type="http://schemas.openxmlformats.org/officeDocument/2006/relationships/hyperlink" Target="http://siamchart.com/stock-ichart/PLANB/" TargetMode="External"/><Relationship Id="rId1390" Type="http://schemas.openxmlformats.org/officeDocument/2006/relationships/hyperlink" Target="http://siamchart.com/stock-chart/SCP/" TargetMode="External"/><Relationship Id="rId2027" Type="http://schemas.openxmlformats.org/officeDocument/2006/relationships/hyperlink" Target="http://siamchart.com/stock-chart/WR/" TargetMode="External"/><Relationship Id="rId206" Type="http://schemas.openxmlformats.org/officeDocument/2006/relationships/hyperlink" Target="http://siamchart.com/stock-info/B/" TargetMode="External"/><Relationship Id="rId413" Type="http://schemas.openxmlformats.org/officeDocument/2006/relationships/hyperlink" Target="http://siamchart.com/stock-ichart/CMO/" TargetMode="External"/><Relationship Id="rId858" Type="http://schemas.openxmlformats.org/officeDocument/2006/relationships/hyperlink" Target="http://siamchart.com/stock-chart/KASET/" TargetMode="External"/><Relationship Id="rId1043" Type="http://schemas.openxmlformats.org/officeDocument/2006/relationships/hyperlink" Target="http://siamchart.com/stock-chart/MOONG/" TargetMode="External"/><Relationship Id="rId1488" Type="http://schemas.openxmlformats.org/officeDocument/2006/relationships/hyperlink" Target="http://siamchart.com/stock-ichart/SMK/" TargetMode="External"/><Relationship Id="rId1695" Type="http://schemas.openxmlformats.org/officeDocument/2006/relationships/hyperlink" Target="http://siamchart.com/stock-chart/THANA/" TargetMode="External"/><Relationship Id="rId620" Type="http://schemas.openxmlformats.org/officeDocument/2006/relationships/hyperlink" Target="http://siamchart.com/stock-info/FSMART/" TargetMode="External"/><Relationship Id="rId718" Type="http://schemas.openxmlformats.org/officeDocument/2006/relationships/hyperlink" Target="http://siamchart.com/stock-chart/HTC/" TargetMode="External"/><Relationship Id="rId925" Type="http://schemas.openxmlformats.org/officeDocument/2006/relationships/hyperlink" Target="http://siamchart.com/stock-info/KWM/" TargetMode="External"/><Relationship Id="rId1250" Type="http://schemas.openxmlformats.org/officeDocument/2006/relationships/hyperlink" Target="http://siamchart.com/stock-ichart/PTL/" TargetMode="External"/><Relationship Id="rId1348" Type="http://schemas.openxmlformats.org/officeDocument/2006/relationships/hyperlink" Target="http://siamchart.com/stock-info/SANKO/" TargetMode="External"/><Relationship Id="rId1555" Type="http://schemas.openxmlformats.org/officeDocument/2006/relationships/hyperlink" Target="http://siamchart.com/stock-ichart/SSP/" TargetMode="External"/><Relationship Id="rId1762" Type="http://schemas.openxmlformats.org/officeDocument/2006/relationships/hyperlink" Target="http://siamchart.com/stock-chart/TMD/" TargetMode="External"/><Relationship Id="rId1110" Type="http://schemas.openxmlformats.org/officeDocument/2006/relationships/hyperlink" Target="http://siamchart.com/stock-chart/NTV/" TargetMode="External"/><Relationship Id="rId1208" Type="http://schemas.openxmlformats.org/officeDocument/2006/relationships/hyperlink" Target="http://siamchart.com/stock-chart/PR9/" TargetMode="External"/><Relationship Id="rId1415" Type="http://schemas.openxmlformats.org/officeDocument/2006/relationships/hyperlink" Target="http://siamchart.com/stock-ichart/SF/" TargetMode="External"/><Relationship Id="rId54" Type="http://schemas.openxmlformats.org/officeDocument/2006/relationships/hyperlink" Target="http://siamchart.com/stock-chart/AFC/" TargetMode="External"/><Relationship Id="rId1622" Type="http://schemas.openxmlformats.org/officeDocument/2006/relationships/hyperlink" Target="http://siamchart.com/stock-ichart/SYNEX/" TargetMode="External"/><Relationship Id="rId1927" Type="http://schemas.openxmlformats.org/officeDocument/2006/relationships/hyperlink" Target="http://siamchart.com/stock-ichart/TWZ/" TargetMode="External"/><Relationship Id="rId270" Type="http://schemas.openxmlformats.org/officeDocument/2006/relationships/hyperlink" Target="http://siamchart.com/stock-chart/BIG/" TargetMode="External"/><Relationship Id="rId130" Type="http://schemas.openxmlformats.org/officeDocument/2006/relationships/hyperlink" Target="http://siamchart.com/stock-ichart/APCO/" TargetMode="External"/><Relationship Id="rId368" Type="http://schemas.openxmlformats.org/officeDocument/2006/relationships/hyperlink" Target="http://siamchart.com/stock-ichart/CHAYO/" TargetMode="External"/><Relationship Id="rId575" Type="http://schemas.openxmlformats.org/officeDocument/2006/relationships/hyperlink" Target="http://siamchart.com/stock-ichart/ESSO/" TargetMode="External"/><Relationship Id="rId782" Type="http://schemas.openxmlformats.org/officeDocument/2006/relationships/hyperlink" Target="http://siamchart.com/stock-info/INTUCH/" TargetMode="External"/><Relationship Id="rId228" Type="http://schemas.openxmlformats.org/officeDocument/2006/relationships/hyperlink" Target="http://siamchart.com/stock-chart/BC/" TargetMode="External"/><Relationship Id="rId435" Type="http://schemas.openxmlformats.org/officeDocument/2006/relationships/hyperlink" Target="http://siamchart.com/stock-info/CPALL/" TargetMode="External"/><Relationship Id="rId642" Type="http://schemas.openxmlformats.org/officeDocument/2006/relationships/hyperlink" Target="http://siamchart.com/stock-chart/GENCO/" TargetMode="External"/><Relationship Id="rId1065" Type="http://schemas.openxmlformats.org/officeDocument/2006/relationships/hyperlink" Target="http://siamchart.com/stock-info/NCAP/" TargetMode="External"/><Relationship Id="rId1272" Type="http://schemas.openxmlformats.org/officeDocument/2006/relationships/hyperlink" Target="http://siamchart.com/stock-ichart/RBF/" TargetMode="External"/><Relationship Id="rId502" Type="http://schemas.openxmlformats.org/officeDocument/2006/relationships/hyperlink" Target="http://siamchart.com/stock-ichart/DEMCO/" TargetMode="External"/><Relationship Id="rId947" Type="http://schemas.openxmlformats.org/officeDocument/2006/relationships/hyperlink" Target="http://siamchart.com/stock-info/LH/" TargetMode="External"/><Relationship Id="rId1132" Type="http://schemas.openxmlformats.org/officeDocument/2006/relationships/hyperlink" Target="http://siamchart.com/stock-info/OR/" TargetMode="External"/><Relationship Id="rId1577" Type="http://schemas.openxmlformats.org/officeDocument/2006/relationships/hyperlink" Target="http://siamchart.com/stock-chart/STEC/" TargetMode="External"/><Relationship Id="rId1784" Type="http://schemas.openxmlformats.org/officeDocument/2006/relationships/hyperlink" Target="http://siamchart.com/stock-ichart/TNITY/" TargetMode="External"/><Relationship Id="rId1991" Type="http://schemas.openxmlformats.org/officeDocument/2006/relationships/hyperlink" Target="http://siamchart.com/stock-chart/VNT/" TargetMode="External"/><Relationship Id="rId76" Type="http://schemas.openxmlformats.org/officeDocument/2006/relationships/hyperlink" Target="http://siamchart.com/stock-ichart/AIT/" TargetMode="External"/><Relationship Id="rId807" Type="http://schemas.openxmlformats.org/officeDocument/2006/relationships/hyperlink" Target="http://siamchart.com/stock-chart/J/" TargetMode="External"/><Relationship Id="rId1437" Type="http://schemas.openxmlformats.org/officeDocument/2006/relationships/hyperlink" Target="http://siamchart.com/stock-chart/SIAM/" TargetMode="External"/><Relationship Id="rId1644" Type="http://schemas.openxmlformats.org/officeDocument/2006/relationships/hyperlink" Target="http://siamchart.com/stock-info/TASCO/" TargetMode="External"/><Relationship Id="rId1851" Type="http://schemas.openxmlformats.org/officeDocument/2006/relationships/hyperlink" Target="http://siamchart.com/stock-ichart/TRC/" TargetMode="External"/><Relationship Id="rId1504" Type="http://schemas.openxmlformats.org/officeDocument/2006/relationships/hyperlink" Target="http://siamchart.com/stock-info/SO/" TargetMode="External"/><Relationship Id="rId1711" Type="http://schemas.openxmlformats.org/officeDocument/2006/relationships/hyperlink" Target="http://siamchart.com/stock-ichart/THIP/" TargetMode="External"/><Relationship Id="rId1949" Type="http://schemas.openxmlformats.org/officeDocument/2006/relationships/hyperlink" Target="http://siamchart.com/stock-info/UMI/" TargetMode="External"/><Relationship Id="rId292" Type="http://schemas.openxmlformats.org/officeDocument/2006/relationships/hyperlink" Target="http://siamchart.com/stock-ichart/BLAND/" TargetMode="External"/><Relationship Id="rId1809" Type="http://schemas.openxmlformats.org/officeDocument/2006/relationships/hyperlink" Target="http://siamchart.com/stock-ichart/TPA/" TargetMode="External"/><Relationship Id="rId597" Type="http://schemas.openxmlformats.org/officeDocument/2006/relationships/hyperlink" Target="http://siamchart.com/stock-chart/FLOYD/" TargetMode="External"/><Relationship Id="rId152" Type="http://schemas.openxmlformats.org/officeDocument/2006/relationships/hyperlink" Target="http://siamchart.com/stock-info/ARIN/" TargetMode="External"/><Relationship Id="rId457" Type="http://schemas.openxmlformats.org/officeDocument/2006/relationships/hyperlink" Target="http://siamchart.com/stock-chart/CPW/" TargetMode="External"/><Relationship Id="rId1087" Type="http://schemas.openxmlformats.org/officeDocument/2006/relationships/hyperlink" Target="http://siamchart.com/stock-ichart/NINE/" TargetMode="External"/><Relationship Id="rId1294" Type="http://schemas.openxmlformats.org/officeDocument/2006/relationships/hyperlink" Target="http://siamchart.com/stock-ichart/RPH/" TargetMode="External"/><Relationship Id="rId2040" Type="http://schemas.openxmlformats.org/officeDocument/2006/relationships/hyperlink" Target="http://siamchart.com/stock-ichart/ZEN/" TargetMode="External"/><Relationship Id="rId664" Type="http://schemas.openxmlformats.org/officeDocument/2006/relationships/hyperlink" Target="http://siamchart.com/stock-info/GLOBAL/" TargetMode="External"/><Relationship Id="rId871" Type="http://schemas.openxmlformats.org/officeDocument/2006/relationships/hyperlink" Target="http://siamchart.com/stock-info/KCAR/" TargetMode="External"/><Relationship Id="rId969" Type="http://schemas.openxmlformats.org/officeDocument/2006/relationships/hyperlink" Target="http://siamchart.com/stock-chart/M-CHAI/" TargetMode="External"/><Relationship Id="rId1599" Type="http://schemas.openxmlformats.org/officeDocument/2006/relationships/hyperlink" Target="http://siamchart.com/stock-info/SUPER/" TargetMode="External"/><Relationship Id="rId317" Type="http://schemas.openxmlformats.org/officeDocument/2006/relationships/hyperlink" Target="http://siamchart.com/stock-chart/BSBM/" TargetMode="External"/><Relationship Id="rId524" Type="http://schemas.openxmlformats.org/officeDocument/2006/relationships/hyperlink" Target="http://siamchart.com/stock-info/DRT/" TargetMode="External"/><Relationship Id="rId731" Type="http://schemas.openxmlformats.org/officeDocument/2006/relationships/hyperlink" Target="http://siamchart.com/stock-ichart/ICC/" TargetMode="External"/><Relationship Id="rId1154" Type="http://schemas.openxmlformats.org/officeDocument/2006/relationships/hyperlink" Target="http://siamchart.com/stock-chart/PCSGH/" TargetMode="External"/><Relationship Id="rId1361" Type="http://schemas.openxmlformats.org/officeDocument/2006/relationships/hyperlink" Target="http://siamchart.com/stock-chart/SAWANG/" TargetMode="External"/><Relationship Id="rId1459" Type="http://schemas.openxmlformats.org/officeDocument/2006/relationships/hyperlink" Target="http://siamchart.com/stock-ichart/SITHAI/" TargetMode="External"/><Relationship Id="rId98" Type="http://schemas.openxmlformats.org/officeDocument/2006/relationships/hyperlink" Target="http://siamchart.com/stock-info/ALT/" TargetMode="External"/><Relationship Id="rId829" Type="http://schemas.openxmlformats.org/officeDocument/2006/relationships/hyperlink" Target="http://siamchart.com/stock-ichart/JMART/" TargetMode="External"/><Relationship Id="rId1014" Type="http://schemas.openxmlformats.org/officeDocument/2006/relationships/hyperlink" Target="http://siamchart.com/stock-chart/MFC/" TargetMode="External"/><Relationship Id="rId1221" Type="http://schemas.openxmlformats.org/officeDocument/2006/relationships/hyperlink" Target="http://siamchart.com/stock-chart/PRIME/" TargetMode="External"/><Relationship Id="rId1666" Type="http://schemas.openxmlformats.org/officeDocument/2006/relationships/hyperlink" Target="http://siamchart.com/stock-chart/TCOAT/" TargetMode="External"/><Relationship Id="rId1873" Type="http://schemas.openxmlformats.org/officeDocument/2006/relationships/hyperlink" Target="http://siamchart.com/stock-info/TSE/" TargetMode="External"/><Relationship Id="rId1319" Type="http://schemas.openxmlformats.org/officeDocument/2006/relationships/hyperlink" Target="http://siamchart.com/stock-chart/SAAM/" TargetMode="External"/><Relationship Id="rId1526" Type="http://schemas.openxmlformats.org/officeDocument/2006/relationships/hyperlink" Target="http://siamchart.com/stock-chart/SPCG/" TargetMode="External"/><Relationship Id="rId1733" Type="http://schemas.openxmlformats.org/officeDocument/2006/relationships/hyperlink" Target="http://siamchart.com/stock-chart/TIPCO/" TargetMode="External"/><Relationship Id="rId1940" Type="http://schemas.openxmlformats.org/officeDocument/2006/relationships/hyperlink" Target="http://siamchart.com/stock-info/UBIS/" TargetMode="External"/><Relationship Id="rId25" Type="http://schemas.openxmlformats.org/officeDocument/2006/relationships/hyperlink" Target="http://siamchart.com/stock-ichart/ACAP/" TargetMode="External"/><Relationship Id="rId1800" Type="http://schemas.openxmlformats.org/officeDocument/2006/relationships/hyperlink" Target="http://siamchart.com/stock-chart/TOG/" TargetMode="External"/><Relationship Id="rId174" Type="http://schemas.openxmlformats.org/officeDocument/2006/relationships/hyperlink" Target="http://siamchart.com/stock-chart/ASIMAR/" TargetMode="External"/><Relationship Id="rId381" Type="http://schemas.openxmlformats.org/officeDocument/2006/relationships/hyperlink" Target="http://siamchart.com/stock-info/CHOTI/" TargetMode="External"/><Relationship Id="rId241" Type="http://schemas.openxmlformats.org/officeDocument/2006/relationships/hyperlink" Target="http://siamchart.com/stock-ichart/BCT/" TargetMode="External"/><Relationship Id="rId479" Type="http://schemas.openxmlformats.org/officeDocument/2006/relationships/hyperlink" Target="http://siamchart.com/stock-info/CSS/" TargetMode="External"/><Relationship Id="rId686" Type="http://schemas.openxmlformats.org/officeDocument/2006/relationships/hyperlink" Target="http://siamchart.com/stock-chart/GSTEEL/" TargetMode="External"/><Relationship Id="rId893" Type="http://schemas.openxmlformats.org/officeDocument/2006/relationships/hyperlink" Target="http://siamchart.com/stock-ichart/KK/" TargetMode="External"/><Relationship Id="rId339" Type="http://schemas.openxmlformats.org/officeDocument/2006/relationships/hyperlink" Target="http://siamchart.com/stock-info/CAZ/" TargetMode="External"/><Relationship Id="rId546" Type="http://schemas.openxmlformats.org/officeDocument/2006/relationships/hyperlink" Target="http://siamchart.com/stock-info/ECF/" TargetMode="External"/><Relationship Id="rId753" Type="http://schemas.openxmlformats.org/officeDocument/2006/relationships/hyperlink" Target="http://siamchart.com/stock-chart/ILINK/" TargetMode="External"/><Relationship Id="rId1176" Type="http://schemas.openxmlformats.org/officeDocument/2006/relationships/hyperlink" Target="http://siamchart.com/stock-chart/PJW/" TargetMode="External"/><Relationship Id="rId1383" Type="http://schemas.openxmlformats.org/officeDocument/2006/relationships/hyperlink" Target="http://siamchart.com/stock-info/SCI/" TargetMode="External"/><Relationship Id="rId101" Type="http://schemas.openxmlformats.org/officeDocument/2006/relationships/hyperlink" Target="http://siamchart.com/stock-info/ALUCON/" TargetMode="External"/><Relationship Id="rId406" Type="http://schemas.openxmlformats.org/officeDocument/2006/relationships/hyperlink" Target="http://siamchart.com/stock-chart/CMAN/" TargetMode="External"/><Relationship Id="rId960" Type="http://schemas.openxmlformats.org/officeDocument/2006/relationships/hyperlink" Target="http://siamchart.com/stock-ichart/LPN/" TargetMode="External"/><Relationship Id="rId1036" Type="http://schemas.openxmlformats.org/officeDocument/2006/relationships/hyperlink" Target="http://siamchart.com/stock-ichart/ML/" TargetMode="External"/><Relationship Id="rId1243" Type="http://schemas.openxmlformats.org/officeDocument/2006/relationships/hyperlink" Target="http://siamchart.com/stock-chart/PSTC/" TargetMode="External"/><Relationship Id="rId1590" Type="http://schemas.openxmlformats.org/officeDocument/2006/relationships/hyperlink" Target="http://siamchart.com/stock-info/STPI/" TargetMode="External"/><Relationship Id="rId1688" Type="http://schemas.openxmlformats.org/officeDocument/2006/relationships/hyperlink" Target="http://siamchart.com/stock-ichart/TGPRO/" TargetMode="External"/><Relationship Id="rId1895" Type="http://schemas.openxmlformats.org/officeDocument/2006/relationships/hyperlink" Target="http://siamchart.com/stock-ichart/TTCL/" TargetMode="External"/><Relationship Id="rId613" Type="http://schemas.openxmlformats.org/officeDocument/2006/relationships/hyperlink" Target="http://siamchart.com/stock-ichart/FPI/" TargetMode="External"/><Relationship Id="rId820" Type="http://schemas.openxmlformats.org/officeDocument/2006/relationships/hyperlink" Target="http://siamchart.com/stock-ichart/JCKH/" TargetMode="External"/><Relationship Id="rId918" Type="http://schemas.openxmlformats.org/officeDocument/2006/relationships/hyperlink" Target="http://siamchart.com/stock-ichart/KUN/" TargetMode="External"/><Relationship Id="rId1450" Type="http://schemas.openxmlformats.org/officeDocument/2006/relationships/hyperlink" Target="http://siamchart.com/stock-ichart/SIRI/" TargetMode="External"/><Relationship Id="rId1548" Type="http://schemas.openxmlformats.org/officeDocument/2006/relationships/hyperlink" Target="http://siamchart.com/stock-ichart/SRICHA/" TargetMode="External"/><Relationship Id="rId1755" Type="http://schemas.openxmlformats.org/officeDocument/2006/relationships/hyperlink" Target="http://siamchart.com/stock-ichart/TM/" TargetMode="External"/><Relationship Id="rId1103" Type="http://schemas.openxmlformats.org/officeDocument/2006/relationships/hyperlink" Target="http://siamchart.com/stock-ichart/NRF/" TargetMode="External"/><Relationship Id="rId1310" Type="http://schemas.openxmlformats.org/officeDocument/2006/relationships/hyperlink" Target="http://siamchart.com/stock-chart/S/" TargetMode="External"/><Relationship Id="rId1408" Type="http://schemas.openxmlformats.org/officeDocument/2006/relationships/hyperlink" Target="http://siamchart.com/stock-chart/SELIC/" TargetMode="External"/><Relationship Id="rId1962" Type="http://schemas.openxmlformats.org/officeDocument/2006/relationships/hyperlink" Target="http://siamchart.com/stock-ichart/UPF/" TargetMode="External"/><Relationship Id="rId47" Type="http://schemas.openxmlformats.org/officeDocument/2006/relationships/hyperlink" Target="http://siamchart.com/stock-info/AEC/" TargetMode="External"/><Relationship Id="rId1615" Type="http://schemas.openxmlformats.org/officeDocument/2006/relationships/hyperlink" Target="http://siamchart.com/stock-chart/SWC/" TargetMode="External"/><Relationship Id="rId1822" Type="http://schemas.openxmlformats.org/officeDocument/2006/relationships/hyperlink" Target="http://siamchart.com/stock-info/TPCS/" TargetMode="External"/><Relationship Id="rId196" Type="http://schemas.openxmlformats.org/officeDocument/2006/relationships/hyperlink" Target="http://siamchart.com/stock-ichart/AUCT/" TargetMode="External"/><Relationship Id="rId263" Type="http://schemas.openxmlformats.org/officeDocument/2006/relationships/hyperlink" Target="http://siamchart.com/stock-info/BGRIM/" TargetMode="External"/><Relationship Id="rId470" Type="http://schemas.openxmlformats.org/officeDocument/2006/relationships/hyperlink" Target="http://siamchart.com/stock-ichart/CSC/" TargetMode="External"/><Relationship Id="rId123" Type="http://schemas.openxmlformats.org/officeDocument/2006/relationships/hyperlink" Target="http://siamchart.com/stock-chart/AOT/" TargetMode="External"/><Relationship Id="rId330" Type="http://schemas.openxmlformats.org/officeDocument/2006/relationships/hyperlink" Target="http://siamchart.com/stock-info/BTW/" TargetMode="External"/><Relationship Id="rId568" Type="http://schemas.openxmlformats.org/officeDocument/2006/relationships/hyperlink" Target="http://siamchart.com/stock-chart/EPG/" TargetMode="External"/><Relationship Id="rId775" Type="http://schemas.openxmlformats.org/officeDocument/2006/relationships/hyperlink" Target="http://siamchart.com/stock-ichart/INSET/" TargetMode="External"/><Relationship Id="rId982" Type="http://schemas.openxmlformats.org/officeDocument/2006/relationships/hyperlink" Target="http://siamchart.com/stock-ichart/MANRIN/" TargetMode="External"/><Relationship Id="rId1198" Type="http://schemas.openxmlformats.org/officeDocument/2006/relationships/hyperlink" Target="http://siamchart.com/stock-chart/POST/" TargetMode="External"/><Relationship Id="rId2011" Type="http://schemas.openxmlformats.org/officeDocument/2006/relationships/hyperlink" Target="http://siamchart.com/stock-ichart/WICE/" TargetMode="External"/><Relationship Id="rId428" Type="http://schemas.openxmlformats.org/officeDocument/2006/relationships/hyperlink" Target="http://siamchart.com/stock-ichart/COMAN/" TargetMode="External"/><Relationship Id="rId635" Type="http://schemas.openxmlformats.org/officeDocument/2006/relationships/hyperlink" Target="http://siamchart.com/stock-info/GC/" TargetMode="External"/><Relationship Id="rId842" Type="http://schemas.openxmlformats.org/officeDocument/2006/relationships/hyperlink" Target="http://siamchart.com/stock-info/JTS/" TargetMode="External"/><Relationship Id="rId1058" Type="http://schemas.openxmlformats.org/officeDocument/2006/relationships/hyperlink" Target="http://siamchart.com/stock-ichart/MVP/" TargetMode="External"/><Relationship Id="rId1265" Type="http://schemas.openxmlformats.org/officeDocument/2006/relationships/hyperlink" Target="http://siamchart.com/stock-chart/QTC/" TargetMode="External"/><Relationship Id="rId1472" Type="http://schemas.openxmlformats.org/officeDocument/2006/relationships/hyperlink" Target="http://siamchart.com/stock-info/SKR/" TargetMode="External"/><Relationship Id="rId702" Type="http://schemas.openxmlformats.org/officeDocument/2006/relationships/hyperlink" Target="http://siamchart.com/stock-info/HANA/" TargetMode="External"/><Relationship Id="rId1125" Type="http://schemas.openxmlformats.org/officeDocument/2006/relationships/hyperlink" Target="http://siamchart.com/stock-ichart/OGC/" TargetMode="External"/><Relationship Id="rId1332" Type="http://schemas.openxmlformats.org/officeDocument/2006/relationships/hyperlink" Target="http://siamchart.com/stock-ichart/SALEE/" TargetMode="External"/><Relationship Id="rId1777" Type="http://schemas.openxmlformats.org/officeDocument/2006/relationships/hyperlink" Target="http://siamchart.com/stock-chart/TNDT/" TargetMode="External"/><Relationship Id="rId1984" Type="http://schemas.openxmlformats.org/officeDocument/2006/relationships/hyperlink" Target="http://siamchart.com/stock-ichart/VIBHA/" TargetMode="External"/><Relationship Id="rId69" Type="http://schemas.openxmlformats.org/officeDocument/2006/relationships/hyperlink" Target="http://siamchart.com/stock-chart/AIE/" TargetMode="External"/><Relationship Id="rId1637" Type="http://schemas.openxmlformats.org/officeDocument/2006/relationships/hyperlink" Target="http://siamchart.com/stock-ichart/TAKUNI/" TargetMode="External"/><Relationship Id="rId1844" Type="http://schemas.openxmlformats.org/officeDocument/2006/relationships/hyperlink" Target="http://siamchart.com/stock-chart/TQR/" TargetMode="External"/><Relationship Id="rId1704" Type="http://schemas.openxmlformats.org/officeDocument/2006/relationships/hyperlink" Target="http://siamchart.com/stock-chart/THE/" TargetMode="External"/><Relationship Id="rId285" Type="http://schemas.openxmlformats.org/officeDocument/2006/relationships/hyperlink" Target="http://siamchart.com/stock-chart/BKI/" TargetMode="External"/><Relationship Id="rId1911" Type="http://schemas.openxmlformats.org/officeDocument/2006/relationships/hyperlink" Target="http://siamchart.com/stock-chart/TVI/" TargetMode="External"/><Relationship Id="rId492" Type="http://schemas.openxmlformats.org/officeDocument/2006/relationships/hyperlink" Target="http://siamchart.com/stock-chart/DCON/" TargetMode="External"/><Relationship Id="rId797" Type="http://schemas.openxmlformats.org/officeDocument/2006/relationships/hyperlink" Target="http://siamchart.com/stock-info/IT/" TargetMode="External"/><Relationship Id="rId145" Type="http://schemas.openxmlformats.org/officeDocument/2006/relationships/hyperlink" Target="http://siamchart.com/stock-ichart/AQ/" TargetMode="External"/><Relationship Id="rId352" Type="http://schemas.openxmlformats.org/officeDocument/2006/relationships/hyperlink" Target="http://siamchart.com/stock-chart/CENTEL/" TargetMode="External"/><Relationship Id="rId1287" Type="http://schemas.openxmlformats.org/officeDocument/2006/relationships/hyperlink" Target="http://siamchart.com/stock-chart/ROJNA/" TargetMode="External"/><Relationship Id="rId2033" Type="http://schemas.openxmlformats.org/officeDocument/2006/relationships/hyperlink" Target="http://siamchart.com/stock-chart/YCI/" TargetMode="External"/><Relationship Id="rId212" Type="http://schemas.openxmlformats.org/officeDocument/2006/relationships/hyperlink" Target="http://siamchart.com/stock-info/BA/" TargetMode="External"/><Relationship Id="rId657" Type="http://schemas.openxmlformats.org/officeDocument/2006/relationships/hyperlink" Target="http://siamchart.com/stock-chart/GL/" TargetMode="External"/><Relationship Id="rId864" Type="http://schemas.openxmlformats.org/officeDocument/2006/relationships/hyperlink" Target="http://siamchart.com/stock-chart/KBS/" TargetMode="External"/><Relationship Id="rId1494" Type="http://schemas.openxmlformats.org/officeDocument/2006/relationships/hyperlink" Target="http://siamchart.com/stock-ichart/SMT/" TargetMode="External"/><Relationship Id="rId1799" Type="http://schemas.openxmlformats.org/officeDocument/2006/relationships/hyperlink" Target="http://siamchart.com/stock-info/TOA/" TargetMode="External"/><Relationship Id="rId517" Type="http://schemas.openxmlformats.org/officeDocument/2006/relationships/hyperlink" Target="http://siamchart.com/stock-ichart/DOD/" TargetMode="External"/><Relationship Id="rId724" Type="http://schemas.openxmlformats.org/officeDocument/2006/relationships/hyperlink" Target="http://siamchart.com/stock-chart/HUMAN/" TargetMode="External"/><Relationship Id="rId931" Type="http://schemas.openxmlformats.org/officeDocument/2006/relationships/hyperlink" Target="http://siamchart.com/stock-info/L_26E/" TargetMode="External"/><Relationship Id="rId1147" Type="http://schemas.openxmlformats.org/officeDocument/2006/relationships/hyperlink" Target="http://siamchart.com/stock-ichart/PAF/" TargetMode="External"/><Relationship Id="rId1354" Type="http://schemas.openxmlformats.org/officeDocument/2006/relationships/hyperlink" Target="http://siamchart.com/stock-info/SAT/" TargetMode="External"/><Relationship Id="rId1561" Type="http://schemas.openxmlformats.org/officeDocument/2006/relationships/hyperlink" Target="http://siamchart.com/stock-ichart/SST/" TargetMode="External"/><Relationship Id="rId60" Type="http://schemas.openxmlformats.org/officeDocument/2006/relationships/hyperlink" Target="http://siamchart.com/stock-chart/AH/" TargetMode="External"/><Relationship Id="rId1007" Type="http://schemas.openxmlformats.org/officeDocument/2006/relationships/hyperlink" Target="http://siamchart.com/stock-ichart/MDX/" TargetMode="External"/><Relationship Id="rId1214" Type="http://schemas.openxmlformats.org/officeDocument/2006/relationships/hyperlink" Target="http://siamchart.com/stock-info/PRAPAT/" TargetMode="External"/><Relationship Id="rId1421" Type="http://schemas.openxmlformats.org/officeDocument/2006/relationships/hyperlink" Target="http://siamchart.com/stock-ichart/SFP/" TargetMode="External"/><Relationship Id="rId1659" Type="http://schemas.openxmlformats.org/officeDocument/2006/relationships/hyperlink" Target="http://siamchart.com/stock-info/TCCC/" TargetMode="External"/><Relationship Id="rId1866" Type="http://schemas.openxmlformats.org/officeDocument/2006/relationships/hyperlink" Target="http://siamchart.com/stock-ichart/TRUE/" TargetMode="External"/><Relationship Id="rId1519" Type="http://schemas.openxmlformats.org/officeDocument/2006/relationships/hyperlink" Target="http://siamchart.com/stock-info/SPACK/" TargetMode="External"/><Relationship Id="rId1726" Type="http://schemas.openxmlformats.org/officeDocument/2006/relationships/hyperlink" Target="http://siamchart.com/stock-info/TIDLOR/" TargetMode="External"/><Relationship Id="rId1933" Type="http://schemas.openxmlformats.org/officeDocument/2006/relationships/hyperlink" Target="http://siamchart.com/stock-ichart/U/" TargetMode="External"/><Relationship Id="rId18" Type="http://schemas.openxmlformats.org/officeDocument/2006/relationships/hyperlink" Target="http://siamchart.com/stock-chart/ABICO/" TargetMode="External"/><Relationship Id="rId167" Type="http://schemas.openxmlformats.org/officeDocument/2006/relationships/hyperlink" Target="http://siamchart.com/stock-info/ASEFA/" TargetMode="External"/><Relationship Id="rId374" Type="http://schemas.openxmlformats.org/officeDocument/2006/relationships/hyperlink" Target="http://siamchart.com/stock-ichart/CHG/" TargetMode="External"/><Relationship Id="rId581" Type="http://schemas.openxmlformats.org/officeDocument/2006/relationships/hyperlink" Target="http://siamchart.com/stock-ichart/ETC/" TargetMode="External"/><Relationship Id="rId234" Type="http://schemas.openxmlformats.org/officeDocument/2006/relationships/hyperlink" Target="http://siamchart.com/stock-chart/BCP/" TargetMode="External"/><Relationship Id="rId679" Type="http://schemas.openxmlformats.org/officeDocument/2006/relationships/hyperlink" Target="http://siamchart.com/stock-info/GRAND/" TargetMode="External"/><Relationship Id="rId886" Type="http://schemas.openxmlformats.org/officeDocument/2006/relationships/hyperlink" Target="http://siamchart.com/stock-chart/KIAT/" TargetMode="External"/><Relationship Id="rId2" Type="http://schemas.openxmlformats.org/officeDocument/2006/relationships/hyperlink" Target="http://siamchart.com/stock-ichart/2S/" TargetMode="External"/><Relationship Id="rId441" Type="http://schemas.openxmlformats.org/officeDocument/2006/relationships/hyperlink" Target="http://siamchart.com/stock-info/CPH/" TargetMode="External"/><Relationship Id="rId539" Type="http://schemas.openxmlformats.org/officeDocument/2006/relationships/hyperlink" Target="http://siamchart.com/stock-ichart/EASON/" TargetMode="External"/><Relationship Id="rId746" Type="http://schemas.openxmlformats.org/officeDocument/2006/relationships/hyperlink" Target="http://siamchart.com/stock-info/IHL/" TargetMode="External"/><Relationship Id="rId1071" Type="http://schemas.openxmlformats.org/officeDocument/2006/relationships/hyperlink" Target="http://siamchart.com/stock-ichart/NDR/" TargetMode="External"/><Relationship Id="rId1169" Type="http://schemas.openxmlformats.org/officeDocument/2006/relationships/hyperlink" Target="http://siamchart.com/stock-ichart/PG/" TargetMode="External"/><Relationship Id="rId1376" Type="http://schemas.openxmlformats.org/officeDocument/2006/relationships/hyperlink" Target="http://siamchart.com/stock-ichart/SCG/" TargetMode="External"/><Relationship Id="rId1583" Type="http://schemas.openxmlformats.org/officeDocument/2006/relationships/hyperlink" Target="http://siamchart.com/stock-chart/STHAI/" TargetMode="External"/><Relationship Id="rId301" Type="http://schemas.openxmlformats.org/officeDocument/2006/relationships/hyperlink" Target="http://siamchart.com/stock-info/BOL/" TargetMode="External"/><Relationship Id="rId953" Type="http://schemas.openxmlformats.org/officeDocument/2006/relationships/hyperlink" Target="http://siamchart.com/stock-chart/LIT/" TargetMode="External"/><Relationship Id="rId1029" Type="http://schemas.openxmlformats.org/officeDocument/2006/relationships/hyperlink" Target="http://siamchart.com/stock-chart/MITSIB/" TargetMode="External"/><Relationship Id="rId1236" Type="http://schemas.openxmlformats.org/officeDocument/2006/relationships/hyperlink" Target="http://siamchart.com/stock-info/PROS/" TargetMode="External"/><Relationship Id="rId1790" Type="http://schemas.openxmlformats.org/officeDocument/2006/relationships/hyperlink" Target="http://siamchart.com/stock-info/TNP/" TargetMode="External"/><Relationship Id="rId1888" Type="http://schemas.openxmlformats.org/officeDocument/2006/relationships/hyperlink" Target="http://siamchart.com/stock-chart/TTA/" TargetMode="External"/><Relationship Id="rId82" Type="http://schemas.openxmlformats.org/officeDocument/2006/relationships/hyperlink" Target="http://siamchart.com/stock-ichart/AJA/" TargetMode="External"/><Relationship Id="rId606" Type="http://schemas.openxmlformats.org/officeDocument/2006/relationships/hyperlink" Target="http://siamchart.com/stock-chart/FNS/" TargetMode="External"/><Relationship Id="rId813" Type="http://schemas.openxmlformats.org/officeDocument/2006/relationships/hyperlink" Target="http://siamchart.com/stock-chart/JAS/" TargetMode="External"/><Relationship Id="rId1443" Type="http://schemas.openxmlformats.org/officeDocument/2006/relationships/hyperlink" Target="http://siamchart.com/stock-chart/SIMAT/" TargetMode="External"/><Relationship Id="rId1650" Type="http://schemas.openxmlformats.org/officeDocument/2006/relationships/hyperlink" Target="http://siamchart.com/stock-info/TC/" TargetMode="External"/><Relationship Id="rId1748" Type="http://schemas.openxmlformats.org/officeDocument/2006/relationships/hyperlink" Target="http://siamchart.com/stock-chart/TKS/" TargetMode="External"/><Relationship Id="rId1303" Type="http://schemas.openxmlformats.org/officeDocument/2006/relationships/hyperlink" Target="http://siamchart.com/stock-info/RT/" TargetMode="External"/><Relationship Id="rId1510" Type="http://schemas.openxmlformats.org/officeDocument/2006/relationships/hyperlink" Target="http://siamchart.com/stock-info/SONIC/" TargetMode="External"/><Relationship Id="rId1955" Type="http://schemas.openxmlformats.org/officeDocument/2006/relationships/hyperlink" Target="http://siamchart.com/stock-chart/UOBKH/" TargetMode="External"/><Relationship Id="rId1608" Type="http://schemas.openxmlformats.org/officeDocument/2006/relationships/hyperlink" Target="http://siamchart.com/stock-info/SVH/" TargetMode="External"/><Relationship Id="rId1815" Type="http://schemas.openxmlformats.org/officeDocument/2006/relationships/hyperlink" Target="http://siamchart.com/stock-ichart/TPBI/" TargetMode="External"/><Relationship Id="rId189" Type="http://schemas.openxmlformats.org/officeDocument/2006/relationships/hyperlink" Target="http://siamchart.com/stock-chart/ATP30/" TargetMode="External"/><Relationship Id="rId396" Type="http://schemas.openxmlformats.org/officeDocument/2006/relationships/hyperlink" Target="http://siamchart.com/stock-info/CITY/" TargetMode="External"/><Relationship Id="rId256" Type="http://schemas.openxmlformats.org/officeDocument/2006/relationships/hyperlink" Target="http://siamchart.com/stock-ichart/BFIT/" TargetMode="External"/><Relationship Id="rId463" Type="http://schemas.openxmlformats.org/officeDocument/2006/relationships/hyperlink" Target="http://siamchart.com/stock-chart/CRC/" TargetMode="External"/><Relationship Id="rId670" Type="http://schemas.openxmlformats.org/officeDocument/2006/relationships/hyperlink" Target="http://siamchart.com/stock-info/GPI/" TargetMode="External"/><Relationship Id="rId1093" Type="http://schemas.openxmlformats.org/officeDocument/2006/relationships/hyperlink" Target="http://siamchart.com/stock-ichart/NNCL/" TargetMode="External"/><Relationship Id="rId116" Type="http://schemas.openxmlformats.org/officeDocument/2006/relationships/hyperlink" Target="http://siamchart.com/stock-info/AMATAV/" TargetMode="External"/><Relationship Id="rId323" Type="http://schemas.openxmlformats.org/officeDocument/2006/relationships/hyperlink" Target="http://siamchart.com/stock-chart/BTNC/" TargetMode="External"/><Relationship Id="rId530" Type="http://schemas.openxmlformats.org/officeDocument/2006/relationships/hyperlink" Target="http://siamchart.com/stock-info/DTC/" TargetMode="External"/><Relationship Id="rId768" Type="http://schemas.openxmlformats.org/officeDocument/2006/relationships/hyperlink" Target="http://siamchart.com/stock-chart/INGRS/" TargetMode="External"/><Relationship Id="rId975" Type="http://schemas.openxmlformats.org/officeDocument/2006/relationships/hyperlink" Target="http://siamchart.com/stock-info/MAJOR/" TargetMode="External"/><Relationship Id="rId1160" Type="http://schemas.openxmlformats.org/officeDocument/2006/relationships/hyperlink" Target="http://siamchart.com/stock-chart/PDJ/" TargetMode="External"/><Relationship Id="rId1398" Type="http://schemas.openxmlformats.org/officeDocument/2006/relationships/hyperlink" Target="http://siamchart.com/stock-info/SE/" TargetMode="External"/><Relationship Id="rId2004" Type="http://schemas.openxmlformats.org/officeDocument/2006/relationships/hyperlink" Target="http://siamchart.com/stock-ichart/WGE/" TargetMode="External"/><Relationship Id="rId628" Type="http://schemas.openxmlformats.org/officeDocument/2006/relationships/hyperlink" Target="http://siamchart.com/stock-ichart/FVC/" TargetMode="External"/><Relationship Id="rId835" Type="http://schemas.openxmlformats.org/officeDocument/2006/relationships/hyperlink" Target="http://siamchart.com/stock-ichart/JR/" TargetMode="External"/><Relationship Id="rId1258" Type="http://schemas.openxmlformats.org/officeDocument/2006/relationships/hyperlink" Target="http://siamchart.com/stock-ichart/PYLON/" TargetMode="External"/><Relationship Id="rId1465" Type="http://schemas.openxmlformats.org/officeDocument/2006/relationships/hyperlink" Target="http://siamchart.com/stock-ichart/SKE/" TargetMode="External"/><Relationship Id="rId1672" Type="http://schemas.openxmlformats.org/officeDocument/2006/relationships/hyperlink" Target="http://siamchart.com/stock-chart/TEAMG/" TargetMode="External"/><Relationship Id="rId1020" Type="http://schemas.openxmlformats.org/officeDocument/2006/relationships/hyperlink" Target="http://siamchart.com/stock-chart/MICRO/" TargetMode="External"/><Relationship Id="rId1118" Type="http://schemas.openxmlformats.org/officeDocument/2006/relationships/hyperlink" Target="http://siamchart.com/stock-chart/NYT/" TargetMode="External"/><Relationship Id="rId1325" Type="http://schemas.openxmlformats.org/officeDocument/2006/relationships/hyperlink" Target="http://siamchart.com/stock-chart/SABUY/" TargetMode="External"/><Relationship Id="rId1532" Type="http://schemas.openxmlformats.org/officeDocument/2006/relationships/hyperlink" Target="http://siamchart.com/stock-chart/SPI/" TargetMode="External"/><Relationship Id="rId1977" Type="http://schemas.openxmlformats.org/officeDocument/2006/relationships/hyperlink" Target="http://siamchart.com/stock-chart/VARO/" TargetMode="External"/><Relationship Id="rId902" Type="http://schemas.openxmlformats.org/officeDocument/2006/relationships/hyperlink" Target="http://siamchart.com/stock-ichart/KOOL/" TargetMode="External"/><Relationship Id="rId1837" Type="http://schemas.openxmlformats.org/officeDocument/2006/relationships/hyperlink" Target="http://siamchart.com/stock-info/TPP/" TargetMode="External"/><Relationship Id="rId31" Type="http://schemas.openxmlformats.org/officeDocument/2006/relationships/hyperlink" Target="http://siamchart.com/stock-ichart/ACE/" TargetMode="External"/><Relationship Id="rId180" Type="http://schemas.openxmlformats.org/officeDocument/2006/relationships/hyperlink" Target="http://siamchart.com/stock-chart/ASN/" TargetMode="External"/><Relationship Id="rId278" Type="http://schemas.openxmlformats.org/officeDocument/2006/relationships/hyperlink" Target="http://siamchart.com/stock-info/BJC/" TargetMode="External"/><Relationship Id="rId1904" Type="http://schemas.openxmlformats.org/officeDocument/2006/relationships/hyperlink" Target="http://siamchart.com/stock-info/TTW/" TargetMode="External"/><Relationship Id="rId485" Type="http://schemas.openxmlformats.org/officeDocument/2006/relationships/hyperlink" Target="http://siamchart.com/stock-info/CWT/" TargetMode="External"/><Relationship Id="rId692" Type="http://schemas.openxmlformats.org/officeDocument/2006/relationships/hyperlink" Target="http://siamchart.com/stock-ichart/GULF/" TargetMode="External"/><Relationship Id="rId138" Type="http://schemas.openxmlformats.org/officeDocument/2006/relationships/hyperlink" Target="http://siamchart.com/stock-chart/APP/" TargetMode="External"/><Relationship Id="rId345" Type="http://schemas.openxmlformats.org/officeDocument/2006/relationships/hyperlink" Target="http://siamchart.com/stock-info/CCET/" TargetMode="External"/><Relationship Id="rId552" Type="http://schemas.openxmlformats.org/officeDocument/2006/relationships/hyperlink" Target="http://siamchart.com/stock-info/EE/" TargetMode="External"/><Relationship Id="rId997" Type="http://schemas.openxmlformats.org/officeDocument/2006/relationships/hyperlink" Target="http://siamchart.com/stock-info/MBKET/" TargetMode="External"/><Relationship Id="rId1182" Type="http://schemas.openxmlformats.org/officeDocument/2006/relationships/hyperlink" Target="http://siamchart.com/stock-chart/PLANB/" TargetMode="External"/><Relationship Id="rId2026" Type="http://schemas.openxmlformats.org/officeDocument/2006/relationships/hyperlink" Target="http://siamchart.com/stock-ichart/WPH/" TargetMode="External"/><Relationship Id="rId205" Type="http://schemas.openxmlformats.org/officeDocument/2006/relationships/hyperlink" Target="http://siamchart.com/stock-ichart/B/" TargetMode="External"/><Relationship Id="rId412" Type="http://schemas.openxmlformats.org/officeDocument/2006/relationships/hyperlink" Target="http://siamchart.com/stock-chart/CMO/" TargetMode="External"/><Relationship Id="rId857" Type="http://schemas.openxmlformats.org/officeDocument/2006/relationships/hyperlink" Target="http://siamchart.com/stock-info/KAMART/" TargetMode="External"/><Relationship Id="rId1042" Type="http://schemas.openxmlformats.org/officeDocument/2006/relationships/hyperlink" Target="http://siamchart.com/stock-ichart/MONO/" TargetMode="External"/><Relationship Id="rId1487" Type="http://schemas.openxmlformats.org/officeDocument/2006/relationships/hyperlink" Target="http://siamchart.com/stock-chart/SMK/" TargetMode="External"/><Relationship Id="rId1694" Type="http://schemas.openxmlformats.org/officeDocument/2006/relationships/hyperlink" Target="http://siamchart.com/stock-ichart/THAI/" TargetMode="External"/><Relationship Id="rId717" Type="http://schemas.openxmlformats.org/officeDocument/2006/relationships/hyperlink" Target="http://siamchart.com/stock-info/HPT/" TargetMode="External"/><Relationship Id="rId924" Type="http://schemas.openxmlformats.org/officeDocument/2006/relationships/hyperlink" Target="http://siamchart.com/stock-ichart/KWM/" TargetMode="External"/><Relationship Id="rId1347" Type="http://schemas.openxmlformats.org/officeDocument/2006/relationships/hyperlink" Target="http://siamchart.com/stock-ichart/SANKO/" TargetMode="External"/><Relationship Id="rId1554" Type="http://schemas.openxmlformats.org/officeDocument/2006/relationships/hyperlink" Target="http://siamchart.com/stock-chart/SSP/" TargetMode="External"/><Relationship Id="rId1761" Type="http://schemas.openxmlformats.org/officeDocument/2006/relationships/hyperlink" Target="http://siamchart.com/stock-info/TMC/" TargetMode="External"/><Relationship Id="rId1999" Type="http://schemas.openxmlformats.org/officeDocument/2006/relationships/hyperlink" Target="http://siamchart.com/stock-chart/WACOAL/" TargetMode="External"/><Relationship Id="rId53" Type="http://schemas.openxmlformats.org/officeDocument/2006/relationships/hyperlink" Target="http://siamchart.com/stock-info/AF/" TargetMode="External"/><Relationship Id="rId1207" Type="http://schemas.openxmlformats.org/officeDocument/2006/relationships/hyperlink" Target="http://siamchart.com/stock-ichart/PPS/" TargetMode="External"/><Relationship Id="rId1414" Type="http://schemas.openxmlformats.org/officeDocument/2006/relationships/hyperlink" Target="http://siamchart.com/stock-chart/SF/" TargetMode="External"/><Relationship Id="rId1621" Type="http://schemas.openxmlformats.org/officeDocument/2006/relationships/hyperlink" Target="http://siamchart.com/stock-chart/SYNEX/" TargetMode="External"/><Relationship Id="rId1859" Type="http://schemas.openxmlformats.org/officeDocument/2006/relationships/hyperlink" Target="http://siamchart.com/stock-chart/TRU/" TargetMode="External"/><Relationship Id="rId1719" Type="http://schemas.openxmlformats.org/officeDocument/2006/relationships/hyperlink" Target="http://siamchart.com/stock-ichart/THRE/" TargetMode="External"/><Relationship Id="rId1926" Type="http://schemas.openxmlformats.org/officeDocument/2006/relationships/hyperlink" Target="http://siamchart.com/stock-chart/TWZ/" TargetMode="External"/><Relationship Id="rId367" Type="http://schemas.openxmlformats.org/officeDocument/2006/relationships/hyperlink" Target="http://siamchart.com/stock-chart/CHAYO/" TargetMode="External"/><Relationship Id="rId574" Type="http://schemas.openxmlformats.org/officeDocument/2006/relationships/hyperlink" Target="http://siamchart.com/stock-chart/ESSO/" TargetMode="External"/><Relationship Id="rId227" Type="http://schemas.openxmlformats.org/officeDocument/2006/relationships/hyperlink" Target="http://siamchart.com/stock-info/BBL/" TargetMode="External"/><Relationship Id="rId781" Type="http://schemas.openxmlformats.org/officeDocument/2006/relationships/hyperlink" Target="http://siamchart.com/stock-ichart/INTUCH/" TargetMode="External"/><Relationship Id="rId879" Type="http://schemas.openxmlformats.org/officeDocument/2006/relationships/hyperlink" Target="http://siamchart.com/stock-ichart/KDH/" TargetMode="External"/><Relationship Id="rId434" Type="http://schemas.openxmlformats.org/officeDocument/2006/relationships/hyperlink" Target="http://siamchart.com/stock-ichart/CPALL/" TargetMode="External"/><Relationship Id="rId641" Type="http://schemas.openxmlformats.org/officeDocument/2006/relationships/hyperlink" Target="http://siamchart.com/stock-info/GEL/" TargetMode="External"/><Relationship Id="rId739" Type="http://schemas.openxmlformats.org/officeDocument/2006/relationships/hyperlink" Target="http://siamchart.com/stock-chart/IFEC/" TargetMode="External"/><Relationship Id="rId1064" Type="http://schemas.openxmlformats.org/officeDocument/2006/relationships/hyperlink" Target="http://siamchart.com/stock-ichart/NCAP/" TargetMode="External"/><Relationship Id="rId1271" Type="http://schemas.openxmlformats.org/officeDocument/2006/relationships/hyperlink" Target="http://siamchart.com/stock-chart/RBF/" TargetMode="External"/><Relationship Id="rId1369" Type="http://schemas.openxmlformats.org/officeDocument/2006/relationships/hyperlink" Target="http://siamchart.com/stock-chart/SCC/" TargetMode="External"/><Relationship Id="rId1576" Type="http://schemas.openxmlformats.org/officeDocument/2006/relationships/hyperlink" Target="http://siamchart.com/stock-info/STC/" TargetMode="External"/><Relationship Id="rId501" Type="http://schemas.openxmlformats.org/officeDocument/2006/relationships/hyperlink" Target="http://siamchart.com/stock-chart/DEMCO/" TargetMode="External"/><Relationship Id="rId946" Type="http://schemas.openxmlformats.org/officeDocument/2006/relationships/hyperlink" Target="http://siamchart.com/stock-ichart/LH/" TargetMode="External"/><Relationship Id="rId1131" Type="http://schemas.openxmlformats.org/officeDocument/2006/relationships/hyperlink" Target="http://siamchart.com/stock-ichart/OR/" TargetMode="External"/><Relationship Id="rId1229" Type="http://schemas.openxmlformats.org/officeDocument/2006/relationships/hyperlink" Target="http://siamchart.com/stock-chart/PRO/" TargetMode="External"/><Relationship Id="rId1783" Type="http://schemas.openxmlformats.org/officeDocument/2006/relationships/hyperlink" Target="http://siamchart.com/stock-chart/TNITY/" TargetMode="External"/><Relationship Id="rId1990" Type="http://schemas.openxmlformats.org/officeDocument/2006/relationships/hyperlink" Target="http://siamchart.com/stock-ichart/VNG/" TargetMode="External"/><Relationship Id="rId75" Type="http://schemas.openxmlformats.org/officeDocument/2006/relationships/hyperlink" Target="http://siamchart.com/stock-chart/AIT/" TargetMode="External"/><Relationship Id="rId806" Type="http://schemas.openxmlformats.org/officeDocument/2006/relationships/hyperlink" Target="http://siamchart.com/stock-info/IVL/" TargetMode="External"/><Relationship Id="rId1436" Type="http://schemas.openxmlformats.org/officeDocument/2006/relationships/hyperlink" Target="http://siamchart.com/stock-info/SHR/" TargetMode="External"/><Relationship Id="rId1643" Type="http://schemas.openxmlformats.org/officeDocument/2006/relationships/hyperlink" Target="http://siamchart.com/stock-ichart/TASCO/" TargetMode="External"/><Relationship Id="rId1850" Type="http://schemas.openxmlformats.org/officeDocument/2006/relationships/hyperlink" Target="http://siamchart.com/stock-chart/TRC/" TargetMode="External"/><Relationship Id="rId1503" Type="http://schemas.openxmlformats.org/officeDocument/2006/relationships/hyperlink" Target="http://siamchart.com/stock-ichart/SO/" TargetMode="External"/><Relationship Id="rId1710" Type="http://schemas.openxmlformats.org/officeDocument/2006/relationships/hyperlink" Target="http://siamchart.com/stock-chart/THIP/" TargetMode="External"/><Relationship Id="rId1948" Type="http://schemas.openxmlformats.org/officeDocument/2006/relationships/hyperlink" Target="http://siamchart.com/stock-ichart/UMI/" TargetMode="External"/><Relationship Id="rId291" Type="http://schemas.openxmlformats.org/officeDocument/2006/relationships/hyperlink" Target="http://siamchart.com/stock-chart/BLAND/" TargetMode="External"/><Relationship Id="rId1808" Type="http://schemas.openxmlformats.org/officeDocument/2006/relationships/hyperlink" Target="http://siamchart.com/stock-chart/TPA/" TargetMode="External"/><Relationship Id="rId151" Type="http://schemas.openxmlformats.org/officeDocument/2006/relationships/hyperlink" Target="http://siamchart.com/stock-ichart/ARIN/" TargetMode="External"/><Relationship Id="rId389" Type="http://schemas.openxmlformats.org/officeDocument/2006/relationships/hyperlink" Target="http://siamchart.com/stock-ichart/CIG/" TargetMode="External"/><Relationship Id="rId596" Type="http://schemas.openxmlformats.org/officeDocument/2006/relationships/hyperlink" Target="http://siamchart.com/stock-ichart/FE/" TargetMode="External"/><Relationship Id="rId249" Type="http://schemas.openxmlformats.org/officeDocument/2006/relationships/hyperlink" Target="http://siamchart.com/stock-chart/BEC/" TargetMode="External"/><Relationship Id="rId456" Type="http://schemas.openxmlformats.org/officeDocument/2006/relationships/hyperlink" Target="http://siamchart.com/stock-info/CPT/" TargetMode="External"/><Relationship Id="rId663" Type="http://schemas.openxmlformats.org/officeDocument/2006/relationships/hyperlink" Target="http://siamchart.com/stock-ichart/GLOBAL/" TargetMode="External"/><Relationship Id="rId870" Type="http://schemas.openxmlformats.org/officeDocument/2006/relationships/hyperlink" Target="http://siamchart.com/stock-ichart/KCAR/" TargetMode="External"/><Relationship Id="rId1086" Type="http://schemas.openxmlformats.org/officeDocument/2006/relationships/hyperlink" Target="http://siamchart.com/stock-chart/NINE/" TargetMode="External"/><Relationship Id="rId1293" Type="http://schemas.openxmlformats.org/officeDocument/2006/relationships/hyperlink" Target="http://siamchart.com/stock-chart/RPH/" TargetMode="External"/><Relationship Id="rId109" Type="http://schemas.openxmlformats.org/officeDocument/2006/relationships/hyperlink" Target="http://siamchart.com/stock-ichart/AMARIN/" TargetMode="External"/><Relationship Id="rId316" Type="http://schemas.openxmlformats.org/officeDocument/2006/relationships/hyperlink" Target="http://siamchart.com/stock-info/BRR/" TargetMode="External"/><Relationship Id="rId523" Type="http://schemas.openxmlformats.org/officeDocument/2006/relationships/hyperlink" Target="http://siamchart.com/stock-ichart/DRT/" TargetMode="External"/><Relationship Id="rId968" Type="http://schemas.openxmlformats.org/officeDocument/2006/relationships/hyperlink" Target="http://siamchart.com/stock-ichart/M/" TargetMode="External"/><Relationship Id="rId1153" Type="http://schemas.openxmlformats.org/officeDocument/2006/relationships/hyperlink" Target="http://siamchart.com/stock-ichart/PB/" TargetMode="External"/><Relationship Id="rId1598" Type="http://schemas.openxmlformats.org/officeDocument/2006/relationships/hyperlink" Target="http://siamchart.com/stock-ichart/SUPER/" TargetMode="External"/><Relationship Id="rId97" Type="http://schemas.openxmlformats.org/officeDocument/2006/relationships/hyperlink" Target="http://siamchart.com/stock-ichart/ALT/" TargetMode="External"/><Relationship Id="rId730" Type="http://schemas.openxmlformats.org/officeDocument/2006/relationships/hyperlink" Target="http://siamchart.com/stock-chart/ICC/" TargetMode="External"/><Relationship Id="rId828" Type="http://schemas.openxmlformats.org/officeDocument/2006/relationships/hyperlink" Target="http://siamchart.com/stock-chart/JMART/" TargetMode="External"/><Relationship Id="rId1013" Type="http://schemas.openxmlformats.org/officeDocument/2006/relationships/hyperlink" Target="http://siamchart.com/stock-ichart/METCO/" TargetMode="External"/><Relationship Id="rId1360" Type="http://schemas.openxmlformats.org/officeDocument/2006/relationships/hyperlink" Target="http://siamchart.com/stock-info/SAWAD/" TargetMode="External"/><Relationship Id="rId1458" Type="http://schemas.openxmlformats.org/officeDocument/2006/relationships/hyperlink" Target="http://siamchart.com/stock-chart/SITHAI/" TargetMode="External"/><Relationship Id="rId1665" Type="http://schemas.openxmlformats.org/officeDocument/2006/relationships/hyperlink" Target="http://siamchart.com/stock-info/TCMC/" TargetMode="External"/><Relationship Id="rId1872" Type="http://schemas.openxmlformats.org/officeDocument/2006/relationships/hyperlink" Target="http://siamchart.com/stock-ichart/TSE/" TargetMode="External"/><Relationship Id="rId1220" Type="http://schemas.openxmlformats.org/officeDocument/2006/relationships/hyperlink" Target="http://siamchart.com/stock-ichart/PRG/" TargetMode="External"/><Relationship Id="rId1318" Type="http://schemas.openxmlformats.org/officeDocument/2006/relationships/hyperlink" Target="http://siamchart.com/stock-info/SA/" TargetMode="External"/><Relationship Id="rId1525" Type="http://schemas.openxmlformats.org/officeDocument/2006/relationships/hyperlink" Target="http://siamchart.com/stock-info/SPC/" TargetMode="External"/><Relationship Id="rId1732" Type="http://schemas.openxmlformats.org/officeDocument/2006/relationships/hyperlink" Target="http://siamchart.com/stock-info/TIP/" TargetMode="External"/><Relationship Id="rId24" Type="http://schemas.openxmlformats.org/officeDocument/2006/relationships/hyperlink" Target="http://siamchart.com/stock-chart/ACAP/" TargetMode="External"/><Relationship Id="rId173" Type="http://schemas.openxmlformats.org/officeDocument/2006/relationships/hyperlink" Target="http://siamchart.com/stock-info/ASIAN/" TargetMode="External"/><Relationship Id="rId380" Type="http://schemas.openxmlformats.org/officeDocument/2006/relationships/hyperlink" Target="http://siamchart.com/stock-ichart/CHOTI/" TargetMode="External"/><Relationship Id="rId240" Type="http://schemas.openxmlformats.org/officeDocument/2006/relationships/hyperlink" Target="http://siamchart.com/stock-chart/BCT/" TargetMode="External"/><Relationship Id="rId478" Type="http://schemas.openxmlformats.org/officeDocument/2006/relationships/hyperlink" Target="http://siamchart.com/stock-ichart/CSS/" TargetMode="External"/><Relationship Id="rId685" Type="http://schemas.openxmlformats.org/officeDocument/2006/relationships/hyperlink" Target="http://siamchart.com/stock-info/GSC/" TargetMode="External"/><Relationship Id="rId892" Type="http://schemas.openxmlformats.org/officeDocument/2006/relationships/hyperlink" Target="http://siamchart.com/stock-chart/KK/" TargetMode="External"/><Relationship Id="rId100" Type="http://schemas.openxmlformats.org/officeDocument/2006/relationships/hyperlink" Target="http://siamchart.com/stock-ichart/ALUCON/" TargetMode="External"/><Relationship Id="rId338" Type="http://schemas.openxmlformats.org/officeDocument/2006/relationships/hyperlink" Target="http://siamchart.com/stock-ichart/CAZ/" TargetMode="External"/><Relationship Id="rId545" Type="http://schemas.openxmlformats.org/officeDocument/2006/relationships/hyperlink" Target="http://siamchart.com/stock-ichart/ECF/" TargetMode="External"/><Relationship Id="rId752" Type="http://schemas.openxmlformats.org/officeDocument/2006/relationships/hyperlink" Target="http://siamchart.com/stock-info/III/" TargetMode="External"/><Relationship Id="rId1175" Type="http://schemas.openxmlformats.org/officeDocument/2006/relationships/hyperlink" Target="http://siamchart.com/stock-ichart/PIMO/" TargetMode="External"/><Relationship Id="rId1382" Type="http://schemas.openxmlformats.org/officeDocument/2006/relationships/hyperlink" Target="http://siamchart.com/stock-ichart/SCI/" TargetMode="External"/><Relationship Id="rId2019" Type="http://schemas.openxmlformats.org/officeDocument/2006/relationships/hyperlink" Target="http://siamchart.com/stock-chart/WINNER/" TargetMode="External"/><Relationship Id="rId405" Type="http://schemas.openxmlformats.org/officeDocument/2006/relationships/hyperlink" Target="http://siamchart.com/stock-info/CM/" TargetMode="External"/><Relationship Id="rId612" Type="http://schemas.openxmlformats.org/officeDocument/2006/relationships/hyperlink" Target="http://siamchart.com/stock-chart/FPI/" TargetMode="External"/><Relationship Id="rId1035" Type="http://schemas.openxmlformats.org/officeDocument/2006/relationships/hyperlink" Target="http://siamchart.com/stock-chart/ML/" TargetMode="External"/><Relationship Id="rId1242" Type="http://schemas.openxmlformats.org/officeDocument/2006/relationships/hyperlink" Target="http://siamchart.com/stock-ichart/PSL/" TargetMode="External"/><Relationship Id="rId1687" Type="http://schemas.openxmlformats.org/officeDocument/2006/relationships/hyperlink" Target="http://siamchart.com/stock-chart/TGPRO/" TargetMode="External"/><Relationship Id="rId1894" Type="http://schemas.openxmlformats.org/officeDocument/2006/relationships/hyperlink" Target="http://siamchart.com/stock-chart/TTCL/" TargetMode="External"/><Relationship Id="rId917" Type="http://schemas.openxmlformats.org/officeDocument/2006/relationships/hyperlink" Target="http://siamchart.com/stock-chart/KUN/" TargetMode="External"/><Relationship Id="rId1102" Type="http://schemas.openxmlformats.org/officeDocument/2006/relationships/hyperlink" Target="http://siamchart.com/stock-chart/NRF/" TargetMode="External"/><Relationship Id="rId1547" Type="http://schemas.openxmlformats.org/officeDocument/2006/relationships/hyperlink" Target="http://siamchart.com/stock-chart/SRICHA/" TargetMode="External"/><Relationship Id="rId1754" Type="http://schemas.openxmlformats.org/officeDocument/2006/relationships/hyperlink" Target="http://siamchart.com/stock-chart/TM/" TargetMode="External"/><Relationship Id="rId1961" Type="http://schemas.openxmlformats.org/officeDocument/2006/relationships/hyperlink" Target="http://siamchart.com/stock-chart/UPF/" TargetMode="External"/><Relationship Id="rId46" Type="http://schemas.openxmlformats.org/officeDocument/2006/relationships/hyperlink" Target="http://siamchart.com/stock-ichart/AEC/" TargetMode="External"/><Relationship Id="rId1407" Type="http://schemas.openxmlformats.org/officeDocument/2006/relationships/hyperlink" Target="http://siamchart.com/stock-info/SEAOIL/" TargetMode="External"/><Relationship Id="rId1614" Type="http://schemas.openxmlformats.org/officeDocument/2006/relationships/hyperlink" Target="http://siamchart.com/stock-info/SVOA/" TargetMode="External"/><Relationship Id="rId1821" Type="http://schemas.openxmlformats.org/officeDocument/2006/relationships/hyperlink" Target="http://siamchart.com/stock-ichart/TPCS/" TargetMode="External"/><Relationship Id="rId195" Type="http://schemas.openxmlformats.org/officeDocument/2006/relationships/hyperlink" Target="http://siamchart.com/stock-chart/AUCT/" TargetMode="External"/><Relationship Id="rId1919" Type="http://schemas.openxmlformats.org/officeDocument/2006/relationships/hyperlink" Target="http://siamchart.com/stock-info/TVT/" TargetMode="External"/><Relationship Id="rId262" Type="http://schemas.openxmlformats.org/officeDocument/2006/relationships/hyperlink" Target="http://siamchart.com/stock-ichart/BGRIM/" TargetMode="External"/><Relationship Id="rId567" Type="http://schemas.openxmlformats.org/officeDocument/2006/relationships/hyperlink" Target="http://siamchart.com/stock-info/EP/" TargetMode="External"/><Relationship Id="rId1197" Type="http://schemas.openxmlformats.org/officeDocument/2006/relationships/hyperlink" Target="http://siamchart.com/stock-ichart/PORT/" TargetMode="External"/><Relationship Id="rId122" Type="http://schemas.openxmlformats.org/officeDocument/2006/relationships/hyperlink" Target="http://siamchart.com/stock-info/ANAN/" TargetMode="External"/><Relationship Id="rId774" Type="http://schemas.openxmlformats.org/officeDocument/2006/relationships/hyperlink" Target="http://siamchart.com/stock-chart/INSET/" TargetMode="External"/><Relationship Id="rId981" Type="http://schemas.openxmlformats.org/officeDocument/2006/relationships/hyperlink" Target="http://siamchart.com/stock-chart/MANRIN/" TargetMode="External"/><Relationship Id="rId1057" Type="http://schemas.openxmlformats.org/officeDocument/2006/relationships/hyperlink" Target="http://siamchart.com/stock-chart/MVP/" TargetMode="External"/><Relationship Id="rId2010" Type="http://schemas.openxmlformats.org/officeDocument/2006/relationships/hyperlink" Target="http://siamchart.com/stock-chart/WICE/" TargetMode="External"/><Relationship Id="rId427" Type="http://schemas.openxmlformats.org/officeDocument/2006/relationships/hyperlink" Target="http://siamchart.com/stock-chart/COMAN/" TargetMode="External"/><Relationship Id="rId634" Type="http://schemas.openxmlformats.org/officeDocument/2006/relationships/hyperlink" Target="http://siamchart.com/stock-ichart/GC/" TargetMode="External"/><Relationship Id="rId841" Type="http://schemas.openxmlformats.org/officeDocument/2006/relationships/hyperlink" Target="http://siamchart.com/stock-ichart/JTS/" TargetMode="External"/><Relationship Id="rId1264" Type="http://schemas.openxmlformats.org/officeDocument/2006/relationships/hyperlink" Target="http://siamchart.com/stock-ichart/QLT/" TargetMode="External"/><Relationship Id="rId1471" Type="http://schemas.openxmlformats.org/officeDocument/2006/relationships/hyperlink" Target="http://siamchart.com/stock-ichart/SKR/" TargetMode="External"/><Relationship Id="rId1569" Type="http://schemas.openxmlformats.org/officeDocument/2006/relationships/hyperlink" Target="http://siamchart.com/stock-chart/STAR/" TargetMode="External"/><Relationship Id="rId701" Type="http://schemas.openxmlformats.org/officeDocument/2006/relationships/hyperlink" Target="http://siamchart.com/stock-ichart/HANA/" TargetMode="External"/><Relationship Id="rId939" Type="http://schemas.openxmlformats.org/officeDocument/2006/relationships/hyperlink" Target="http://siamchart.com/stock-ichart/LDC/" TargetMode="External"/><Relationship Id="rId1124" Type="http://schemas.openxmlformats.org/officeDocument/2006/relationships/hyperlink" Target="http://siamchart.com/stock-chart/OGC/" TargetMode="External"/><Relationship Id="rId1331" Type="http://schemas.openxmlformats.org/officeDocument/2006/relationships/hyperlink" Target="http://siamchart.com/stock-chart/SALEE/" TargetMode="External"/><Relationship Id="rId1776" Type="http://schemas.openxmlformats.org/officeDocument/2006/relationships/hyperlink" Target="http://siamchart.com/stock-info/TMW/" TargetMode="External"/><Relationship Id="rId1983" Type="http://schemas.openxmlformats.org/officeDocument/2006/relationships/hyperlink" Target="http://siamchart.com/stock-chart/VIBHA/" TargetMode="External"/><Relationship Id="rId68" Type="http://schemas.openxmlformats.org/officeDocument/2006/relationships/hyperlink" Target="http://siamchart.com/stock-info/AI/" TargetMode="External"/><Relationship Id="rId1429" Type="http://schemas.openxmlformats.org/officeDocument/2006/relationships/hyperlink" Target="http://siamchart.com/stock-chart/SGP/" TargetMode="External"/><Relationship Id="rId1636" Type="http://schemas.openxmlformats.org/officeDocument/2006/relationships/hyperlink" Target="http://siamchart.com/stock-chart/TAKUNI/" TargetMode="External"/><Relationship Id="rId1843" Type="http://schemas.openxmlformats.org/officeDocument/2006/relationships/hyperlink" Target="http://siamchart.com/stock-info/TQM/" TargetMode="External"/><Relationship Id="rId1703" Type="http://schemas.openxmlformats.org/officeDocument/2006/relationships/hyperlink" Target="http://siamchart.com/stock-info/THCOM/" TargetMode="External"/><Relationship Id="rId1910" Type="http://schemas.openxmlformats.org/officeDocument/2006/relationships/hyperlink" Target="http://siamchart.com/stock-info/TVD/" TargetMode="External"/><Relationship Id="rId284" Type="http://schemas.openxmlformats.org/officeDocument/2006/relationships/hyperlink" Target="http://siamchart.com/stock-info/BKD/" TargetMode="External"/><Relationship Id="rId491" Type="http://schemas.openxmlformats.org/officeDocument/2006/relationships/hyperlink" Target="http://siamchart.com/stock-info/DCC/" TargetMode="External"/><Relationship Id="rId144" Type="http://schemas.openxmlformats.org/officeDocument/2006/relationships/hyperlink" Target="http://siamchart.com/stock-chart/AQ/" TargetMode="External"/><Relationship Id="rId589" Type="http://schemas.openxmlformats.org/officeDocument/2006/relationships/hyperlink" Target="http://siamchart.com/stock-chart/F_26D/" TargetMode="External"/><Relationship Id="rId796" Type="http://schemas.openxmlformats.org/officeDocument/2006/relationships/hyperlink" Target="http://siamchart.com/stock-ichart/IT/" TargetMode="External"/><Relationship Id="rId351" Type="http://schemas.openxmlformats.org/officeDocument/2006/relationships/hyperlink" Target="http://siamchart.com/stock-info/CEN/" TargetMode="External"/><Relationship Id="rId449" Type="http://schemas.openxmlformats.org/officeDocument/2006/relationships/hyperlink" Target="http://siamchart.com/stock-ichart/CPN/" TargetMode="External"/><Relationship Id="rId656" Type="http://schemas.openxmlformats.org/officeDocument/2006/relationships/hyperlink" Target="http://siamchart.com/stock-info/GJS/" TargetMode="External"/><Relationship Id="rId863" Type="http://schemas.openxmlformats.org/officeDocument/2006/relationships/hyperlink" Target="http://siamchart.com/stock-info/KBANK/" TargetMode="External"/><Relationship Id="rId1079" Type="http://schemas.openxmlformats.org/officeDocument/2006/relationships/hyperlink" Target="http://siamchart.com/stock-ichart/NEW/" TargetMode="External"/><Relationship Id="rId1286" Type="http://schemas.openxmlformats.org/officeDocument/2006/relationships/hyperlink" Target="http://siamchart.com/stock-ichart/ROH/" TargetMode="External"/><Relationship Id="rId1493" Type="http://schemas.openxmlformats.org/officeDocument/2006/relationships/hyperlink" Target="http://siamchart.com/stock-chart/SMT/" TargetMode="External"/><Relationship Id="rId2032" Type="http://schemas.openxmlformats.org/officeDocument/2006/relationships/hyperlink" Target="http://siamchart.com/stock-ichart/XPG/" TargetMode="External"/><Relationship Id="rId211" Type="http://schemas.openxmlformats.org/officeDocument/2006/relationships/hyperlink" Target="http://siamchart.com/stock-ichart/BA/" TargetMode="External"/><Relationship Id="rId309" Type="http://schemas.openxmlformats.org/officeDocument/2006/relationships/hyperlink" Target="http://siamchart.com/stock-ichart/BROCK/" TargetMode="External"/><Relationship Id="rId516" Type="http://schemas.openxmlformats.org/officeDocument/2006/relationships/hyperlink" Target="http://siamchart.com/stock-chart/DOD/" TargetMode="External"/><Relationship Id="rId1146" Type="http://schemas.openxmlformats.org/officeDocument/2006/relationships/hyperlink" Target="http://siamchart.com/stock-chart/PAF/" TargetMode="External"/><Relationship Id="rId1798" Type="http://schemas.openxmlformats.org/officeDocument/2006/relationships/hyperlink" Target="http://siamchart.com/stock-ichart/TOA/" TargetMode="External"/><Relationship Id="rId723" Type="http://schemas.openxmlformats.org/officeDocument/2006/relationships/hyperlink" Target="http://siamchart.com/stock-info/HTECH/" TargetMode="External"/><Relationship Id="rId930" Type="http://schemas.openxmlformats.org/officeDocument/2006/relationships/hyperlink" Target="http://siamchart.com/stock-ichart/L_26E/" TargetMode="External"/><Relationship Id="rId1006" Type="http://schemas.openxmlformats.org/officeDocument/2006/relationships/hyperlink" Target="http://siamchart.com/stock-chart/MDX/" TargetMode="External"/><Relationship Id="rId1353" Type="http://schemas.openxmlformats.org/officeDocument/2006/relationships/hyperlink" Target="http://siamchart.com/stock-ichart/SAT/" TargetMode="External"/><Relationship Id="rId1560" Type="http://schemas.openxmlformats.org/officeDocument/2006/relationships/hyperlink" Target="http://siamchart.com/stock-chart/SST/" TargetMode="External"/><Relationship Id="rId1658" Type="http://schemas.openxmlformats.org/officeDocument/2006/relationships/hyperlink" Target="http://siamchart.com/stock-ichart/TCCC/" TargetMode="External"/><Relationship Id="rId1865" Type="http://schemas.openxmlformats.org/officeDocument/2006/relationships/hyperlink" Target="http://siamchart.com/stock-chart/TRUE/" TargetMode="External"/><Relationship Id="rId1213" Type="http://schemas.openxmlformats.org/officeDocument/2006/relationships/hyperlink" Target="http://siamchart.com/stock-ichart/PRAPAT/" TargetMode="External"/><Relationship Id="rId1420" Type="http://schemas.openxmlformats.org/officeDocument/2006/relationships/hyperlink" Target="http://siamchart.com/stock-chart/SFP/" TargetMode="External"/><Relationship Id="rId1518" Type="http://schemas.openxmlformats.org/officeDocument/2006/relationships/hyperlink" Target="http://siamchart.com/stock-ichart/SPACK/" TargetMode="External"/><Relationship Id="rId1725" Type="http://schemas.openxmlformats.org/officeDocument/2006/relationships/hyperlink" Target="http://siamchart.com/stock-ichart/TIDLOR/" TargetMode="External"/><Relationship Id="rId1932" Type="http://schemas.openxmlformats.org/officeDocument/2006/relationships/hyperlink" Target="http://siamchart.com/stock-chart/U/" TargetMode="External"/><Relationship Id="rId17" Type="http://schemas.openxmlformats.org/officeDocument/2006/relationships/hyperlink" Target="http://siamchart.com/stock-info/AAV/" TargetMode="External"/><Relationship Id="rId166" Type="http://schemas.openxmlformats.org/officeDocument/2006/relationships/hyperlink" Target="http://siamchart.com/stock-ichart/ASEFA/" TargetMode="External"/><Relationship Id="rId373" Type="http://schemas.openxmlformats.org/officeDocument/2006/relationships/hyperlink" Target="http://siamchart.com/stock-chart/CHG/" TargetMode="External"/><Relationship Id="rId580" Type="http://schemas.openxmlformats.org/officeDocument/2006/relationships/hyperlink" Target="http://siamchart.com/stock-chart/ETC/" TargetMode="External"/><Relationship Id="rId1" Type="http://schemas.openxmlformats.org/officeDocument/2006/relationships/hyperlink" Target="http://siamchart.com/stock-chart/2S/" TargetMode="External"/><Relationship Id="rId233" Type="http://schemas.openxmlformats.org/officeDocument/2006/relationships/hyperlink" Target="http://siamchart.com/stock-info/BCH/" TargetMode="External"/><Relationship Id="rId440" Type="http://schemas.openxmlformats.org/officeDocument/2006/relationships/hyperlink" Target="http://siamchart.com/stock-ichart/CPH/" TargetMode="External"/><Relationship Id="rId678" Type="http://schemas.openxmlformats.org/officeDocument/2006/relationships/hyperlink" Target="http://siamchart.com/stock-ichart/GRAND/" TargetMode="External"/><Relationship Id="rId885" Type="http://schemas.openxmlformats.org/officeDocument/2006/relationships/hyperlink" Target="http://siamchart.com/stock-info/KGI/" TargetMode="External"/><Relationship Id="rId1070" Type="http://schemas.openxmlformats.org/officeDocument/2006/relationships/hyperlink" Target="http://siamchart.com/stock-chart/NDR/" TargetMode="External"/><Relationship Id="rId300" Type="http://schemas.openxmlformats.org/officeDocument/2006/relationships/hyperlink" Target="http://siamchart.com/stock-ichart/BOL/" TargetMode="External"/><Relationship Id="rId538" Type="http://schemas.openxmlformats.org/officeDocument/2006/relationships/hyperlink" Target="http://siamchart.com/stock-chart/EASON/" TargetMode="External"/><Relationship Id="rId745" Type="http://schemas.openxmlformats.org/officeDocument/2006/relationships/hyperlink" Target="http://siamchart.com/stock-ichart/IHL/" TargetMode="External"/><Relationship Id="rId952" Type="http://schemas.openxmlformats.org/officeDocument/2006/relationships/hyperlink" Target="http://siamchart.com/stock-info/LHK/" TargetMode="External"/><Relationship Id="rId1168" Type="http://schemas.openxmlformats.org/officeDocument/2006/relationships/hyperlink" Target="http://siamchart.com/stock-chart/PG/" TargetMode="External"/><Relationship Id="rId1375" Type="http://schemas.openxmlformats.org/officeDocument/2006/relationships/hyperlink" Target="http://siamchart.com/stock-chart/SCG/" TargetMode="External"/><Relationship Id="rId1582" Type="http://schemas.openxmlformats.org/officeDocument/2006/relationships/hyperlink" Target="http://siamchart.com/stock-info/STGT/" TargetMode="External"/><Relationship Id="rId81" Type="http://schemas.openxmlformats.org/officeDocument/2006/relationships/hyperlink" Target="http://siamchart.com/stock-chart/AJA/" TargetMode="External"/><Relationship Id="rId605" Type="http://schemas.openxmlformats.org/officeDocument/2006/relationships/hyperlink" Target="http://siamchart.com/stock-info/FN/" TargetMode="External"/><Relationship Id="rId812" Type="http://schemas.openxmlformats.org/officeDocument/2006/relationships/hyperlink" Target="http://siamchart.com/stock-info/JAK/" TargetMode="External"/><Relationship Id="rId1028" Type="http://schemas.openxmlformats.org/officeDocument/2006/relationships/hyperlink" Target="http://siamchart.com/stock-ichart/MINT/" TargetMode="External"/><Relationship Id="rId1235" Type="http://schemas.openxmlformats.org/officeDocument/2006/relationships/hyperlink" Target="http://siamchart.com/stock-ichart/PROS/" TargetMode="External"/><Relationship Id="rId1442" Type="http://schemas.openxmlformats.org/officeDocument/2006/relationships/hyperlink" Target="http://siamchart.com/stock-info/SICT/" TargetMode="External"/><Relationship Id="rId1887" Type="http://schemas.openxmlformats.org/officeDocument/2006/relationships/hyperlink" Target="http://siamchart.com/stock-info/TSTH/" TargetMode="External"/><Relationship Id="rId1302" Type="http://schemas.openxmlformats.org/officeDocument/2006/relationships/hyperlink" Target="http://siamchart.com/stock-ichart/RT/" TargetMode="External"/><Relationship Id="rId1747" Type="http://schemas.openxmlformats.org/officeDocument/2006/relationships/hyperlink" Target="http://siamchart.com/stock-info/TKN/" TargetMode="External"/><Relationship Id="rId1954" Type="http://schemas.openxmlformats.org/officeDocument/2006/relationships/hyperlink" Target="http://siamchart.com/stock-info/UNIQ/" TargetMode="External"/><Relationship Id="rId39" Type="http://schemas.openxmlformats.org/officeDocument/2006/relationships/hyperlink" Target="http://siamchart.com/stock-chart/ADD/" TargetMode="External"/><Relationship Id="rId1607" Type="http://schemas.openxmlformats.org/officeDocument/2006/relationships/hyperlink" Target="http://siamchart.com/stock-ichart/SVH/" TargetMode="External"/><Relationship Id="rId1814" Type="http://schemas.openxmlformats.org/officeDocument/2006/relationships/hyperlink" Target="http://siamchart.com/stock-chart/TPBI/" TargetMode="External"/><Relationship Id="rId188" Type="http://schemas.openxmlformats.org/officeDocument/2006/relationships/hyperlink" Target="http://siamchart.com/stock-info/ASW/" TargetMode="External"/><Relationship Id="rId395" Type="http://schemas.openxmlformats.org/officeDocument/2006/relationships/hyperlink" Target="http://siamchart.com/stock-ichart/CITY/" TargetMode="External"/><Relationship Id="rId255" Type="http://schemas.openxmlformats.org/officeDocument/2006/relationships/hyperlink" Target="http://siamchart.com/stock-chart/BFIT/" TargetMode="External"/><Relationship Id="rId462" Type="http://schemas.openxmlformats.org/officeDocument/2006/relationships/hyperlink" Target="http://siamchart.com/stock-info/CRANE/" TargetMode="External"/><Relationship Id="rId1092" Type="http://schemas.openxmlformats.org/officeDocument/2006/relationships/hyperlink" Target="http://siamchart.com/stock-chart/NNCL/" TargetMode="External"/><Relationship Id="rId1397" Type="http://schemas.openxmlformats.org/officeDocument/2006/relationships/hyperlink" Target="http://siamchart.com/stock-ichart/SE/" TargetMode="External"/><Relationship Id="rId115" Type="http://schemas.openxmlformats.org/officeDocument/2006/relationships/hyperlink" Target="http://siamchart.com/stock-ichart/AMATAV/" TargetMode="External"/><Relationship Id="rId322" Type="http://schemas.openxmlformats.org/officeDocument/2006/relationships/hyperlink" Target="http://siamchart.com/stock-info/BSM/" TargetMode="External"/><Relationship Id="rId767" Type="http://schemas.openxmlformats.org/officeDocument/2006/relationships/hyperlink" Target="http://siamchart.com/stock-info/INET/" TargetMode="External"/><Relationship Id="rId974" Type="http://schemas.openxmlformats.org/officeDocument/2006/relationships/hyperlink" Target="http://siamchart.com/stock-ichart/MAJOR/" TargetMode="External"/><Relationship Id="rId2003" Type="http://schemas.openxmlformats.org/officeDocument/2006/relationships/hyperlink" Target="http://siamchart.com/stock-chart/WGE/" TargetMode="External"/><Relationship Id="rId627" Type="http://schemas.openxmlformats.org/officeDocument/2006/relationships/hyperlink" Target="http://siamchart.com/stock-chart/FVC/" TargetMode="External"/><Relationship Id="rId834" Type="http://schemas.openxmlformats.org/officeDocument/2006/relationships/hyperlink" Target="http://siamchart.com/stock-chart/JR/" TargetMode="External"/><Relationship Id="rId1257" Type="http://schemas.openxmlformats.org/officeDocument/2006/relationships/hyperlink" Target="http://siamchart.com/stock-chart/PYLON/" TargetMode="External"/><Relationship Id="rId1464" Type="http://schemas.openxmlformats.org/officeDocument/2006/relationships/hyperlink" Target="http://siamchart.com/stock-chart/SKE/" TargetMode="External"/><Relationship Id="rId1671" Type="http://schemas.openxmlformats.org/officeDocument/2006/relationships/hyperlink" Target="http://siamchart.com/stock-info/TEAM/" TargetMode="External"/><Relationship Id="rId901" Type="http://schemas.openxmlformats.org/officeDocument/2006/relationships/hyperlink" Target="http://siamchart.com/stock-chart/KOOL/" TargetMode="External"/><Relationship Id="rId1117" Type="http://schemas.openxmlformats.org/officeDocument/2006/relationships/hyperlink" Target="http://siamchart.com/stock-ichart/NWR/" TargetMode="External"/><Relationship Id="rId1324" Type="http://schemas.openxmlformats.org/officeDocument/2006/relationships/hyperlink" Target="http://siamchart.com/stock-info/SABINA/" TargetMode="External"/><Relationship Id="rId1531" Type="http://schemas.openxmlformats.org/officeDocument/2006/relationships/hyperlink" Target="http://siamchart.com/stock-info/SPG/" TargetMode="External"/><Relationship Id="rId1769" Type="http://schemas.openxmlformats.org/officeDocument/2006/relationships/hyperlink" Target="http://siamchart.com/stock-ichart/TMILL/" TargetMode="External"/><Relationship Id="rId1976" Type="http://schemas.openxmlformats.org/officeDocument/2006/relationships/hyperlink" Target="http://siamchart.com/stock-ichart/UWC/" TargetMode="External"/><Relationship Id="rId30" Type="http://schemas.openxmlformats.org/officeDocument/2006/relationships/hyperlink" Target="http://siamchart.com/stock-chart/ACE/" TargetMode="External"/><Relationship Id="rId1629" Type="http://schemas.openxmlformats.org/officeDocument/2006/relationships/hyperlink" Target="http://siamchart.com/stock-info/T/" TargetMode="External"/><Relationship Id="rId1836" Type="http://schemas.openxmlformats.org/officeDocument/2006/relationships/hyperlink" Target="http://siamchart.com/stock-ichart/TPP/" TargetMode="External"/><Relationship Id="rId1903" Type="http://schemas.openxmlformats.org/officeDocument/2006/relationships/hyperlink" Target="http://siamchart.com/stock-ichart/TTW/" TargetMode="External"/><Relationship Id="rId277" Type="http://schemas.openxmlformats.org/officeDocument/2006/relationships/hyperlink" Target="http://siamchart.com/stock-ichart/BJC/" TargetMode="External"/><Relationship Id="rId484" Type="http://schemas.openxmlformats.org/officeDocument/2006/relationships/hyperlink" Target="http://siamchart.com/stock-ichart/CWT/" TargetMode="External"/><Relationship Id="rId137" Type="http://schemas.openxmlformats.org/officeDocument/2006/relationships/hyperlink" Target="http://siamchart.com/stock-info/APEX/" TargetMode="External"/><Relationship Id="rId344" Type="http://schemas.openxmlformats.org/officeDocument/2006/relationships/hyperlink" Target="http://siamchart.com/stock-ichart/CCET/" TargetMode="External"/><Relationship Id="rId691" Type="http://schemas.openxmlformats.org/officeDocument/2006/relationships/hyperlink" Target="http://siamchart.com/stock-chart/GULF/" TargetMode="External"/><Relationship Id="rId789" Type="http://schemas.openxmlformats.org/officeDocument/2006/relationships/hyperlink" Target="http://siamchart.com/stock-chart/IRCP/" TargetMode="External"/><Relationship Id="rId996" Type="http://schemas.openxmlformats.org/officeDocument/2006/relationships/hyperlink" Target="http://siamchart.com/stock-ichart/MBKET/" TargetMode="External"/><Relationship Id="rId2025" Type="http://schemas.openxmlformats.org/officeDocument/2006/relationships/hyperlink" Target="http://siamchart.com/stock-chart/WPH/" TargetMode="External"/><Relationship Id="rId551" Type="http://schemas.openxmlformats.org/officeDocument/2006/relationships/hyperlink" Target="http://siamchart.com/stock-ichart/EE/" TargetMode="External"/><Relationship Id="rId649" Type="http://schemas.openxmlformats.org/officeDocument/2006/relationships/hyperlink" Target="http://siamchart.com/stock-ichart/GGC/" TargetMode="External"/><Relationship Id="rId856" Type="http://schemas.openxmlformats.org/officeDocument/2006/relationships/hyperlink" Target="http://siamchart.com/stock-ichart/KAMART/" TargetMode="External"/><Relationship Id="rId1181" Type="http://schemas.openxmlformats.org/officeDocument/2006/relationships/hyperlink" Target="http://siamchart.com/stock-ichart/PL/" TargetMode="External"/><Relationship Id="rId1279" Type="http://schemas.openxmlformats.org/officeDocument/2006/relationships/hyperlink" Target="http://siamchart.com/stock-chart/RJH/" TargetMode="External"/><Relationship Id="rId1486" Type="http://schemas.openxmlformats.org/officeDocument/2006/relationships/hyperlink" Target="http://siamchart.com/stock-info/SMIT/" TargetMode="External"/><Relationship Id="rId204" Type="http://schemas.openxmlformats.org/officeDocument/2006/relationships/hyperlink" Target="http://siamchart.com/stock-chart/B/" TargetMode="External"/><Relationship Id="rId411" Type="http://schemas.openxmlformats.org/officeDocument/2006/relationships/hyperlink" Target="http://siamchart.com/stock-info/CMC/" TargetMode="External"/><Relationship Id="rId509" Type="http://schemas.openxmlformats.org/officeDocument/2006/relationships/hyperlink" Target="http://siamchart.com/stock-info/DIMET/" TargetMode="External"/><Relationship Id="rId1041" Type="http://schemas.openxmlformats.org/officeDocument/2006/relationships/hyperlink" Target="http://siamchart.com/stock-chart/MONO/" TargetMode="External"/><Relationship Id="rId1139" Type="http://schemas.openxmlformats.org/officeDocument/2006/relationships/hyperlink" Target="http://siamchart.com/stock-chart/PACE/" TargetMode="External"/><Relationship Id="rId1346" Type="http://schemas.openxmlformats.org/officeDocument/2006/relationships/hyperlink" Target="http://siamchart.com/stock-chart/SANKO/" TargetMode="External"/><Relationship Id="rId1693" Type="http://schemas.openxmlformats.org/officeDocument/2006/relationships/hyperlink" Target="http://siamchart.com/stock-chart/THAI/" TargetMode="External"/><Relationship Id="rId1998" Type="http://schemas.openxmlformats.org/officeDocument/2006/relationships/hyperlink" Target="http://siamchart.com/stock-ichart/W/" TargetMode="External"/><Relationship Id="rId716" Type="http://schemas.openxmlformats.org/officeDocument/2006/relationships/hyperlink" Target="http://siamchart.com/stock-ichart/HPT/" TargetMode="External"/><Relationship Id="rId923" Type="http://schemas.openxmlformats.org/officeDocument/2006/relationships/hyperlink" Target="http://siamchart.com/stock-chart/KWM/" TargetMode="External"/><Relationship Id="rId1553" Type="http://schemas.openxmlformats.org/officeDocument/2006/relationships/hyperlink" Target="http://siamchart.com/stock-ichart/SSF/" TargetMode="External"/><Relationship Id="rId1760" Type="http://schemas.openxmlformats.org/officeDocument/2006/relationships/hyperlink" Target="http://siamchart.com/stock-ichart/TMC/" TargetMode="External"/><Relationship Id="rId1858" Type="http://schemas.openxmlformats.org/officeDocument/2006/relationships/hyperlink" Target="http://siamchart.com/stock-info/TRT/" TargetMode="External"/><Relationship Id="rId52" Type="http://schemas.openxmlformats.org/officeDocument/2006/relationships/hyperlink" Target="http://siamchart.com/stock-ichart/AF/" TargetMode="External"/><Relationship Id="rId1206" Type="http://schemas.openxmlformats.org/officeDocument/2006/relationships/hyperlink" Target="http://siamchart.com/stock-chart/PPS/" TargetMode="External"/><Relationship Id="rId1413" Type="http://schemas.openxmlformats.org/officeDocument/2006/relationships/hyperlink" Target="http://siamchart.com/stock-info/SENA/" TargetMode="External"/><Relationship Id="rId1620" Type="http://schemas.openxmlformats.org/officeDocument/2006/relationships/hyperlink" Target="http://siamchart.com/stock-info/SYMC/" TargetMode="External"/><Relationship Id="rId1718" Type="http://schemas.openxmlformats.org/officeDocument/2006/relationships/hyperlink" Target="http://siamchart.com/stock-chart/THRE/" TargetMode="External"/><Relationship Id="rId1925" Type="http://schemas.openxmlformats.org/officeDocument/2006/relationships/hyperlink" Target="http://siamchart.com/stock-info/TWPC/" TargetMode="External"/><Relationship Id="rId299" Type="http://schemas.openxmlformats.org/officeDocument/2006/relationships/hyperlink" Target="http://siamchart.com/stock-chart/BOL/" TargetMode="External"/><Relationship Id="rId159" Type="http://schemas.openxmlformats.org/officeDocument/2006/relationships/hyperlink" Target="http://siamchart.com/stock-chart/AS/" TargetMode="External"/><Relationship Id="rId366" Type="http://schemas.openxmlformats.org/officeDocument/2006/relationships/hyperlink" Target="http://siamchart.com/stock-info/CHARAN/" TargetMode="External"/><Relationship Id="rId573" Type="http://schemas.openxmlformats.org/officeDocument/2006/relationships/hyperlink" Target="http://siamchart.com/stock-info/ERW/" TargetMode="External"/><Relationship Id="rId780" Type="http://schemas.openxmlformats.org/officeDocument/2006/relationships/hyperlink" Target="http://siamchart.com/stock-chart/INTUCH/" TargetMode="External"/><Relationship Id="rId226" Type="http://schemas.openxmlformats.org/officeDocument/2006/relationships/hyperlink" Target="http://siamchart.com/stock-ichart/BBL/" TargetMode="External"/><Relationship Id="rId433" Type="http://schemas.openxmlformats.org/officeDocument/2006/relationships/hyperlink" Target="http://siamchart.com/stock-chart/CPALL/" TargetMode="External"/><Relationship Id="rId878" Type="http://schemas.openxmlformats.org/officeDocument/2006/relationships/hyperlink" Target="http://siamchart.com/stock-chart/KDH/" TargetMode="External"/><Relationship Id="rId1063" Type="http://schemas.openxmlformats.org/officeDocument/2006/relationships/hyperlink" Target="http://siamchart.com/stock-chart/NCAP/" TargetMode="External"/><Relationship Id="rId1270" Type="http://schemas.openxmlformats.org/officeDocument/2006/relationships/hyperlink" Target="http://siamchart.com/stock-ichart/RATCH/" TargetMode="External"/><Relationship Id="rId640" Type="http://schemas.openxmlformats.org/officeDocument/2006/relationships/hyperlink" Target="http://siamchart.com/stock-ichart/GEL/" TargetMode="External"/><Relationship Id="rId738" Type="http://schemas.openxmlformats.org/officeDocument/2006/relationships/hyperlink" Target="http://siamchart.com/stock-info/ICN/" TargetMode="External"/><Relationship Id="rId945" Type="http://schemas.openxmlformats.org/officeDocument/2006/relationships/hyperlink" Target="http://siamchart.com/stock-chart/LH/" TargetMode="External"/><Relationship Id="rId1368" Type="http://schemas.openxmlformats.org/officeDocument/2006/relationships/hyperlink" Target="http://siamchart.com/stock-info/SCB/" TargetMode="External"/><Relationship Id="rId1575" Type="http://schemas.openxmlformats.org/officeDocument/2006/relationships/hyperlink" Target="http://siamchart.com/stock-ichart/STC/" TargetMode="External"/><Relationship Id="rId1782" Type="http://schemas.openxmlformats.org/officeDocument/2006/relationships/hyperlink" Target="http://siamchart.com/stock-info/TNH/" TargetMode="External"/><Relationship Id="rId74" Type="http://schemas.openxmlformats.org/officeDocument/2006/relationships/hyperlink" Target="http://siamchart.com/stock-info/AIRA/" TargetMode="External"/><Relationship Id="rId500" Type="http://schemas.openxmlformats.org/officeDocument/2006/relationships/hyperlink" Target="http://siamchart.com/stock-info/DELTA/" TargetMode="External"/><Relationship Id="rId805" Type="http://schemas.openxmlformats.org/officeDocument/2006/relationships/hyperlink" Target="http://siamchart.com/stock-ichart/IVL/" TargetMode="External"/><Relationship Id="rId1130" Type="http://schemas.openxmlformats.org/officeDocument/2006/relationships/hyperlink" Target="http://siamchart.com/stock-chart/OR/" TargetMode="External"/><Relationship Id="rId1228" Type="http://schemas.openxmlformats.org/officeDocument/2006/relationships/hyperlink" Target="http://siamchart.com/stock-ichart/PRM/" TargetMode="External"/><Relationship Id="rId1435" Type="http://schemas.openxmlformats.org/officeDocument/2006/relationships/hyperlink" Target="http://siamchart.com/stock-ichart/SHR/" TargetMode="External"/><Relationship Id="rId1642" Type="http://schemas.openxmlformats.org/officeDocument/2006/relationships/hyperlink" Target="http://siamchart.com/stock-chart/TASCO/" TargetMode="External"/><Relationship Id="rId1947" Type="http://schemas.openxmlformats.org/officeDocument/2006/relationships/hyperlink" Target="http://siamchart.com/stock-chart/UMI/" TargetMode="External"/><Relationship Id="rId1502" Type="http://schemas.openxmlformats.org/officeDocument/2006/relationships/hyperlink" Target="http://siamchart.com/stock-chart/SO/" TargetMode="External"/><Relationship Id="rId1807" Type="http://schemas.openxmlformats.org/officeDocument/2006/relationships/hyperlink" Target="http://siamchart.com/stock-ichart/TOPP/" TargetMode="External"/><Relationship Id="rId290" Type="http://schemas.openxmlformats.org/officeDocument/2006/relationships/hyperlink" Target="http://siamchart.com/stock-info/BLA/" TargetMode="External"/><Relationship Id="rId388" Type="http://schemas.openxmlformats.org/officeDocument/2006/relationships/hyperlink" Target="http://siamchart.com/stock-chart/CIG/" TargetMode="External"/><Relationship Id="rId150" Type="http://schemas.openxmlformats.org/officeDocument/2006/relationships/hyperlink" Target="http://siamchart.com/stock-chart/ARIN/" TargetMode="External"/><Relationship Id="rId595" Type="http://schemas.openxmlformats.org/officeDocument/2006/relationships/hyperlink" Target="http://siamchart.com/stock-chart/FE/" TargetMode="External"/><Relationship Id="rId248" Type="http://schemas.openxmlformats.org/officeDocument/2006/relationships/hyperlink" Target="http://siamchart.com/stock-info/BEAUTY/" TargetMode="External"/><Relationship Id="rId455" Type="http://schemas.openxmlformats.org/officeDocument/2006/relationships/hyperlink" Target="http://siamchart.com/stock-ichart/CPT/" TargetMode="External"/><Relationship Id="rId662" Type="http://schemas.openxmlformats.org/officeDocument/2006/relationships/hyperlink" Target="http://siamchart.com/stock-chart/GLOBAL/" TargetMode="External"/><Relationship Id="rId1085" Type="http://schemas.openxmlformats.org/officeDocument/2006/relationships/hyperlink" Target="http://siamchart.com/stock-ichart/NFC/" TargetMode="External"/><Relationship Id="rId1292" Type="http://schemas.openxmlformats.org/officeDocument/2006/relationships/hyperlink" Target="http://siamchart.com/stock-ichart/RPC/" TargetMode="External"/><Relationship Id="rId108" Type="http://schemas.openxmlformats.org/officeDocument/2006/relationships/hyperlink" Target="http://siamchart.com/stock-chart/AMARIN/" TargetMode="External"/><Relationship Id="rId315" Type="http://schemas.openxmlformats.org/officeDocument/2006/relationships/hyperlink" Target="http://siamchart.com/stock-ichart/BRR/" TargetMode="External"/><Relationship Id="rId522" Type="http://schemas.openxmlformats.org/officeDocument/2006/relationships/hyperlink" Target="http://siamchart.com/stock-chart/DRT/" TargetMode="External"/><Relationship Id="rId967" Type="http://schemas.openxmlformats.org/officeDocument/2006/relationships/hyperlink" Target="http://siamchart.com/stock-chart/M/" TargetMode="External"/><Relationship Id="rId1152" Type="http://schemas.openxmlformats.org/officeDocument/2006/relationships/hyperlink" Target="http://siamchart.com/stock-chart/PB/" TargetMode="External"/><Relationship Id="rId1597" Type="http://schemas.openxmlformats.org/officeDocument/2006/relationships/hyperlink" Target="http://siamchart.com/stock-chart/SUPER/" TargetMode="External"/><Relationship Id="rId96" Type="http://schemas.openxmlformats.org/officeDocument/2006/relationships/hyperlink" Target="http://siamchart.com/stock-chart/ALT/" TargetMode="External"/><Relationship Id="rId827" Type="http://schemas.openxmlformats.org/officeDocument/2006/relationships/hyperlink" Target="http://siamchart.com/stock-info/JKN/" TargetMode="External"/><Relationship Id="rId1012" Type="http://schemas.openxmlformats.org/officeDocument/2006/relationships/hyperlink" Target="http://siamchart.com/stock-chart/METCO/" TargetMode="External"/><Relationship Id="rId1457" Type="http://schemas.openxmlformats.org/officeDocument/2006/relationships/hyperlink" Target="http://siamchart.com/stock-info/SISB/" TargetMode="External"/><Relationship Id="rId1664" Type="http://schemas.openxmlformats.org/officeDocument/2006/relationships/hyperlink" Target="http://siamchart.com/stock-ichart/TCMC/" TargetMode="External"/><Relationship Id="rId1871" Type="http://schemas.openxmlformats.org/officeDocument/2006/relationships/hyperlink" Target="http://siamchart.com/stock-chart/TSE/" TargetMode="External"/><Relationship Id="rId1317" Type="http://schemas.openxmlformats.org/officeDocument/2006/relationships/hyperlink" Target="http://siamchart.com/stock-ichart/SA/" TargetMode="External"/><Relationship Id="rId1524" Type="http://schemas.openxmlformats.org/officeDocument/2006/relationships/hyperlink" Target="http://siamchart.com/stock-ichart/SPC/" TargetMode="External"/><Relationship Id="rId1731" Type="http://schemas.openxmlformats.org/officeDocument/2006/relationships/hyperlink" Target="http://siamchart.com/stock-ichart/TIP/" TargetMode="External"/><Relationship Id="rId1969" Type="http://schemas.openxmlformats.org/officeDocument/2006/relationships/hyperlink" Target="http://siamchart.com/stock-chart/UTP/" TargetMode="External"/><Relationship Id="rId23" Type="http://schemas.openxmlformats.org/officeDocument/2006/relationships/hyperlink" Target="http://siamchart.com/stock-info/ABM/" TargetMode="External"/><Relationship Id="rId1829" Type="http://schemas.openxmlformats.org/officeDocument/2006/relationships/hyperlink" Target="http://siamchart.com/stock-chart/TPLAS/" TargetMode="External"/><Relationship Id="rId172" Type="http://schemas.openxmlformats.org/officeDocument/2006/relationships/hyperlink" Target="http://siamchart.com/stock-ichart/ASIAN/" TargetMode="External"/><Relationship Id="rId477" Type="http://schemas.openxmlformats.org/officeDocument/2006/relationships/hyperlink" Target="http://siamchart.com/stock-chart/CSS/" TargetMode="External"/><Relationship Id="rId684" Type="http://schemas.openxmlformats.org/officeDocument/2006/relationships/hyperlink" Target="http://siamchart.com/stock-ichart/GSC/" TargetMode="External"/><Relationship Id="rId337" Type="http://schemas.openxmlformats.org/officeDocument/2006/relationships/hyperlink" Target="http://siamchart.com/stock-chart/CAZ/" TargetMode="External"/><Relationship Id="rId891" Type="http://schemas.openxmlformats.org/officeDocument/2006/relationships/hyperlink" Target="http://siamchart.com/stock-info/KISS/" TargetMode="External"/><Relationship Id="rId989" Type="http://schemas.openxmlformats.org/officeDocument/2006/relationships/hyperlink" Target="http://siamchart.com/stock-ichart/MAX/" TargetMode="External"/><Relationship Id="rId2018" Type="http://schemas.openxmlformats.org/officeDocument/2006/relationships/hyperlink" Target="http://siamchart.com/stock-info/WINMED/" TargetMode="External"/><Relationship Id="rId544" Type="http://schemas.openxmlformats.org/officeDocument/2006/relationships/hyperlink" Target="http://siamchart.com/stock-chart/ECF/" TargetMode="External"/><Relationship Id="rId751" Type="http://schemas.openxmlformats.org/officeDocument/2006/relationships/hyperlink" Target="http://siamchart.com/stock-ichart/III/" TargetMode="External"/><Relationship Id="rId849" Type="http://schemas.openxmlformats.org/officeDocument/2006/relationships/hyperlink" Target="http://siamchart.com/stock-chart/JWD/" TargetMode="External"/><Relationship Id="rId1174" Type="http://schemas.openxmlformats.org/officeDocument/2006/relationships/hyperlink" Target="http://siamchart.com/stock-chart/PIMO/" TargetMode="External"/><Relationship Id="rId1381" Type="http://schemas.openxmlformats.org/officeDocument/2006/relationships/hyperlink" Target="http://siamchart.com/stock-chart/SCI/" TargetMode="External"/><Relationship Id="rId1479" Type="http://schemas.openxmlformats.org/officeDocument/2006/relationships/hyperlink" Target="http://siamchart.com/stock-ichart/SLP/" TargetMode="External"/><Relationship Id="rId1686" Type="http://schemas.openxmlformats.org/officeDocument/2006/relationships/hyperlink" Target="http://siamchart.com/stock-info/TGH/" TargetMode="External"/><Relationship Id="rId404" Type="http://schemas.openxmlformats.org/officeDocument/2006/relationships/hyperlink" Target="http://siamchart.com/stock-ichart/CM/" TargetMode="External"/><Relationship Id="rId611" Type="http://schemas.openxmlformats.org/officeDocument/2006/relationships/hyperlink" Target="http://siamchart.com/stock-info/FORTH/" TargetMode="External"/><Relationship Id="rId1034" Type="http://schemas.openxmlformats.org/officeDocument/2006/relationships/hyperlink" Target="http://siamchart.com/stock-ichart/MK/" TargetMode="External"/><Relationship Id="rId1241" Type="http://schemas.openxmlformats.org/officeDocument/2006/relationships/hyperlink" Target="http://siamchart.com/stock-chart/PSL/" TargetMode="External"/><Relationship Id="rId1339" Type="http://schemas.openxmlformats.org/officeDocument/2006/relationships/hyperlink" Target="http://siamchart.com/stock-info/SAMART/" TargetMode="External"/><Relationship Id="rId1893" Type="http://schemas.openxmlformats.org/officeDocument/2006/relationships/hyperlink" Target="http://siamchart.com/stock-info/TTB/" TargetMode="External"/><Relationship Id="rId709" Type="http://schemas.openxmlformats.org/officeDocument/2006/relationships/hyperlink" Target="http://siamchart.com/stock-chart/HFT/" TargetMode="External"/><Relationship Id="rId916" Type="http://schemas.openxmlformats.org/officeDocument/2006/relationships/hyperlink" Target="http://siamchart.com/stock-info/KUMWEL/" TargetMode="External"/><Relationship Id="rId1101" Type="http://schemas.openxmlformats.org/officeDocument/2006/relationships/hyperlink" Target="http://siamchart.com/stock-ichart/NPK/" TargetMode="External"/><Relationship Id="rId1546" Type="http://schemas.openxmlformats.org/officeDocument/2006/relationships/hyperlink" Target="http://siamchart.com/stock-info/SR/" TargetMode="External"/><Relationship Id="rId1753" Type="http://schemas.openxmlformats.org/officeDocument/2006/relationships/hyperlink" Target="http://siamchart.com/stock-info/TKT/" TargetMode="External"/><Relationship Id="rId1960" Type="http://schemas.openxmlformats.org/officeDocument/2006/relationships/hyperlink" Target="http://siamchart.com/stock-ichart/UPA/" TargetMode="External"/><Relationship Id="rId45" Type="http://schemas.openxmlformats.org/officeDocument/2006/relationships/hyperlink" Target="http://siamchart.com/stock-chart/AEC/" TargetMode="External"/><Relationship Id="rId1406" Type="http://schemas.openxmlformats.org/officeDocument/2006/relationships/hyperlink" Target="http://siamchart.com/stock-ichart/SEAOIL/" TargetMode="External"/><Relationship Id="rId1613" Type="http://schemas.openxmlformats.org/officeDocument/2006/relationships/hyperlink" Target="http://siamchart.com/stock-ichart/SVOA/" TargetMode="External"/><Relationship Id="rId1820" Type="http://schemas.openxmlformats.org/officeDocument/2006/relationships/hyperlink" Target="http://siamchart.com/stock-chart/TPCS/" TargetMode="External"/><Relationship Id="rId194" Type="http://schemas.openxmlformats.org/officeDocument/2006/relationships/hyperlink" Target="http://siamchart.com/stock-info/AU/" TargetMode="External"/><Relationship Id="rId1918" Type="http://schemas.openxmlformats.org/officeDocument/2006/relationships/hyperlink" Target="http://siamchart.com/stock-ichart/TVT/" TargetMode="External"/><Relationship Id="rId261" Type="http://schemas.openxmlformats.org/officeDocument/2006/relationships/hyperlink" Target="http://siamchart.com/stock-chart/BGRIM/" TargetMode="External"/><Relationship Id="rId499" Type="http://schemas.openxmlformats.org/officeDocument/2006/relationships/hyperlink" Target="http://siamchart.com/stock-ichart/DELTA/" TargetMode="External"/><Relationship Id="rId359" Type="http://schemas.openxmlformats.org/officeDocument/2006/relationships/hyperlink" Target="http://siamchart.com/stock-ichart/CGD/" TargetMode="External"/><Relationship Id="rId566" Type="http://schemas.openxmlformats.org/officeDocument/2006/relationships/hyperlink" Target="http://siamchart.com/stock-ichart/EP/" TargetMode="External"/><Relationship Id="rId773" Type="http://schemas.openxmlformats.org/officeDocument/2006/relationships/hyperlink" Target="http://siamchart.com/stock-info/INOX/" TargetMode="External"/><Relationship Id="rId1196" Type="http://schemas.openxmlformats.org/officeDocument/2006/relationships/hyperlink" Target="http://siamchart.com/stock-chart/PORT/" TargetMode="External"/><Relationship Id="rId121" Type="http://schemas.openxmlformats.org/officeDocument/2006/relationships/hyperlink" Target="http://siamchart.com/stock-ichart/ANAN/" TargetMode="External"/><Relationship Id="rId219" Type="http://schemas.openxmlformats.org/officeDocument/2006/relationships/hyperlink" Target="http://siamchart.com/stock-chart/BANPU/" TargetMode="External"/><Relationship Id="rId426" Type="http://schemas.openxmlformats.org/officeDocument/2006/relationships/hyperlink" Target="http://siamchart.com/stock-info/COM7/" TargetMode="External"/><Relationship Id="rId633" Type="http://schemas.openxmlformats.org/officeDocument/2006/relationships/hyperlink" Target="http://siamchart.com/stock-chart/GC/" TargetMode="External"/><Relationship Id="rId980" Type="http://schemas.openxmlformats.org/officeDocument/2006/relationships/hyperlink" Target="http://siamchart.com/stock-info/MALEE/" TargetMode="External"/><Relationship Id="rId1056" Type="http://schemas.openxmlformats.org/officeDocument/2006/relationships/hyperlink" Target="http://siamchart.com/stock-ichart/MTI/" TargetMode="External"/><Relationship Id="rId1263" Type="http://schemas.openxmlformats.org/officeDocument/2006/relationships/hyperlink" Target="http://siamchart.com/stock-chart/QLT/" TargetMode="External"/><Relationship Id="rId840" Type="http://schemas.openxmlformats.org/officeDocument/2006/relationships/hyperlink" Target="http://siamchart.com/stock-chart/JTS/" TargetMode="External"/><Relationship Id="rId938" Type="http://schemas.openxmlformats.org/officeDocument/2006/relationships/hyperlink" Target="http://siamchart.com/stock-chart/LDC/" TargetMode="External"/><Relationship Id="rId1470" Type="http://schemas.openxmlformats.org/officeDocument/2006/relationships/hyperlink" Target="http://siamchart.com/stock-chart/SKR/" TargetMode="External"/><Relationship Id="rId1568" Type="http://schemas.openxmlformats.org/officeDocument/2006/relationships/hyperlink" Target="http://siamchart.com/stock-info/STANLY/" TargetMode="External"/><Relationship Id="rId1775" Type="http://schemas.openxmlformats.org/officeDocument/2006/relationships/hyperlink" Target="http://siamchart.com/stock-ichart/TMW/" TargetMode="External"/><Relationship Id="rId67" Type="http://schemas.openxmlformats.org/officeDocument/2006/relationships/hyperlink" Target="http://siamchart.com/stock-ichart/AI/" TargetMode="External"/><Relationship Id="rId700" Type="http://schemas.openxmlformats.org/officeDocument/2006/relationships/hyperlink" Target="http://siamchart.com/stock-chart/HANA/" TargetMode="External"/><Relationship Id="rId1123" Type="http://schemas.openxmlformats.org/officeDocument/2006/relationships/hyperlink" Target="http://siamchart.com/stock-ichart/OCEAN/" TargetMode="External"/><Relationship Id="rId1330" Type="http://schemas.openxmlformats.org/officeDocument/2006/relationships/hyperlink" Target="http://siamchart.com/stock-info/SAK/" TargetMode="External"/><Relationship Id="rId1428" Type="http://schemas.openxmlformats.org/officeDocument/2006/relationships/hyperlink" Target="http://siamchart.com/stock-info/SGF/" TargetMode="External"/><Relationship Id="rId1635" Type="http://schemas.openxmlformats.org/officeDocument/2006/relationships/hyperlink" Target="http://siamchart.com/stock-info/TAE/" TargetMode="External"/><Relationship Id="rId1982" Type="http://schemas.openxmlformats.org/officeDocument/2006/relationships/hyperlink" Target="http://siamchart.com/stock-ichart/VGI/" TargetMode="External"/><Relationship Id="rId1842" Type="http://schemas.openxmlformats.org/officeDocument/2006/relationships/hyperlink" Target="http://siamchart.com/stock-ichart/TQM/" TargetMode="External"/><Relationship Id="rId1702" Type="http://schemas.openxmlformats.org/officeDocument/2006/relationships/hyperlink" Target="http://siamchart.com/stock-ichart/THCOM/" TargetMode="External"/><Relationship Id="rId283" Type="http://schemas.openxmlformats.org/officeDocument/2006/relationships/hyperlink" Target="http://siamchart.com/stock-ichart/BKD/" TargetMode="External"/><Relationship Id="rId490" Type="http://schemas.openxmlformats.org/officeDocument/2006/relationships/hyperlink" Target="http://siamchart.com/stock-ichart/DCC/" TargetMode="External"/><Relationship Id="rId143" Type="http://schemas.openxmlformats.org/officeDocument/2006/relationships/hyperlink" Target="http://siamchart.com/stock-info/APURE/" TargetMode="External"/><Relationship Id="rId350" Type="http://schemas.openxmlformats.org/officeDocument/2006/relationships/hyperlink" Target="http://siamchart.com/stock-ichart/CEN/" TargetMode="External"/><Relationship Id="rId588" Type="http://schemas.openxmlformats.org/officeDocument/2006/relationships/hyperlink" Target="http://siamchart.com/stock-info/EVER/" TargetMode="External"/><Relationship Id="rId795" Type="http://schemas.openxmlformats.org/officeDocument/2006/relationships/hyperlink" Target="http://siamchart.com/stock-chart/IT/" TargetMode="External"/><Relationship Id="rId2031" Type="http://schemas.openxmlformats.org/officeDocument/2006/relationships/hyperlink" Target="http://siamchart.com/stock-chart/XPG/" TargetMode="External"/><Relationship Id="rId9" Type="http://schemas.openxmlformats.org/officeDocument/2006/relationships/hyperlink" Target="http://siamchart.com/stock-info/7UP/" TargetMode="External"/><Relationship Id="rId210" Type="http://schemas.openxmlformats.org/officeDocument/2006/relationships/hyperlink" Target="http://siamchart.com/stock-chart/BA/" TargetMode="External"/><Relationship Id="rId448" Type="http://schemas.openxmlformats.org/officeDocument/2006/relationships/hyperlink" Target="http://siamchart.com/stock-chart/CPN/" TargetMode="External"/><Relationship Id="rId655" Type="http://schemas.openxmlformats.org/officeDocument/2006/relationships/hyperlink" Target="http://siamchart.com/stock-ichart/GJS/" TargetMode="External"/><Relationship Id="rId862" Type="http://schemas.openxmlformats.org/officeDocument/2006/relationships/hyperlink" Target="http://siamchart.com/stock-ichart/KBANK/" TargetMode="External"/><Relationship Id="rId1078" Type="http://schemas.openxmlformats.org/officeDocument/2006/relationships/hyperlink" Target="http://siamchart.com/stock-chart/NEW/" TargetMode="External"/><Relationship Id="rId1285" Type="http://schemas.openxmlformats.org/officeDocument/2006/relationships/hyperlink" Target="http://siamchart.com/stock-chart/ROH/" TargetMode="External"/><Relationship Id="rId1492" Type="http://schemas.openxmlformats.org/officeDocument/2006/relationships/hyperlink" Target="http://siamchart.com/stock-info/SMPC/" TargetMode="External"/><Relationship Id="rId308" Type="http://schemas.openxmlformats.org/officeDocument/2006/relationships/hyperlink" Target="http://siamchart.com/stock-chart/BROCK/" TargetMode="External"/><Relationship Id="rId515" Type="http://schemas.openxmlformats.org/officeDocument/2006/relationships/hyperlink" Target="http://siamchart.com/stock-info/DMT/" TargetMode="External"/><Relationship Id="rId722" Type="http://schemas.openxmlformats.org/officeDocument/2006/relationships/hyperlink" Target="http://siamchart.com/stock-ichart/HTECH/" TargetMode="External"/><Relationship Id="rId1145" Type="http://schemas.openxmlformats.org/officeDocument/2006/relationships/hyperlink" Target="http://siamchart.com/stock-ichart/PAE/" TargetMode="External"/><Relationship Id="rId1352" Type="http://schemas.openxmlformats.org/officeDocument/2006/relationships/hyperlink" Target="http://siamchart.com/stock-chart/SAT/" TargetMode="External"/><Relationship Id="rId1797" Type="http://schemas.openxmlformats.org/officeDocument/2006/relationships/hyperlink" Target="http://siamchart.com/stock-chart/TOA/" TargetMode="External"/><Relationship Id="rId89" Type="http://schemas.openxmlformats.org/officeDocument/2006/relationships/hyperlink" Target="http://siamchart.com/stock-info/AKR/" TargetMode="External"/><Relationship Id="rId1005" Type="http://schemas.openxmlformats.org/officeDocument/2006/relationships/hyperlink" Target="http://siamchart.com/stock-info/MCS/" TargetMode="External"/><Relationship Id="rId1212" Type="http://schemas.openxmlformats.org/officeDocument/2006/relationships/hyperlink" Target="http://siamchart.com/stock-chart/PRAPAT/" TargetMode="External"/><Relationship Id="rId1657" Type="http://schemas.openxmlformats.org/officeDocument/2006/relationships/hyperlink" Target="http://siamchart.com/stock-chart/TCCC/" TargetMode="External"/><Relationship Id="rId1864" Type="http://schemas.openxmlformats.org/officeDocument/2006/relationships/hyperlink" Target="http://siamchart.com/stock-info/TRUBB/" TargetMode="External"/><Relationship Id="rId1517" Type="http://schemas.openxmlformats.org/officeDocument/2006/relationships/hyperlink" Target="http://siamchart.com/stock-chart/SPACK/" TargetMode="External"/><Relationship Id="rId1724" Type="http://schemas.openxmlformats.org/officeDocument/2006/relationships/hyperlink" Target="http://siamchart.com/stock-chart/TIDLOR/" TargetMode="External"/><Relationship Id="rId16" Type="http://schemas.openxmlformats.org/officeDocument/2006/relationships/hyperlink" Target="http://siamchart.com/stock-ichart/AAV/" TargetMode="External"/><Relationship Id="rId1931" Type="http://schemas.openxmlformats.org/officeDocument/2006/relationships/hyperlink" Target="http://siamchart.com/stock-info/TYCN/" TargetMode="External"/><Relationship Id="rId165" Type="http://schemas.openxmlformats.org/officeDocument/2006/relationships/hyperlink" Target="http://siamchart.com/stock-chart/ASEFA/" TargetMode="External"/><Relationship Id="rId372" Type="http://schemas.openxmlformats.org/officeDocument/2006/relationships/hyperlink" Target="http://siamchart.com/stock-info/CHEWA/" TargetMode="External"/><Relationship Id="rId677" Type="http://schemas.openxmlformats.org/officeDocument/2006/relationships/hyperlink" Target="http://siamchart.com/stock-chart/GRAND/" TargetMode="External"/><Relationship Id="rId232" Type="http://schemas.openxmlformats.org/officeDocument/2006/relationships/hyperlink" Target="http://siamchart.com/stock-ichart/BCH/" TargetMode="External"/><Relationship Id="rId884" Type="http://schemas.openxmlformats.org/officeDocument/2006/relationships/hyperlink" Target="http://siamchart.com/stock-ichart/KGI/" TargetMode="External"/><Relationship Id="rId537" Type="http://schemas.openxmlformats.org/officeDocument/2006/relationships/hyperlink" Target="http://siamchart.com/stock-info/EA/" TargetMode="External"/><Relationship Id="rId744" Type="http://schemas.openxmlformats.org/officeDocument/2006/relationships/hyperlink" Target="http://siamchart.com/stock-chart/IHL/" TargetMode="External"/><Relationship Id="rId951" Type="http://schemas.openxmlformats.org/officeDocument/2006/relationships/hyperlink" Target="http://siamchart.com/stock-ichart/LHK/" TargetMode="External"/><Relationship Id="rId1167" Type="http://schemas.openxmlformats.org/officeDocument/2006/relationships/hyperlink" Target="http://siamchart.com/stock-ichart/PF/" TargetMode="External"/><Relationship Id="rId1374" Type="http://schemas.openxmlformats.org/officeDocument/2006/relationships/hyperlink" Target="http://siamchart.com/stock-info/SCCC/" TargetMode="External"/><Relationship Id="rId1581" Type="http://schemas.openxmlformats.org/officeDocument/2006/relationships/hyperlink" Target="http://siamchart.com/stock-ichart/STGT/" TargetMode="External"/><Relationship Id="rId1679" Type="http://schemas.openxmlformats.org/officeDocument/2006/relationships/hyperlink" Target="http://siamchart.com/stock-ichart/TFI/" TargetMode="External"/><Relationship Id="rId80" Type="http://schemas.openxmlformats.org/officeDocument/2006/relationships/hyperlink" Target="http://siamchart.com/stock-info/AJ/" TargetMode="External"/><Relationship Id="rId604" Type="http://schemas.openxmlformats.org/officeDocument/2006/relationships/hyperlink" Target="http://siamchart.com/stock-ichart/FN/" TargetMode="External"/><Relationship Id="rId811" Type="http://schemas.openxmlformats.org/officeDocument/2006/relationships/hyperlink" Target="http://siamchart.com/stock-ichart/JAK/" TargetMode="External"/><Relationship Id="rId1027" Type="http://schemas.openxmlformats.org/officeDocument/2006/relationships/hyperlink" Target="http://siamchart.com/stock-chart/MINT/" TargetMode="External"/><Relationship Id="rId1234" Type="http://schemas.openxmlformats.org/officeDocument/2006/relationships/hyperlink" Target="http://siamchart.com/stock-chart/PROS/" TargetMode="External"/><Relationship Id="rId1441" Type="http://schemas.openxmlformats.org/officeDocument/2006/relationships/hyperlink" Target="http://siamchart.com/stock-ichart/SICT/" TargetMode="External"/><Relationship Id="rId1886" Type="http://schemas.openxmlformats.org/officeDocument/2006/relationships/hyperlink" Target="http://siamchart.com/stock-ichart/TSTH/" TargetMode="External"/><Relationship Id="rId909" Type="http://schemas.openxmlformats.org/officeDocument/2006/relationships/hyperlink" Target="http://siamchart.com/stock-chart/KTC/" TargetMode="External"/><Relationship Id="rId1301" Type="http://schemas.openxmlformats.org/officeDocument/2006/relationships/hyperlink" Target="http://siamchart.com/stock-chart/RT/" TargetMode="External"/><Relationship Id="rId1539" Type="http://schemas.openxmlformats.org/officeDocument/2006/relationships/hyperlink" Target="http://siamchart.com/stock-ichart/SPVI/" TargetMode="External"/><Relationship Id="rId1746" Type="http://schemas.openxmlformats.org/officeDocument/2006/relationships/hyperlink" Target="http://siamchart.com/stock-ichart/TKN/" TargetMode="External"/><Relationship Id="rId1953" Type="http://schemas.openxmlformats.org/officeDocument/2006/relationships/hyperlink" Target="http://siamchart.com/stock-ichart/UNIQ/" TargetMode="External"/><Relationship Id="rId38" Type="http://schemas.openxmlformats.org/officeDocument/2006/relationships/hyperlink" Target="http://siamchart.com/stock-info/ADB/" TargetMode="External"/><Relationship Id="rId1606" Type="http://schemas.openxmlformats.org/officeDocument/2006/relationships/hyperlink" Target="http://siamchart.com/stock-chart/SVH/" TargetMode="External"/><Relationship Id="rId1813" Type="http://schemas.openxmlformats.org/officeDocument/2006/relationships/hyperlink" Target="http://siamchart.com/stock-info/TPAC/" TargetMode="External"/><Relationship Id="rId187" Type="http://schemas.openxmlformats.org/officeDocument/2006/relationships/hyperlink" Target="http://siamchart.com/stock-ichart/ASW/" TargetMode="External"/><Relationship Id="rId394" Type="http://schemas.openxmlformats.org/officeDocument/2006/relationships/hyperlink" Target="http://siamchart.com/stock-chart/CITY/" TargetMode="External"/><Relationship Id="rId254" Type="http://schemas.openxmlformats.org/officeDocument/2006/relationships/hyperlink" Target="http://siamchart.com/stock-info/BEM/" TargetMode="External"/><Relationship Id="rId699" Type="http://schemas.openxmlformats.org/officeDocument/2006/relationships/hyperlink" Target="http://siamchart.com/stock-info/GYT/" TargetMode="External"/><Relationship Id="rId1091" Type="http://schemas.openxmlformats.org/officeDocument/2006/relationships/hyperlink" Target="http://siamchart.com/stock-ichart/NMG/" TargetMode="External"/><Relationship Id="rId114" Type="http://schemas.openxmlformats.org/officeDocument/2006/relationships/hyperlink" Target="http://siamchart.com/stock-chart/AMATAV/" TargetMode="External"/><Relationship Id="rId461" Type="http://schemas.openxmlformats.org/officeDocument/2006/relationships/hyperlink" Target="http://siamchart.com/stock-ichart/CRANE/" TargetMode="External"/><Relationship Id="rId559" Type="http://schemas.openxmlformats.org/officeDocument/2006/relationships/hyperlink" Target="http://siamchart.com/stock-chart/EKH/" TargetMode="External"/><Relationship Id="rId766" Type="http://schemas.openxmlformats.org/officeDocument/2006/relationships/hyperlink" Target="http://siamchart.com/stock-ichart/INET/" TargetMode="External"/><Relationship Id="rId1189" Type="http://schemas.openxmlformats.org/officeDocument/2006/relationships/hyperlink" Target="http://siamchart.com/stock-ichart/PLE/" TargetMode="External"/><Relationship Id="rId1396" Type="http://schemas.openxmlformats.org/officeDocument/2006/relationships/hyperlink" Target="http://siamchart.com/stock-chart/SE/" TargetMode="External"/><Relationship Id="rId321" Type="http://schemas.openxmlformats.org/officeDocument/2006/relationships/hyperlink" Target="http://siamchart.com/stock-ichart/BSM/" TargetMode="External"/><Relationship Id="rId419" Type="http://schemas.openxmlformats.org/officeDocument/2006/relationships/hyperlink" Target="http://siamchart.com/stock-ichart/CNT/" TargetMode="External"/><Relationship Id="rId626" Type="http://schemas.openxmlformats.org/officeDocument/2006/relationships/hyperlink" Target="http://siamchart.com/stock-info/FTE/" TargetMode="External"/><Relationship Id="rId973" Type="http://schemas.openxmlformats.org/officeDocument/2006/relationships/hyperlink" Target="http://siamchart.com/stock-chart/MAJOR/" TargetMode="External"/><Relationship Id="rId1049" Type="http://schemas.openxmlformats.org/officeDocument/2006/relationships/hyperlink" Target="http://siamchart.com/stock-chart/MPIC/" TargetMode="External"/><Relationship Id="rId1256" Type="http://schemas.openxmlformats.org/officeDocument/2006/relationships/hyperlink" Target="http://siamchart.com/stock-ichart/PTTGC/" TargetMode="External"/><Relationship Id="rId2002" Type="http://schemas.openxmlformats.org/officeDocument/2006/relationships/hyperlink" Target="http://siamchart.com/stock-ichart/WAVE/" TargetMode="External"/><Relationship Id="rId833" Type="http://schemas.openxmlformats.org/officeDocument/2006/relationships/hyperlink" Target="http://siamchart.com/stock-info/JMT/" TargetMode="External"/><Relationship Id="rId1116" Type="http://schemas.openxmlformats.org/officeDocument/2006/relationships/hyperlink" Target="http://siamchart.com/stock-chart/NWR/" TargetMode="External"/><Relationship Id="rId1463" Type="http://schemas.openxmlformats.org/officeDocument/2006/relationships/hyperlink" Target="http://siamchart.com/stock-info/SK/" TargetMode="External"/><Relationship Id="rId1670" Type="http://schemas.openxmlformats.org/officeDocument/2006/relationships/hyperlink" Target="http://siamchart.com/stock-ichart/TEAM/" TargetMode="External"/><Relationship Id="rId1768" Type="http://schemas.openxmlformats.org/officeDocument/2006/relationships/hyperlink" Target="http://siamchart.com/stock-chart/TMILL/" TargetMode="External"/><Relationship Id="rId900" Type="http://schemas.openxmlformats.org/officeDocument/2006/relationships/hyperlink" Target="http://siamchart.com/stock-info/KKP/" TargetMode="External"/><Relationship Id="rId1323" Type="http://schemas.openxmlformats.org/officeDocument/2006/relationships/hyperlink" Target="http://siamchart.com/stock-ichart/SABINA/" TargetMode="External"/><Relationship Id="rId1530" Type="http://schemas.openxmlformats.org/officeDocument/2006/relationships/hyperlink" Target="http://siamchart.com/stock-ichart/SPG/" TargetMode="External"/><Relationship Id="rId1628" Type="http://schemas.openxmlformats.org/officeDocument/2006/relationships/hyperlink" Target="http://siamchart.com/stock-ichart/T/" TargetMode="External"/><Relationship Id="rId1975" Type="http://schemas.openxmlformats.org/officeDocument/2006/relationships/hyperlink" Target="http://siamchart.com/stock-chart/UWC/" TargetMode="External"/><Relationship Id="rId1835" Type="http://schemas.openxmlformats.org/officeDocument/2006/relationships/hyperlink" Target="http://siamchart.com/stock-chart/TPP/" TargetMode="External"/><Relationship Id="rId1902" Type="http://schemas.openxmlformats.org/officeDocument/2006/relationships/hyperlink" Target="http://siamchart.com/stock-chart/TTW/" TargetMode="External"/><Relationship Id="rId276" Type="http://schemas.openxmlformats.org/officeDocument/2006/relationships/hyperlink" Target="http://siamchart.com/stock-chart/BJC/" TargetMode="External"/><Relationship Id="rId483" Type="http://schemas.openxmlformats.org/officeDocument/2006/relationships/hyperlink" Target="http://siamchart.com/stock-chart/CWT/" TargetMode="External"/><Relationship Id="rId690" Type="http://schemas.openxmlformats.org/officeDocument/2006/relationships/hyperlink" Target="http://siamchart.com/stock-info/GTB/" TargetMode="External"/><Relationship Id="rId136" Type="http://schemas.openxmlformats.org/officeDocument/2006/relationships/hyperlink" Target="http://siamchart.com/stock-ichart/APEX/" TargetMode="External"/><Relationship Id="rId343" Type="http://schemas.openxmlformats.org/officeDocument/2006/relationships/hyperlink" Target="http://siamchart.com/stock-chart/CCET/" TargetMode="External"/><Relationship Id="rId550" Type="http://schemas.openxmlformats.org/officeDocument/2006/relationships/hyperlink" Target="http://siamchart.com/stock-chart/EE/" TargetMode="External"/><Relationship Id="rId788" Type="http://schemas.openxmlformats.org/officeDocument/2006/relationships/hyperlink" Target="http://siamchart.com/stock-info/IRC/" TargetMode="External"/><Relationship Id="rId995" Type="http://schemas.openxmlformats.org/officeDocument/2006/relationships/hyperlink" Target="http://siamchart.com/stock-chart/MBKET/" TargetMode="External"/><Relationship Id="rId1180" Type="http://schemas.openxmlformats.org/officeDocument/2006/relationships/hyperlink" Target="http://siamchart.com/stock-chart/PL/" TargetMode="External"/><Relationship Id="rId2024" Type="http://schemas.openxmlformats.org/officeDocument/2006/relationships/hyperlink" Target="http://siamchart.com/stock-ichart/WP/" TargetMode="External"/><Relationship Id="rId203" Type="http://schemas.openxmlformats.org/officeDocument/2006/relationships/hyperlink" Target="http://siamchart.com/stock-info/AYUD/" TargetMode="External"/><Relationship Id="rId648" Type="http://schemas.openxmlformats.org/officeDocument/2006/relationships/hyperlink" Target="http://siamchart.com/stock-chart/GGC/" TargetMode="External"/><Relationship Id="rId855" Type="http://schemas.openxmlformats.org/officeDocument/2006/relationships/hyperlink" Target="http://siamchart.com/stock-chart/KAMART/" TargetMode="External"/><Relationship Id="rId1040" Type="http://schemas.openxmlformats.org/officeDocument/2006/relationships/hyperlink" Target="http://siamchart.com/stock-ichart/MODERN/" TargetMode="External"/><Relationship Id="rId1278" Type="http://schemas.openxmlformats.org/officeDocument/2006/relationships/hyperlink" Target="http://siamchart.com/stock-ichart/RICHY/" TargetMode="External"/><Relationship Id="rId1485" Type="http://schemas.openxmlformats.org/officeDocument/2006/relationships/hyperlink" Target="http://siamchart.com/stock-ichart/SMIT/" TargetMode="External"/><Relationship Id="rId1692" Type="http://schemas.openxmlformats.org/officeDocument/2006/relationships/hyperlink" Target="http://siamchart.com/stock-info/TH/" TargetMode="External"/><Relationship Id="rId410" Type="http://schemas.openxmlformats.org/officeDocument/2006/relationships/hyperlink" Target="http://siamchart.com/stock-ichart/CMC/" TargetMode="External"/><Relationship Id="rId508" Type="http://schemas.openxmlformats.org/officeDocument/2006/relationships/hyperlink" Target="http://siamchart.com/stock-ichart/DIMET/" TargetMode="External"/><Relationship Id="rId715" Type="http://schemas.openxmlformats.org/officeDocument/2006/relationships/hyperlink" Target="http://siamchart.com/stock-chart/HPT/" TargetMode="External"/><Relationship Id="rId922" Type="http://schemas.openxmlformats.org/officeDocument/2006/relationships/hyperlink" Target="http://siamchart.com/stock-ichart/KWG/" TargetMode="External"/><Relationship Id="rId1138" Type="http://schemas.openxmlformats.org/officeDocument/2006/relationships/hyperlink" Target="http://siamchart.com/stock-ichart/OTO/" TargetMode="External"/><Relationship Id="rId1345" Type="http://schemas.openxmlformats.org/officeDocument/2006/relationships/hyperlink" Target="http://siamchart.com/stock-info/SAMTEL/" TargetMode="External"/><Relationship Id="rId1552" Type="http://schemas.openxmlformats.org/officeDocument/2006/relationships/hyperlink" Target="http://siamchart.com/stock-chart/SSF/" TargetMode="External"/><Relationship Id="rId1997" Type="http://schemas.openxmlformats.org/officeDocument/2006/relationships/hyperlink" Target="http://siamchart.com/stock-chart/W/" TargetMode="External"/><Relationship Id="rId1205" Type="http://schemas.openxmlformats.org/officeDocument/2006/relationships/hyperlink" Target="http://siamchart.com/stock-ichart/PPPM/" TargetMode="External"/><Relationship Id="rId1857" Type="http://schemas.openxmlformats.org/officeDocument/2006/relationships/hyperlink" Target="http://siamchart.com/stock-ichart/TRT/" TargetMode="External"/><Relationship Id="rId51" Type="http://schemas.openxmlformats.org/officeDocument/2006/relationships/hyperlink" Target="http://siamchart.com/stock-chart/AF/" TargetMode="External"/><Relationship Id="rId1412" Type="http://schemas.openxmlformats.org/officeDocument/2006/relationships/hyperlink" Target="http://siamchart.com/stock-ichart/SENA/" TargetMode="External"/><Relationship Id="rId1717" Type="http://schemas.openxmlformats.org/officeDocument/2006/relationships/hyperlink" Target="http://siamchart.com/stock-info/THMUI/" TargetMode="External"/><Relationship Id="rId1924" Type="http://schemas.openxmlformats.org/officeDocument/2006/relationships/hyperlink" Target="http://siamchart.com/stock-ichart/TWPC/" TargetMode="External"/><Relationship Id="rId298" Type="http://schemas.openxmlformats.org/officeDocument/2006/relationships/hyperlink" Target="http://siamchart.com/stock-info/BM/" TargetMode="External"/><Relationship Id="rId158" Type="http://schemas.openxmlformats.org/officeDocument/2006/relationships/hyperlink" Target="http://siamchart.com/stock-info/ARROW/" TargetMode="External"/><Relationship Id="rId365" Type="http://schemas.openxmlformats.org/officeDocument/2006/relationships/hyperlink" Target="http://siamchart.com/stock-ichart/CHARAN/" TargetMode="External"/><Relationship Id="rId572" Type="http://schemas.openxmlformats.org/officeDocument/2006/relationships/hyperlink" Target="http://siamchart.com/stock-ichart/ERW/" TargetMode="External"/><Relationship Id="rId225" Type="http://schemas.openxmlformats.org/officeDocument/2006/relationships/hyperlink" Target="http://siamchart.com/stock-chart/BBL/" TargetMode="External"/><Relationship Id="rId432" Type="http://schemas.openxmlformats.org/officeDocument/2006/relationships/hyperlink" Target="http://siamchart.com/stock-info/COTTO/" TargetMode="External"/><Relationship Id="rId877" Type="http://schemas.openxmlformats.org/officeDocument/2006/relationships/hyperlink" Target="http://siamchart.com/stock-info/KCM/" TargetMode="External"/><Relationship Id="rId1062" Type="http://schemas.openxmlformats.org/officeDocument/2006/relationships/hyperlink" Target="http://siamchart.com/stock-ichart/NC/" TargetMode="External"/><Relationship Id="rId737" Type="http://schemas.openxmlformats.org/officeDocument/2006/relationships/hyperlink" Target="http://siamchart.com/stock-ichart/ICN/" TargetMode="External"/><Relationship Id="rId944" Type="http://schemas.openxmlformats.org/officeDocument/2006/relationships/hyperlink" Target="http://siamchart.com/stock-info/LEO/" TargetMode="External"/><Relationship Id="rId1367" Type="http://schemas.openxmlformats.org/officeDocument/2006/relationships/hyperlink" Target="http://siamchart.com/stock-ichart/SCB/" TargetMode="External"/><Relationship Id="rId1574" Type="http://schemas.openxmlformats.org/officeDocument/2006/relationships/hyperlink" Target="http://siamchart.com/stock-chart/STC/" TargetMode="External"/><Relationship Id="rId1781" Type="http://schemas.openxmlformats.org/officeDocument/2006/relationships/hyperlink" Target="http://siamchart.com/stock-ichart/TNH/" TargetMode="External"/><Relationship Id="rId73" Type="http://schemas.openxmlformats.org/officeDocument/2006/relationships/hyperlink" Target="http://siamchart.com/stock-ichart/AIRA/" TargetMode="External"/><Relationship Id="rId804" Type="http://schemas.openxmlformats.org/officeDocument/2006/relationships/hyperlink" Target="http://siamchart.com/stock-chart/IVL/" TargetMode="External"/><Relationship Id="rId1227" Type="http://schemas.openxmlformats.org/officeDocument/2006/relationships/hyperlink" Target="http://siamchart.com/stock-chart/PRM/" TargetMode="External"/><Relationship Id="rId1434" Type="http://schemas.openxmlformats.org/officeDocument/2006/relationships/hyperlink" Target="http://siamchart.com/stock-chart/SHR/" TargetMode="External"/><Relationship Id="rId1641" Type="http://schemas.openxmlformats.org/officeDocument/2006/relationships/hyperlink" Target="http://siamchart.com/stock-info/TAPAC/" TargetMode="External"/><Relationship Id="rId1879" Type="http://schemas.openxmlformats.org/officeDocument/2006/relationships/hyperlink" Target="http://siamchart.com/stock-chart/TSR/" TargetMode="External"/><Relationship Id="rId1501" Type="http://schemas.openxmlformats.org/officeDocument/2006/relationships/hyperlink" Target="http://siamchart.com/stock-info/SNP/" TargetMode="External"/><Relationship Id="rId1739" Type="http://schemas.openxmlformats.org/officeDocument/2006/relationships/hyperlink" Target="http://siamchart.com/stock-chart/TITLE/" TargetMode="External"/><Relationship Id="rId1946" Type="http://schemas.openxmlformats.org/officeDocument/2006/relationships/hyperlink" Target="http://siamchart.com/stock-info/UKEM/" TargetMode="External"/><Relationship Id="rId1806" Type="http://schemas.openxmlformats.org/officeDocument/2006/relationships/hyperlink" Target="http://siamchart.com/stock-chart/TOPP/" TargetMode="External"/><Relationship Id="rId387" Type="http://schemas.openxmlformats.org/officeDocument/2006/relationships/hyperlink" Target="http://siamchart.com/stock-info/CI/" TargetMode="External"/><Relationship Id="rId594" Type="http://schemas.openxmlformats.org/officeDocument/2006/relationships/hyperlink" Target="http://siamchart.com/stock-info/FANCY/" TargetMode="External"/><Relationship Id="rId247" Type="http://schemas.openxmlformats.org/officeDocument/2006/relationships/hyperlink" Target="http://siamchart.com/stock-ichart/BEAUTY/" TargetMode="External"/><Relationship Id="rId899" Type="http://schemas.openxmlformats.org/officeDocument/2006/relationships/hyperlink" Target="http://siamchart.com/stock-ichart/KKP/" TargetMode="External"/><Relationship Id="rId1084" Type="http://schemas.openxmlformats.org/officeDocument/2006/relationships/hyperlink" Target="http://siamchart.com/stock-chart/NFC/" TargetMode="External"/><Relationship Id="rId107" Type="http://schemas.openxmlformats.org/officeDocument/2006/relationships/hyperlink" Target="http://siamchart.com/stock-info/AMANAH/" TargetMode="External"/><Relationship Id="rId454" Type="http://schemas.openxmlformats.org/officeDocument/2006/relationships/hyperlink" Target="http://siamchart.com/stock-chart/CPT/" TargetMode="External"/><Relationship Id="rId661" Type="http://schemas.openxmlformats.org/officeDocument/2006/relationships/hyperlink" Target="http://siamchart.com/stock-info/GLAND/" TargetMode="External"/><Relationship Id="rId759" Type="http://schemas.openxmlformats.org/officeDocument/2006/relationships/hyperlink" Target="http://siamchart.com/stock-chart/IMH/" TargetMode="External"/><Relationship Id="rId966" Type="http://schemas.openxmlformats.org/officeDocument/2006/relationships/hyperlink" Target="http://siamchart.com/stock-info/LST/" TargetMode="External"/><Relationship Id="rId1291" Type="http://schemas.openxmlformats.org/officeDocument/2006/relationships/hyperlink" Target="http://siamchart.com/stock-chart/RPC/" TargetMode="External"/><Relationship Id="rId1389" Type="http://schemas.openxmlformats.org/officeDocument/2006/relationships/hyperlink" Target="http://siamchart.com/stock-info/SCN/" TargetMode="External"/><Relationship Id="rId1596" Type="http://schemas.openxmlformats.org/officeDocument/2006/relationships/hyperlink" Target="http://siamchart.com/stock-info/SUN/" TargetMode="External"/><Relationship Id="rId314" Type="http://schemas.openxmlformats.org/officeDocument/2006/relationships/hyperlink" Target="http://siamchart.com/stock-chart/BRR/" TargetMode="External"/><Relationship Id="rId521" Type="http://schemas.openxmlformats.org/officeDocument/2006/relationships/hyperlink" Target="http://siamchart.com/stock-info/DOHOME/" TargetMode="External"/><Relationship Id="rId619" Type="http://schemas.openxmlformats.org/officeDocument/2006/relationships/hyperlink" Target="http://siamchart.com/stock-ichart/FSMART/" TargetMode="External"/><Relationship Id="rId1151" Type="http://schemas.openxmlformats.org/officeDocument/2006/relationships/hyperlink" Target="http://siamchart.com/stock-ichart/PATO/" TargetMode="External"/><Relationship Id="rId1249" Type="http://schemas.openxmlformats.org/officeDocument/2006/relationships/hyperlink" Target="http://siamchart.com/stock-chart/PTL/" TargetMode="External"/><Relationship Id="rId95" Type="http://schemas.openxmlformats.org/officeDocument/2006/relationships/hyperlink" Target="http://siamchart.com/stock-info/ALLA/" TargetMode="External"/><Relationship Id="rId826" Type="http://schemas.openxmlformats.org/officeDocument/2006/relationships/hyperlink" Target="http://siamchart.com/stock-ichart/JKN/" TargetMode="External"/><Relationship Id="rId1011" Type="http://schemas.openxmlformats.org/officeDocument/2006/relationships/hyperlink" Target="http://siamchart.com/stock-ichart/META/" TargetMode="External"/><Relationship Id="rId1109" Type="http://schemas.openxmlformats.org/officeDocument/2006/relationships/hyperlink" Target="http://siamchart.com/stock-info/NSL/" TargetMode="External"/><Relationship Id="rId1456" Type="http://schemas.openxmlformats.org/officeDocument/2006/relationships/hyperlink" Target="http://siamchart.com/stock-ichart/SISB/" TargetMode="External"/><Relationship Id="rId1663" Type="http://schemas.openxmlformats.org/officeDocument/2006/relationships/hyperlink" Target="http://siamchart.com/stock-chart/TCMC/" TargetMode="External"/><Relationship Id="rId1870" Type="http://schemas.openxmlformats.org/officeDocument/2006/relationships/hyperlink" Target="http://siamchart.com/stock-info/TSC/" TargetMode="External"/><Relationship Id="rId1968" Type="http://schemas.openxmlformats.org/officeDocument/2006/relationships/hyperlink" Target="http://siamchart.com/stock-ichart/UT/" TargetMode="External"/><Relationship Id="rId1316" Type="http://schemas.openxmlformats.org/officeDocument/2006/relationships/hyperlink" Target="http://siamchart.com/stock-chart/SA/" TargetMode="External"/><Relationship Id="rId1523" Type="http://schemas.openxmlformats.org/officeDocument/2006/relationships/hyperlink" Target="http://siamchart.com/stock-chart/SPC/" TargetMode="External"/><Relationship Id="rId1730" Type="http://schemas.openxmlformats.org/officeDocument/2006/relationships/hyperlink" Target="http://siamchart.com/stock-chart/TIP/" TargetMode="External"/><Relationship Id="rId22" Type="http://schemas.openxmlformats.org/officeDocument/2006/relationships/hyperlink" Target="http://siamchart.com/stock-ichart/ABM/" TargetMode="External"/><Relationship Id="rId1828" Type="http://schemas.openxmlformats.org/officeDocument/2006/relationships/hyperlink" Target="http://siamchart.com/stock-info/TPIPP/" TargetMode="External"/><Relationship Id="rId171" Type="http://schemas.openxmlformats.org/officeDocument/2006/relationships/hyperlink" Target="http://siamchart.com/stock-chart/ASIAN/" TargetMode="External"/><Relationship Id="rId269" Type="http://schemas.openxmlformats.org/officeDocument/2006/relationships/hyperlink" Target="http://siamchart.com/stock-info/BH/" TargetMode="External"/><Relationship Id="rId476" Type="http://schemas.openxmlformats.org/officeDocument/2006/relationships/hyperlink" Target="http://siamchart.com/stock-ichart/CSR/" TargetMode="External"/><Relationship Id="rId683" Type="http://schemas.openxmlformats.org/officeDocument/2006/relationships/hyperlink" Target="http://siamchart.com/stock-chart/GSC/" TargetMode="External"/><Relationship Id="rId890" Type="http://schemas.openxmlformats.org/officeDocument/2006/relationships/hyperlink" Target="http://siamchart.com/stock-ichart/KISS/" TargetMode="External"/><Relationship Id="rId129" Type="http://schemas.openxmlformats.org/officeDocument/2006/relationships/hyperlink" Target="http://siamchart.com/stock-chart/APCO/" TargetMode="External"/><Relationship Id="rId336" Type="http://schemas.openxmlformats.org/officeDocument/2006/relationships/hyperlink" Target="http://siamchart.com/stock-info/BWG/" TargetMode="External"/><Relationship Id="rId543" Type="http://schemas.openxmlformats.org/officeDocument/2006/relationships/hyperlink" Target="http://siamchart.com/stock-info/EASTW/" TargetMode="External"/><Relationship Id="rId988" Type="http://schemas.openxmlformats.org/officeDocument/2006/relationships/hyperlink" Target="http://siamchart.com/stock-chart/MAX/" TargetMode="External"/><Relationship Id="rId1173" Type="http://schemas.openxmlformats.org/officeDocument/2006/relationships/hyperlink" Target="http://siamchart.com/stock-ichart/PICO/" TargetMode="External"/><Relationship Id="rId1380" Type="http://schemas.openxmlformats.org/officeDocument/2006/relationships/hyperlink" Target="http://siamchart.com/stock-info/SCGP/" TargetMode="External"/><Relationship Id="rId2017" Type="http://schemas.openxmlformats.org/officeDocument/2006/relationships/hyperlink" Target="http://siamchart.com/stock-ichart/WINMED/" TargetMode="External"/><Relationship Id="rId403" Type="http://schemas.openxmlformats.org/officeDocument/2006/relationships/hyperlink" Target="http://siamchart.com/stock-chart/CM/" TargetMode="External"/><Relationship Id="rId750" Type="http://schemas.openxmlformats.org/officeDocument/2006/relationships/hyperlink" Target="http://siamchart.com/stock-chart/III/" TargetMode="External"/><Relationship Id="rId848" Type="http://schemas.openxmlformats.org/officeDocument/2006/relationships/hyperlink" Target="http://siamchart.com/stock-info/JUTHA/" TargetMode="External"/><Relationship Id="rId1033" Type="http://schemas.openxmlformats.org/officeDocument/2006/relationships/hyperlink" Target="http://siamchart.com/stock-chart/MK/" TargetMode="External"/><Relationship Id="rId1478" Type="http://schemas.openxmlformats.org/officeDocument/2006/relationships/hyperlink" Target="http://siamchart.com/stock-chart/SLP/" TargetMode="External"/><Relationship Id="rId1685" Type="http://schemas.openxmlformats.org/officeDocument/2006/relationships/hyperlink" Target="http://siamchart.com/stock-ichart/TGH/" TargetMode="External"/><Relationship Id="rId1892" Type="http://schemas.openxmlformats.org/officeDocument/2006/relationships/hyperlink" Target="http://siamchart.com/stock-ichart/TTB/" TargetMode="External"/><Relationship Id="rId610" Type="http://schemas.openxmlformats.org/officeDocument/2006/relationships/hyperlink" Target="http://siamchart.com/stock-ichart/FORTH/" TargetMode="External"/><Relationship Id="rId708" Type="http://schemas.openxmlformats.org/officeDocument/2006/relationships/hyperlink" Target="http://siamchart.com/stock-info/HEMP/" TargetMode="External"/><Relationship Id="rId915" Type="http://schemas.openxmlformats.org/officeDocument/2006/relationships/hyperlink" Target="http://siamchart.com/stock-ichart/KUMWEL/" TargetMode="External"/><Relationship Id="rId1240" Type="http://schemas.openxmlformats.org/officeDocument/2006/relationships/hyperlink" Target="http://siamchart.com/stock-ichart/PSH/" TargetMode="External"/><Relationship Id="rId1338" Type="http://schemas.openxmlformats.org/officeDocument/2006/relationships/hyperlink" Target="http://siamchart.com/stock-ichart/SAMART/" TargetMode="External"/><Relationship Id="rId1545" Type="http://schemas.openxmlformats.org/officeDocument/2006/relationships/hyperlink" Target="http://siamchart.com/stock-ichart/SR/" TargetMode="External"/><Relationship Id="rId1100" Type="http://schemas.openxmlformats.org/officeDocument/2006/relationships/hyperlink" Target="http://siamchart.com/stock-chart/NPK/" TargetMode="External"/><Relationship Id="rId1405" Type="http://schemas.openxmlformats.org/officeDocument/2006/relationships/hyperlink" Target="http://siamchart.com/stock-chart/SEAOIL/" TargetMode="External"/><Relationship Id="rId1752" Type="http://schemas.openxmlformats.org/officeDocument/2006/relationships/hyperlink" Target="http://siamchart.com/stock-ichart/TKT/" TargetMode="External"/><Relationship Id="rId44" Type="http://schemas.openxmlformats.org/officeDocument/2006/relationships/hyperlink" Target="http://siamchart.com/stock-info/ADVANC/" TargetMode="External"/><Relationship Id="rId1612" Type="http://schemas.openxmlformats.org/officeDocument/2006/relationships/hyperlink" Target="http://siamchart.com/stock-chart/SVOA/" TargetMode="External"/><Relationship Id="rId1917" Type="http://schemas.openxmlformats.org/officeDocument/2006/relationships/hyperlink" Target="http://siamchart.com/stock-chart/TVT/" TargetMode="External"/><Relationship Id="rId193" Type="http://schemas.openxmlformats.org/officeDocument/2006/relationships/hyperlink" Target="http://siamchart.com/stock-ichart/AU/" TargetMode="External"/><Relationship Id="rId498" Type="http://schemas.openxmlformats.org/officeDocument/2006/relationships/hyperlink" Target="http://siamchart.com/stock-chart/DELTA/" TargetMode="External"/><Relationship Id="rId260" Type="http://schemas.openxmlformats.org/officeDocument/2006/relationships/hyperlink" Target="http://siamchart.com/stock-info/BGC/" TargetMode="External"/><Relationship Id="rId120" Type="http://schemas.openxmlformats.org/officeDocument/2006/relationships/hyperlink" Target="http://siamchart.com/stock-chart/ANAN/" TargetMode="External"/><Relationship Id="rId358" Type="http://schemas.openxmlformats.org/officeDocument/2006/relationships/hyperlink" Target="http://siamchart.com/stock-chart/CGD/" TargetMode="External"/><Relationship Id="rId565" Type="http://schemas.openxmlformats.org/officeDocument/2006/relationships/hyperlink" Target="http://siamchart.com/stock-chart/EP/" TargetMode="External"/><Relationship Id="rId772" Type="http://schemas.openxmlformats.org/officeDocument/2006/relationships/hyperlink" Target="http://siamchart.com/stock-ichart/INOX/" TargetMode="External"/><Relationship Id="rId1195" Type="http://schemas.openxmlformats.org/officeDocument/2006/relationships/hyperlink" Target="http://siamchart.com/stock-ichart/POLAR/" TargetMode="External"/><Relationship Id="rId2039" Type="http://schemas.openxmlformats.org/officeDocument/2006/relationships/hyperlink" Target="http://siamchart.com/stock-chart/ZEN/" TargetMode="External"/><Relationship Id="rId218" Type="http://schemas.openxmlformats.org/officeDocument/2006/relationships/hyperlink" Target="http://siamchart.com/stock-info/BAM/" TargetMode="External"/><Relationship Id="rId425" Type="http://schemas.openxmlformats.org/officeDocument/2006/relationships/hyperlink" Target="http://siamchart.com/stock-ichart/COM7/" TargetMode="External"/><Relationship Id="rId632" Type="http://schemas.openxmlformats.org/officeDocument/2006/relationships/hyperlink" Target="http://siamchart.com/stock-info/GBX/" TargetMode="External"/><Relationship Id="rId1055" Type="http://schemas.openxmlformats.org/officeDocument/2006/relationships/hyperlink" Target="http://siamchart.com/stock-chart/MTI/" TargetMode="External"/><Relationship Id="rId1262" Type="http://schemas.openxmlformats.org/officeDocument/2006/relationships/hyperlink" Target="http://siamchart.com/stock-ichart/QH/" TargetMode="External"/><Relationship Id="rId937" Type="http://schemas.openxmlformats.org/officeDocument/2006/relationships/hyperlink" Target="http://siamchart.com/stock-info/LANNA/" TargetMode="External"/><Relationship Id="rId1122" Type="http://schemas.openxmlformats.org/officeDocument/2006/relationships/hyperlink" Target="http://siamchart.com/stock-chart/OCEAN/" TargetMode="External"/><Relationship Id="rId1567" Type="http://schemas.openxmlformats.org/officeDocument/2006/relationships/hyperlink" Target="http://siamchart.com/stock-ichart/STANLY/" TargetMode="External"/><Relationship Id="rId1774" Type="http://schemas.openxmlformats.org/officeDocument/2006/relationships/hyperlink" Target="http://siamchart.com/stock-chart/TMW/" TargetMode="External"/><Relationship Id="rId1981" Type="http://schemas.openxmlformats.org/officeDocument/2006/relationships/hyperlink" Target="http://siamchart.com/stock-chart/VGI/" TargetMode="External"/><Relationship Id="rId66" Type="http://schemas.openxmlformats.org/officeDocument/2006/relationships/hyperlink" Target="http://siamchart.com/stock-chart/AI/" TargetMode="External"/><Relationship Id="rId1427" Type="http://schemas.openxmlformats.org/officeDocument/2006/relationships/hyperlink" Target="http://siamchart.com/stock-ichart/SGF/" TargetMode="External"/><Relationship Id="rId1634" Type="http://schemas.openxmlformats.org/officeDocument/2006/relationships/hyperlink" Target="http://siamchart.com/stock-ichart/TAE/" TargetMode="External"/><Relationship Id="rId1841" Type="http://schemas.openxmlformats.org/officeDocument/2006/relationships/hyperlink" Target="http://siamchart.com/stock-chart/TQM/" TargetMode="External"/><Relationship Id="rId1939" Type="http://schemas.openxmlformats.org/officeDocument/2006/relationships/hyperlink" Target="http://siamchart.com/stock-ichart/UBIS/" TargetMode="External"/><Relationship Id="rId1701" Type="http://schemas.openxmlformats.org/officeDocument/2006/relationships/hyperlink" Target="http://siamchart.com/stock-chart/THCOM/" TargetMode="External"/><Relationship Id="rId282" Type="http://schemas.openxmlformats.org/officeDocument/2006/relationships/hyperlink" Target="http://siamchart.com/stock-chart/BKD/" TargetMode="External"/><Relationship Id="rId587" Type="http://schemas.openxmlformats.org/officeDocument/2006/relationships/hyperlink" Target="http://siamchart.com/stock-ichart/EVER/" TargetMode="External"/><Relationship Id="rId8" Type="http://schemas.openxmlformats.org/officeDocument/2006/relationships/hyperlink" Target="http://siamchart.com/stock-ichart/7UP/" TargetMode="External"/><Relationship Id="rId142" Type="http://schemas.openxmlformats.org/officeDocument/2006/relationships/hyperlink" Target="http://siamchart.com/stock-ichart/APURE/" TargetMode="External"/><Relationship Id="rId447" Type="http://schemas.openxmlformats.org/officeDocument/2006/relationships/hyperlink" Target="http://siamchart.com/stock-info/CPL/" TargetMode="External"/><Relationship Id="rId794" Type="http://schemas.openxmlformats.org/officeDocument/2006/relationships/hyperlink" Target="http://siamchart.com/stock-info/IRPC/" TargetMode="External"/><Relationship Id="rId1077" Type="http://schemas.openxmlformats.org/officeDocument/2006/relationships/hyperlink" Target="http://siamchart.com/stock-ichart/NETBAY/" TargetMode="External"/><Relationship Id="rId2030" Type="http://schemas.openxmlformats.org/officeDocument/2006/relationships/hyperlink" Target="http://siamchart.com/stock-ichart/XO/" TargetMode="External"/><Relationship Id="rId654" Type="http://schemas.openxmlformats.org/officeDocument/2006/relationships/hyperlink" Target="http://siamchart.com/stock-chart/GJS/" TargetMode="External"/><Relationship Id="rId861" Type="http://schemas.openxmlformats.org/officeDocument/2006/relationships/hyperlink" Target="http://siamchart.com/stock-chart/KBANK/" TargetMode="External"/><Relationship Id="rId959" Type="http://schemas.openxmlformats.org/officeDocument/2006/relationships/hyperlink" Target="http://siamchart.com/stock-chart/LPN/" TargetMode="External"/><Relationship Id="rId1284" Type="http://schemas.openxmlformats.org/officeDocument/2006/relationships/hyperlink" Target="http://siamchart.com/stock-ichart/ROCK/" TargetMode="External"/><Relationship Id="rId1491" Type="http://schemas.openxmlformats.org/officeDocument/2006/relationships/hyperlink" Target="http://siamchart.com/stock-ichart/SMPC/" TargetMode="External"/><Relationship Id="rId1589" Type="http://schemas.openxmlformats.org/officeDocument/2006/relationships/hyperlink" Target="http://siamchart.com/stock-ichart/STPI/" TargetMode="External"/><Relationship Id="rId307" Type="http://schemas.openxmlformats.org/officeDocument/2006/relationships/hyperlink" Target="http://siamchart.com/stock-info/BR/" TargetMode="External"/><Relationship Id="rId514" Type="http://schemas.openxmlformats.org/officeDocument/2006/relationships/hyperlink" Target="http://siamchart.com/stock-ichart/DMT/" TargetMode="External"/><Relationship Id="rId721" Type="http://schemas.openxmlformats.org/officeDocument/2006/relationships/hyperlink" Target="http://siamchart.com/stock-chart/HTECH/" TargetMode="External"/><Relationship Id="rId1144" Type="http://schemas.openxmlformats.org/officeDocument/2006/relationships/hyperlink" Target="http://siamchart.com/stock-chart/PAE/" TargetMode="External"/><Relationship Id="rId1351" Type="http://schemas.openxmlformats.org/officeDocument/2006/relationships/hyperlink" Target="http://siamchart.com/stock-info/SAPPE/" TargetMode="External"/><Relationship Id="rId1449" Type="http://schemas.openxmlformats.org/officeDocument/2006/relationships/hyperlink" Target="http://siamchart.com/stock-chart/SIRI/" TargetMode="External"/><Relationship Id="rId1796" Type="http://schemas.openxmlformats.org/officeDocument/2006/relationships/hyperlink" Target="http://siamchart.com/stock-info/TNR/" TargetMode="External"/><Relationship Id="rId88" Type="http://schemas.openxmlformats.org/officeDocument/2006/relationships/hyperlink" Target="http://siamchart.com/stock-ichart/AKR/" TargetMode="External"/><Relationship Id="rId819" Type="http://schemas.openxmlformats.org/officeDocument/2006/relationships/hyperlink" Target="http://siamchart.com/stock-chart/JCKH/" TargetMode="External"/><Relationship Id="rId1004" Type="http://schemas.openxmlformats.org/officeDocument/2006/relationships/hyperlink" Target="http://siamchart.com/stock-ichart/MCS/" TargetMode="External"/><Relationship Id="rId1211" Type="http://schemas.openxmlformats.org/officeDocument/2006/relationships/hyperlink" Target="http://siamchart.com/stock-ichart/PRAKIT/" TargetMode="External"/><Relationship Id="rId1656" Type="http://schemas.openxmlformats.org/officeDocument/2006/relationships/hyperlink" Target="http://siamchart.com/stock-info/TCC/" TargetMode="External"/><Relationship Id="rId1863" Type="http://schemas.openxmlformats.org/officeDocument/2006/relationships/hyperlink" Target="http://siamchart.com/stock-ichart/TRUBB/" TargetMode="External"/><Relationship Id="rId1309" Type="http://schemas.openxmlformats.org/officeDocument/2006/relationships/hyperlink" Target="http://siamchart.com/stock-info/S_26J/" TargetMode="External"/><Relationship Id="rId1516" Type="http://schemas.openxmlformats.org/officeDocument/2006/relationships/hyperlink" Target="http://siamchart.com/stock-info/SPA/" TargetMode="External"/><Relationship Id="rId1723" Type="http://schemas.openxmlformats.org/officeDocument/2006/relationships/hyperlink" Target="http://siamchart.com/stock-info/THREL/" TargetMode="External"/><Relationship Id="rId1930" Type="http://schemas.openxmlformats.org/officeDocument/2006/relationships/hyperlink" Target="http://siamchart.com/stock-ichart/TYCN/" TargetMode="External"/><Relationship Id="rId15" Type="http://schemas.openxmlformats.org/officeDocument/2006/relationships/hyperlink" Target="http://siamchart.com/stock-chart/AAV/" TargetMode="External"/><Relationship Id="rId164" Type="http://schemas.openxmlformats.org/officeDocument/2006/relationships/hyperlink" Target="http://siamchart.com/stock-info/ASAP/" TargetMode="External"/><Relationship Id="rId371" Type="http://schemas.openxmlformats.org/officeDocument/2006/relationships/hyperlink" Target="http://siamchart.com/stock-ichart/CHEWA/" TargetMode="External"/><Relationship Id="rId469" Type="http://schemas.openxmlformats.org/officeDocument/2006/relationships/hyperlink" Target="http://siamchart.com/stock-chart/CSC/" TargetMode="External"/><Relationship Id="rId676" Type="http://schemas.openxmlformats.org/officeDocument/2006/relationships/hyperlink" Target="http://siamchart.com/stock-info/GRAMMY/" TargetMode="External"/><Relationship Id="rId883" Type="http://schemas.openxmlformats.org/officeDocument/2006/relationships/hyperlink" Target="http://siamchart.com/stock-chart/KGI/" TargetMode="External"/><Relationship Id="rId1099" Type="http://schemas.openxmlformats.org/officeDocument/2006/relationships/hyperlink" Target="http://siamchart.com/stock-ichart/NOVA/" TargetMode="External"/><Relationship Id="rId231" Type="http://schemas.openxmlformats.org/officeDocument/2006/relationships/hyperlink" Target="http://siamchart.com/stock-chart/BCH/" TargetMode="External"/><Relationship Id="rId329" Type="http://schemas.openxmlformats.org/officeDocument/2006/relationships/hyperlink" Target="http://siamchart.com/stock-ichart/BTW/" TargetMode="External"/><Relationship Id="rId536" Type="http://schemas.openxmlformats.org/officeDocument/2006/relationships/hyperlink" Target="http://siamchart.com/stock-ichart/EA/" TargetMode="External"/><Relationship Id="rId1166" Type="http://schemas.openxmlformats.org/officeDocument/2006/relationships/hyperlink" Target="http://siamchart.com/stock-chart/PF/" TargetMode="External"/><Relationship Id="rId1373" Type="http://schemas.openxmlformats.org/officeDocument/2006/relationships/hyperlink" Target="http://siamchart.com/stock-ichart/SCCC/" TargetMode="External"/><Relationship Id="rId743" Type="http://schemas.openxmlformats.org/officeDocument/2006/relationships/hyperlink" Target="http://siamchart.com/stock-info/IFS/" TargetMode="External"/><Relationship Id="rId950" Type="http://schemas.openxmlformats.org/officeDocument/2006/relationships/hyperlink" Target="http://siamchart.com/stock-chart/LHK/" TargetMode="External"/><Relationship Id="rId1026" Type="http://schemas.openxmlformats.org/officeDocument/2006/relationships/hyperlink" Target="http://siamchart.com/stock-ichart/MILL/" TargetMode="External"/><Relationship Id="rId1580" Type="http://schemas.openxmlformats.org/officeDocument/2006/relationships/hyperlink" Target="http://siamchart.com/stock-chart/STGT/" TargetMode="External"/><Relationship Id="rId1678" Type="http://schemas.openxmlformats.org/officeDocument/2006/relationships/hyperlink" Target="http://siamchart.com/stock-chart/TFI/" TargetMode="External"/><Relationship Id="rId1885" Type="http://schemas.openxmlformats.org/officeDocument/2006/relationships/hyperlink" Target="http://siamchart.com/stock-chart/TSTH/" TargetMode="External"/><Relationship Id="rId603" Type="http://schemas.openxmlformats.org/officeDocument/2006/relationships/hyperlink" Target="http://siamchart.com/stock-chart/FN/" TargetMode="External"/><Relationship Id="rId810" Type="http://schemas.openxmlformats.org/officeDocument/2006/relationships/hyperlink" Target="http://siamchart.com/stock-chart/JAK/" TargetMode="External"/><Relationship Id="rId908" Type="http://schemas.openxmlformats.org/officeDocument/2006/relationships/hyperlink" Target="http://siamchart.com/stock-ichart/KTB/" TargetMode="External"/><Relationship Id="rId1233" Type="http://schemas.openxmlformats.org/officeDocument/2006/relationships/hyperlink" Target="http://siamchart.com/stock-info/PROEN/" TargetMode="External"/><Relationship Id="rId1440" Type="http://schemas.openxmlformats.org/officeDocument/2006/relationships/hyperlink" Target="http://siamchart.com/stock-chart/SICT/" TargetMode="External"/><Relationship Id="rId1538" Type="http://schemas.openxmlformats.org/officeDocument/2006/relationships/hyperlink" Target="http://siamchart.com/stock-chart/SPVI/" TargetMode="External"/><Relationship Id="rId1300" Type="http://schemas.openxmlformats.org/officeDocument/2006/relationships/hyperlink" Target="http://siamchart.com/stock-info/RSP/" TargetMode="External"/><Relationship Id="rId1745" Type="http://schemas.openxmlformats.org/officeDocument/2006/relationships/hyperlink" Target="http://siamchart.com/stock-chart/TKN/" TargetMode="External"/><Relationship Id="rId1952" Type="http://schemas.openxmlformats.org/officeDocument/2006/relationships/hyperlink" Target="http://siamchart.com/stock-chart/UNIQ/" TargetMode="External"/><Relationship Id="rId37" Type="http://schemas.openxmlformats.org/officeDocument/2006/relationships/hyperlink" Target="http://siamchart.com/stock-ichart/ADB/" TargetMode="External"/><Relationship Id="rId1605" Type="http://schemas.openxmlformats.org/officeDocument/2006/relationships/hyperlink" Target="http://siamchart.com/stock-info/SUTHA/" TargetMode="External"/><Relationship Id="rId1812" Type="http://schemas.openxmlformats.org/officeDocument/2006/relationships/hyperlink" Target="http://siamchart.com/stock-ichart/TPAC/" TargetMode="External"/><Relationship Id="rId186" Type="http://schemas.openxmlformats.org/officeDocument/2006/relationships/hyperlink" Target="http://siamchart.com/stock-chart/ASW/" TargetMode="External"/><Relationship Id="rId393" Type="http://schemas.openxmlformats.org/officeDocument/2006/relationships/hyperlink" Target="http://siamchart.com/stock-info/CIMBT/" TargetMode="External"/><Relationship Id="rId253" Type="http://schemas.openxmlformats.org/officeDocument/2006/relationships/hyperlink" Target="http://siamchart.com/stock-ichart/BEM/" TargetMode="External"/><Relationship Id="rId460" Type="http://schemas.openxmlformats.org/officeDocument/2006/relationships/hyperlink" Target="http://siamchart.com/stock-chart/CRANE/" TargetMode="External"/><Relationship Id="rId698" Type="http://schemas.openxmlformats.org/officeDocument/2006/relationships/hyperlink" Target="http://siamchart.com/stock-ichart/GYT/" TargetMode="External"/><Relationship Id="rId1090" Type="http://schemas.openxmlformats.org/officeDocument/2006/relationships/hyperlink" Target="http://siamchart.com/stock-chart/NMG/" TargetMode="External"/><Relationship Id="rId113" Type="http://schemas.openxmlformats.org/officeDocument/2006/relationships/hyperlink" Target="http://siamchart.com/stock-info/AMATA/" TargetMode="External"/><Relationship Id="rId320" Type="http://schemas.openxmlformats.org/officeDocument/2006/relationships/hyperlink" Target="http://siamchart.com/stock-chart/BSM/" TargetMode="External"/><Relationship Id="rId558" Type="http://schemas.openxmlformats.org/officeDocument/2006/relationships/hyperlink" Target="http://siamchart.com/stock-info/EGCO/" TargetMode="External"/><Relationship Id="rId765" Type="http://schemas.openxmlformats.org/officeDocument/2006/relationships/hyperlink" Target="http://siamchart.com/stock-chart/INET/" TargetMode="External"/><Relationship Id="rId972" Type="http://schemas.openxmlformats.org/officeDocument/2006/relationships/hyperlink" Target="http://siamchart.com/stock-ichart/MACO/" TargetMode="External"/><Relationship Id="rId1188" Type="http://schemas.openxmlformats.org/officeDocument/2006/relationships/hyperlink" Target="http://siamchart.com/stock-chart/PLE/" TargetMode="External"/><Relationship Id="rId1395" Type="http://schemas.openxmlformats.org/officeDocument/2006/relationships/hyperlink" Target="http://siamchart.com/stock-info/SDC/" TargetMode="External"/><Relationship Id="rId2001" Type="http://schemas.openxmlformats.org/officeDocument/2006/relationships/hyperlink" Target="http://siamchart.com/stock-chart/WAVE/" TargetMode="External"/><Relationship Id="rId418" Type="http://schemas.openxmlformats.org/officeDocument/2006/relationships/hyperlink" Target="http://siamchart.com/stock-chart/CNT/" TargetMode="External"/><Relationship Id="rId625" Type="http://schemas.openxmlformats.org/officeDocument/2006/relationships/hyperlink" Target="http://siamchart.com/stock-ichart/FTE/" TargetMode="External"/><Relationship Id="rId832" Type="http://schemas.openxmlformats.org/officeDocument/2006/relationships/hyperlink" Target="http://siamchart.com/stock-ichart/JMT/" TargetMode="External"/><Relationship Id="rId1048" Type="http://schemas.openxmlformats.org/officeDocument/2006/relationships/hyperlink" Target="http://siamchart.com/stock-ichart/MPG/" TargetMode="External"/><Relationship Id="rId1255" Type="http://schemas.openxmlformats.org/officeDocument/2006/relationships/hyperlink" Target="http://siamchart.com/stock-chart/PTTGC/" TargetMode="External"/><Relationship Id="rId1462" Type="http://schemas.openxmlformats.org/officeDocument/2006/relationships/hyperlink" Target="http://siamchart.com/stock-ichart/SK/" TargetMode="External"/><Relationship Id="rId1115" Type="http://schemas.openxmlformats.org/officeDocument/2006/relationships/hyperlink" Target="http://siamchart.com/stock-ichart/NVD/" TargetMode="External"/><Relationship Id="rId1322" Type="http://schemas.openxmlformats.org/officeDocument/2006/relationships/hyperlink" Target="http://siamchart.com/stock-chart/SABINA/" TargetMode="External"/><Relationship Id="rId1767" Type="http://schemas.openxmlformats.org/officeDocument/2006/relationships/hyperlink" Target="http://siamchart.com/stock-info/TMI/" TargetMode="External"/><Relationship Id="rId1974" Type="http://schemas.openxmlformats.org/officeDocument/2006/relationships/hyperlink" Target="http://siamchart.com/stock-ichart/UVAN/" TargetMode="External"/><Relationship Id="rId59" Type="http://schemas.openxmlformats.org/officeDocument/2006/relationships/hyperlink" Target="http://siamchart.com/stock-info/AGE/" TargetMode="External"/><Relationship Id="rId1627" Type="http://schemas.openxmlformats.org/officeDocument/2006/relationships/hyperlink" Target="http://siamchart.com/stock-chart/T/" TargetMode="External"/><Relationship Id="rId1834" Type="http://schemas.openxmlformats.org/officeDocument/2006/relationships/hyperlink" Target="http://siamchart.com/stock-info/TPOLY/" TargetMode="External"/><Relationship Id="rId1901" Type="http://schemas.openxmlformats.org/officeDocument/2006/relationships/hyperlink" Target="http://siamchart.com/stock-info/TTT/" TargetMode="External"/><Relationship Id="rId275" Type="http://schemas.openxmlformats.org/officeDocument/2006/relationships/hyperlink" Target="http://siamchart.com/stock-info/BIZ/" TargetMode="External"/><Relationship Id="rId482" Type="http://schemas.openxmlformats.org/officeDocument/2006/relationships/hyperlink" Target="http://siamchart.com/stock-info/CTW/" TargetMode="External"/><Relationship Id="rId135" Type="http://schemas.openxmlformats.org/officeDocument/2006/relationships/hyperlink" Target="http://siamchart.com/stock-chart/APEX/" TargetMode="External"/><Relationship Id="rId342" Type="http://schemas.openxmlformats.org/officeDocument/2006/relationships/hyperlink" Target="http://siamchart.com/stock-info/CBG/" TargetMode="External"/><Relationship Id="rId787" Type="http://schemas.openxmlformats.org/officeDocument/2006/relationships/hyperlink" Target="http://siamchart.com/stock-ichart/IRC/" TargetMode="External"/><Relationship Id="rId994" Type="http://schemas.openxmlformats.org/officeDocument/2006/relationships/hyperlink" Target="http://siamchart.com/stock-info/MBK/" TargetMode="External"/><Relationship Id="rId2023" Type="http://schemas.openxmlformats.org/officeDocument/2006/relationships/hyperlink" Target="http://siamchart.com/stock-chart/WP/" TargetMode="External"/><Relationship Id="rId202" Type="http://schemas.openxmlformats.org/officeDocument/2006/relationships/hyperlink" Target="http://siamchart.com/stock-ichart/AYUD/" TargetMode="External"/><Relationship Id="rId647" Type="http://schemas.openxmlformats.org/officeDocument/2006/relationships/hyperlink" Target="http://siamchart.com/stock-info/GFPT/" TargetMode="External"/><Relationship Id="rId854" Type="http://schemas.openxmlformats.org/officeDocument/2006/relationships/hyperlink" Target="http://siamchart.com/stock-info/K/" TargetMode="External"/><Relationship Id="rId1277" Type="http://schemas.openxmlformats.org/officeDocument/2006/relationships/hyperlink" Target="http://siamchart.com/stock-chart/RICHY/" TargetMode="External"/><Relationship Id="rId1484" Type="http://schemas.openxmlformats.org/officeDocument/2006/relationships/hyperlink" Target="http://siamchart.com/stock-chart/SMIT/" TargetMode="External"/><Relationship Id="rId1691" Type="http://schemas.openxmlformats.org/officeDocument/2006/relationships/hyperlink" Target="http://siamchart.com/stock-ichart/TH/" TargetMode="External"/><Relationship Id="rId507" Type="http://schemas.openxmlformats.org/officeDocument/2006/relationships/hyperlink" Target="http://siamchart.com/stock-chart/DIMET/" TargetMode="External"/><Relationship Id="rId714" Type="http://schemas.openxmlformats.org/officeDocument/2006/relationships/hyperlink" Target="http://siamchart.com/stock-info/HMPRO/" TargetMode="External"/><Relationship Id="rId921" Type="http://schemas.openxmlformats.org/officeDocument/2006/relationships/hyperlink" Target="http://siamchart.com/stock-chart/KWG/" TargetMode="External"/><Relationship Id="rId1137" Type="http://schemas.openxmlformats.org/officeDocument/2006/relationships/hyperlink" Target="http://siamchart.com/stock-chart/OTO/" TargetMode="External"/><Relationship Id="rId1344" Type="http://schemas.openxmlformats.org/officeDocument/2006/relationships/hyperlink" Target="http://siamchart.com/stock-ichart/SAMTEL/" TargetMode="External"/><Relationship Id="rId1551" Type="http://schemas.openxmlformats.org/officeDocument/2006/relationships/hyperlink" Target="http://siamchart.com/stock-ichart/SSC/" TargetMode="External"/><Relationship Id="rId1789" Type="http://schemas.openxmlformats.org/officeDocument/2006/relationships/hyperlink" Target="http://siamchart.com/stock-ichart/TNP/" TargetMode="External"/><Relationship Id="rId1996" Type="http://schemas.openxmlformats.org/officeDocument/2006/relationships/hyperlink" Target="http://siamchart.com/stock-ichart/VRANDA/" TargetMode="External"/><Relationship Id="rId50" Type="http://schemas.openxmlformats.org/officeDocument/2006/relationships/hyperlink" Target="http://siamchart.com/stock-info/AEONTS/" TargetMode="External"/><Relationship Id="rId1204" Type="http://schemas.openxmlformats.org/officeDocument/2006/relationships/hyperlink" Target="http://siamchart.com/stock-chart/PPPM/" TargetMode="External"/><Relationship Id="rId1411" Type="http://schemas.openxmlformats.org/officeDocument/2006/relationships/hyperlink" Target="http://siamchart.com/stock-chart/SENA/" TargetMode="External"/><Relationship Id="rId1649" Type="http://schemas.openxmlformats.org/officeDocument/2006/relationships/hyperlink" Target="http://siamchart.com/stock-ichart/TC/" TargetMode="External"/><Relationship Id="rId1856" Type="http://schemas.openxmlformats.org/officeDocument/2006/relationships/hyperlink" Target="http://siamchart.com/stock-chart/TRT/" TargetMode="External"/><Relationship Id="rId1509" Type="http://schemas.openxmlformats.org/officeDocument/2006/relationships/hyperlink" Target="http://siamchart.com/stock-ichart/SONIC/" TargetMode="External"/><Relationship Id="rId1716" Type="http://schemas.openxmlformats.org/officeDocument/2006/relationships/hyperlink" Target="http://siamchart.com/stock-ichart/THMUI/" TargetMode="External"/><Relationship Id="rId1923" Type="http://schemas.openxmlformats.org/officeDocument/2006/relationships/hyperlink" Target="http://siamchart.com/stock-chart/TWPC/" TargetMode="External"/><Relationship Id="rId297" Type="http://schemas.openxmlformats.org/officeDocument/2006/relationships/hyperlink" Target="http://siamchart.com/stock-ichart/BM/" TargetMode="External"/><Relationship Id="rId157" Type="http://schemas.openxmlformats.org/officeDocument/2006/relationships/hyperlink" Target="http://siamchart.com/stock-ichart/ARROW/" TargetMode="External"/><Relationship Id="rId364" Type="http://schemas.openxmlformats.org/officeDocument/2006/relationships/hyperlink" Target="http://siamchart.com/stock-chart/CHARAN/" TargetMode="External"/><Relationship Id="rId571" Type="http://schemas.openxmlformats.org/officeDocument/2006/relationships/hyperlink" Target="http://siamchart.com/stock-chart/ERW/" TargetMode="External"/><Relationship Id="rId669" Type="http://schemas.openxmlformats.org/officeDocument/2006/relationships/hyperlink" Target="http://siamchart.com/stock-ichart/GPI/" TargetMode="External"/><Relationship Id="rId876" Type="http://schemas.openxmlformats.org/officeDocument/2006/relationships/hyperlink" Target="http://siamchart.com/stock-ichart/KCM/" TargetMode="External"/><Relationship Id="rId1299" Type="http://schemas.openxmlformats.org/officeDocument/2006/relationships/hyperlink" Target="http://siamchart.com/stock-ichart/RSP/" TargetMode="External"/><Relationship Id="rId224" Type="http://schemas.openxmlformats.org/officeDocument/2006/relationships/hyperlink" Target="http://siamchart.com/stock-info/BAY/" TargetMode="External"/><Relationship Id="rId431" Type="http://schemas.openxmlformats.org/officeDocument/2006/relationships/hyperlink" Target="http://siamchart.com/stock-ichart/COTTO/" TargetMode="External"/><Relationship Id="rId529" Type="http://schemas.openxmlformats.org/officeDocument/2006/relationships/hyperlink" Target="http://siamchart.com/stock-ichart/DTC/" TargetMode="External"/><Relationship Id="rId736" Type="http://schemas.openxmlformats.org/officeDocument/2006/relationships/hyperlink" Target="http://siamchart.com/stock-chart/ICN/" TargetMode="External"/><Relationship Id="rId1061" Type="http://schemas.openxmlformats.org/officeDocument/2006/relationships/hyperlink" Target="http://siamchart.com/stock-chart/NC/" TargetMode="External"/><Relationship Id="rId1159" Type="http://schemas.openxmlformats.org/officeDocument/2006/relationships/hyperlink" Target="http://siamchart.com/stock-ichart/PDI/" TargetMode="External"/><Relationship Id="rId1366" Type="http://schemas.openxmlformats.org/officeDocument/2006/relationships/hyperlink" Target="http://siamchart.com/stock-chart/SCB/" TargetMode="External"/><Relationship Id="rId943" Type="http://schemas.openxmlformats.org/officeDocument/2006/relationships/hyperlink" Target="http://siamchart.com/stock-ichart/LEO/" TargetMode="External"/><Relationship Id="rId1019" Type="http://schemas.openxmlformats.org/officeDocument/2006/relationships/hyperlink" Target="http://siamchart.com/stock-ichart/MGT/" TargetMode="External"/><Relationship Id="rId1573" Type="http://schemas.openxmlformats.org/officeDocument/2006/relationships/hyperlink" Target="http://siamchart.com/stock-info/STARK/" TargetMode="External"/><Relationship Id="rId1780" Type="http://schemas.openxmlformats.org/officeDocument/2006/relationships/hyperlink" Target="http://siamchart.com/stock-chart/TNH/" TargetMode="External"/><Relationship Id="rId1878" Type="http://schemas.openxmlformats.org/officeDocument/2006/relationships/hyperlink" Target="http://siamchart.com/stock-info/TSI/" TargetMode="External"/><Relationship Id="rId72" Type="http://schemas.openxmlformats.org/officeDocument/2006/relationships/hyperlink" Target="http://siamchart.com/stock-chart/AIRA/" TargetMode="External"/><Relationship Id="rId803" Type="http://schemas.openxmlformats.org/officeDocument/2006/relationships/hyperlink" Target="http://siamchart.com/stock-info/ITEL/" TargetMode="External"/><Relationship Id="rId1226" Type="http://schemas.openxmlformats.org/officeDocument/2006/relationships/hyperlink" Target="http://siamchart.com/stock-ichart/PRINC/" TargetMode="External"/><Relationship Id="rId1433" Type="http://schemas.openxmlformats.org/officeDocument/2006/relationships/hyperlink" Target="http://siamchart.com/stock-ichart/SHANG/" TargetMode="External"/><Relationship Id="rId1640" Type="http://schemas.openxmlformats.org/officeDocument/2006/relationships/hyperlink" Target="http://siamchart.com/stock-ichart/TAPAC/" TargetMode="External"/><Relationship Id="rId1738" Type="http://schemas.openxmlformats.org/officeDocument/2006/relationships/hyperlink" Target="http://siamchart.com/stock-info/TISCO/" TargetMode="External"/><Relationship Id="rId1500" Type="http://schemas.openxmlformats.org/officeDocument/2006/relationships/hyperlink" Target="http://siamchart.com/stock-ichart/SNP/" TargetMode="External"/><Relationship Id="rId1945" Type="http://schemas.openxmlformats.org/officeDocument/2006/relationships/hyperlink" Target="http://siamchart.com/stock-ichart/UKEM/" TargetMode="External"/><Relationship Id="rId1805" Type="http://schemas.openxmlformats.org/officeDocument/2006/relationships/hyperlink" Target="http://siamchart.com/stock-info/TOP/" TargetMode="External"/><Relationship Id="rId179" Type="http://schemas.openxmlformats.org/officeDocument/2006/relationships/hyperlink" Target="http://siamchart.com/stock-info/ASK/" TargetMode="External"/><Relationship Id="rId386" Type="http://schemas.openxmlformats.org/officeDocument/2006/relationships/hyperlink" Target="http://siamchart.com/stock-ichart/CI/" TargetMode="External"/><Relationship Id="rId593" Type="http://schemas.openxmlformats.org/officeDocument/2006/relationships/hyperlink" Target="http://siamchart.com/stock-ichart/FANCY/" TargetMode="External"/><Relationship Id="rId246" Type="http://schemas.openxmlformats.org/officeDocument/2006/relationships/hyperlink" Target="http://siamchart.com/stock-chart/BEAUTY/" TargetMode="External"/><Relationship Id="rId453" Type="http://schemas.openxmlformats.org/officeDocument/2006/relationships/hyperlink" Target="http://siamchart.com/stock-info/CPR/" TargetMode="External"/><Relationship Id="rId660" Type="http://schemas.openxmlformats.org/officeDocument/2006/relationships/hyperlink" Target="http://siamchart.com/stock-ichart/GLAND/" TargetMode="External"/><Relationship Id="rId898" Type="http://schemas.openxmlformats.org/officeDocument/2006/relationships/hyperlink" Target="http://siamchart.com/stock-chart/KKP/" TargetMode="External"/><Relationship Id="rId1083" Type="http://schemas.openxmlformats.org/officeDocument/2006/relationships/hyperlink" Target="http://siamchart.com/stock-ichart/NEX/" TargetMode="External"/><Relationship Id="rId1290" Type="http://schemas.openxmlformats.org/officeDocument/2006/relationships/hyperlink" Target="http://siamchart.com/stock-ichart/RP/" TargetMode="External"/><Relationship Id="rId106" Type="http://schemas.openxmlformats.org/officeDocument/2006/relationships/hyperlink" Target="http://siamchart.com/stock-ichart/AMANAH/" TargetMode="External"/><Relationship Id="rId313" Type="http://schemas.openxmlformats.org/officeDocument/2006/relationships/hyperlink" Target="http://siamchart.com/stock-info/BROOK/" TargetMode="External"/><Relationship Id="rId758" Type="http://schemas.openxmlformats.org/officeDocument/2006/relationships/hyperlink" Target="http://siamchart.com/stock-info/ILM/" TargetMode="External"/><Relationship Id="rId965" Type="http://schemas.openxmlformats.org/officeDocument/2006/relationships/hyperlink" Target="http://siamchart.com/stock-ichart/LST/" TargetMode="External"/><Relationship Id="rId1150" Type="http://schemas.openxmlformats.org/officeDocument/2006/relationships/hyperlink" Target="http://siamchart.com/stock-chart/PATO/" TargetMode="External"/><Relationship Id="rId1388" Type="http://schemas.openxmlformats.org/officeDocument/2006/relationships/hyperlink" Target="http://siamchart.com/stock-ichart/SCN/" TargetMode="External"/><Relationship Id="rId1595" Type="http://schemas.openxmlformats.org/officeDocument/2006/relationships/hyperlink" Target="http://siamchart.com/stock-ichart/SUN/" TargetMode="External"/><Relationship Id="rId94" Type="http://schemas.openxmlformats.org/officeDocument/2006/relationships/hyperlink" Target="http://siamchart.com/stock-ichart/ALLA/" TargetMode="External"/><Relationship Id="rId520" Type="http://schemas.openxmlformats.org/officeDocument/2006/relationships/hyperlink" Target="http://siamchart.com/stock-ichart/DOHOME/" TargetMode="External"/><Relationship Id="rId618" Type="http://schemas.openxmlformats.org/officeDocument/2006/relationships/hyperlink" Target="http://siamchart.com/stock-chart/FSMART/" TargetMode="External"/><Relationship Id="rId825" Type="http://schemas.openxmlformats.org/officeDocument/2006/relationships/hyperlink" Target="http://siamchart.com/stock-chart/JKN/" TargetMode="External"/><Relationship Id="rId1248" Type="http://schemas.openxmlformats.org/officeDocument/2006/relationships/hyperlink" Target="http://siamchart.com/stock-ichart/PTG/" TargetMode="External"/><Relationship Id="rId1455" Type="http://schemas.openxmlformats.org/officeDocument/2006/relationships/hyperlink" Target="http://siamchart.com/stock-chart/SISB/" TargetMode="External"/><Relationship Id="rId1662" Type="http://schemas.openxmlformats.org/officeDocument/2006/relationships/hyperlink" Target="http://siamchart.com/stock-info/TCJ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935"/>
  <sheetViews>
    <sheetView zoomScale="113" workbookViewId="0">
      <selection activeCell="K10" sqref="K10"/>
    </sheetView>
  </sheetViews>
  <sheetFormatPr defaultColWidth="12.625" defaultRowHeight="15" customHeight="1" x14ac:dyDescent="0.2"/>
  <cols>
    <col min="1" max="1" width="9.5" style="81" bestFit="1" customWidth="1"/>
    <col min="2" max="2" width="4.125" style="81" bestFit="1" customWidth="1"/>
    <col min="3" max="3" width="10" style="81" bestFit="1" customWidth="1"/>
    <col min="4" max="4" width="8.625" style="81" bestFit="1" customWidth="1"/>
    <col min="5" max="5" width="6.125" style="81" bestFit="1" customWidth="1"/>
    <col min="6" max="6" width="6.875" style="81" bestFit="1" customWidth="1"/>
    <col min="7" max="7" width="11.625" style="81" bestFit="1" customWidth="1"/>
    <col min="8" max="8" width="9.125" style="81" bestFit="1" customWidth="1"/>
    <col min="9" max="9" width="9.5" style="81" bestFit="1" customWidth="1"/>
    <col min="10" max="10" width="9.125" style="81" bestFit="1" customWidth="1"/>
    <col min="11" max="11" width="6.125" style="81" bestFit="1" customWidth="1"/>
    <col min="12" max="12" width="7.125" style="81" bestFit="1" customWidth="1"/>
    <col min="13" max="13" width="5.125" style="81" bestFit="1" customWidth="1"/>
    <col min="14" max="14" width="6.125" style="81" bestFit="1" customWidth="1"/>
    <col min="15" max="15" width="7" style="81" bestFit="1" customWidth="1"/>
    <col min="16" max="17" width="8.875" style="81" bestFit="1" customWidth="1"/>
    <col min="18" max="18" width="7.125" style="81" bestFit="1" customWidth="1"/>
    <col min="19" max="19" width="8.5" style="81" bestFit="1" customWidth="1"/>
    <col min="20" max="20" width="5.875" style="81" bestFit="1" customWidth="1"/>
    <col min="21" max="22" width="7.375" style="81" bestFit="1" customWidth="1"/>
    <col min="23" max="23" width="6.875" style="81" bestFit="1" customWidth="1"/>
    <col min="24" max="16384" width="12.625" style="81"/>
  </cols>
  <sheetData>
    <row r="1" spans="1:24" ht="15.75" thickTop="1" thickBot="1" x14ac:dyDescent="0.25">
      <c r="A1" s="124" t="s">
        <v>955</v>
      </c>
      <c r="B1" s="124" t="s">
        <v>956</v>
      </c>
      <c r="C1" s="124" t="s">
        <v>957</v>
      </c>
      <c r="D1" s="124" t="s">
        <v>958</v>
      </c>
      <c r="E1" s="124" t="s">
        <v>959</v>
      </c>
      <c r="F1" s="124" t="s">
        <v>960</v>
      </c>
      <c r="G1" s="124" t="s">
        <v>961</v>
      </c>
      <c r="H1" s="124" t="s">
        <v>962</v>
      </c>
      <c r="I1" s="124" t="s">
        <v>963</v>
      </c>
      <c r="J1" s="124" t="s">
        <v>88</v>
      </c>
      <c r="K1" s="124" t="s">
        <v>87</v>
      </c>
      <c r="L1" s="124" t="s">
        <v>964</v>
      </c>
      <c r="M1" s="124" t="s">
        <v>965</v>
      </c>
      <c r="N1" s="124" t="s">
        <v>81</v>
      </c>
      <c r="O1" s="124" t="s">
        <v>966</v>
      </c>
      <c r="P1" s="124" t="s">
        <v>967</v>
      </c>
      <c r="Q1" s="124" t="s">
        <v>968</v>
      </c>
      <c r="R1" s="124" t="s">
        <v>969</v>
      </c>
      <c r="S1" s="124" t="s">
        <v>970</v>
      </c>
      <c r="T1" s="124" t="s">
        <v>971</v>
      </c>
      <c r="U1" s="124" t="s">
        <v>972</v>
      </c>
      <c r="V1" s="124" t="s">
        <v>973</v>
      </c>
      <c r="W1" s="124" t="s">
        <v>974</v>
      </c>
      <c r="X1" s="124" t="s">
        <v>975</v>
      </c>
    </row>
    <row r="2" spans="1:24" ht="15.75" thickTop="1" thickBot="1" x14ac:dyDescent="0.25">
      <c r="A2" s="125" t="s">
        <v>976</v>
      </c>
      <c r="B2" s="125"/>
      <c r="C2" s="125"/>
      <c r="D2" s="125"/>
      <c r="E2" s="125">
        <v>18.55</v>
      </c>
      <c r="F2" s="126">
        <v>-0.21</v>
      </c>
      <c r="G2" s="127">
        <v>18350745.149999999</v>
      </c>
      <c r="H2" s="127">
        <v>99398.2</v>
      </c>
      <c r="I2" s="127">
        <v>23340.14</v>
      </c>
      <c r="J2" s="125">
        <v>50.86</v>
      </c>
      <c r="K2" s="125">
        <v>2.41</v>
      </c>
      <c r="L2" s="125">
        <v>1.54</v>
      </c>
      <c r="M2" s="125">
        <v>0.63</v>
      </c>
      <c r="N2" s="125">
        <v>1.39</v>
      </c>
      <c r="O2" s="125">
        <v>2.65</v>
      </c>
      <c r="P2" s="125">
        <v>0.77</v>
      </c>
      <c r="Q2" s="125">
        <v>-19.149999999999999</v>
      </c>
      <c r="R2" s="125">
        <v>3.19</v>
      </c>
      <c r="S2" s="125">
        <v>39.18</v>
      </c>
      <c r="T2" s="125"/>
      <c r="U2" s="125">
        <v>340.27</v>
      </c>
      <c r="V2" s="125">
        <v>335.61</v>
      </c>
      <c r="W2" s="126">
        <v>-2.12</v>
      </c>
      <c r="X2" s="125"/>
    </row>
    <row r="3" spans="1:24" ht="18" thickTop="1" thickBot="1" x14ac:dyDescent="0.25">
      <c r="A3" s="129" t="s">
        <v>831</v>
      </c>
      <c r="B3" s="129">
        <v>1</v>
      </c>
      <c r="C3" s="129" t="s">
        <v>279</v>
      </c>
      <c r="D3" s="125"/>
      <c r="E3" s="125">
        <v>5.35</v>
      </c>
      <c r="F3" s="126">
        <v>-3.6</v>
      </c>
      <c r="G3" s="130">
        <v>2221500</v>
      </c>
      <c r="H3" s="130">
        <v>12019</v>
      </c>
      <c r="I3" s="130">
        <v>2675</v>
      </c>
      <c r="J3" s="125">
        <v>5.07</v>
      </c>
      <c r="K3" s="125">
        <v>1.33</v>
      </c>
      <c r="L3" s="125">
        <v>0.26</v>
      </c>
      <c r="M3" s="125">
        <v>0.25</v>
      </c>
      <c r="N3" s="125">
        <v>1.06</v>
      </c>
      <c r="O3" s="125"/>
      <c r="P3" s="125"/>
      <c r="Q3" s="125"/>
      <c r="R3" s="125">
        <v>4.05</v>
      </c>
      <c r="S3" s="125"/>
      <c r="T3" s="125"/>
      <c r="U3" s="125"/>
      <c r="V3" s="125"/>
      <c r="W3" s="128"/>
      <c r="X3" s="125"/>
    </row>
    <row r="4" spans="1:24" ht="18" thickTop="1" thickBot="1" x14ac:dyDescent="0.25">
      <c r="A4" s="131" t="s">
        <v>978</v>
      </c>
      <c r="B4" s="131">
        <v>2</v>
      </c>
      <c r="C4" s="131" t="s">
        <v>279</v>
      </c>
      <c r="D4" s="132"/>
      <c r="E4" s="132">
        <v>70</v>
      </c>
      <c r="F4" s="132">
        <v>0</v>
      </c>
      <c r="G4" s="132">
        <v>0</v>
      </c>
      <c r="H4" s="132">
        <v>0</v>
      </c>
      <c r="I4" s="133">
        <v>5488</v>
      </c>
      <c r="J4" s="132">
        <v>206.22</v>
      </c>
      <c r="K4" s="132">
        <v>2.64</v>
      </c>
      <c r="L4" s="132">
        <v>0.81</v>
      </c>
      <c r="M4" s="132">
        <v>0.25</v>
      </c>
      <c r="N4" s="132">
        <v>0.34</v>
      </c>
      <c r="O4" s="132">
        <v>-2.57</v>
      </c>
      <c r="P4" s="132">
        <v>3.2</v>
      </c>
      <c r="Q4" s="132">
        <v>2.79</v>
      </c>
      <c r="R4" s="132">
        <v>0.36</v>
      </c>
      <c r="S4" s="132">
        <v>2.1</v>
      </c>
      <c r="T4" s="132"/>
      <c r="U4" s="132">
        <v>654</v>
      </c>
      <c r="V4" s="132"/>
      <c r="W4" s="134"/>
      <c r="X4" s="132"/>
    </row>
    <row r="5" spans="1:24" ht="18" thickTop="1" thickBot="1" x14ac:dyDescent="0.25">
      <c r="A5" s="129" t="s">
        <v>830</v>
      </c>
      <c r="B5" s="129">
        <v>3</v>
      </c>
      <c r="C5" s="129" t="s">
        <v>279</v>
      </c>
      <c r="D5" s="125"/>
      <c r="E5" s="125">
        <v>1.35</v>
      </c>
      <c r="F5" s="125">
        <v>0</v>
      </c>
      <c r="G5" s="130">
        <v>236032900</v>
      </c>
      <c r="H5" s="130">
        <v>319552</v>
      </c>
      <c r="I5" s="130">
        <v>6671</v>
      </c>
      <c r="J5" s="125">
        <v>36.47</v>
      </c>
      <c r="K5" s="125">
        <v>2.93</v>
      </c>
      <c r="L5" s="125">
        <v>0.55000000000000004</v>
      </c>
      <c r="M5" s="125"/>
      <c r="N5" s="125">
        <v>0.04</v>
      </c>
      <c r="O5" s="125"/>
      <c r="P5" s="125"/>
      <c r="Q5" s="125"/>
      <c r="R5" s="125"/>
      <c r="S5" s="125"/>
      <c r="T5" s="125"/>
      <c r="U5" s="125"/>
      <c r="V5" s="125"/>
      <c r="W5" s="128"/>
      <c r="X5" s="125"/>
    </row>
    <row r="6" spans="1:24" ht="18" thickTop="1" thickBot="1" x14ac:dyDescent="0.25">
      <c r="A6" s="131" t="s">
        <v>829</v>
      </c>
      <c r="B6" s="131">
        <v>4</v>
      </c>
      <c r="C6" s="131" t="s">
        <v>279</v>
      </c>
      <c r="D6" s="132"/>
      <c r="E6" s="132">
        <v>4.9800000000000004</v>
      </c>
      <c r="F6" s="132">
        <v>0</v>
      </c>
      <c r="G6" s="133">
        <v>2000</v>
      </c>
      <c r="H6" s="132">
        <v>10</v>
      </c>
      <c r="I6" s="133">
        <v>4880</v>
      </c>
      <c r="J6" s="132">
        <v>30.79</v>
      </c>
      <c r="K6" s="132">
        <v>1.36</v>
      </c>
      <c r="L6" s="132">
        <v>2.68</v>
      </c>
      <c r="M6" s="132">
        <v>0.03</v>
      </c>
      <c r="N6" s="132">
        <v>0.16</v>
      </c>
      <c r="O6" s="132"/>
      <c r="P6" s="132"/>
      <c r="Q6" s="132"/>
      <c r="R6" s="132">
        <v>0.6</v>
      </c>
      <c r="S6" s="132"/>
      <c r="T6" s="132"/>
      <c r="U6" s="132"/>
      <c r="V6" s="132"/>
      <c r="W6" s="134"/>
      <c r="X6" s="132"/>
    </row>
    <row r="7" spans="1:24" ht="18" thickTop="1" thickBot="1" x14ac:dyDescent="0.25">
      <c r="A7" s="129" t="s">
        <v>828</v>
      </c>
      <c r="B7" s="129">
        <v>5</v>
      </c>
      <c r="C7" s="125" t="s">
        <v>979</v>
      </c>
      <c r="D7" s="125" t="s">
        <v>118</v>
      </c>
      <c r="E7" s="125">
        <v>1.5</v>
      </c>
      <c r="F7" s="125">
        <v>0</v>
      </c>
      <c r="G7" s="125">
        <v>0</v>
      </c>
      <c r="H7" s="125">
        <v>0</v>
      </c>
      <c r="I7" s="130">
        <v>1685</v>
      </c>
      <c r="J7" s="125"/>
      <c r="K7" s="125">
        <v>3.41</v>
      </c>
      <c r="L7" s="125">
        <v>1.74</v>
      </c>
      <c r="M7" s="125"/>
      <c r="N7" s="125">
        <v>0.05</v>
      </c>
      <c r="O7" s="125">
        <v>13.18</v>
      </c>
      <c r="P7" s="125">
        <v>21.5</v>
      </c>
      <c r="Q7" s="125">
        <v>37.450000000000003</v>
      </c>
      <c r="R7" s="125"/>
      <c r="S7" s="125">
        <v>20.6</v>
      </c>
      <c r="T7" s="125"/>
      <c r="U7" s="125"/>
      <c r="V7" s="125"/>
      <c r="W7" s="128"/>
      <c r="X7" s="125"/>
    </row>
    <row r="8" spans="1:24" ht="18" thickTop="1" thickBot="1" x14ac:dyDescent="0.25">
      <c r="A8" s="131" t="s">
        <v>827</v>
      </c>
      <c r="B8" s="131">
        <v>6</v>
      </c>
      <c r="C8" s="131" t="s">
        <v>279</v>
      </c>
      <c r="D8" s="132"/>
      <c r="E8" s="132">
        <v>2.4</v>
      </c>
      <c r="F8" s="135">
        <v>-0.83</v>
      </c>
      <c r="G8" s="133">
        <v>7348900</v>
      </c>
      <c r="H8" s="133">
        <v>17733</v>
      </c>
      <c r="I8" s="133">
        <v>11640</v>
      </c>
      <c r="J8" s="132"/>
      <c r="K8" s="132">
        <v>0.93</v>
      </c>
      <c r="L8" s="132">
        <v>3.55</v>
      </c>
      <c r="M8" s="132"/>
      <c r="N8" s="132">
        <v>0</v>
      </c>
      <c r="O8" s="132"/>
      <c r="P8" s="132"/>
      <c r="Q8" s="132"/>
      <c r="R8" s="132"/>
      <c r="S8" s="132"/>
      <c r="T8" s="132"/>
      <c r="U8" s="132"/>
      <c r="V8" s="132"/>
      <c r="W8" s="134"/>
      <c r="X8" s="132"/>
    </row>
    <row r="9" spans="1:24" ht="18" thickTop="1" thickBot="1" x14ac:dyDescent="0.25">
      <c r="A9" s="129" t="s">
        <v>826</v>
      </c>
      <c r="B9" s="129">
        <v>7</v>
      </c>
      <c r="C9" s="129" t="s">
        <v>279</v>
      </c>
      <c r="D9" s="125"/>
      <c r="E9" s="125">
        <v>5.35</v>
      </c>
      <c r="F9" s="128">
        <v>1.9</v>
      </c>
      <c r="G9" s="130">
        <v>13700</v>
      </c>
      <c r="H9" s="125">
        <v>73</v>
      </c>
      <c r="I9" s="130">
        <v>1257</v>
      </c>
      <c r="J9" s="125">
        <v>29.58</v>
      </c>
      <c r="K9" s="125">
        <v>1.38</v>
      </c>
      <c r="L9" s="125">
        <v>1.1499999999999999</v>
      </c>
      <c r="M9" s="125"/>
      <c r="N9" s="125">
        <v>0.18</v>
      </c>
      <c r="O9" s="125"/>
      <c r="P9" s="125"/>
      <c r="Q9" s="125"/>
      <c r="R9" s="125">
        <v>0.08</v>
      </c>
      <c r="S9" s="125"/>
      <c r="T9" s="125"/>
      <c r="U9" s="125"/>
      <c r="V9" s="125"/>
      <c r="W9" s="128"/>
      <c r="X9" s="125"/>
    </row>
    <row r="10" spans="1:24" ht="18" thickTop="1" thickBot="1" x14ac:dyDescent="0.25">
      <c r="A10" s="131" t="s">
        <v>825</v>
      </c>
      <c r="B10" s="131">
        <v>8</v>
      </c>
      <c r="C10" s="131" t="s">
        <v>279</v>
      </c>
      <c r="D10" s="132"/>
      <c r="E10" s="132">
        <v>1.29</v>
      </c>
      <c r="F10" s="134">
        <v>1.57</v>
      </c>
      <c r="G10" s="133">
        <v>862600</v>
      </c>
      <c r="H10" s="133">
        <v>1088</v>
      </c>
      <c r="I10" s="132">
        <v>387</v>
      </c>
      <c r="J10" s="132">
        <v>44.15</v>
      </c>
      <c r="K10" s="132">
        <v>1.0900000000000001</v>
      </c>
      <c r="L10" s="132">
        <v>2.77</v>
      </c>
      <c r="M10" s="132"/>
      <c r="N10" s="132">
        <v>0.03</v>
      </c>
      <c r="O10" s="132"/>
      <c r="P10" s="132"/>
      <c r="Q10" s="132"/>
      <c r="R10" s="132"/>
      <c r="S10" s="132"/>
      <c r="T10" s="132"/>
      <c r="U10" s="132"/>
      <c r="V10" s="132"/>
      <c r="W10" s="134"/>
      <c r="X10" s="132"/>
    </row>
    <row r="11" spans="1:24" ht="18" thickTop="1" thickBot="1" x14ac:dyDescent="0.25">
      <c r="A11" s="129" t="s">
        <v>824</v>
      </c>
      <c r="B11" s="129">
        <v>9</v>
      </c>
      <c r="C11" s="129" t="s">
        <v>279</v>
      </c>
      <c r="D11" s="125" t="s">
        <v>240</v>
      </c>
      <c r="E11" s="125">
        <v>0.87</v>
      </c>
      <c r="F11" s="126">
        <v>-1.1399999999999999</v>
      </c>
      <c r="G11" s="130">
        <v>828000</v>
      </c>
      <c r="H11" s="125">
        <v>725</v>
      </c>
      <c r="I11" s="125">
        <v>275</v>
      </c>
      <c r="J11" s="125"/>
      <c r="K11" s="125">
        <v>1</v>
      </c>
      <c r="L11" s="125">
        <v>9.3000000000000007</v>
      </c>
      <c r="M11" s="125"/>
      <c r="N11" s="125">
        <v>0</v>
      </c>
      <c r="O11" s="125"/>
      <c r="P11" s="125"/>
      <c r="Q11" s="125"/>
      <c r="R11" s="125"/>
      <c r="S11" s="125"/>
      <c r="T11" s="125"/>
      <c r="U11" s="125"/>
      <c r="V11" s="125"/>
      <c r="W11" s="128"/>
      <c r="X11" s="125"/>
    </row>
    <row r="12" spans="1:24" ht="18" thickTop="1" thickBot="1" x14ac:dyDescent="0.25">
      <c r="A12" s="131" t="s">
        <v>823</v>
      </c>
      <c r="B12" s="131">
        <v>10</v>
      </c>
      <c r="C12" s="131" t="s">
        <v>279</v>
      </c>
      <c r="D12" s="132"/>
      <c r="E12" s="132">
        <v>0.92</v>
      </c>
      <c r="F12" s="132">
        <v>0</v>
      </c>
      <c r="G12" s="133">
        <v>53903800</v>
      </c>
      <c r="H12" s="133">
        <v>51462</v>
      </c>
      <c r="I12" s="133">
        <v>1236</v>
      </c>
      <c r="J12" s="132"/>
      <c r="K12" s="132">
        <v>2.19</v>
      </c>
      <c r="L12" s="132">
        <v>0.59</v>
      </c>
      <c r="M12" s="132"/>
      <c r="N12" s="132">
        <v>0</v>
      </c>
      <c r="O12" s="132"/>
      <c r="P12" s="132"/>
      <c r="Q12" s="132"/>
      <c r="R12" s="132"/>
      <c r="S12" s="132"/>
      <c r="T12" s="132"/>
      <c r="U12" s="132"/>
      <c r="V12" s="132"/>
      <c r="W12" s="134"/>
      <c r="X12" s="132"/>
    </row>
    <row r="13" spans="1:24" ht="18" thickTop="1" thickBot="1" x14ac:dyDescent="0.25">
      <c r="A13" s="129" t="s">
        <v>822</v>
      </c>
      <c r="B13" s="129">
        <v>11</v>
      </c>
      <c r="C13" s="129" t="s">
        <v>279</v>
      </c>
      <c r="D13" s="125"/>
      <c r="E13" s="125">
        <v>3.64</v>
      </c>
      <c r="F13" s="128">
        <v>2.25</v>
      </c>
      <c r="G13" s="130">
        <v>23896300</v>
      </c>
      <c r="H13" s="130">
        <v>86270</v>
      </c>
      <c r="I13" s="130">
        <v>37041</v>
      </c>
      <c r="J13" s="125">
        <v>29.07</v>
      </c>
      <c r="K13" s="125">
        <v>3.01</v>
      </c>
      <c r="L13" s="125">
        <v>0.37</v>
      </c>
      <c r="M13" s="125">
        <v>0.02</v>
      </c>
      <c r="N13" s="125">
        <v>0.13</v>
      </c>
      <c r="O13" s="125"/>
      <c r="P13" s="125"/>
      <c r="Q13" s="125"/>
      <c r="R13" s="125">
        <v>1.35</v>
      </c>
      <c r="S13" s="125"/>
      <c r="T13" s="125"/>
      <c r="U13" s="125"/>
      <c r="V13" s="125"/>
      <c r="W13" s="128"/>
      <c r="X13" s="125"/>
    </row>
    <row r="14" spans="1:24" ht="18" thickTop="1" thickBot="1" x14ac:dyDescent="0.25">
      <c r="A14" s="131" t="s">
        <v>821</v>
      </c>
      <c r="B14" s="131">
        <v>12</v>
      </c>
      <c r="C14" s="131" t="s">
        <v>279</v>
      </c>
      <c r="D14" s="132"/>
      <c r="E14" s="132">
        <v>2.76</v>
      </c>
      <c r="F14" s="135">
        <v>-0.72</v>
      </c>
      <c r="G14" s="133">
        <v>2881900</v>
      </c>
      <c r="H14" s="133">
        <v>7968</v>
      </c>
      <c r="I14" s="133">
        <v>1656</v>
      </c>
      <c r="J14" s="132">
        <v>64.48</v>
      </c>
      <c r="K14" s="132">
        <v>2.46</v>
      </c>
      <c r="L14" s="132">
        <v>1</v>
      </c>
      <c r="M14" s="132">
        <v>0.04</v>
      </c>
      <c r="N14" s="132">
        <v>0.04</v>
      </c>
      <c r="O14" s="132"/>
      <c r="P14" s="132"/>
      <c r="Q14" s="132"/>
      <c r="R14" s="132">
        <v>1.44</v>
      </c>
      <c r="S14" s="132"/>
      <c r="T14" s="132"/>
      <c r="U14" s="132"/>
      <c r="V14" s="132"/>
      <c r="W14" s="134"/>
      <c r="X14" s="132"/>
    </row>
    <row r="15" spans="1:24" ht="18" thickTop="1" thickBot="1" x14ac:dyDescent="0.25">
      <c r="A15" s="129" t="s">
        <v>820</v>
      </c>
      <c r="B15" s="129">
        <v>13</v>
      </c>
      <c r="C15" s="129" t="s">
        <v>279</v>
      </c>
      <c r="D15" s="125"/>
      <c r="E15" s="125">
        <v>2.08</v>
      </c>
      <c r="F15" s="126">
        <v>-3.7</v>
      </c>
      <c r="G15" s="130">
        <v>8649300</v>
      </c>
      <c r="H15" s="130">
        <v>18347</v>
      </c>
      <c r="I15" s="130">
        <v>1373</v>
      </c>
      <c r="J15" s="125">
        <v>16.11</v>
      </c>
      <c r="K15" s="125">
        <v>2.04</v>
      </c>
      <c r="L15" s="125">
        <v>0.93</v>
      </c>
      <c r="M15" s="125">
        <v>0.05</v>
      </c>
      <c r="N15" s="125">
        <v>0.13</v>
      </c>
      <c r="O15" s="125"/>
      <c r="P15" s="125"/>
      <c r="Q15" s="125"/>
      <c r="R15" s="125">
        <v>2.5499999999999998</v>
      </c>
      <c r="S15" s="125"/>
      <c r="T15" s="125"/>
      <c r="U15" s="125"/>
      <c r="V15" s="125"/>
      <c r="W15" s="128"/>
      <c r="X15" s="125"/>
    </row>
    <row r="16" spans="1:24" ht="18" thickTop="1" thickBot="1" x14ac:dyDescent="0.25">
      <c r="A16" s="131" t="s">
        <v>980</v>
      </c>
      <c r="B16" s="131">
        <v>14</v>
      </c>
      <c r="C16" s="131" t="s">
        <v>279</v>
      </c>
      <c r="D16" s="132"/>
      <c r="E16" s="132">
        <v>16.399999999999999</v>
      </c>
      <c r="F16" s="134">
        <v>6.49</v>
      </c>
      <c r="G16" s="133">
        <v>9411400</v>
      </c>
      <c r="H16" s="133">
        <v>150722</v>
      </c>
      <c r="I16" s="133">
        <v>2624</v>
      </c>
      <c r="J16" s="132">
        <v>31.85</v>
      </c>
      <c r="K16" s="132"/>
      <c r="L16" s="132"/>
      <c r="M16" s="132"/>
      <c r="N16" s="132">
        <v>0.51</v>
      </c>
      <c r="O16" s="132"/>
      <c r="P16" s="132"/>
      <c r="Q16" s="132"/>
      <c r="R16" s="132"/>
      <c r="S16" s="132"/>
      <c r="T16" s="132"/>
      <c r="U16" s="132"/>
      <c r="V16" s="132"/>
      <c r="W16" s="134"/>
      <c r="X16" s="132"/>
    </row>
    <row r="17" spans="1:24" ht="18" thickTop="1" thickBot="1" x14ac:dyDescent="0.25">
      <c r="A17" s="129" t="s">
        <v>819</v>
      </c>
      <c r="B17" s="129">
        <v>15</v>
      </c>
      <c r="C17" s="129" t="s">
        <v>279</v>
      </c>
      <c r="D17" s="125"/>
      <c r="E17" s="125">
        <v>169.5</v>
      </c>
      <c r="F17" s="126">
        <v>-0.28999999999999998</v>
      </c>
      <c r="G17" s="130">
        <v>3530100</v>
      </c>
      <c r="H17" s="130">
        <v>599201</v>
      </c>
      <c r="I17" s="130">
        <v>504017</v>
      </c>
      <c r="J17" s="125">
        <v>18.45</v>
      </c>
      <c r="K17" s="125">
        <v>7.04</v>
      </c>
      <c r="L17" s="125">
        <v>3.63</v>
      </c>
      <c r="M17" s="125">
        <v>3.68</v>
      </c>
      <c r="N17" s="125">
        <v>9.19</v>
      </c>
      <c r="O17" s="125"/>
      <c r="P17" s="125"/>
      <c r="Q17" s="125"/>
      <c r="R17" s="125">
        <v>4.07</v>
      </c>
      <c r="S17" s="125"/>
      <c r="T17" s="125"/>
      <c r="U17" s="125"/>
      <c r="V17" s="125"/>
      <c r="W17" s="128"/>
      <c r="X17" s="125"/>
    </row>
    <row r="18" spans="1:24" ht="18" thickTop="1" thickBot="1" x14ac:dyDescent="0.25">
      <c r="A18" s="131" t="s">
        <v>818</v>
      </c>
      <c r="B18" s="131">
        <v>16</v>
      </c>
      <c r="C18" s="131" t="s">
        <v>279</v>
      </c>
      <c r="D18" s="132" t="s">
        <v>133</v>
      </c>
      <c r="E18" s="132">
        <v>1.01</v>
      </c>
      <c r="F18" s="135">
        <v>-0.98</v>
      </c>
      <c r="G18" s="133">
        <v>34019700</v>
      </c>
      <c r="H18" s="133">
        <v>33114</v>
      </c>
      <c r="I18" s="133">
        <v>4328</v>
      </c>
      <c r="J18" s="132"/>
      <c r="K18" s="132">
        <v>6.73</v>
      </c>
      <c r="L18" s="132">
        <v>0.15</v>
      </c>
      <c r="M18" s="132"/>
      <c r="N18" s="132">
        <v>0</v>
      </c>
      <c r="O18" s="132"/>
      <c r="P18" s="132"/>
      <c r="Q18" s="132"/>
      <c r="R18" s="132"/>
      <c r="S18" s="132"/>
      <c r="T18" s="132"/>
      <c r="U18" s="132"/>
      <c r="V18" s="132"/>
      <c r="W18" s="134"/>
      <c r="X18" s="132"/>
    </row>
    <row r="19" spans="1:24" ht="18" thickTop="1" thickBot="1" x14ac:dyDescent="0.25">
      <c r="A19" s="129" t="s">
        <v>817</v>
      </c>
      <c r="B19" s="129">
        <v>17</v>
      </c>
      <c r="C19" s="129" t="s">
        <v>279</v>
      </c>
      <c r="D19" s="125"/>
      <c r="E19" s="125">
        <v>196</v>
      </c>
      <c r="F19" s="126">
        <v>-0.76</v>
      </c>
      <c r="G19" s="130">
        <v>1184600</v>
      </c>
      <c r="H19" s="130">
        <v>233828</v>
      </c>
      <c r="I19" s="130">
        <v>49000</v>
      </c>
      <c r="J19" s="125">
        <v>13.28</v>
      </c>
      <c r="K19" s="125">
        <v>2.87</v>
      </c>
      <c r="L19" s="125">
        <v>4.57</v>
      </c>
      <c r="M19" s="125">
        <v>2.65</v>
      </c>
      <c r="N19" s="125">
        <v>14.76</v>
      </c>
      <c r="O19" s="125"/>
      <c r="P19" s="125"/>
      <c r="Q19" s="125"/>
      <c r="R19" s="125">
        <v>2.2799999999999998</v>
      </c>
      <c r="S19" s="125"/>
      <c r="T19" s="125"/>
      <c r="U19" s="125"/>
      <c r="V19" s="125"/>
      <c r="W19" s="128"/>
      <c r="X19" s="125"/>
    </row>
    <row r="20" spans="1:24" ht="15.75" customHeight="1" thickTop="1" thickBot="1" x14ac:dyDescent="0.25">
      <c r="A20" s="131" t="s">
        <v>816</v>
      </c>
      <c r="B20" s="131">
        <v>18</v>
      </c>
      <c r="C20" s="131" t="s">
        <v>279</v>
      </c>
      <c r="D20" s="132"/>
      <c r="E20" s="132">
        <v>0.74</v>
      </c>
      <c r="F20" s="132">
        <v>0</v>
      </c>
      <c r="G20" s="133">
        <v>141800</v>
      </c>
      <c r="H20" s="132">
        <v>104</v>
      </c>
      <c r="I20" s="133">
        <v>1184</v>
      </c>
      <c r="J20" s="132">
        <v>24.65</v>
      </c>
      <c r="K20" s="132">
        <v>2.2400000000000002</v>
      </c>
      <c r="L20" s="132">
        <v>3.18</v>
      </c>
      <c r="M20" s="132"/>
      <c r="N20" s="132">
        <v>0.03</v>
      </c>
      <c r="O20" s="132"/>
      <c r="P20" s="132"/>
      <c r="Q20" s="132"/>
      <c r="R20" s="132">
        <v>2.84</v>
      </c>
      <c r="S20" s="132"/>
      <c r="T20" s="132"/>
      <c r="U20" s="132"/>
      <c r="V20" s="132"/>
      <c r="W20" s="134"/>
      <c r="X20" s="132"/>
    </row>
    <row r="21" spans="1:24" ht="15.75" customHeight="1" thickTop="1" thickBot="1" x14ac:dyDescent="0.25">
      <c r="A21" s="129" t="s">
        <v>815</v>
      </c>
      <c r="B21" s="129">
        <v>19</v>
      </c>
      <c r="C21" s="129" t="s">
        <v>279</v>
      </c>
      <c r="D21" s="125"/>
      <c r="E21" s="125">
        <v>8.15</v>
      </c>
      <c r="F21" s="128">
        <v>0.62</v>
      </c>
      <c r="G21" s="130">
        <v>27600</v>
      </c>
      <c r="H21" s="125">
        <v>224</v>
      </c>
      <c r="I21" s="125">
        <v>371</v>
      </c>
      <c r="J21" s="125">
        <v>54.01</v>
      </c>
      <c r="K21" s="125">
        <v>0.32</v>
      </c>
      <c r="L21" s="125">
        <v>0.18</v>
      </c>
      <c r="M21" s="125"/>
      <c r="N21" s="125">
        <v>0.15</v>
      </c>
      <c r="O21" s="125"/>
      <c r="P21" s="125"/>
      <c r="Q21" s="125"/>
      <c r="R21" s="125"/>
      <c r="S21" s="125"/>
      <c r="T21" s="125"/>
      <c r="U21" s="125"/>
      <c r="V21" s="125"/>
      <c r="W21" s="128"/>
      <c r="X21" s="125"/>
    </row>
    <row r="22" spans="1:24" ht="15.75" customHeight="1" thickTop="1" thickBot="1" x14ac:dyDescent="0.25">
      <c r="A22" s="131" t="s">
        <v>814</v>
      </c>
      <c r="B22" s="131">
        <v>20</v>
      </c>
      <c r="C22" s="131" t="s">
        <v>279</v>
      </c>
      <c r="D22" s="132"/>
      <c r="E22" s="132">
        <v>3.46</v>
      </c>
      <c r="F22" s="134">
        <v>2.37</v>
      </c>
      <c r="G22" s="133">
        <v>7077600</v>
      </c>
      <c r="H22" s="133">
        <v>24469</v>
      </c>
      <c r="I22" s="133">
        <v>3345</v>
      </c>
      <c r="J22" s="132">
        <v>10.96</v>
      </c>
      <c r="K22" s="132">
        <v>1.69</v>
      </c>
      <c r="L22" s="132">
        <v>1.9</v>
      </c>
      <c r="M22" s="132">
        <v>0.1</v>
      </c>
      <c r="N22" s="132">
        <v>0.32</v>
      </c>
      <c r="O22" s="132"/>
      <c r="P22" s="132"/>
      <c r="Q22" s="132"/>
      <c r="R22" s="132">
        <v>2.96</v>
      </c>
      <c r="S22" s="132"/>
      <c r="T22" s="132"/>
      <c r="U22" s="132"/>
      <c r="V22" s="132"/>
      <c r="W22" s="134"/>
      <c r="X22" s="132"/>
    </row>
    <row r="23" spans="1:24" ht="15.75" customHeight="1" thickTop="1" thickBot="1" x14ac:dyDescent="0.25">
      <c r="A23" s="129" t="s">
        <v>813</v>
      </c>
      <c r="B23" s="129">
        <v>21</v>
      </c>
      <c r="C23" s="129" t="s">
        <v>279</v>
      </c>
      <c r="D23" s="125"/>
      <c r="E23" s="125">
        <v>23</v>
      </c>
      <c r="F23" s="126">
        <v>-7.26</v>
      </c>
      <c r="G23" s="130">
        <v>11489500</v>
      </c>
      <c r="H23" s="130">
        <v>269659</v>
      </c>
      <c r="I23" s="130">
        <v>7419</v>
      </c>
      <c r="J23" s="125">
        <v>34.31</v>
      </c>
      <c r="K23" s="125">
        <v>0.93</v>
      </c>
      <c r="L23" s="125">
        <v>1.95</v>
      </c>
      <c r="M23" s="125">
        <v>0.15</v>
      </c>
      <c r="N23" s="125">
        <v>0.67</v>
      </c>
      <c r="O23" s="125"/>
      <c r="P23" s="125"/>
      <c r="Q23" s="125"/>
      <c r="R23" s="125">
        <v>0.55000000000000004</v>
      </c>
      <c r="S23" s="125"/>
      <c r="T23" s="125"/>
      <c r="U23" s="125"/>
      <c r="V23" s="125"/>
      <c r="W23" s="128"/>
      <c r="X23" s="125"/>
    </row>
    <row r="24" spans="1:24" ht="15.75" customHeight="1" thickTop="1" thickBot="1" x14ac:dyDescent="0.25">
      <c r="A24" s="131" t="s">
        <v>812</v>
      </c>
      <c r="B24" s="131">
        <v>22</v>
      </c>
      <c r="C24" s="131" t="s">
        <v>279</v>
      </c>
      <c r="D24" s="132"/>
      <c r="E24" s="132">
        <v>13.5</v>
      </c>
      <c r="F24" s="132">
        <v>0</v>
      </c>
      <c r="G24" s="133">
        <v>2800</v>
      </c>
      <c r="H24" s="132">
        <v>38</v>
      </c>
      <c r="I24" s="133">
        <v>2024</v>
      </c>
      <c r="J24" s="132">
        <v>29.97</v>
      </c>
      <c r="K24" s="132">
        <v>1.26</v>
      </c>
      <c r="L24" s="132">
        <v>0.19</v>
      </c>
      <c r="M24" s="132">
        <v>0.25</v>
      </c>
      <c r="N24" s="132">
        <v>0.45</v>
      </c>
      <c r="O24" s="132"/>
      <c r="P24" s="132"/>
      <c r="Q24" s="132"/>
      <c r="R24" s="132">
        <v>1.85</v>
      </c>
      <c r="S24" s="132"/>
      <c r="T24" s="132"/>
      <c r="U24" s="132"/>
      <c r="V24" s="132"/>
      <c r="W24" s="134"/>
      <c r="X24" s="132"/>
    </row>
    <row r="25" spans="1:24" ht="15.75" customHeight="1" thickTop="1" thickBot="1" x14ac:dyDescent="0.25">
      <c r="A25" s="129" t="s">
        <v>811</v>
      </c>
      <c r="B25" s="129">
        <v>23</v>
      </c>
      <c r="C25" s="129" t="s">
        <v>279</v>
      </c>
      <c r="D25" s="125"/>
      <c r="E25" s="125">
        <v>2.2000000000000002</v>
      </c>
      <c r="F25" s="126">
        <v>-6.78</v>
      </c>
      <c r="G25" s="130">
        <v>54355900</v>
      </c>
      <c r="H25" s="130">
        <v>121245</v>
      </c>
      <c r="I25" s="130">
        <v>6160</v>
      </c>
      <c r="J25" s="125">
        <v>8.75</v>
      </c>
      <c r="K25" s="125">
        <v>2.08</v>
      </c>
      <c r="L25" s="125">
        <v>0.17</v>
      </c>
      <c r="M25" s="125">
        <v>0.15</v>
      </c>
      <c r="N25" s="125">
        <v>0.25</v>
      </c>
      <c r="O25" s="125"/>
      <c r="P25" s="125"/>
      <c r="Q25" s="125"/>
      <c r="R25" s="125">
        <v>6.36</v>
      </c>
      <c r="S25" s="125"/>
      <c r="T25" s="125"/>
      <c r="U25" s="125"/>
      <c r="V25" s="125"/>
      <c r="W25" s="128"/>
      <c r="X25" s="125"/>
    </row>
    <row r="26" spans="1:24" ht="15.75" customHeight="1" thickTop="1" thickBot="1" x14ac:dyDescent="0.25">
      <c r="A26" s="131" t="s">
        <v>810</v>
      </c>
      <c r="B26" s="131">
        <v>24</v>
      </c>
      <c r="C26" s="131" t="s">
        <v>279</v>
      </c>
      <c r="D26" s="132"/>
      <c r="E26" s="132">
        <v>1.34</v>
      </c>
      <c r="F26" s="135">
        <v>-10.07</v>
      </c>
      <c r="G26" s="133">
        <v>203112400</v>
      </c>
      <c r="H26" s="133">
        <v>275211</v>
      </c>
      <c r="I26" s="133">
        <v>7011</v>
      </c>
      <c r="J26" s="132">
        <v>15.02</v>
      </c>
      <c r="K26" s="132">
        <v>3.05</v>
      </c>
      <c r="L26" s="132">
        <v>0.18</v>
      </c>
      <c r="M26" s="132">
        <v>0.05</v>
      </c>
      <c r="N26" s="132">
        <v>0.09</v>
      </c>
      <c r="O26" s="132"/>
      <c r="P26" s="132"/>
      <c r="Q26" s="132"/>
      <c r="R26" s="132">
        <v>3.36</v>
      </c>
      <c r="S26" s="132"/>
      <c r="T26" s="132"/>
      <c r="U26" s="132"/>
      <c r="V26" s="132"/>
      <c r="W26" s="134"/>
      <c r="X26" s="132"/>
    </row>
    <row r="27" spans="1:24" ht="15.75" customHeight="1" thickTop="1" thickBot="1" x14ac:dyDescent="0.25">
      <c r="A27" s="129" t="s">
        <v>809</v>
      </c>
      <c r="B27" s="129">
        <v>25</v>
      </c>
      <c r="C27" s="129" t="s">
        <v>279</v>
      </c>
      <c r="D27" s="125"/>
      <c r="E27" s="125">
        <v>2.06</v>
      </c>
      <c r="F27" s="125">
        <v>0</v>
      </c>
      <c r="G27" s="130">
        <v>206700</v>
      </c>
      <c r="H27" s="125">
        <v>428</v>
      </c>
      <c r="I27" s="130">
        <v>13009</v>
      </c>
      <c r="J27" s="125">
        <v>354.2</v>
      </c>
      <c r="K27" s="125">
        <v>3.55</v>
      </c>
      <c r="L27" s="125">
        <v>1.28</v>
      </c>
      <c r="M27" s="125">
        <v>0.01</v>
      </c>
      <c r="N27" s="125">
        <v>0.01</v>
      </c>
      <c r="O27" s="125"/>
      <c r="P27" s="125"/>
      <c r="Q27" s="125"/>
      <c r="R27" s="125">
        <v>0.63</v>
      </c>
      <c r="S27" s="125"/>
      <c r="T27" s="125"/>
      <c r="U27" s="125"/>
      <c r="V27" s="125"/>
      <c r="W27" s="128"/>
      <c r="X27" s="125"/>
    </row>
    <row r="28" spans="1:24" ht="15.75" customHeight="1" thickTop="1" thickBot="1" x14ac:dyDescent="0.25">
      <c r="A28" s="131" t="s">
        <v>808</v>
      </c>
      <c r="B28" s="131">
        <v>26</v>
      </c>
      <c r="C28" s="131" t="s">
        <v>279</v>
      </c>
      <c r="D28" s="132"/>
      <c r="E28" s="132">
        <v>22</v>
      </c>
      <c r="F28" s="132">
        <v>0</v>
      </c>
      <c r="G28" s="133">
        <v>251900</v>
      </c>
      <c r="H28" s="133">
        <v>5544</v>
      </c>
      <c r="I28" s="133">
        <v>4539</v>
      </c>
      <c r="J28" s="132">
        <v>9.9600000000000009</v>
      </c>
      <c r="K28" s="132">
        <v>1.49</v>
      </c>
      <c r="L28" s="132">
        <v>1.2</v>
      </c>
      <c r="M28" s="132">
        <v>1.25</v>
      </c>
      <c r="N28" s="132">
        <v>2.21</v>
      </c>
      <c r="O28" s="132"/>
      <c r="P28" s="132"/>
      <c r="Q28" s="132"/>
      <c r="R28" s="132">
        <v>6.82</v>
      </c>
      <c r="S28" s="132"/>
      <c r="T28" s="132"/>
      <c r="U28" s="132"/>
      <c r="V28" s="132"/>
      <c r="W28" s="134"/>
      <c r="X28" s="132"/>
    </row>
    <row r="29" spans="1:24" ht="15.75" customHeight="1" thickTop="1" thickBot="1" x14ac:dyDescent="0.25">
      <c r="A29" s="129" t="s">
        <v>807</v>
      </c>
      <c r="B29" s="129">
        <v>27</v>
      </c>
      <c r="C29" s="129" t="s">
        <v>279</v>
      </c>
      <c r="D29" s="125"/>
      <c r="E29" s="125">
        <v>20.399999999999999</v>
      </c>
      <c r="F29" s="126">
        <v>-0.97</v>
      </c>
      <c r="G29" s="130">
        <v>5446800</v>
      </c>
      <c r="H29" s="130">
        <v>112580</v>
      </c>
      <c r="I29" s="130">
        <v>8976</v>
      </c>
      <c r="J29" s="125">
        <v>12.96</v>
      </c>
      <c r="K29" s="125">
        <v>1.87</v>
      </c>
      <c r="L29" s="125">
        <v>1.03</v>
      </c>
      <c r="M29" s="125">
        <v>0.4</v>
      </c>
      <c r="N29" s="125">
        <v>1.57</v>
      </c>
      <c r="O29" s="125"/>
      <c r="P29" s="125"/>
      <c r="Q29" s="125"/>
      <c r="R29" s="125">
        <v>3.26</v>
      </c>
      <c r="S29" s="125"/>
      <c r="T29" s="125"/>
      <c r="U29" s="125"/>
      <c r="V29" s="125"/>
      <c r="W29" s="128"/>
      <c r="X29" s="125"/>
    </row>
    <row r="30" spans="1:24" ht="15.75" customHeight="1" thickTop="1" thickBot="1" x14ac:dyDescent="0.25">
      <c r="A30" s="131" t="s">
        <v>806</v>
      </c>
      <c r="B30" s="131">
        <v>28</v>
      </c>
      <c r="C30" s="131" t="s">
        <v>279</v>
      </c>
      <c r="D30" s="132"/>
      <c r="E30" s="132">
        <v>0.28999999999999998</v>
      </c>
      <c r="F30" s="135">
        <v>-3.33</v>
      </c>
      <c r="G30" s="133">
        <v>17283300</v>
      </c>
      <c r="H30" s="133">
        <v>5035</v>
      </c>
      <c r="I30" s="133">
        <v>1230</v>
      </c>
      <c r="J30" s="132"/>
      <c r="K30" s="132">
        <v>1.81</v>
      </c>
      <c r="L30" s="132">
        <v>0.34</v>
      </c>
      <c r="M30" s="132"/>
      <c r="N30" s="132">
        <v>0</v>
      </c>
      <c r="O30" s="132"/>
      <c r="P30" s="132"/>
      <c r="Q30" s="132"/>
      <c r="R30" s="132"/>
      <c r="S30" s="132"/>
      <c r="T30" s="132"/>
      <c r="U30" s="132"/>
      <c r="V30" s="132"/>
      <c r="W30" s="134"/>
      <c r="X30" s="132"/>
    </row>
    <row r="31" spans="1:24" ht="15.75" customHeight="1" thickTop="1" thickBot="1" x14ac:dyDescent="0.25">
      <c r="A31" s="129" t="s">
        <v>805</v>
      </c>
      <c r="B31" s="129">
        <v>29</v>
      </c>
      <c r="C31" s="129" t="s">
        <v>279</v>
      </c>
      <c r="D31" s="125"/>
      <c r="E31" s="125">
        <v>1.64</v>
      </c>
      <c r="F31" s="126">
        <v>-2.38</v>
      </c>
      <c r="G31" s="130">
        <v>2370500</v>
      </c>
      <c r="H31" s="130">
        <v>3924</v>
      </c>
      <c r="I31" s="125">
        <v>663</v>
      </c>
      <c r="J31" s="125">
        <v>11.81</v>
      </c>
      <c r="K31" s="125">
        <v>1.1599999999999999</v>
      </c>
      <c r="L31" s="125">
        <v>0.26</v>
      </c>
      <c r="M31" s="125">
        <v>0.02</v>
      </c>
      <c r="N31" s="125">
        <v>0.14000000000000001</v>
      </c>
      <c r="O31" s="125"/>
      <c r="P31" s="125"/>
      <c r="Q31" s="125"/>
      <c r="R31" s="125">
        <v>1.37</v>
      </c>
      <c r="S31" s="125"/>
      <c r="T31" s="125"/>
      <c r="U31" s="125"/>
      <c r="V31" s="125"/>
      <c r="W31" s="128"/>
      <c r="X31" s="125"/>
    </row>
    <row r="32" spans="1:24" ht="15.75" customHeight="1" thickTop="1" thickBot="1" x14ac:dyDescent="0.25">
      <c r="A32" s="131" t="s">
        <v>804</v>
      </c>
      <c r="B32" s="131">
        <v>30</v>
      </c>
      <c r="C32" s="131" t="s">
        <v>279</v>
      </c>
      <c r="D32" s="132"/>
      <c r="E32" s="132">
        <v>1.02</v>
      </c>
      <c r="F32" s="135">
        <v>-3.77</v>
      </c>
      <c r="G32" s="133">
        <v>31039700</v>
      </c>
      <c r="H32" s="133">
        <v>31839</v>
      </c>
      <c r="I32" s="133">
        <v>1370</v>
      </c>
      <c r="J32" s="132">
        <v>10.74</v>
      </c>
      <c r="K32" s="132">
        <v>1.26</v>
      </c>
      <c r="L32" s="132">
        <v>0.44</v>
      </c>
      <c r="M32" s="132"/>
      <c r="N32" s="132">
        <v>0.09</v>
      </c>
      <c r="O32" s="132"/>
      <c r="P32" s="132"/>
      <c r="Q32" s="132"/>
      <c r="R32" s="132"/>
      <c r="S32" s="132"/>
      <c r="T32" s="132"/>
      <c r="U32" s="132"/>
      <c r="V32" s="132"/>
      <c r="W32" s="134"/>
      <c r="X32" s="132"/>
    </row>
    <row r="33" spans="1:24" ht="15.75" customHeight="1" thickTop="1" thickBot="1" x14ac:dyDescent="0.25">
      <c r="A33" s="129" t="s">
        <v>803</v>
      </c>
      <c r="B33" s="129">
        <v>31</v>
      </c>
      <c r="C33" s="129" t="s">
        <v>279</v>
      </c>
      <c r="D33" s="125"/>
      <c r="E33" s="125">
        <v>3.02</v>
      </c>
      <c r="F33" s="126">
        <v>-3.21</v>
      </c>
      <c r="G33" s="130">
        <v>31474700</v>
      </c>
      <c r="H33" s="130">
        <v>99492</v>
      </c>
      <c r="I33" s="130">
        <v>1913</v>
      </c>
      <c r="J33" s="125">
        <v>33.57</v>
      </c>
      <c r="K33" s="125">
        <v>0.87</v>
      </c>
      <c r="L33" s="125">
        <v>2.66</v>
      </c>
      <c r="M33" s="125"/>
      <c r="N33" s="125">
        <v>0.09</v>
      </c>
      <c r="O33" s="125"/>
      <c r="P33" s="125"/>
      <c r="Q33" s="125"/>
      <c r="R33" s="125">
        <v>1.42</v>
      </c>
      <c r="S33" s="125"/>
      <c r="T33" s="125"/>
      <c r="U33" s="125"/>
      <c r="V33" s="125"/>
      <c r="W33" s="128"/>
      <c r="X33" s="125"/>
    </row>
    <row r="34" spans="1:24" ht="15.75" customHeight="1" thickTop="1" thickBot="1" x14ac:dyDescent="0.25">
      <c r="A34" s="131" t="s">
        <v>802</v>
      </c>
      <c r="B34" s="131">
        <v>32</v>
      </c>
      <c r="C34" s="131" t="s">
        <v>279</v>
      </c>
      <c r="D34" s="132"/>
      <c r="E34" s="132">
        <v>2.1</v>
      </c>
      <c r="F34" s="132">
        <v>0</v>
      </c>
      <c r="G34" s="133">
        <v>3780400</v>
      </c>
      <c r="H34" s="133">
        <v>7832</v>
      </c>
      <c r="I34" s="133">
        <v>1260</v>
      </c>
      <c r="J34" s="132">
        <v>34.24</v>
      </c>
      <c r="K34" s="132">
        <v>1.47</v>
      </c>
      <c r="L34" s="132">
        <v>0.21</v>
      </c>
      <c r="M34" s="132">
        <v>7.0000000000000007E-2</v>
      </c>
      <c r="N34" s="132">
        <v>0.06</v>
      </c>
      <c r="O34" s="132"/>
      <c r="P34" s="132"/>
      <c r="Q34" s="132"/>
      <c r="R34" s="132">
        <v>3.33</v>
      </c>
      <c r="S34" s="132"/>
      <c r="T34" s="132"/>
      <c r="U34" s="132"/>
      <c r="V34" s="132"/>
      <c r="W34" s="134"/>
      <c r="X34" s="132"/>
    </row>
    <row r="35" spans="1:24" ht="15.75" customHeight="1" thickTop="1" thickBot="1" x14ac:dyDescent="0.25">
      <c r="A35" s="129" t="s">
        <v>801</v>
      </c>
      <c r="B35" s="129">
        <v>33</v>
      </c>
      <c r="C35" s="129" t="s">
        <v>279</v>
      </c>
      <c r="D35" s="125"/>
      <c r="E35" s="125">
        <v>2.72</v>
      </c>
      <c r="F35" s="126">
        <v>-0.73</v>
      </c>
      <c r="G35" s="130">
        <v>1880300</v>
      </c>
      <c r="H35" s="130">
        <v>5107</v>
      </c>
      <c r="I35" s="130">
        <v>3080</v>
      </c>
      <c r="J35" s="125">
        <v>65.959999999999994</v>
      </c>
      <c r="K35" s="125">
        <v>1.71</v>
      </c>
      <c r="L35" s="125">
        <v>0.75</v>
      </c>
      <c r="M35" s="125"/>
      <c r="N35" s="125">
        <v>0.04</v>
      </c>
      <c r="O35" s="125"/>
      <c r="P35" s="125"/>
      <c r="Q35" s="125"/>
      <c r="R35" s="125">
        <v>3.28</v>
      </c>
      <c r="S35" s="125"/>
      <c r="T35" s="125"/>
      <c r="U35" s="125"/>
      <c r="V35" s="125"/>
      <c r="W35" s="128"/>
      <c r="X35" s="125"/>
    </row>
    <row r="36" spans="1:24" ht="15.75" customHeight="1" thickTop="1" thickBot="1" x14ac:dyDescent="0.25">
      <c r="A36" s="131" t="s">
        <v>800</v>
      </c>
      <c r="B36" s="131">
        <v>34</v>
      </c>
      <c r="C36" s="131" t="s">
        <v>279</v>
      </c>
      <c r="D36" s="132"/>
      <c r="E36" s="132">
        <v>174.5</v>
      </c>
      <c r="F36" s="132">
        <v>0</v>
      </c>
      <c r="G36" s="133">
        <v>3700</v>
      </c>
      <c r="H36" s="132">
        <v>645</v>
      </c>
      <c r="I36" s="133">
        <v>7538</v>
      </c>
      <c r="J36" s="132">
        <v>12.71</v>
      </c>
      <c r="K36" s="132">
        <v>1.22</v>
      </c>
      <c r="L36" s="132">
        <v>0.14000000000000001</v>
      </c>
      <c r="M36" s="132">
        <v>10</v>
      </c>
      <c r="N36" s="132">
        <v>13.73</v>
      </c>
      <c r="O36" s="132"/>
      <c r="P36" s="132"/>
      <c r="Q36" s="132"/>
      <c r="R36" s="132">
        <v>5.73</v>
      </c>
      <c r="S36" s="132"/>
      <c r="T36" s="132"/>
      <c r="U36" s="132"/>
      <c r="V36" s="132"/>
      <c r="W36" s="134"/>
      <c r="X36" s="132"/>
    </row>
    <row r="37" spans="1:24" ht="15.75" customHeight="1" thickTop="1" thickBot="1" x14ac:dyDescent="0.25">
      <c r="A37" s="129" t="s">
        <v>799</v>
      </c>
      <c r="B37" s="129">
        <v>35</v>
      </c>
      <c r="C37" s="129" t="s">
        <v>279</v>
      </c>
      <c r="D37" s="125"/>
      <c r="E37" s="125">
        <v>5.9</v>
      </c>
      <c r="F37" s="126">
        <v>-1.67</v>
      </c>
      <c r="G37" s="130">
        <v>1529900</v>
      </c>
      <c r="H37" s="130">
        <v>9153</v>
      </c>
      <c r="I37" s="130">
        <v>3056</v>
      </c>
      <c r="J37" s="125">
        <v>17.61</v>
      </c>
      <c r="K37" s="125">
        <v>1.39</v>
      </c>
      <c r="L37" s="125">
        <v>0.65</v>
      </c>
      <c r="M37" s="125">
        <v>0.2</v>
      </c>
      <c r="N37" s="125">
        <v>0.34</v>
      </c>
      <c r="O37" s="125"/>
      <c r="P37" s="125"/>
      <c r="Q37" s="125"/>
      <c r="R37" s="125">
        <v>3.33</v>
      </c>
      <c r="S37" s="125"/>
      <c r="T37" s="125"/>
      <c r="U37" s="125"/>
      <c r="V37" s="125"/>
      <c r="W37" s="128"/>
      <c r="X37" s="125"/>
    </row>
    <row r="38" spans="1:24" ht="15.75" customHeight="1" thickTop="1" thickBot="1" x14ac:dyDescent="0.25">
      <c r="A38" s="131" t="s">
        <v>798</v>
      </c>
      <c r="B38" s="131">
        <v>36</v>
      </c>
      <c r="C38" s="131" t="s">
        <v>279</v>
      </c>
      <c r="D38" s="132"/>
      <c r="E38" s="132">
        <v>5.15</v>
      </c>
      <c r="F38" s="132">
        <v>0</v>
      </c>
      <c r="G38" s="133">
        <v>3447500</v>
      </c>
      <c r="H38" s="133">
        <v>17735</v>
      </c>
      <c r="I38" s="133">
        <v>5315</v>
      </c>
      <c r="J38" s="132">
        <v>17.86</v>
      </c>
      <c r="K38" s="132">
        <v>3.26</v>
      </c>
      <c r="L38" s="132">
        <v>1.43</v>
      </c>
      <c r="M38" s="132">
        <v>0.13</v>
      </c>
      <c r="N38" s="132">
        <v>0.28999999999999998</v>
      </c>
      <c r="O38" s="132"/>
      <c r="P38" s="132"/>
      <c r="Q38" s="132"/>
      <c r="R38" s="132">
        <v>2.52</v>
      </c>
      <c r="S38" s="132"/>
      <c r="T38" s="132"/>
      <c r="U38" s="132"/>
      <c r="V38" s="132"/>
      <c r="W38" s="134"/>
      <c r="X38" s="132"/>
    </row>
    <row r="39" spans="1:24" ht="15.75" customHeight="1" thickTop="1" thickBot="1" x14ac:dyDescent="0.25">
      <c r="A39" s="129" t="s">
        <v>797</v>
      </c>
      <c r="B39" s="129">
        <v>37</v>
      </c>
      <c r="C39" s="129" t="s">
        <v>279</v>
      </c>
      <c r="D39" s="125"/>
      <c r="E39" s="125">
        <v>6.4</v>
      </c>
      <c r="F39" s="128">
        <v>1.59</v>
      </c>
      <c r="G39" s="130">
        <v>144600</v>
      </c>
      <c r="H39" s="125">
        <v>922</v>
      </c>
      <c r="I39" s="130">
        <v>6389</v>
      </c>
      <c r="J39" s="125">
        <v>21.6</v>
      </c>
      <c r="K39" s="125">
        <v>1.47</v>
      </c>
      <c r="L39" s="125">
        <v>0.28000000000000003</v>
      </c>
      <c r="M39" s="125">
        <v>0.12</v>
      </c>
      <c r="N39" s="125">
        <v>0.3</v>
      </c>
      <c r="O39" s="125"/>
      <c r="P39" s="125"/>
      <c r="Q39" s="125"/>
      <c r="R39" s="125">
        <v>1.9</v>
      </c>
      <c r="S39" s="125"/>
      <c r="T39" s="125"/>
      <c r="U39" s="125"/>
      <c r="V39" s="125"/>
      <c r="W39" s="128"/>
      <c r="X39" s="125"/>
    </row>
    <row r="40" spans="1:24" ht="15.75" customHeight="1" thickTop="1" thickBot="1" x14ac:dyDescent="0.25">
      <c r="A40" s="131" t="s">
        <v>796</v>
      </c>
      <c r="B40" s="131">
        <v>38</v>
      </c>
      <c r="C40" s="131" t="s">
        <v>279</v>
      </c>
      <c r="D40" s="132"/>
      <c r="E40" s="132">
        <v>18.3</v>
      </c>
      <c r="F40" s="134">
        <v>0.55000000000000004</v>
      </c>
      <c r="G40" s="133">
        <v>4970700</v>
      </c>
      <c r="H40" s="133">
        <v>90292</v>
      </c>
      <c r="I40" s="133">
        <v>21045</v>
      </c>
      <c r="J40" s="132">
        <v>19.73</v>
      </c>
      <c r="K40" s="132">
        <v>1.32</v>
      </c>
      <c r="L40" s="132">
        <v>1.37</v>
      </c>
      <c r="M40" s="132">
        <v>0.2</v>
      </c>
      <c r="N40" s="132">
        <v>0.93</v>
      </c>
      <c r="O40" s="132"/>
      <c r="P40" s="132"/>
      <c r="Q40" s="132"/>
      <c r="R40" s="132">
        <v>1.61</v>
      </c>
      <c r="S40" s="132"/>
      <c r="T40" s="132"/>
      <c r="U40" s="132"/>
      <c r="V40" s="132"/>
      <c r="W40" s="134"/>
      <c r="X40" s="132"/>
    </row>
    <row r="41" spans="1:24" ht="15.75" customHeight="1" thickTop="1" thickBot="1" x14ac:dyDescent="0.25">
      <c r="A41" s="129" t="s">
        <v>795</v>
      </c>
      <c r="B41" s="129">
        <v>39</v>
      </c>
      <c r="C41" s="129" t="s">
        <v>279</v>
      </c>
      <c r="D41" s="125"/>
      <c r="E41" s="125">
        <v>6.8</v>
      </c>
      <c r="F41" s="128">
        <v>0.74</v>
      </c>
      <c r="G41" s="130">
        <v>282000</v>
      </c>
      <c r="H41" s="130">
        <v>1895</v>
      </c>
      <c r="I41" s="130">
        <v>6358</v>
      </c>
      <c r="J41" s="125"/>
      <c r="K41" s="125">
        <v>2.3199999999999998</v>
      </c>
      <c r="L41" s="125">
        <v>1.96</v>
      </c>
      <c r="M41" s="125"/>
      <c r="N41" s="125">
        <v>0</v>
      </c>
      <c r="O41" s="125"/>
      <c r="P41" s="125"/>
      <c r="Q41" s="125"/>
      <c r="R41" s="125"/>
      <c r="S41" s="125"/>
      <c r="T41" s="125"/>
      <c r="U41" s="125"/>
      <c r="V41" s="125"/>
      <c r="W41" s="128"/>
      <c r="X41" s="125"/>
    </row>
    <row r="42" spans="1:24" ht="15.75" customHeight="1" thickTop="1" thickBot="1" x14ac:dyDescent="0.25">
      <c r="A42" s="131" t="s">
        <v>794</v>
      </c>
      <c r="B42" s="131">
        <v>40</v>
      </c>
      <c r="C42" s="131" t="s">
        <v>279</v>
      </c>
      <c r="D42" s="132"/>
      <c r="E42" s="132">
        <v>3.72</v>
      </c>
      <c r="F42" s="134">
        <v>1.64</v>
      </c>
      <c r="G42" s="133">
        <v>3843600</v>
      </c>
      <c r="H42" s="133">
        <v>14148</v>
      </c>
      <c r="I42" s="133">
        <v>1786</v>
      </c>
      <c r="J42" s="132">
        <v>4.45</v>
      </c>
      <c r="K42" s="132">
        <v>0.73</v>
      </c>
      <c r="L42" s="132">
        <v>0.7</v>
      </c>
      <c r="M42" s="132">
        <v>0.14000000000000001</v>
      </c>
      <c r="N42" s="132">
        <v>0.84</v>
      </c>
      <c r="O42" s="132"/>
      <c r="P42" s="132"/>
      <c r="Q42" s="132"/>
      <c r="R42" s="132">
        <v>3.83</v>
      </c>
      <c r="S42" s="132"/>
      <c r="T42" s="132"/>
      <c r="U42" s="132"/>
      <c r="V42" s="132"/>
      <c r="W42" s="134"/>
      <c r="X42" s="132"/>
    </row>
    <row r="43" spans="1:24" ht="15.75" customHeight="1" thickTop="1" thickBot="1" x14ac:dyDescent="0.25">
      <c r="A43" s="129" t="s">
        <v>793</v>
      </c>
      <c r="B43" s="129">
        <v>41</v>
      </c>
      <c r="C43" s="129" t="s">
        <v>279</v>
      </c>
      <c r="D43" s="125"/>
      <c r="E43" s="125">
        <v>2.12</v>
      </c>
      <c r="F43" s="128">
        <v>1.92</v>
      </c>
      <c r="G43" s="130">
        <v>6899100</v>
      </c>
      <c r="H43" s="130">
        <v>14546</v>
      </c>
      <c r="I43" s="130">
        <v>7066</v>
      </c>
      <c r="J43" s="125"/>
      <c r="K43" s="125">
        <v>0.45</v>
      </c>
      <c r="L43" s="125">
        <v>1.64</v>
      </c>
      <c r="M43" s="125"/>
      <c r="N43" s="125">
        <v>0</v>
      </c>
      <c r="O43" s="125"/>
      <c r="P43" s="125"/>
      <c r="Q43" s="125"/>
      <c r="R43" s="125"/>
      <c r="S43" s="125"/>
      <c r="T43" s="125"/>
      <c r="U43" s="125"/>
      <c r="V43" s="125"/>
      <c r="W43" s="128"/>
      <c r="X43" s="125"/>
    </row>
    <row r="44" spans="1:24" ht="15.75" customHeight="1" thickTop="1" thickBot="1" x14ac:dyDescent="0.25">
      <c r="A44" s="131" t="s">
        <v>792</v>
      </c>
      <c r="B44" s="131">
        <v>42</v>
      </c>
      <c r="C44" s="131" t="s">
        <v>279</v>
      </c>
      <c r="D44" s="132"/>
      <c r="E44" s="132">
        <v>60.75</v>
      </c>
      <c r="F44" s="132">
        <v>0</v>
      </c>
      <c r="G44" s="133">
        <v>13707300</v>
      </c>
      <c r="H44" s="133">
        <v>834245</v>
      </c>
      <c r="I44" s="133">
        <v>867856</v>
      </c>
      <c r="J44" s="132"/>
      <c r="K44" s="132">
        <v>7.14</v>
      </c>
      <c r="L44" s="132">
        <v>0.62</v>
      </c>
      <c r="M44" s="132">
        <v>0.19</v>
      </c>
      <c r="N44" s="132">
        <v>0</v>
      </c>
      <c r="O44" s="132"/>
      <c r="P44" s="132"/>
      <c r="Q44" s="132"/>
      <c r="R44" s="132">
        <v>0.31</v>
      </c>
      <c r="S44" s="132"/>
      <c r="T44" s="132"/>
      <c r="U44" s="132"/>
      <c r="V44" s="132"/>
      <c r="W44" s="134"/>
      <c r="X44" s="132"/>
    </row>
    <row r="45" spans="1:24" ht="15.75" customHeight="1" thickTop="1" thickBot="1" x14ac:dyDescent="0.25">
      <c r="A45" s="129" t="s">
        <v>791</v>
      </c>
      <c r="B45" s="129">
        <v>43</v>
      </c>
      <c r="C45" s="129" t="s">
        <v>279</v>
      </c>
      <c r="D45" s="125"/>
      <c r="E45" s="125">
        <v>8.6999999999999993</v>
      </c>
      <c r="F45" s="128">
        <v>1.75</v>
      </c>
      <c r="G45" s="130">
        <v>31009300</v>
      </c>
      <c r="H45" s="130">
        <v>266482</v>
      </c>
      <c r="I45" s="130">
        <v>27369</v>
      </c>
      <c r="J45" s="125">
        <v>5.46</v>
      </c>
      <c r="K45" s="125">
        <v>0.89</v>
      </c>
      <c r="L45" s="125">
        <v>1.01</v>
      </c>
      <c r="M45" s="125">
        <v>0.45</v>
      </c>
      <c r="N45" s="125">
        <v>1.59</v>
      </c>
      <c r="O45" s="125"/>
      <c r="P45" s="125"/>
      <c r="Q45" s="125"/>
      <c r="R45" s="125">
        <v>5.26</v>
      </c>
      <c r="S45" s="125"/>
      <c r="T45" s="125"/>
      <c r="U45" s="125"/>
      <c r="V45" s="125"/>
      <c r="W45" s="128"/>
      <c r="X45" s="125"/>
    </row>
    <row r="46" spans="1:24" ht="15.75" customHeight="1" thickTop="1" thickBot="1" x14ac:dyDescent="0.25">
      <c r="A46" s="131" t="s">
        <v>790</v>
      </c>
      <c r="B46" s="131">
        <v>44</v>
      </c>
      <c r="C46" s="131" t="s">
        <v>279</v>
      </c>
      <c r="D46" s="132"/>
      <c r="E46" s="132">
        <v>3.72</v>
      </c>
      <c r="F46" s="134">
        <v>0.54</v>
      </c>
      <c r="G46" s="133">
        <v>231700</v>
      </c>
      <c r="H46" s="132">
        <v>863</v>
      </c>
      <c r="I46" s="133">
        <v>2232</v>
      </c>
      <c r="J46" s="132">
        <v>35.979999999999997</v>
      </c>
      <c r="K46" s="132">
        <v>3.68</v>
      </c>
      <c r="L46" s="132">
        <v>0.17</v>
      </c>
      <c r="M46" s="132">
        <v>0.12</v>
      </c>
      <c r="N46" s="132">
        <v>0.1</v>
      </c>
      <c r="O46" s="132"/>
      <c r="P46" s="132"/>
      <c r="Q46" s="132"/>
      <c r="R46" s="132">
        <v>3.24</v>
      </c>
      <c r="S46" s="132"/>
      <c r="T46" s="132"/>
      <c r="U46" s="132"/>
      <c r="V46" s="132"/>
      <c r="W46" s="134"/>
      <c r="X46" s="132"/>
    </row>
    <row r="47" spans="1:24" ht="15.75" customHeight="1" thickTop="1" thickBot="1" x14ac:dyDescent="0.25">
      <c r="A47" s="129" t="s">
        <v>789</v>
      </c>
      <c r="B47" s="129">
        <v>45</v>
      </c>
      <c r="C47" s="129" t="s">
        <v>279</v>
      </c>
      <c r="D47" s="125"/>
      <c r="E47" s="125">
        <v>5.3</v>
      </c>
      <c r="F47" s="125">
        <v>0</v>
      </c>
      <c r="G47" s="130">
        <v>915900</v>
      </c>
      <c r="H47" s="130">
        <v>4923</v>
      </c>
      <c r="I47" s="130">
        <v>3498</v>
      </c>
      <c r="J47" s="125">
        <v>22.32</v>
      </c>
      <c r="K47" s="125">
        <v>1.87</v>
      </c>
      <c r="L47" s="125">
        <v>0.77</v>
      </c>
      <c r="M47" s="125">
        <v>0.06</v>
      </c>
      <c r="N47" s="125">
        <v>0.24</v>
      </c>
      <c r="O47" s="125"/>
      <c r="P47" s="125"/>
      <c r="Q47" s="125"/>
      <c r="R47" s="125">
        <v>1.1299999999999999</v>
      </c>
      <c r="S47" s="125"/>
      <c r="T47" s="125"/>
      <c r="U47" s="125"/>
      <c r="V47" s="125"/>
      <c r="W47" s="128"/>
      <c r="X47" s="125"/>
    </row>
    <row r="48" spans="1:24" ht="15.75" customHeight="1" thickTop="1" thickBot="1" x14ac:dyDescent="0.25">
      <c r="A48" s="131" t="s">
        <v>788</v>
      </c>
      <c r="B48" s="131">
        <v>46</v>
      </c>
      <c r="C48" s="131" t="s">
        <v>279</v>
      </c>
      <c r="D48" s="132" t="s">
        <v>981</v>
      </c>
      <c r="E48" s="132">
        <v>0.03</v>
      </c>
      <c r="F48" s="132">
        <v>0</v>
      </c>
      <c r="G48" s="133">
        <v>13874400</v>
      </c>
      <c r="H48" s="132">
        <v>418</v>
      </c>
      <c r="I48" s="132">
        <v>120</v>
      </c>
      <c r="J48" s="132"/>
      <c r="K48" s="132"/>
      <c r="L48" s="132">
        <v>-17.02</v>
      </c>
      <c r="M48" s="132"/>
      <c r="N48" s="132">
        <v>0</v>
      </c>
      <c r="O48" s="132"/>
      <c r="P48" s="132"/>
      <c r="Q48" s="132"/>
      <c r="R48" s="132"/>
      <c r="S48" s="132"/>
      <c r="T48" s="132"/>
      <c r="U48" s="132"/>
      <c r="V48" s="132"/>
      <c r="W48" s="134"/>
      <c r="X48" s="132"/>
    </row>
    <row r="49" spans="1:24" ht="15.75" customHeight="1" thickTop="1" thickBot="1" x14ac:dyDescent="0.25">
      <c r="A49" s="129" t="s">
        <v>787</v>
      </c>
      <c r="B49" s="129">
        <v>47</v>
      </c>
      <c r="C49" s="129" t="s">
        <v>279</v>
      </c>
      <c r="D49" s="125"/>
      <c r="E49" s="125">
        <v>3.66</v>
      </c>
      <c r="F49" s="125">
        <v>0</v>
      </c>
      <c r="G49" s="130">
        <v>906800</v>
      </c>
      <c r="H49" s="130">
        <v>3338</v>
      </c>
      <c r="I49" s="130">
        <v>1025</v>
      </c>
      <c r="J49" s="125">
        <v>22.12</v>
      </c>
      <c r="K49" s="125">
        <v>2.9</v>
      </c>
      <c r="L49" s="125">
        <v>0.94</v>
      </c>
      <c r="M49" s="125">
        <v>0.15</v>
      </c>
      <c r="N49" s="125">
        <v>0.17</v>
      </c>
      <c r="O49" s="125"/>
      <c r="P49" s="125"/>
      <c r="Q49" s="125"/>
      <c r="R49" s="125">
        <v>4.0999999999999996</v>
      </c>
      <c r="S49" s="125"/>
      <c r="T49" s="125"/>
      <c r="U49" s="125"/>
      <c r="V49" s="125"/>
      <c r="W49" s="128"/>
      <c r="X49" s="125"/>
    </row>
    <row r="50" spans="1:24" ht="15.75" customHeight="1" thickTop="1" thickBot="1" x14ac:dyDescent="0.25">
      <c r="A50" s="131" t="s">
        <v>786</v>
      </c>
      <c r="B50" s="131">
        <v>48</v>
      </c>
      <c r="C50" s="131" t="s">
        <v>279</v>
      </c>
      <c r="D50" s="132"/>
      <c r="E50" s="132">
        <v>4.32</v>
      </c>
      <c r="F50" s="134">
        <v>0.47</v>
      </c>
      <c r="G50" s="133">
        <v>4718900</v>
      </c>
      <c r="H50" s="133">
        <v>20325</v>
      </c>
      <c r="I50" s="133">
        <v>4140</v>
      </c>
      <c r="J50" s="132">
        <v>13.41</v>
      </c>
      <c r="K50" s="132">
        <v>2.13</v>
      </c>
      <c r="L50" s="132">
        <v>7.0000000000000007E-2</v>
      </c>
      <c r="M50" s="132">
        <v>0.1</v>
      </c>
      <c r="N50" s="132">
        <v>0.32</v>
      </c>
      <c r="O50" s="132"/>
      <c r="P50" s="132"/>
      <c r="Q50" s="132"/>
      <c r="R50" s="132">
        <v>2.36</v>
      </c>
      <c r="S50" s="132"/>
      <c r="T50" s="132"/>
      <c r="U50" s="132"/>
      <c r="V50" s="132"/>
      <c r="W50" s="134"/>
      <c r="X50" s="132"/>
    </row>
    <row r="51" spans="1:24" ht="15.75" customHeight="1" thickTop="1" thickBot="1" x14ac:dyDescent="0.25">
      <c r="A51" s="129" t="s">
        <v>785</v>
      </c>
      <c r="B51" s="129">
        <v>49</v>
      </c>
      <c r="C51" s="129" t="s">
        <v>279</v>
      </c>
      <c r="D51" s="125" t="s">
        <v>133</v>
      </c>
      <c r="E51" s="125">
        <v>0.01</v>
      </c>
      <c r="F51" s="125">
        <v>0</v>
      </c>
      <c r="G51" s="130">
        <v>38227100</v>
      </c>
      <c r="H51" s="125">
        <v>575</v>
      </c>
      <c r="I51" s="125">
        <v>853</v>
      </c>
      <c r="J51" s="125"/>
      <c r="K51" s="125">
        <v>0.25</v>
      </c>
      <c r="L51" s="125">
        <v>1.1599999999999999</v>
      </c>
      <c r="M51" s="125"/>
      <c r="N51" s="125">
        <v>0</v>
      </c>
      <c r="O51" s="125"/>
      <c r="P51" s="125"/>
      <c r="Q51" s="125"/>
      <c r="R51" s="125"/>
      <c r="S51" s="125"/>
      <c r="T51" s="125"/>
      <c r="U51" s="125"/>
      <c r="V51" s="125"/>
      <c r="W51" s="128"/>
      <c r="X51" s="125"/>
    </row>
    <row r="52" spans="1:24" ht="15.75" customHeight="1" thickTop="1" thickBot="1" x14ac:dyDescent="0.25">
      <c r="A52" s="131" t="s">
        <v>784</v>
      </c>
      <c r="B52" s="131">
        <v>50</v>
      </c>
      <c r="C52" s="131" t="s">
        <v>279</v>
      </c>
      <c r="D52" s="132"/>
      <c r="E52" s="132">
        <v>0.42</v>
      </c>
      <c r="F52" s="132">
        <v>0</v>
      </c>
      <c r="G52" s="133">
        <v>46268600</v>
      </c>
      <c r="H52" s="133">
        <v>19444</v>
      </c>
      <c r="I52" s="133">
        <v>1929</v>
      </c>
      <c r="J52" s="132">
        <v>14.4</v>
      </c>
      <c r="K52" s="132">
        <v>0.43</v>
      </c>
      <c r="L52" s="132">
        <v>0.86</v>
      </c>
      <c r="M52" s="132">
        <v>0.01</v>
      </c>
      <c r="N52" s="132">
        <v>0.03</v>
      </c>
      <c r="O52" s="132"/>
      <c r="P52" s="132"/>
      <c r="Q52" s="132"/>
      <c r="R52" s="132">
        <v>2.38</v>
      </c>
      <c r="S52" s="132"/>
      <c r="T52" s="132"/>
      <c r="U52" s="132"/>
      <c r="V52" s="132"/>
      <c r="W52" s="134"/>
      <c r="X52" s="132"/>
    </row>
    <row r="53" spans="1:24" ht="15.75" customHeight="1" thickTop="1" thickBot="1" x14ac:dyDescent="0.25">
      <c r="A53" s="129" t="s">
        <v>783</v>
      </c>
      <c r="B53" s="129">
        <v>51</v>
      </c>
      <c r="C53" s="129" t="s">
        <v>279</v>
      </c>
      <c r="D53" s="125"/>
      <c r="E53" s="125">
        <v>0.79</v>
      </c>
      <c r="F53" s="125">
        <v>0</v>
      </c>
      <c r="G53" s="130">
        <v>1897400</v>
      </c>
      <c r="H53" s="130">
        <v>1523</v>
      </c>
      <c r="I53" s="125">
        <v>474</v>
      </c>
      <c r="J53" s="125"/>
      <c r="K53" s="125">
        <v>1.1000000000000001</v>
      </c>
      <c r="L53" s="125">
        <v>1.29</v>
      </c>
      <c r="M53" s="125"/>
      <c r="N53" s="125">
        <v>0</v>
      </c>
      <c r="O53" s="125"/>
      <c r="P53" s="125"/>
      <c r="Q53" s="125"/>
      <c r="R53" s="125"/>
      <c r="S53" s="125"/>
      <c r="T53" s="125"/>
      <c r="U53" s="125"/>
      <c r="V53" s="125"/>
      <c r="W53" s="128"/>
      <c r="X53" s="125"/>
    </row>
    <row r="54" spans="1:24" ht="15.75" customHeight="1" thickTop="1" thickBot="1" x14ac:dyDescent="0.25">
      <c r="A54" s="131" t="s">
        <v>782</v>
      </c>
      <c r="B54" s="131">
        <v>52</v>
      </c>
      <c r="C54" s="131" t="s">
        <v>279</v>
      </c>
      <c r="D54" s="132"/>
      <c r="E54" s="132">
        <v>0.65</v>
      </c>
      <c r="F54" s="135">
        <v>-1.52</v>
      </c>
      <c r="G54" s="133">
        <v>580600</v>
      </c>
      <c r="H54" s="132">
        <v>384</v>
      </c>
      <c r="I54" s="132">
        <v>303</v>
      </c>
      <c r="J54" s="132">
        <v>85.52</v>
      </c>
      <c r="K54" s="132">
        <v>1.44</v>
      </c>
      <c r="L54" s="132">
        <v>0.2</v>
      </c>
      <c r="M54" s="132"/>
      <c r="N54" s="132">
        <v>0.01</v>
      </c>
      <c r="O54" s="132"/>
      <c r="P54" s="132"/>
      <c r="Q54" s="132"/>
      <c r="R54" s="132"/>
      <c r="S54" s="132"/>
      <c r="T54" s="132"/>
      <c r="U54" s="132"/>
      <c r="V54" s="132"/>
      <c r="W54" s="134"/>
      <c r="X54" s="132"/>
    </row>
    <row r="55" spans="1:24" ht="15.75" customHeight="1" thickTop="1" thickBot="1" x14ac:dyDescent="0.25">
      <c r="A55" s="129" t="s">
        <v>781</v>
      </c>
      <c r="B55" s="129">
        <v>53</v>
      </c>
      <c r="C55" s="129" t="s">
        <v>279</v>
      </c>
      <c r="D55" s="125"/>
      <c r="E55" s="125">
        <v>8.6999999999999993</v>
      </c>
      <c r="F55" s="125">
        <v>0</v>
      </c>
      <c r="G55" s="130">
        <v>144000</v>
      </c>
      <c r="H55" s="130">
        <v>1256</v>
      </c>
      <c r="I55" s="130">
        <v>2218</v>
      </c>
      <c r="J55" s="125">
        <v>14.9</v>
      </c>
      <c r="K55" s="125">
        <v>1.73</v>
      </c>
      <c r="L55" s="125">
        <v>0.35</v>
      </c>
      <c r="M55" s="125">
        <v>0.35</v>
      </c>
      <c r="N55" s="125">
        <v>0.57999999999999996</v>
      </c>
      <c r="O55" s="125"/>
      <c r="P55" s="125"/>
      <c r="Q55" s="125"/>
      <c r="R55" s="125">
        <v>5.75</v>
      </c>
      <c r="S55" s="125"/>
      <c r="T55" s="125"/>
      <c r="U55" s="125"/>
      <c r="V55" s="125"/>
      <c r="W55" s="128"/>
      <c r="X55" s="125"/>
    </row>
    <row r="56" spans="1:24" ht="15.75" customHeight="1" thickTop="1" thickBot="1" x14ac:dyDescent="0.25">
      <c r="A56" s="131" t="s">
        <v>780</v>
      </c>
      <c r="B56" s="131">
        <v>54</v>
      </c>
      <c r="C56" s="131" t="s">
        <v>279</v>
      </c>
      <c r="D56" s="132"/>
      <c r="E56" s="132">
        <v>11.8</v>
      </c>
      <c r="F56" s="135">
        <v>-1.67</v>
      </c>
      <c r="G56" s="133">
        <v>3821000</v>
      </c>
      <c r="H56" s="133">
        <v>45611</v>
      </c>
      <c r="I56" s="133">
        <v>4975</v>
      </c>
      <c r="J56" s="132">
        <v>12.71</v>
      </c>
      <c r="K56" s="132">
        <v>8.8699999999999992</v>
      </c>
      <c r="L56" s="132">
        <v>0.72</v>
      </c>
      <c r="M56" s="132">
        <v>0.3</v>
      </c>
      <c r="N56" s="132">
        <v>0.93</v>
      </c>
      <c r="O56" s="132"/>
      <c r="P56" s="132"/>
      <c r="Q56" s="132"/>
      <c r="R56" s="132">
        <v>2.46</v>
      </c>
      <c r="S56" s="132"/>
      <c r="T56" s="132"/>
      <c r="U56" s="132"/>
      <c r="V56" s="132"/>
      <c r="W56" s="134"/>
      <c r="X56" s="132"/>
    </row>
    <row r="57" spans="1:24" ht="15.75" customHeight="1" thickTop="1" thickBot="1" x14ac:dyDescent="0.25">
      <c r="A57" s="129" t="s">
        <v>779</v>
      </c>
      <c r="B57" s="129">
        <v>55</v>
      </c>
      <c r="C57" s="129" t="s">
        <v>279</v>
      </c>
      <c r="D57" s="125"/>
      <c r="E57" s="125">
        <v>2.62</v>
      </c>
      <c r="F57" s="128">
        <v>0.77</v>
      </c>
      <c r="G57" s="130">
        <v>2747700</v>
      </c>
      <c r="H57" s="130">
        <v>7335</v>
      </c>
      <c r="I57" s="130">
        <v>1902</v>
      </c>
      <c r="J57" s="125"/>
      <c r="K57" s="125">
        <v>1.49</v>
      </c>
      <c r="L57" s="125">
        <v>8.15</v>
      </c>
      <c r="M57" s="125"/>
      <c r="N57" s="125">
        <v>0</v>
      </c>
      <c r="O57" s="125"/>
      <c r="P57" s="125"/>
      <c r="Q57" s="125"/>
      <c r="R57" s="125"/>
      <c r="S57" s="125"/>
      <c r="T57" s="125"/>
      <c r="U57" s="125"/>
      <c r="V57" s="125"/>
      <c r="W57" s="128"/>
      <c r="X57" s="125"/>
    </row>
    <row r="58" spans="1:24" ht="15.75" customHeight="1" thickTop="1" thickBot="1" x14ac:dyDescent="0.25">
      <c r="A58" s="131" t="s">
        <v>778</v>
      </c>
      <c r="B58" s="131">
        <v>56</v>
      </c>
      <c r="C58" s="131" t="s">
        <v>279</v>
      </c>
      <c r="D58" s="132"/>
      <c r="E58" s="132">
        <v>4.4400000000000004</v>
      </c>
      <c r="F58" s="134">
        <v>0.45</v>
      </c>
      <c r="G58" s="133">
        <v>256400</v>
      </c>
      <c r="H58" s="133">
        <v>1130</v>
      </c>
      <c r="I58" s="133">
        <v>2442</v>
      </c>
      <c r="J58" s="132">
        <v>11.44</v>
      </c>
      <c r="K58" s="132">
        <v>1.43</v>
      </c>
      <c r="L58" s="132">
        <v>0.5</v>
      </c>
      <c r="M58" s="132">
        <v>0.28000000000000003</v>
      </c>
      <c r="N58" s="132">
        <v>0.39</v>
      </c>
      <c r="O58" s="132"/>
      <c r="P58" s="132"/>
      <c r="Q58" s="132"/>
      <c r="R58" s="132">
        <v>6.33</v>
      </c>
      <c r="S58" s="132"/>
      <c r="T58" s="132"/>
      <c r="U58" s="132"/>
      <c r="V58" s="132"/>
      <c r="W58" s="134"/>
      <c r="X58" s="132"/>
    </row>
    <row r="59" spans="1:24" ht="15.75" customHeight="1" thickTop="1" thickBot="1" x14ac:dyDescent="0.25">
      <c r="A59" s="129" t="s">
        <v>777</v>
      </c>
      <c r="B59" s="129">
        <v>57</v>
      </c>
      <c r="C59" s="129" t="s">
        <v>279</v>
      </c>
      <c r="D59" s="125"/>
      <c r="E59" s="125">
        <v>5.8</v>
      </c>
      <c r="F59" s="128">
        <v>1.75</v>
      </c>
      <c r="G59" s="130">
        <v>2000</v>
      </c>
      <c r="H59" s="125">
        <v>12</v>
      </c>
      <c r="I59" s="130">
        <v>1856</v>
      </c>
      <c r="J59" s="125"/>
      <c r="K59" s="125">
        <v>0.36</v>
      </c>
      <c r="L59" s="125">
        <v>0.82</v>
      </c>
      <c r="M59" s="125"/>
      <c r="N59" s="125">
        <v>0</v>
      </c>
      <c r="O59" s="125"/>
      <c r="P59" s="125"/>
      <c r="Q59" s="125"/>
      <c r="R59" s="125"/>
      <c r="S59" s="125"/>
      <c r="T59" s="125"/>
      <c r="U59" s="125"/>
      <c r="V59" s="125"/>
      <c r="W59" s="128"/>
      <c r="X59" s="125"/>
    </row>
    <row r="60" spans="1:24" ht="15.75" customHeight="1" thickTop="1" thickBot="1" x14ac:dyDescent="0.25">
      <c r="A60" s="131" t="s">
        <v>776</v>
      </c>
      <c r="B60" s="131">
        <v>58</v>
      </c>
      <c r="C60" s="131" t="s">
        <v>279</v>
      </c>
      <c r="D60" s="132"/>
      <c r="E60" s="132">
        <v>14.1</v>
      </c>
      <c r="F60" s="135">
        <v>-2.76</v>
      </c>
      <c r="G60" s="133">
        <v>11230100</v>
      </c>
      <c r="H60" s="133">
        <v>159031</v>
      </c>
      <c r="I60" s="133">
        <v>11479</v>
      </c>
      <c r="J60" s="132">
        <v>12.37</v>
      </c>
      <c r="K60" s="132">
        <v>3.09</v>
      </c>
      <c r="L60" s="132">
        <v>0.78</v>
      </c>
      <c r="M60" s="132">
        <v>0.55000000000000004</v>
      </c>
      <c r="N60" s="132">
        <v>1.1399999999999999</v>
      </c>
      <c r="O60" s="132"/>
      <c r="P60" s="132"/>
      <c r="Q60" s="132"/>
      <c r="R60" s="132">
        <v>2.5299999999999998</v>
      </c>
      <c r="S60" s="132"/>
      <c r="T60" s="132"/>
      <c r="U60" s="132"/>
      <c r="V60" s="132"/>
      <c r="W60" s="134"/>
      <c r="X60" s="132"/>
    </row>
    <row r="61" spans="1:24" ht="15.75" customHeight="1" thickTop="1" thickBot="1" x14ac:dyDescent="0.25">
      <c r="A61" s="129" t="s">
        <v>775</v>
      </c>
      <c r="B61" s="129">
        <v>59</v>
      </c>
      <c r="C61" s="129" t="s">
        <v>279</v>
      </c>
      <c r="D61" s="125"/>
      <c r="E61" s="125">
        <v>2.36</v>
      </c>
      <c r="F61" s="126">
        <v>-3.28</v>
      </c>
      <c r="G61" s="130">
        <v>493100</v>
      </c>
      <c r="H61" s="130">
        <v>1171</v>
      </c>
      <c r="I61" s="125">
        <v>610</v>
      </c>
      <c r="J61" s="125">
        <v>17.670000000000002</v>
      </c>
      <c r="K61" s="125">
        <v>1.33</v>
      </c>
      <c r="L61" s="125">
        <v>0.62</v>
      </c>
      <c r="M61" s="125">
        <v>0.1</v>
      </c>
      <c r="N61" s="125">
        <v>0.13</v>
      </c>
      <c r="O61" s="125"/>
      <c r="P61" s="125"/>
      <c r="Q61" s="125"/>
      <c r="R61" s="125">
        <v>4.0999999999999996</v>
      </c>
      <c r="S61" s="125"/>
      <c r="T61" s="125"/>
      <c r="U61" s="125"/>
      <c r="V61" s="125"/>
      <c r="W61" s="128"/>
      <c r="X61" s="125"/>
    </row>
    <row r="62" spans="1:24" ht="15.75" customHeight="1" thickTop="1" thickBot="1" x14ac:dyDescent="0.25">
      <c r="A62" s="131" t="s">
        <v>774</v>
      </c>
      <c r="B62" s="131">
        <v>60</v>
      </c>
      <c r="C62" s="131" t="s">
        <v>279</v>
      </c>
      <c r="D62" s="132"/>
      <c r="E62" s="132">
        <v>34.5</v>
      </c>
      <c r="F62" s="135">
        <v>-2.82</v>
      </c>
      <c r="G62" s="133">
        <v>2340700</v>
      </c>
      <c r="H62" s="133">
        <v>80803</v>
      </c>
      <c r="I62" s="133">
        <v>12140</v>
      </c>
      <c r="J62" s="132">
        <v>18.989999999999998</v>
      </c>
      <c r="K62" s="132">
        <v>2.25</v>
      </c>
      <c r="L62" s="132">
        <v>6.93</v>
      </c>
      <c r="M62" s="132">
        <v>1.7</v>
      </c>
      <c r="N62" s="132">
        <v>1.82</v>
      </c>
      <c r="O62" s="132"/>
      <c r="P62" s="132"/>
      <c r="Q62" s="132"/>
      <c r="R62" s="132">
        <v>3.19</v>
      </c>
      <c r="S62" s="132"/>
      <c r="T62" s="132"/>
      <c r="U62" s="132"/>
      <c r="V62" s="132"/>
      <c r="W62" s="134"/>
      <c r="X62" s="132"/>
    </row>
    <row r="63" spans="1:24" ht="15.75" customHeight="1" thickTop="1" thickBot="1" x14ac:dyDescent="0.25">
      <c r="A63" s="129" t="s">
        <v>773</v>
      </c>
      <c r="B63" s="129">
        <v>61</v>
      </c>
      <c r="C63" s="129" t="s">
        <v>279</v>
      </c>
      <c r="D63" s="125"/>
      <c r="E63" s="125">
        <v>3.94</v>
      </c>
      <c r="F63" s="125">
        <v>0</v>
      </c>
      <c r="G63" s="130">
        <v>1900</v>
      </c>
      <c r="H63" s="125">
        <v>7</v>
      </c>
      <c r="I63" s="125">
        <v>738</v>
      </c>
      <c r="J63" s="125">
        <v>49.79</v>
      </c>
      <c r="K63" s="125">
        <v>2.0699999999999998</v>
      </c>
      <c r="L63" s="125">
        <v>0.33</v>
      </c>
      <c r="M63" s="125">
        <v>0.01</v>
      </c>
      <c r="N63" s="125">
        <v>0.08</v>
      </c>
      <c r="O63" s="125"/>
      <c r="P63" s="125"/>
      <c r="Q63" s="125"/>
      <c r="R63" s="125">
        <v>0.23</v>
      </c>
      <c r="S63" s="125"/>
      <c r="T63" s="125"/>
      <c r="U63" s="125"/>
      <c r="V63" s="125"/>
      <c r="W63" s="128"/>
      <c r="X63" s="125"/>
    </row>
    <row r="64" spans="1:24" ht="15.75" customHeight="1" thickTop="1" thickBot="1" x14ac:dyDescent="0.25">
      <c r="A64" s="131" t="s">
        <v>772</v>
      </c>
      <c r="B64" s="131">
        <v>62</v>
      </c>
      <c r="C64" s="131" t="s">
        <v>279</v>
      </c>
      <c r="D64" s="132"/>
      <c r="E64" s="132">
        <v>3.56</v>
      </c>
      <c r="F64" s="135">
        <v>-1.1100000000000001</v>
      </c>
      <c r="G64" s="133">
        <v>36214000</v>
      </c>
      <c r="H64" s="133">
        <v>129955</v>
      </c>
      <c r="I64" s="133">
        <v>7496</v>
      </c>
      <c r="J64" s="132">
        <v>10.119999999999999</v>
      </c>
      <c r="K64" s="132">
        <v>1.46</v>
      </c>
      <c r="L64" s="132">
        <v>0.96</v>
      </c>
      <c r="M64" s="132">
        <v>0.12</v>
      </c>
      <c r="N64" s="132">
        <v>0.35</v>
      </c>
      <c r="O64" s="132"/>
      <c r="P64" s="132"/>
      <c r="Q64" s="132"/>
      <c r="R64" s="132">
        <v>5</v>
      </c>
      <c r="S64" s="132"/>
      <c r="T64" s="132"/>
      <c r="U64" s="132"/>
      <c r="V64" s="132"/>
      <c r="W64" s="134"/>
      <c r="X64" s="132"/>
    </row>
    <row r="65" spans="1:24" ht="15.75" customHeight="1" thickTop="1" thickBot="1" x14ac:dyDescent="0.25">
      <c r="A65" s="129" t="s">
        <v>982</v>
      </c>
      <c r="B65" s="129">
        <v>63</v>
      </c>
      <c r="C65" s="129" t="s">
        <v>279</v>
      </c>
      <c r="D65" s="125"/>
      <c r="E65" s="125">
        <v>9.35</v>
      </c>
      <c r="F65" s="126">
        <v>-2.09</v>
      </c>
      <c r="G65" s="130">
        <v>5152300</v>
      </c>
      <c r="H65" s="130">
        <v>48281</v>
      </c>
      <c r="I65" s="130">
        <v>7115</v>
      </c>
      <c r="J65" s="125">
        <v>6.35</v>
      </c>
      <c r="K65" s="125"/>
      <c r="L65" s="125"/>
      <c r="M65" s="125"/>
      <c r="N65" s="125">
        <v>1.47</v>
      </c>
      <c r="O65" s="125"/>
      <c r="P65" s="125"/>
      <c r="Q65" s="125"/>
      <c r="R65" s="125"/>
      <c r="S65" s="125"/>
      <c r="T65" s="125"/>
      <c r="U65" s="125"/>
      <c r="V65" s="125"/>
      <c r="W65" s="128"/>
      <c r="X65" s="125"/>
    </row>
    <row r="66" spans="1:24" ht="15.75" customHeight="1" thickTop="1" thickBot="1" x14ac:dyDescent="0.25">
      <c r="A66" s="131" t="s">
        <v>771</v>
      </c>
      <c r="B66" s="131">
        <v>64</v>
      </c>
      <c r="C66" s="131" t="s">
        <v>279</v>
      </c>
      <c r="D66" s="132"/>
      <c r="E66" s="132">
        <v>1.26</v>
      </c>
      <c r="F66" s="135">
        <v>-0.79</v>
      </c>
      <c r="G66" s="133">
        <v>975700</v>
      </c>
      <c r="H66" s="133">
        <v>1232</v>
      </c>
      <c r="I66" s="132">
        <v>860</v>
      </c>
      <c r="J66" s="132">
        <v>25.97</v>
      </c>
      <c r="K66" s="132">
        <v>1.75</v>
      </c>
      <c r="L66" s="132">
        <v>0.95</v>
      </c>
      <c r="M66" s="132">
        <v>0.03</v>
      </c>
      <c r="N66" s="132">
        <v>0.05</v>
      </c>
      <c r="O66" s="132"/>
      <c r="P66" s="132"/>
      <c r="Q66" s="132"/>
      <c r="R66" s="132">
        <v>2.36</v>
      </c>
      <c r="S66" s="132"/>
      <c r="T66" s="132"/>
      <c r="U66" s="132"/>
      <c r="V66" s="132"/>
      <c r="W66" s="134"/>
      <c r="X66" s="132"/>
    </row>
    <row r="67" spans="1:24" ht="15.75" customHeight="1" thickTop="1" thickBot="1" x14ac:dyDescent="0.25">
      <c r="A67" s="129" t="s">
        <v>770</v>
      </c>
      <c r="B67" s="129">
        <v>65</v>
      </c>
      <c r="C67" s="129" t="s">
        <v>279</v>
      </c>
      <c r="D67" s="125"/>
      <c r="E67" s="125">
        <v>9.9499999999999993</v>
      </c>
      <c r="F67" s="126">
        <v>-0.5</v>
      </c>
      <c r="G67" s="130">
        <v>1064400</v>
      </c>
      <c r="H67" s="130">
        <v>10594</v>
      </c>
      <c r="I67" s="130">
        <v>8115</v>
      </c>
      <c r="J67" s="125">
        <v>150.49</v>
      </c>
      <c r="K67" s="125">
        <v>9.39</v>
      </c>
      <c r="L67" s="125">
        <v>0.53</v>
      </c>
      <c r="M67" s="125">
        <v>0.06</v>
      </c>
      <c r="N67" s="125">
        <v>7.0000000000000007E-2</v>
      </c>
      <c r="O67" s="125"/>
      <c r="P67" s="125"/>
      <c r="Q67" s="125"/>
      <c r="R67" s="125">
        <v>0.6</v>
      </c>
      <c r="S67" s="125"/>
      <c r="T67" s="125"/>
      <c r="U67" s="125"/>
      <c r="V67" s="125"/>
      <c r="W67" s="128"/>
      <c r="X67" s="125"/>
    </row>
    <row r="68" spans="1:24" ht="15.75" customHeight="1" thickTop="1" thickBot="1" x14ac:dyDescent="0.25">
      <c r="A68" s="131" t="s">
        <v>769</v>
      </c>
      <c r="B68" s="131">
        <v>66</v>
      </c>
      <c r="C68" s="131" t="s">
        <v>279</v>
      </c>
      <c r="D68" s="132"/>
      <c r="E68" s="132">
        <v>10.3</v>
      </c>
      <c r="F68" s="134">
        <v>0.98</v>
      </c>
      <c r="G68" s="133">
        <v>5161600</v>
      </c>
      <c r="H68" s="133">
        <v>53701</v>
      </c>
      <c r="I68" s="133">
        <v>5665</v>
      </c>
      <c r="J68" s="132">
        <v>23.11</v>
      </c>
      <c r="K68" s="132">
        <v>9.81</v>
      </c>
      <c r="L68" s="132">
        <v>2.5099999999999998</v>
      </c>
      <c r="M68" s="132">
        <v>0.23</v>
      </c>
      <c r="N68" s="132">
        <v>0.45</v>
      </c>
      <c r="O68" s="132"/>
      <c r="P68" s="132"/>
      <c r="Q68" s="132"/>
      <c r="R68" s="132">
        <v>4.0199999999999996</v>
      </c>
      <c r="S68" s="132"/>
      <c r="T68" s="132"/>
      <c r="U68" s="132"/>
      <c r="V68" s="132"/>
      <c r="W68" s="134"/>
      <c r="X68" s="132"/>
    </row>
    <row r="69" spans="1:24" ht="15.75" customHeight="1" thickTop="1" thickBot="1" x14ac:dyDescent="0.25">
      <c r="A69" s="129" t="s">
        <v>768</v>
      </c>
      <c r="B69" s="129">
        <v>67</v>
      </c>
      <c r="C69" s="129" t="s">
        <v>279</v>
      </c>
      <c r="D69" s="125"/>
      <c r="E69" s="125">
        <v>4.7</v>
      </c>
      <c r="F69" s="128">
        <v>0.86</v>
      </c>
      <c r="G69" s="130">
        <v>35103300</v>
      </c>
      <c r="H69" s="130">
        <v>165264</v>
      </c>
      <c r="I69" s="130">
        <v>150400</v>
      </c>
      <c r="J69" s="125"/>
      <c r="K69" s="125">
        <v>1.94</v>
      </c>
      <c r="L69" s="125">
        <v>0.75</v>
      </c>
      <c r="M69" s="125"/>
      <c r="N69" s="125">
        <v>0</v>
      </c>
      <c r="O69" s="125"/>
      <c r="P69" s="125"/>
      <c r="Q69" s="125"/>
      <c r="R69" s="125"/>
      <c r="S69" s="125"/>
      <c r="T69" s="125"/>
      <c r="U69" s="125"/>
      <c r="V69" s="125"/>
      <c r="W69" s="128"/>
      <c r="X69" s="125"/>
    </row>
    <row r="70" spans="1:24" ht="15.75" customHeight="1" thickTop="1" thickBot="1" x14ac:dyDescent="0.25">
      <c r="A70" s="131" t="s">
        <v>767</v>
      </c>
      <c r="B70" s="131">
        <v>68</v>
      </c>
      <c r="C70" s="131" t="s">
        <v>279</v>
      </c>
      <c r="D70" s="132"/>
      <c r="E70" s="132">
        <v>36.25</v>
      </c>
      <c r="F70" s="132">
        <v>0</v>
      </c>
      <c r="G70" s="133">
        <v>19400</v>
      </c>
      <c r="H70" s="132">
        <v>703</v>
      </c>
      <c r="I70" s="133">
        <v>14111</v>
      </c>
      <c r="J70" s="132">
        <v>14.13</v>
      </c>
      <c r="K70" s="132">
        <v>0.88</v>
      </c>
      <c r="L70" s="132">
        <v>0.44</v>
      </c>
      <c r="M70" s="132"/>
      <c r="N70" s="132">
        <v>2.57</v>
      </c>
      <c r="O70" s="132"/>
      <c r="P70" s="132"/>
      <c r="Q70" s="132"/>
      <c r="R70" s="132">
        <v>4.1900000000000004</v>
      </c>
      <c r="S70" s="132"/>
      <c r="T70" s="132"/>
      <c r="U70" s="132"/>
      <c r="V70" s="132"/>
      <c r="W70" s="134"/>
      <c r="X70" s="132"/>
    </row>
    <row r="71" spans="1:24" ht="15.75" customHeight="1" thickTop="1" thickBot="1" x14ac:dyDescent="0.25">
      <c r="A71" s="129" t="s">
        <v>766</v>
      </c>
      <c r="B71" s="129">
        <v>69</v>
      </c>
      <c r="C71" s="129" t="s">
        <v>279</v>
      </c>
      <c r="D71" s="125"/>
      <c r="E71" s="125">
        <v>0.6</v>
      </c>
      <c r="F71" s="128">
        <v>1.69</v>
      </c>
      <c r="G71" s="130">
        <v>77594200</v>
      </c>
      <c r="H71" s="130">
        <v>47923</v>
      </c>
      <c r="I71" s="130">
        <v>1075</v>
      </c>
      <c r="J71" s="125">
        <v>39.54</v>
      </c>
      <c r="K71" s="125">
        <v>1.28</v>
      </c>
      <c r="L71" s="125">
        <v>0.5</v>
      </c>
      <c r="M71" s="125"/>
      <c r="N71" s="125">
        <v>0.02</v>
      </c>
      <c r="O71" s="125"/>
      <c r="P71" s="125"/>
      <c r="Q71" s="125"/>
      <c r="R71" s="125"/>
      <c r="S71" s="125"/>
      <c r="T71" s="125"/>
      <c r="U71" s="125"/>
      <c r="V71" s="125"/>
      <c r="W71" s="128"/>
      <c r="X71" s="125"/>
    </row>
    <row r="72" spans="1:24" ht="15.75" customHeight="1" thickTop="1" thickBot="1" x14ac:dyDescent="0.25">
      <c r="A72" s="131" t="s">
        <v>765</v>
      </c>
      <c r="B72" s="131">
        <v>70</v>
      </c>
      <c r="C72" s="131" t="s">
        <v>279</v>
      </c>
      <c r="D72" s="132" t="s">
        <v>133</v>
      </c>
      <c r="E72" s="132">
        <v>0.65</v>
      </c>
      <c r="F72" s="134">
        <v>3.17</v>
      </c>
      <c r="G72" s="133">
        <v>6799800</v>
      </c>
      <c r="H72" s="133">
        <v>4396</v>
      </c>
      <c r="I72" s="133">
        <v>1477</v>
      </c>
      <c r="J72" s="132"/>
      <c r="K72" s="132">
        <v>9.2899999999999991</v>
      </c>
      <c r="L72" s="132">
        <v>0.2</v>
      </c>
      <c r="M72" s="132"/>
      <c r="N72" s="132">
        <v>0</v>
      </c>
      <c r="O72" s="132"/>
      <c r="P72" s="132"/>
      <c r="Q72" s="132"/>
      <c r="R72" s="132"/>
      <c r="S72" s="132"/>
      <c r="T72" s="132"/>
      <c r="U72" s="132"/>
      <c r="V72" s="132"/>
      <c r="W72" s="134"/>
      <c r="X72" s="132"/>
    </row>
    <row r="73" spans="1:24" ht="15.75" customHeight="1" thickTop="1" thickBot="1" x14ac:dyDescent="0.25">
      <c r="A73" s="129" t="s">
        <v>764</v>
      </c>
      <c r="B73" s="129">
        <v>71</v>
      </c>
      <c r="C73" s="129" t="s">
        <v>279</v>
      </c>
      <c r="D73" s="125"/>
      <c r="E73" s="125">
        <v>7</v>
      </c>
      <c r="F73" s="126">
        <v>-2.1</v>
      </c>
      <c r="G73" s="130">
        <v>707200</v>
      </c>
      <c r="H73" s="130">
        <v>4993</v>
      </c>
      <c r="I73" s="130">
        <v>14700</v>
      </c>
      <c r="J73" s="125"/>
      <c r="K73" s="125">
        <v>0.73</v>
      </c>
      <c r="L73" s="125">
        <v>1.58</v>
      </c>
      <c r="M73" s="125"/>
      <c r="N73" s="125">
        <v>0</v>
      </c>
      <c r="O73" s="125"/>
      <c r="P73" s="125"/>
      <c r="Q73" s="125"/>
      <c r="R73" s="125"/>
      <c r="S73" s="125"/>
      <c r="T73" s="125"/>
      <c r="U73" s="125"/>
      <c r="V73" s="125"/>
      <c r="W73" s="128"/>
      <c r="X73" s="125"/>
    </row>
    <row r="74" spans="1:24" ht="15.75" customHeight="1" thickTop="1" thickBot="1" x14ac:dyDescent="0.25">
      <c r="A74" s="131" t="s">
        <v>763</v>
      </c>
      <c r="B74" s="131">
        <v>72</v>
      </c>
      <c r="C74" s="131" t="s">
        <v>279</v>
      </c>
      <c r="D74" s="132"/>
      <c r="E74" s="132">
        <v>25</v>
      </c>
      <c r="F74" s="135">
        <v>-0.99</v>
      </c>
      <c r="G74" s="133">
        <v>130300</v>
      </c>
      <c r="H74" s="133">
        <v>3241</v>
      </c>
      <c r="I74" s="133">
        <v>15937</v>
      </c>
      <c r="J74" s="132"/>
      <c r="K74" s="132">
        <v>3</v>
      </c>
      <c r="L74" s="132">
        <v>2.31</v>
      </c>
      <c r="M74" s="132"/>
      <c r="N74" s="132">
        <v>0</v>
      </c>
      <c r="O74" s="132"/>
      <c r="P74" s="132"/>
      <c r="Q74" s="132"/>
      <c r="R74" s="132"/>
      <c r="S74" s="132"/>
      <c r="T74" s="132"/>
      <c r="U74" s="132"/>
      <c r="V74" s="132"/>
      <c r="W74" s="134"/>
      <c r="X74" s="132"/>
    </row>
    <row r="75" spans="1:24" ht="15.75" customHeight="1" thickTop="1" thickBot="1" x14ac:dyDescent="0.25">
      <c r="A75" s="129" t="s">
        <v>762</v>
      </c>
      <c r="B75" s="129">
        <v>73</v>
      </c>
      <c r="C75" s="129" t="s">
        <v>279</v>
      </c>
      <c r="D75" s="125"/>
      <c r="E75" s="125">
        <v>18.399999999999999</v>
      </c>
      <c r="F75" s="125">
        <v>0</v>
      </c>
      <c r="G75" s="130">
        <v>6686400</v>
      </c>
      <c r="H75" s="130">
        <v>123307</v>
      </c>
      <c r="I75" s="130">
        <v>59470</v>
      </c>
      <c r="J75" s="125">
        <v>42.82</v>
      </c>
      <c r="K75" s="125">
        <v>1.41</v>
      </c>
      <c r="L75" s="125">
        <v>2.16</v>
      </c>
      <c r="M75" s="125">
        <v>0.51</v>
      </c>
      <c r="N75" s="125">
        <v>0.43</v>
      </c>
      <c r="O75" s="125"/>
      <c r="P75" s="125"/>
      <c r="Q75" s="125"/>
      <c r="R75" s="125">
        <v>2.79</v>
      </c>
      <c r="S75" s="125"/>
      <c r="T75" s="125"/>
      <c r="U75" s="125"/>
      <c r="V75" s="125"/>
      <c r="W75" s="128"/>
      <c r="X75" s="125"/>
    </row>
    <row r="76" spans="1:24" ht="15.75" customHeight="1" thickTop="1" thickBot="1" x14ac:dyDescent="0.25">
      <c r="A76" s="131" t="s">
        <v>761</v>
      </c>
      <c r="B76" s="131">
        <v>74</v>
      </c>
      <c r="C76" s="131" t="s">
        <v>279</v>
      </c>
      <c r="D76" s="132"/>
      <c r="E76" s="132">
        <v>12</v>
      </c>
      <c r="F76" s="134">
        <v>0.84</v>
      </c>
      <c r="G76" s="133">
        <v>32091100</v>
      </c>
      <c r="H76" s="133">
        <v>385909</v>
      </c>
      <c r="I76" s="133">
        <v>60895</v>
      </c>
      <c r="J76" s="132"/>
      <c r="K76" s="132">
        <v>0.93</v>
      </c>
      <c r="L76" s="132">
        <v>3.16</v>
      </c>
      <c r="M76" s="132">
        <v>0.15</v>
      </c>
      <c r="N76" s="132">
        <v>0</v>
      </c>
      <c r="O76" s="132"/>
      <c r="P76" s="132"/>
      <c r="Q76" s="132"/>
      <c r="R76" s="132">
        <v>2.52</v>
      </c>
      <c r="S76" s="132"/>
      <c r="T76" s="132"/>
      <c r="U76" s="132"/>
      <c r="V76" s="132"/>
      <c r="W76" s="134"/>
      <c r="X76" s="132"/>
    </row>
    <row r="77" spans="1:24" ht="15.75" customHeight="1" thickTop="1" thickBot="1" x14ac:dyDescent="0.25">
      <c r="A77" s="129" t="s">
        <v>760</v>
      </c>
      <c r="B77" s="129">
        <v>75</v>
      </c>
      <c r="C77" s="129" t="s">
        <v>279</v>
      </c>
      <c r="D77" s="125"/>
      <c r="E77" s="125">
        <v>32</v>
      </c>
      <c r="F77" s="126">
        <v>-0.78</v>
      </c>
      <c r="G77" s="130">
        <v>247500</v>
      </c>
      <c r="H77" s="130">
        <v>7919</v>
      </c>
      <c r="I77" s="130">
        <v>235384</v>
      </c>
      <c r="J77" s="125">
        <v>10.46</v>
      </c>
      <c r="K77" s="125">
        <v>0.8</v>
      </c>
      <c r="L77" s="125">
        <v>8.07</v>
      </c>
      <c r="M77" s="125">
        <v>0.35</v>
      </c>
      <c r="N77" s="125">
        <v>3.06</v>
      </c>
      <c r="O77" s="125"/>
      <c r="P77" s="125"/>
      <c r="Q77" s="125"/>
      <c r="R77" s="125">
        <v>1.0900000000000001</v>
      </c>
      <c r="S77" s="125"/>
      <c r="T77" s="125"/>
      <c r="U77" s="125"/>
      <c r="V77" s="125"/>
      <c r="W77" s="128"/>
      <c r="X77" s="125"/>
    </row>
    <row r="78" spans="1:24" ht="15.75" customHeight="1" thickTop="1" thickBot="1" x14ac:dyDescent="0.25">
      <c r="A78" s="131" t="s">
        <v>759</v>
      </c>
      <c r="B78" s="131">
        <v>76</v>
      </c>
      <c r="C78" s="131" t="s">
        <v>279</v>
      </c>
      <c r="D78" s="132"/>
      <c r="E78" s="132">
        <v>114.5</v>
      </c>
      <c r="F78" s="135">
        <v>-0.87</v>
      </c>
      <c r="G78" s="133">
        <v>4869500</v>
      </c>
      <c r="H78" s="133">
        <v>559049</v>
      </c>
      <c r="I78" s="133">
        <v>218563</v>
      </c>
      <c r="J78" s="132">
        <v>13.3</v>
      </c>
      <c r="K78" s="132">
        <v>0.47</v>
      </c>
      <c r="L78" s="132">
        <v>7.51</v>
      </c>
      <c r="M78" s="132">
        <v>2.5</v>
      </c>
      <c r="N78" s="132">
        <v>8.61</v>
      </c>
      <c r="O78" s="132"/>
      <c r="P78" s="132"/>
      <c r="Q78" s="132"/>
      <c r="R78" s="132">
        <v>2.16</v>
      </c>
      <c r="S78" s="132"/>
      <c r="T78" s="132"/>
      <c r="U78" s="132"/>
      <c r="V78" s="132"/>
      <c r="W78" s="134"/>
      <c r="X78" s="132"/>
    </row>
    <row r="79" spans="1:24" ht="15.75" customHeight="1" thickTop="1" thickBot="1" x14ac:dyDescent="0.25">
      <c r="A79" s="129" t="s">
        <v>758</v>
      </c>
      <c r="B79" s="129">
        <v>77</v>
      </c>
      <c r="C79" s="129" t="s">
        <v>279</v>
      </c>
      <c r="D79" s="125"/>
      <c r="E79" s="125">
        <v>1.66</v>
      </c>
      <c r="F79" s="125">
        <v>0</v>
      </c>
      <c r="G79" s="130">
        <v>514800</v>
      </c>
      <c r="H79" s="125">
        <v>863</v>
      </c>
      <c r="I79" s="125">
        <v>842</v>
      </c>
      <c r="J79" s="125"/>
      <c r="K79" s="125">
        <v>1.1200000000000001</v>
      </c>
      <c r="L79" s="125">
        <v>3.85</v>
      </c>
      <c r="M79" s="125"/>
      <c r="N79" s="125">
        <v>0</v>
      </c>
      <c r="O79" s="125"/>
      <c r="P79" s="125"/>
      <c r="Q79" s="125"/>
      <c r="R79" s="125"/>
      <c r="S79" s="125"/>
      <c r="T79" s="125"/>
      <c r="U79" s="125"/>
      <c r="V79" s="125"/>
      <c r="W79" s="128"/>
      <c r="X79" s="125"/>
    </row>
    <row r="80" spans="1:24" ht="15.75" customHeight="1" thickTop="1" thickBot="1" x14ac:dyDescent="0.25">
      <c r="A80" s="131" t="s">
        <v>757</v>
      </c>
      <c r="B80" s="131">
        <v>78</v>
      </c>
      <c r="C80" s="131" t="s">
        <v>279</v>
      </c>
      <c r="D80" s="132"/>
      <c r="E80" s="132">
        <v>19.8</v>
      </c>
      <c r="F80" s="132">
        <v>0</v>
      </c>
      <c r="G80" s="133">
        <v>35981100</v>
      </c>
      <c r="H80" s="133">
        <v>711826</v>
      </c>
      <c r="I80" s="133">
        <v>49376</v>
      </c>
      <c r="J80" s="132">
        <v>38.159999999999997</v>
      </c>
      <c r="K80" s="132">
        <v>6.85</v>
      </c>
      <c r="L80" s="132">
        <v>1.29</v>
      </c>
      <c r="M80" s="132">
        <v>0.13</v>
      </c>
      <c r="N80" s="132">
        <v>0.52</v>
      </c>
      <c r="O80" s="132"/>
      <c r="P80" s="132"/>
      <c r="Q80" s="132"/>
      <c r="R80" s="132">
        <v>1.1599999999999999</v>
      </c>
      <c r="S80" s="132"/>
      <c r="T80" s="132"/>
      <c r="U80" s="132"/>
      <c r="V80" s="132"/>
      <c r="W80" s="134"/>
      <c r="X80" s="132"/>
    </row>
    <row r="81" spans="1:24" ht="15.75" customHeight="1" thickTop="1" thickBot="1" x14ac:dyDescent="0.25">
      <c r="A81" s="129" t="s">
        <v>756</v>
      </c>
      <c r="B81" s="129">
        <v>79</v>
      </c>
      <c r="C81" s="129" t="s">
        <v>279</v>
      </c>
      <c r="D81" s="125"/>
      <c r="E81" s="125">
        <v>25.25</v>
      </c>
      <c r="F81" s="125">
        <v>0</v>
      </c>
      <c r="G81" s="130">
        <v>1407000</v>
      </c>
      <c r="H81" s="130">
        <v>35510</v>
      </c>
      <c r="I81" s="130">
        <v>34767</v>
      </c>
      <c r="J81" s="125"/>
      <c r="K81" s="125">
        <v>0.69</v>
      </c>
      <c r="L81" s="125">
        <v>1.94</v>
      </c>
      <c r="M81" s="125">
        <v>0.4</v>
      </c>
      <c r="N81" s="125">
        <v>0</v>
      </c>
      <c r="O81" s="125"/>
      <c r="P81" s="125"/>
      <c r="Q81" s="125"/>
      <c r="R81" s="125">
        <v>1.58</v>
      </c>
      <c r="S81" s="125"/>
      <c r="T81" s="125"/>
      <c r="U81" s="125"/>
      <c r="V81" s="125"/>
      <c r="W81" s="128"/>
      <c r="X81" s="125"/>
    </row>
    <row r="82" spans="1:24" ht="15.75" customHeight="1" thickTop="1" thickBot="1" x14ac:dyDescent="0.25">
      <c r="A82" s="131" t="s">
        <v>755</v>
      </c>
      <c r="B82" s="131">
        <v>80</v>
      </c>
      <c r="C82" s="131" t="s">
        <v>279</v>
      </c>
      <c r="D82" s="132"/>
      <c r="E82" s="132">
        <v>13.7</v>
      </c>
      <c r="F82" s="135">
        <v>-0.72</v>
      </c>
      <c r="G82" s="133">
        <v>861800</v>
      </c>
      <c r="H82" s="133">
        <v>11824</v>
      </c>
      <c r="I82" s="133">
        <v>36198</v>
      </c>
      <c r="J82" s="132">
        <v>19.440000000000001</v>
      </c>
      <c r="K82" s="132">
        <v>1.53</v>
      </c>
      <c r="L82" s="132">
        <v>1.28</v>
      </c>
      <c r="M82" s="132">
        <v>0.17</v>
      </c>
      <c r="N82" s="132">
        <v>0.7</v>
      </c>
      <c r="O82" s="132"/>
      <c r="P82" s="132"/>
      <c r="Q82" s="132"/>
      <c r="R82" s="132">
        <v>2.11</v>
      </c>
      <c r="S82" s="132"/>
      <c r="T82" s="132"/>
      <c r="U82" s="132"/>
      <c r="V82" s="132"/>
      <c r="W82" s="134"/>
      <c r="X82" s="132"/>
    </row>
    <row r="83" spans="1:24" ht="15.75" customHeight="1" thickTop="1" thickBot="1" x14ac:dyDescent="0.25">
      <c r="A83" s="129" t="s">
        <v>754</v>
      </c>
      <c r="B83" s="129">
        <v>81</v>
      </c>
      <c r="C83" s="129" t="s">
        <v>279</v>
      </c>
      <c r="D83" s="125"/>
      <c r="E83" s="125">
        <v>46.25</v>
      </c>
      <c r="F83" s="126">
        <v>-0.54</v>
      </c>
      <c r="G83" s="130">
        <v>1300</v>
      </c>
      <c r="H83" s="125">
        <v>59</v>
      </c>
      <c r="I83" s="130">
        <v>13875</v>
      </c>
      <c r="J83" s="125">
        <v>9.5500000000000007</v>
      </c>
      <c r="K83" s="125">
        <v>0.7</v>
      </c>
      <c r="L83" s="125">
        <v>0.04</v>
      </c>
      <c r="M83" s="125">
        <v>1.2</v>
      </c>
      <c r="N83" s="125">
        <v>4.84</v>
      </c>
      <c r="O83" s="125"/>
      <c r="P83" s="125"/>
      <c r="Q83" s="125"/>
      <c r="R83" s="125">
        <v>2.58</v>
      </c>
      <c r="S83" s="125"/>
      <c r="T83" s="125"/>
      <c r="U83" s="125"/>
      <c r="V83" s="125"/>
      <c r="W83" s="128"/>
      <c r="X83" s="125"/>
    </row>
    <row r="84" spans="1:24" ht="15.75" customHeight="1" thickTop="1" thickBot="1" x14ac:dyDescent="0.25">
      <c r="A84" s="131" t="s">
        <v>753</v>
      </c>
      <c r="B84" s="131">
        <v>82</v>
      </c>
      <c r="C84" s="131" t="s">
        <v>279</v>
      </c>
      <c r="D84" s="132"/>
      <c r="E84" s="132">
        <v>21</v>
      </c>
      <c r="F84" s="135">
        <v>-0.47</v>
      </c>
      <c r="G84" s="133">
        <v>18069300</v>
      </c>
      <c r="H84" s="133">
        <v>379592</v>
      </c>
      <c r="I84" s="133">
        <v>333732</v>
      </c>
      <c r="J84" s="132">
        <v>55.76</v>
      </c>
      <c r="K84" s="132">
        <v>3.74</v>
      </c>
      <c r="L84" s="132">
        <v>0.51</v>
      </c>
      <c r="M84" s="132">
        <v>0.55000000000000004</v>
      </c>
      <c r="N84" s="132">
        <v>0.38</v>
      </c>
      <c r="O84" s="132"/>
      <c r="P84" s="132"/>
      <c r="Q84" s="132"/>
      <c r="R84" s="132">
        <v>2.61</v>
      </c>
      <c r="S84" s="132"/>
      <c r="T84" s="132"/>
      <c r="U84" s="132"/>
      <c r="V84" s="132"/>
      <c r="W84" s="134"/>
      <c r="X84" s="132"/>
    </row>
    <row r="85" spans="1:24" ht="15.75" customHeight="1" thickTop="1" thickBot="1" x14ac:dyDescent="0.25">
      <c r="A85" s="129" t="s">
        <v>752</v>
      </c>
      <c r="B85" s="129">
        <v>83</v>
      </c>
      <c r="C85" s="129" t="s">
        <v>279</v>
      </c>
      <c r="D85" s="125"/>
      <c r="E85" s="125">
        <v>1.76</v>
      </c>
      <c r="F85" s="128">
        <v>6.02</v>
      </c>
      <c r="G85" s="130">
        <v>383729400</v>
      </c>
      <c r="H85" s="130">
        <v>674257</v>
      </c>
      <c r="I85" s="130">
        <v>5292</v>
      </c>
      <c r="J85" s="125"/>
      <c r="K85" s="125">
        <v>6.29</v>
      </c>
      <c r="L85" s="125">
        <v>0.28000000000000003</v>
      </c>
      <c r="M85" s="125"/>
      <c r="N85" s="125">
        <v>0</v>
      </c>
      <c r="O85" s="125"/>
      <c r="P85" s="125"/>
      <c r="Q85" s="125"/>
      <c r="R85" s="125"/>
      <c r="S85" s="125"/>
      <c r="T85" s="125"/>
      <c r="U85" s="125"/>
      <c r="V85" s="125"/>
      <c r="W85" s="128"/>
      <c r="X85" s="125"/>
    </row>
    <row r="86" spans="1:24" ht="15.75" customHeight="1" thickTop="1" thickBot="1" x14ac:dyDescent="0.25">
      <c r="A86" s="131" t="s">
        <v>751</v>
      </c>
      <c r="B86" s="131">
        <v>84</v>
      </c>
      <c r="C86" s="131" t="s">
        <v>279</v>
      </c>
      <c r="D86" s="132"/>
      <c r="E86" s="132">
        <v>12.1</v>
      </c>
      <c r="F86" s="134">
        <v>8.0399999999999991</v>
      </c>
      <c r="G86" s="133">
        <v>110775700</v>
      </c>
      <c r="H86" s="133">
        <v>1299236</v>
      </c>
      <c r="I86" s="133">
        <v>24200</v>
      </c>
      <c r="J86" s="132">
        <v>121.16</v>
      </c>
      <c r="K86" s="132">
        <v>4.3499999999999996</v>
      </c>
      <c r="L86" s="132">
        <v>0.76</v>
      </c>
      <c r="M86" s="132"/>
      <c r="N86" s="132">
        <v>0.1</v>
      </c>
      <c r="O86" s="132"/>
      <c r="P86" s="132"/>
      <c r="Q86" s="132"/>
      <c r="R86" s="132"/>
      <c r="S86" s="132"/>
      <c r="T86" s="132"/>
      <c r="U86" s="132"/>
      <c r="V86" s="132"/>
      <c r="W86" s="134"/>
      <c r="X86" s="132"/>
    </row>
    <row r="87" spans="1:24" ht="15.75" customHeight="1" thickTop="1" thickBot="1" x14ac:dyDescent="0.25">
      <c r="A87" s="129" t="s">
        <v>750</v>
      </c>
      <c r="B87" s="129">
        <v>85</v>
      </c>
      <c r="C87" s="129" t="s">
        <v>279</v>
      </c>
      <c r="D87" s="125"/>
      <c r="E87" s="125">
        <v>7.6</v>
      </c>
      <c r="F87" s="126">
        <v>-0.65</v>
      </c>
      <c r="G87" s="130">
        <v>25621400</v>
      </c>
      <c r="H87" s="130">
        <v>193970</v>
      </c>
      <c r="I87" s="130">
        <v>116166</v>
      </c>
      <c r="J87" s="125">
        <v>62.84</v>
      </c>
      <c r="K87" s="125">
        <v>3.02</v>
      </c>
      <c r="L87" s="125">
        <v>1.99</v>
      </c>
      <c r="M87" s="125">
        <v>0.1</v>
      </c>
      <c r="N87" s="125">
        <v>0.12</v>
      </c>
      <c r="O87" s="125"/>
      <c r="P87" s="125"/>
      <c r="Q87" s="125"/>
      <c r="R87" s="125">
        <v>1.31</v>
      </c>
      <c r="S87" s="125"/>
      <c r="T87" s="125"/>
      <c r="U87" s="125"/>
      <c r="V87" s="125"/>
      <c r="W87" s="128"/>
      <c r="X87" s="125"/>
    </row>
    <row r="88" spans="1:24" ht="15.75" customHeight="1" thickTop="1" thickBot="1" x14ac:dyDescent="0.25">
      <c r="A88" s="131" t="s">
        <v>749</v>
      </c>
      <c r="B88" s="131">
        <v>86</v>
      </c>
      <c r="C88" s="131" t="s">
        <v>279</v>
      </c>
      <c r="D88" s="132"/>
      <c r="E88" s="132">
        <v>41.75</v>
      </c>
      <c r="F88" s="134">
        <v>0.6</v>
      </c>
      <c r="G88" s="133">
        <v>1460400</v>
      </c>
      <c r="H88" s="133">
        <v>61196</v>
      </c>
      <c r="I88" s="133">
        <v>23015</v>
      </c>
      <c r="J88" s="132">
        <v>15.31</v>
      </c>
      <c r="K88" s="132">
        <v>2.3199999999999998</v>
      </c>
      <c r="L88" s="132">
        <v>1.04</v>
      </c>
      <c r="M88" s="132">
        <v>1.4</v>
      </c>
      <c r="N88" s="132">
        <v>2.73</v>
      </c>
      <c r="O88" s="132"/>
      <c r="P88" s="132"/>
      <c r="Q88" s="132"/>
      <c r="R88" s="132">
        <v>3.37</v>
      </c>
      <c r="S88" s="132"/>
      <c r="T88" s="132"/>
      <c r="U88" s="132"/>
      <c r="V88" s="132"/>
      <c r="W88" s="134"/>
      <c r="X88" s="132"/>
    </row>
    <row r="89" spans="1:24" ht="15.75" customHeight="1" thickTop="1" thickBot="1" x14ac:dyDescent="0.25">
      <c r="A89" s="129" t="s">
        <v>748</v>
      </c>
      <c r="B89" s="129">
        <v>87</v>
      </c>
      <c r="C89" s="129" t="s">
        <v>279</v>
      </c>
      <c r="D89" s="125"/>
      <c r="E89" s="125">
        <v>10.199999999999999</v>
      </c>
      <c r="F89" s="126">
        <v>-0.97</v>
      </c>
      <c r="G89" s="130">
        <v>2570900</v>
      </c>
      <c r="H89" s="130">
        <v>26308</v>
      </c>
      <c r="I89" s="130">
        <v>7083</v>
      </c>
      <c r="J89" s="125">
        <v>13.17</v>
      </c>
      <c r="K89" s="125">
        <v>1.33</v>
      </c>
      <c r="L89" s="125">
        <v>2.31</v>
      </c>
      <c r="M89" s="125">
        <v>0.13</v>
      </c>
      <c r="N89" s="125">
        <v>0.77</v>
      </c>
      <c r="O89" s="125"/>
      <c r="P89" s="125"/>
      <c r="Q89" s="125"/>
      <c r="R89" s="125">
        <v>4.47</v>
      </c>
      <c r="S89" s="125"/>
      <c r="T89" s="125"/>
      <c r="U89" s="125"/>
      <c r="V89" s="125"/>
      <c r="W89" s="128"/>
      <c r="X89" s="125"/>
    </row>
    <row r="90" spans="1:24" ht="15.75" customHeight="1" thickTop="1" thickBot="1" x14ac:dyDescent="0.25">
      <c r="A90" s="131" t="s">
        <v>747</v>
      </c>
      <c r="B90" s="131">
        <v>88</v>
      </c>
      <c r="C90" s="131" t="s">
        <v>279</v>
      </c>
      <c r="D90" s="132"/>
      <c r="E90" s="132">
        <v>40.25</v>
      </c>
      <c r="F90" s="134">
        <v>0.63</v>
      </c>
      <c r="G90" s="133">
        <v>5688800</v>
      </c>
      <c r="H90" s="133">
        <v>229087</v>
      </c>
      <c r="I90" s="133">
        <v>104928</v>
      </c>
      <c r="J90" s="132">
        <v>38.79</v>
      </c>
      <c r="K90" s="132">
        <v>3.62</v>
      </c>
      <c r="L90" s="132">
        <v>3.33</v>
      </c>
      <c r="M90" s="132">
        <v>0.3</v>
      </c>
      <c r="N90" s="132">
        <v>1.04</v>
      </c>
      <c r="O90" s="132"/>
      <c r="P90" s="132"/>
      <c r="Q90" s="132"/>
      <c r="R90" s="132">
        <v>1.1299999999999999</v>
      </c>
      <c r="S90" s="132"/>
      <c r="T90" s="132"/>
      <c r="U90" s="132"/>
      <c r="V90" s="132"/>
      <c r="W90" s="134"/>
      <c r="X90" s="132"/>
    </row>
    <row r="91" spans="1:24" ht="15.75" customHeight="1" thickTop="1" thickBot="1" x14ac:dyDescent="0.25">
      <c r="A91" s="129" t="s">
        <v>746</v>
      </c>
      <c r="B91" s="129">
        <v>89</v>
      </c>
      <c r="C91" s="129" t="s">
        <v>279</v>
      </c>
      <c r="D91" s="125"/>
      <c r="E91" s="125">
        <v>1.1100000000000001</v>
      </c>
      <c r="F91" s="125">
        <v>0</v>
      </c>
      <c r="G91" s="130">
        <v>93200</v>
      </c>
      <c r="H91" s="125">
        <v>103</v>
      </c>
      <c r="I91" s="125">
        <v>404</v>
      </c>
      <c r="J91" s="125"/>
      <c r="K91" s="125">
        <v>0.98</v>
      </c>
      <c r="L91" s="125">
        <v>1.61</v>
      </c>
      <c r="M91" s="125"/>
      <c r="N91" s="125">
        <v>0</v>
      </c>
      <c r="O91" s="125"/>
      <c r="P91" s="125"/>
      <c r="Q91" s="125"/>
      <c r="R91" s="125"/>
      <c r="S91" s="125"/>
      <c r="T91" s="125"/>
      <c r="U91" s="125"/>
      <c r="V91" s="125"/>
      <c r="W91" s="128"/>
      <c r="X91" s="125"/>
    </row>
    <row r="92" spans="1:24" ht="15.75" customHeight="1" thickTop="1" thickBot="1" x14ac:dyDescent="0.25">
      <c r="A92" s="131" t="s">
        <v>745</v>
      </c>
      <c r="B92" s="131">
        <v>90</v>
      </c>
      <c r="C92" s="131" t="s">
        <v>279</v>
      </c>
      <c r="D92" s="132"/>
      <c r="E92" s="132">
        <v>131</v>
      </c>
      <c r="F92" s="134">
        <v>2.34</v>
      </c>
      <c r="G92" s="133">
        <v>2168100</v>
      </c>
      <c r="H92" s="133">
        <v>284439</v>
      </c>
      <c r="I92" s="133">
        <v>104091</v>
      </c>
      <c r="J92" s="132">
        <v>196.66</v>
      </c>
      <c r="K92" s="132">
        <v>5.59</v>
      </c>
      <c r="L92" s="132">
        <v>0.28999999999999998</v>
      </c>
      <c r="M92" s="132">
        <v>2.0499999999999998</v>
      </c>
      <c r="N92" s="132">
        <v>0.67</v>
      </c>
      <c r="O92" s="132"/>
      <c r="P92" s="132"/>
      <c r="Q92" s="132"/>
      <c r="R92" s="132">
        <v>2.5</v>
      </c>
      <c r="S92" s="132"/>
      <c r="T92" s="132"/>
      <c r="U92" s="132"/>
      <c r="V92" s="132"/>
      <c r="W92" s="134"/>
      <c r="X92" s="132"/>
    </row>
    <row r="93" spans="1:24" ht="15.75" customHeight="1" thickTop="1" thickBot="1" x14ac:dyDescent="0.25">
      <c r="A93" s="129" t="s">
        <v>744</v>
      </c>
      <c r="B93" s="129">
        <v>91</v>
      </c>
      <c r="C93" s="129" t="s">
        <v>279</v>
      </c>
      <c r="D93" s="125"/>
      <c r="E93" s="125">
        <v>0.66</v>
      </c>
      <c r="F93" s="128">
        <v>1.54</v>
      </c>
      <c r="G93" s="130">
        <v>41033000</v>
      </c>
      <c r="H93" s="130">
        <v>27169</v>
      </c>
      <c r="I93" s="130">
        <v>2329</v>
      </c>
      <c r="J93" s="125">
        <v>187.75</v>
      </c>
      <c r="K93" s="125">
        <v>1.38</v>
      </c>
      <c r="L93" s="125">
        <v>0.68</v>
      </c>
      <c r="M93" s="125"/>
      <c r="N93" s="125">
        <v>0</v>
      </c>
      <c r="O93" s="125"/>
      <c r="P93" s="125"/>
      <c r="Q93" s="125"/>
      <c r="R93" s="125"/>
      <c r="S93" s="125"/>
      <c r="T93" s="125"/>
      <c r="U93" s="125"/>
      <c r="V93" s="125"/>
      <c r="W93" s="128"/>
      <c r="X93" s="125"/>
    </row>
    <row r="94" spans="1:24" ht="15.75" customHeight="1" thickTop="1" thickBot="1" x14ac:dyDescent="0.25">
      <c r="A94" s="131" t="s">
        <v>743</v>
      </c>
      <c r="B94" s="131">
        <v>92</v>
      </c>
      <c r="C94" s="131" t="s">
        <v>279</v>
      </c>
      <c r="D94" s="132"/>
      <c r="E94" s="132">
        <v>5.5</v>
      </c>
      <c r="F94" s="132">
        <v>0</v>
      </c>
      <c r="G94" s="133">
        <v>744900</v>
      </c>
      <c r="H94" s="133">
        <v>4127</v>
      </c>
      <c r="I94" s="133">
        <v>2200</v>
      </c>
      <c r="J94" s="132">
        <v>19.84</v>
      </c>
      <c r="K94" s="132">
        <v>3.59</v>
      </c>
      <c r="L94" s="132">
        <v>2.74</v>
      </c>
      <c r="M94" s="132">
        <v>0.15</v>
      </c>
      <c r="N94" s="132">
        <v>0.28000000000000003</v>
      </c>
      <c r="O94" s="132"/>
      <c r="P94" s="132"/>
      <c r="Q94" s="132"/>
      <c r="R94" s="132">
        <v>2.73</v>
      </c>
      <c r="S94" s="132"/>
      <c r="T94" s="132"/>
      <c r="U94" s="132"/>
      <c r="V94" s="132"/>
      <c r="W94" s="134"/>
      <c r="X94" s="132"/>
    </row>
    <row r="95" spans="1:24" ht="15.75" customHeight="1" thickTop="1" thickBot="1" x14ac:dyDescent="0.25">
      <c r="A95" s="129" t="s">
        <v>742</v>
      </c>
      <c r="B95" s="129">
        <v>93</v>
      </c>
      <c r="C95" s="129" t="s">
        <v>279</v>
      </c>
      <c r="D95" s="125"/>
      <c r="E95" s="125">
        <v>34</v>
      </c>
      <c r="F95" s="128">
        <v>0.74</v>
      </c>
      <c r="G95" s="130">
        <v>3613400</v>
      </c>
      <c r="H95" s="130">
        <v>122750</v>
      </c>
      <c r="I95" s="130">
        <v>136265</v>
      </c>
      <c r="J95" s="125">
        <v>36.49</v>
      </c>
      <c r="K95" s="125">
        <v>1.18</v>
      </c>
      <c r="L95" s="125">
        <v>1.8</v>
      </c>
      <c r="M95" s="125">
        <v>0.6</v>
      </c>
      <c r="N95" s="125">
        <v>0.93</v>
      </c>
      <c r="O95" s="125"/>
      <c r="P95" s="125"/>
      <c r="Q95" s="125"/>
      <c r="R95" s="125">
        <v>2.31</v>
      </c>
      <c r="S95" s="125"/>
      <c r="T95" s="125"/>
      <c r="U95" s="125"/>
      <c r="V95" s="125"/>
      <c r="W95" s="128"/>
      <c r="X95" s="125"/>
    </row>
    <row r="96" spans="1:24" ht="15.75" customHeight="1" thickTop="1" thickBot="1" x14ac:dyDescent="0.25">
      <c r="A96" s="131" t="s">
        <v>741</v>
      </c>
      <c r="B96" s="131">
        <v>94</v>
      </c>
      <c r="C96" s="131" t="s">
        <v>279</v>
      </c>
      <c r="D96" s="132"/>
      <c r="E96" s="132">
        <v>2.02</v>
      </c>
      <c r="F96" s="132">
        <v>0</v>
      </c>
      <c r="G96" s="133">
        <v>1900400</v>
      </c>
      <c r="H96" s="133">
        <v>3810</v>
      </c>
      <c r="I96" s="133">
        <v>3231</v>
      </c>
      <c r="J96" s="132"/>
      <c r="K96" s="132">
        <v>0.96</v>
      </c>
      <c r="L96" s="132">
        <v>0.17</v>
      </c>
      <c r="M96" s="132">
        <v>0.03</v>
      </c>
      <c r="N96" s="132">
        <v>0</v>
      </c>
      <c r="O96" s="132"/>
      <c r="P96" s="132"/>
      <c r="Q96" s="132"/>
      <c r="R96" s="132">
        <v>1.49</v>
      </c>
      <c r="S96" s="132"/>
      <c r="T96" s="132"/>
      <c r="U96" s="132"/>
      <c r="V96" s="132"/>
      <c r="W96" s="134"/>
      <c r="X96" s="132"/>
    </row>
    <row r="97" spans="1:24" ht="15.75" customHeight="1" thickTop="1" thickBot="1" x14ac:dyDescent="0.25">
      <c r="A97" s="129" t="s">
        <v>740</v>
      </c>
      <c r="B97" s="129">
        <v>95</v>
      </c>
      <c r="C97" s="129" t="s">
        <v>279</v>
      </c>
      <c r="D97" s="125"/>
      <c r="E97" s="125">
        <v>2.4</v>
      </c>
      <c r="F97" s="125">
        <v>0</v>
      </c>
      <c r="G97" s="130">
        <v>338000</v>
      </c>
      <c r="H97" s="125">
        <v>804</v>
      </c>
      <c r="I97" s="130">
        <v>2583</v>
      </c>
      <c r="J97" s="125"/>
      <c r="K97" s="125">
        <v>1.89</v>
      </c>
      <c r="L97" s="125">
        <v>0.23</v>
      </c>
      <c r="M97" s="125"/>
      <c r="N97" s="125">
        <v>0</v>
      </c>
      <c r="O97" s="125"/>
      <c r="P97" s="125"/>
      <c r="Q97" s="125"/>
      <c r="R97" s="125"/>
      <c r="S97" s="125"/>
      <c r="T97" s="125"/>
      <c r="U97" s="125"/>
      <c r="V97" s="125"/>
      <c r="W97" s="128"/>
      <c r="X97" s="125"/>
    </row>
    <row r="98" spans="1:24" ht="15.75" customHeight="1" thickTop="1" thickBot="1" x14ac:dyDescent="0.25">
      <c r="A98" s="131" t="s">
        <v>739</v>
      </c>
      <c r="B98" s="131">
        <v>96</v>
      </c>
      <c r="C98" s="131" t="s">
        <v>279</v>
      </c>
      <c r="D98" s="132"/>
      <c r="E98" s="132">
        <v>284</v>
      </c>
      <c r="F98" s="134">
        <v>1.79</v>
      </c>
      <c r="G98" s="133">
        <v>2263700</v>
      </c>
      <c r="H98" s="133">
        <v>662438</v>
      </c>
      <c r="I98" s="133">
        <v>30237</v>
      </c>
      <c r="J98" s="132">
        <v>10.6</v>
      </c>
      <c r="K98" s="132">
        <v>0.9</v>
      </c>
      <c r="L98" s="132">
        <v>0.96</v>
      </c>
      <c r="M98" s="132">
        <v>3.5</v>
      </c>
      <c r="N98" s="132">
        <v>26.8</v>
      </c>
      <c r="O98" s="132"/>
      <c r="P98" s="132"/>
      <c r="Q98" s="132"/>
      <c r="R98" s="132">
        <v>5.38</v>
      </c>
      <c r="S98" s="132"/>
      <c r="T98" s="132"/>
      <c r="U98" s="132"/>
      <c r="V98" s="132"/>
      <c r="W98" s="134"/>
      <c r="X98" s="132"/>
    </row>
    <row r="99" spans="1:24" ht="15.75" customHeight="1" thickTop="1" thickBot="1" x14ac:dyDescent="0.25">
      <c r="A99" s="129" t="s">
        <v>738</v>
      </c>
      <c r="B99" s="129">
        <v>97</v>
      </c>
      <c r="C99" s="129" t="s">
        <v>279</v>
      </c>
      <c r="D99" s="125"/>
      <c r="E99" s="125">
        <v>31.5</v>
      </c>
      <c r="F99" s="125">
        <v>0</v>
      </c>
      <c r="G99" s="130">
        <v>1697900</v>
      </c>
      <c r="H99" s="130">
        <v>54011</v>
      </c>
      <c r="I99" s="130">
        <v>53788</v>
      </c>
      <c r="J99" s="125">
        <v>22.72</v>
      </c>
      <c r="K99" s="125">
        <v>1.1499999999999999</v>
      </c>
      <c r="L99" s="125">
        <v>6.37</v>
      </c>
      <c r="M99" s="125">
        <v>0.23</v>
      </c>
      <c r="N99" s="125">
        <v>1.39</v>
      </c>
      <c r="O99" s="125"/>
      <c r="P99" s="125"/>
      <c r="Q99" s="125"/>
      <c r="R99" s="125">
        <v>0.73</v>
      </c>
      <c r="S99" s="125"/>
      <c r="T99" s="125"/>
      <c r="U99" s="125"/>
      <c r="V99" s="125"/>
      <c r="W99" s="128"/>
      <c r="X99" s="125"/>
    </row>
    <row r="100" spans="1:24" ht="15.75" customHeight="1" thickTop="1" thickBot="1" x14ac:dyDescent="0.25">
      <c r="A100" s="131" t="s">
        <v>737</v>
      </c>
      <c r="B100" s="131">
        <v>98</v>
      </c>
      <c r="C100" s="131" t="s">
        <v>279</v>
      </c>
      <c r="D100" s="132"/>
      <c r="E100" s="132">
        <v>1.1000000000000001</v>
      </c>
      <c r="F100" s="134">
        <v>0.92</v>
      </c>
      <c r="G100" s="133">
        <v>43677000</v>
      </c>
      <c r="H100" s="133">
        <v>48328</v>
      </c>
      <c r="I100" s="133">
        <v>19112</v>
      </c>
      <c r="J100" s="132"/>
      <c r="K100" s="132">
        <v>0.43</v>
      </c>
      <c r="L100" s="132">
        <v>0.22</v>
      </c>
      <c r="M100" s="132">
        <v>0.02</v>
      </c>
      <c r="N100" s="132">
        <v>0</v>
      </c>
      <c r="O100" s="132"/>
      <c r="P100" s="132"/>
      <c r="Q100" s="132"/>
      <c r="R100" s="132">
        <v>5.51</v>
      </c>
      <c r="S100" s="132"/>
      <c r="T100" s="132"/>
      <c r="U100" s="132"/>
      <c r="V100" s="132"/>
      <c r="W100" s="134"/>
      <c r="X100" s="132"/>
    </row>
    <row r="101" spans="1:24" ht="15.75" customHeight="1" thickTop="1" thickBot="1" x14ac:dyDescent="0.25">
      <c r="A101" s="129" t="s">
        <v>736</v>
      </c>
      <c r="B101" s="129">
        <v>99</v>
      </c>
      <c r="C101" s="125" t="s">
        <v>977</v>
      </c>
      <c r="D101" s="125" t="s">
        <v>277</v>
      </c>
      <c r="E101" s="125">
        <v>0.14000000000000001</v>
      </c>
      <c r="F101" s="125">
        <v>0</v>
      </c>
      <c r="G101" s="125">
        <v>0</v>
      </c>
      <c r="H101" s="125">
        <v>0</v>
      </c>
      <c r="I101" s="125">
        <v>963</v>
      </c>
      <c r="J101" s="125"/>
      <c r="K101" s="125">
        <v>0.57999999999999996</v>
      </c>
      <c r="L101" s="125">
        <v>2.61</v>
      </c>
      <c r="M101" s="125"/>
      <c r="N101" s="125">
        <v>0</v>
      </c>
      <c r="O101" s="125">
        <v>-43.13</v>
      </c>
      <c r="P101" s="125">
        <v>-105.58</v>
      </c>
      <c r="Q101" s="125">
        <v>-175.32</v>
      </c>
      <c r="R101" s="125"/>
      <c r="S101" s="125">
        <v>78.59</v>
      </c>
      <c r="T101" s="125"/>
      <c r="U101" s="125"/>
      <c r="V101" s="125"/>
      <c r="W101" s="128"/>
      <c r="X101" s="125"/>
    </row>
    <row r="102" spans="1:24" ht="15.75" customHeight="1" thickTop="1" thickBot="1" x14ac:dyDescent="0.25">
      <c r="A102" s="131" t="s">
        <v>735</v>
      </c>
      <c r="B102" s="131">
        <v>100</v>
      </c>
      <c r="C102" s="131" t="s">
        <v>279</v>
      </c>
      <c r="D102" s="132"/>
      <c r="E102" s="132">
        <v>5</v>
      </c>
      <c r="F102" s="135">
        <v>-1.96</v>
      </c>
      <c r="G102" s="133">
        <v>4597400</v>
      </c>
      <c r="H102" s="133">
        <v>22930</v>
      </c>
      <c r="I102" s="133">
        <v>2200</v>
      </c>
      <c r="J102" s="132">
        <v>37.479999999999997</v>
      </c>
      <c r="K102" s="132">
        <v>3.09</v>
      </c>
      <c r="L102" s="132">
        <v>0.81</v>
      </c>
      <c r="M102" s="132">
        <v>0.08</v>
      </c>
      <c r="N102" s="132">
        <v>0.13</v>
      </c>
      <c r="O102" s="132"/>
      <c r="P102" s="132"/>
      <c r="Q102" s="132"/>
      <c r="R102" s="132">
        <v>1.57</v>
      </c>
      <c r="S102" s="132"/>
      <c r="T102" s="132"/>
      <c r="U102" s="132"/>
      <c r="V102" s="132"/>
      <c r="W102" s="134"/>
      <c r="X102" s="132"/>
    </row>
    <row r="103" spans="1:24" ht="15.75" customHeight="1" thickTop="1" thickBot="1" x14ac:dyDescent="0.25">
      <c r="A103" s="129" t="s">
        <v>734</v>
      </c>
      <c r="B103" s="129">
        <v>101</v>
      </c>
      <c r="C103" s="129" t="s">
        <v>279</v>
      </c>
      <c r="D103" s="125"/>
      <c r="E103" s="125">
        <v>10.199999999999999</v>
      </c>
      <c r="F103" s="128">
        <v>13.33</v>
      </c>
      <c r="G103" s="130">
        <v>18627700</v>
      </c>
      <c r="H103" s="130">
        <v>182408</v>
      </c>
      <c r="I103" s="130">
        <v>8369</v>
      </c>
      <c r="J103" s="125">
        <v>43.79</v>
      </c>
      <c r="K103" s="125">
        <v>12.44</v>
      </c>
      <c r="L103" s="125">
        <v>0.41</v>
      </c>
      <c r="M103" s="125">
        <v>0.12</v>
      </c>
      <c r="N103" s="125">
        <v>0.23</v>
      </c>
      <c r="O103" s="125"/>
      <c r="P103" s="125"/>
      <c r="Q103" s="125"/>
      <c r="R103" s="125">
        <v>2.17</v>
      </c>
      <c r="S103" s="125"/>
      <c r="T103" s="125"/>
      <c r="U103" s="125"/>
      <c r="V103" s="125"/>
      <c r="W103" s="128"/>
      <c r="X103" s="125"/>
    </row>
    <row r="104" spans="1:24" ht="15.75" customHeight="1" thickTop="1" thickBot="1" x14ac:dyDescent="0.25">
      <c r="A104" s="131" t="s">
        <v>733</v>
      </c>
      <c r="B104" s="131">
        <v>102</v>
      </c>
      <c r="C104" s="131" t="s">
        <v>279</v>
      </c>
      <c r="D104" s="132"/>
      <c r="E104" s="132">
        <v>18.8</v>
      </c>
      <c r="F104" s="134">
        <v>5.03</v>
      </c>
      <c r="G104" s="133">
        <v>14415900</v>
      </c>
      <c r="H104" s="133">
        <v>265773</v>
      </c>
      <c r="I104" s="133">
        <v>57297</v>
      </c>
      <c r="J104" s="132">
        <v>15.23</v>
      </c>
      <c r="K104" s="132">
        <v>1.32</v>
      </c>
      <c r="L104" s="132">
        <v>0.18</v>
      </c>
      <c r="M104" s="132">
        <v>0.35</v>
      </c>
      <c r="N104" s="132">
        <v>1.23</v>
      </c>
      <c r="O104" s="132"/>
      <c r="P104" s="132"/>
      <c r="Q104" s="132"/>
      <c r="R104" s="132">
        <v>3.63</v>
      </c>
      <c r="S104" s="132"/>
      <c r="T104" s="132"/>
      <c r="U104" s="132"/>
      <c r="V104" s="132"/>
      <c r="W104" s="134"/>
      <c r="X104" s="132"/>
    </row>
    <row r="105" spans="1:24" ht="15.75" customHeight="1" thickTop="1" thickBot="1" x14ac:dyDescent="0.25">
      <c r="A105" s="129" t="s">
        <v>732</v>
      </c>
      <c r="B105" s="129">
        <v>103</v>
      </c>
      <c r="C105" s="129" t="s">
        <v>279</v>
      </c>
      <c r="D105" s="125"/>
      <c r="E105" s="125">
        <v>2.82</v>
      </c>
      <c r="F105" s="126">
        <v>-1.4</v>
      </c>
      <c r="G105" s="130">
        <v>1529000</v>
      </c>
      <c r="H105" s="130">
        <v>4332</v>
      </c>
      <c r="I105" s="130">
        <v>2576</v>
      </c>
      <c r="J105" s="125"/>
      <c r="K105" s="125">
        <v>0.63</v>
      </c>
      <c r="L105" s="125">
        <v>1.7</v>
      </c>
      <c r="M105" s="125"/>
      <c r="N105" s="125">
        <v>0</v>
      </c>
      <c r="O105" s="125"/>
      <c r="P105" s="125"/>
      <c r="Q105" s="125"/>
      <c r="R105" s="125"/>
      <c r="S105" s="125"/>
      <c r="T105" s="125"/>
      <c r="U105" s="125"/>
      <c r="V105" s="125"/>
      <c r="W105" s="128"/>
      <c r="X105" s="125"/>
    </row>
    <row r="106" spans="1:24" ht="15.75" customHeight="1" thickTop="1" thickBot="1" x14ac:dyDescent="0.25">
      <c r="A106" s="131" t="s">
        <v>731</v>
      </c>
      <c r="B106" s="131">
        <v>104</v>
      </c>
      <c r="C106" s="131" t="s">
        <v>279</v>
      </c>
      <c r="D106" s="132"/>
      <c r="E106" s="132">
        <v>1.62</v>
      </c>
      <c r="F106" s="132">
        <v>0</v>
      </c>
      <c r="G106" s="133">
        <v>52400</v>
      </c>
      <c r="H106" s="132">
        <v>84</v>
      </c>
      <c r="I106" s="133">
        <v>1661</v>
      </c>
      <c r="J106" s="132">
        <v>42.94</v>
      </c>
      <c r="K106" s="132">
        <v>1.32</v>
      </c>
      <c r="L106" s="132">
        <v>0.04</v>
      </c>
      <c r="M106" s="132">
        <v>0.02</v>
      </c>
      <c r="N106" s="132">
        <v>0.04</v>
      </c>
      <c r="O106" s="132"/>
      <c r="P106" s="132"/>
      <c r="Q106" s="132"/>
      <c r="R106" s="132">
        <v>1.23</v>
      </c>
      <c r="S106" s="132"/>
      <c r="T106" s="132"/>
      <c r="U106" s="132"/>
      <c r="V106" s="132"/>
      <c r="W106" s="134"/>
      <c r="X106" s="132"/>
    </row>
    <row r="107" spans="1:24" ht="15.75" customHeight="1" thickTop="1" thickBot="1" x14ac:dyDescent="0.25">
      <c r="A107" s="129" t="s">
        <v>730</v>
      </c>
      <c r="B107" s="129">
        <v>105</v>
      </c>
      <c r="C107" s="129" t="s">
        <v>279</v>
      </c>
      <c r="D107" s="125"/>
      <c r="E107" s="125">
        <v>0.77</v>
      </c>
      <c r="F107" s="126">
        <v>-4.9400000000000004</v>
      </c>
      <c r="G107" s="130">
        <v>183201300</v>
      </c>
      <c r="H107" s="130">
        <v>143405</v>
      </c>
      <c r="I107" s="130">
        <v>5257</v>
      </c>
      <c r="J107" s="125">
        <v>11.38</v>
      </c>
      <c r="K107" s="125">
        <v>2.08</v>
      </c>
      <c r="L107" s="125">
        <v>0.04</v>
      </c>
      <c r="M107" s="125">
        <v>0.02</v>
      </c>
      <c r="N107" s="125">
        <v>7.0000000000000007E-2</v>
      </c>
      <c r="O107" s="125"/>
      <c r="P107" s="125"/>
      <c r="Q107" s="125"/>
      <c r="R107" s="125">
        <v>5</v>
      </c>
      <c r="S107" s="125"/>
      <c r="T107" s="125"/>
      <c r="U107" s="125"/>
      <c r="V107" s="125"/>
      <c r="W107" s="128"/>
      <c r="X107" s="125"/>
    </row>
    <row r="108" spans="1:24" ht="15.75" customHeight="1" thickTop="1" thickBot="1" x14ac:dyDescent="0.25">
      <c r="A108" s="131" t="s">
        <v>729</v>
      </c>
      <c r="B108" s="131">
        <v>106</v>
      </c>
      <c r="C108" s="131" t="s">
        <v>279</v>
      </c>
      <c r="D108" s="132"/>
      <c r="E108" s="132">
        <v>7.35</v>
      </c>
      <c r="F108" s="134">
        <v>2.8</v>
      </c>
      <c r="G108" s="133">
        <v>2719900</v>
      </c>
      <c r="H108" s="133">
        <v>19867</v>
      </c>
      <c r="I108" s="133">
        <v>5969</v>
      </c>
      <c r="J108" s="132">
        <v>36.97</v>
      </c>
      <c r="K108" s="132">
        <v>2.93</v>
      </c>
      <c r="L108" s="132">
        <v>3.67</v>
      </c>
      <c r="M108" s="132">
        <v>0.06</v>
      </c>
      <c r="N108" s="132">
        <v>0.2</v>
      </c>
      <c r="O108" s="132"/>
      <c r="P108" s="132"/>
      <c r="Q108" s="132"/>
      <c r="R108" s="132">
        <v>0.84</v>
      </c>
      <c r="S108" s="132"/>
      <c r="T108" s="132"/>
      <c r="U108" s="132"/>
      <c r="V108" s="132"/>
      <c r="W108" s="134"/>
      <c r="X108" s="132"/>
    </row>
    <row r="109" spans="1:24" ht="15.75" customHeight="1" thickTop="1" thickBot="1" x14ac:dyDescent="0.25">
      <c r="A109" s="129" t="s">
        <v>728</v>
      </c>
      <c r="B109" s="129">
        <v>107</v>
      </c>
      <c r="C109" s="129" t="s">
        <v>279</v>
      </c>
      <c r="D109" s="125"/>
      <c r="E109" s="125">
        <v>1.58</v>
      </c>
      <c r="F109" s="126">
        <v>-4.82</v>
      </c>
      <c r="G109" s="130">
        <v>10270400</v>
      </c>
      <c r="H109" s="130">
        <v>16541</v>
      </c>
      <c r="I109" s="130">
        <v>1771</v>
      </c>
      <c r="J109" s="125">
        <v>19.27</v>
      </c>
      <c r="K109" s="125">
        <v>0.91</v>
      </c>
      <c r="L109" s="125">
        <v>0.02</v>
      </c>
      <c r="M109" s="125">
        <v>0.04</v>
      </c>
      <c r="N109" s="125">
        <v>0.08</v>
      </c>
      <c r="O109" s="125"/>
      <c r="P109" s="125"/>
      <c r="Q109" s="125"/>
      <c r="R109" s="125">
        <v>4.82</v>
      </c>
      <c r="S109" s="125"/>
      <c r="T109" s="125"/>
      <c r="U109" s="125"/>
      <c r="V109" s="125"/>
      <c r="W109" s="128"/>
      <c r="X109" s="125"/>
    </row>
    <row r="110" spans="1:24" ht="15.75" customHeight="1" thickTop="1" thickBot="1" x14ac:dyDescent="0.25">
      <c r="A110" s="131" t="s">
        <v>727</v>
      </c>
      <c r="B110" s="131">
        <v>108</v>
      </c>
      <c r="C110" s="131" t="s">
        <v>279</v>
      </c>
      <c r="D110" s="132"/>
      <c r="E110" s="132">
        <v>0.44</v>
      </c>
      <c r="F110" s="135">
        <v>-4.3499999999999996</v>
      </c>
      <c r="G110" s="133">
        <v>13391700</v>
      </c>
      <c r="H110" s="133">
        <v>5982</v>
      </c>
      <c r="I110" s="132">
        <v>937</v>
      </c>
      <c r="J110" s="132"/>
      <c r="K110" s="132">
        <v>1.69</v>
      </c>
      <c r="L110" s="132">
        <v>2.25</v>
      </c>
      <c r="M110" s="132"/>
      <c r="N110" s="132">
        <v>0</v>
      </c>
      <c r="O110" s="132"/>
      <c r="P110" s="132"/>
      <c r="Q110" s="132"/>
      <c r="R110" s="132"/>
      <c r="S110" s="132"/>
      <c r="T110" s="132"/>
      <c r="U110" s="132"/>
      <c r="V110" s="132"/>
      <c r="W110" s="134"/>
      <c r="X110" s="132"/>
    </row>
    <row r="111" spans="1:24" ht="15.75" customHeight="1" thickTop="1" thickBot="1" x14ac:dyDescent="0.25">
      <c r="A111" s="129" t="s">
        <v>726</v>
      </c>
      <c r="B111" s="129">
        <v>109</v>
      </c>
      <c r="C111" s="125" t="s">
        <v>977</v>
      </c>
      <c r="D111" s="125"/>
      <c r="E111" s="125">
        <v>12</v>
      </c>
      <c r="F111" s="125">
        <v>0</v>
      </c>
      <c r="G111" s="125">
        <v>100</v>
      </c>
      <c r="H111" s="125">
        <v>1</v>
      </c>
      <c r="I111" s="125">
        <v>144</v>
      </c>
      <c r="J111" s="125"/>
      <c r="K111" s="125">
        <v>0.37</v>
      </c>
      <c r="L111" s="125">
        <v>0.57999999999999996</v>
      </c>
      <c r="M111" s="125"/>
      <c r="N111" s="125">
        <v>0</v>
      </c>
      <c r="O111" s="125">
        <v>-3.04</v>
      </c>
      <c r="P111" s="125">
        <v>-4.53</v>
      </c>
      <c r="Q111" s="125">
        <v>-12.93</v>
      </c>
      <c r="R111" s="125"/>
      <c r="S111" s="125">
        <v>29.51</v>
      </c>
      <c r="T111" s="125"/>
      <c r="U111" s="125"/>
      <c r="V111" s="125"/>
      <c r="W111" s="128"/>
      <c r="X111" s="125"/>
    </row>
    <row r="112" spans="1:24" ht="15.75" customHeight="1" thickTop="1" thickBot="1" x14ac:dyDescent="0.25">
      <c r="A112" s="131" t="s">
        <v>725</v>
      </c>
      <c r="B112" s="131">
        <v>110</v>
      </c>
      <c r="C112" s="131" t="s">
        <v>279</v>
      </c>
      <c r="D112" s="132"/>
      <c r="E112" s="132">
        <v>8.6</v>
      </c>
      <c r="F112" s="135">
        <v>-2.27</v>
      </c>
      <c r="G112" s="133">
        <v>38994800</v>
      </c>
      <c r="H112" s="133">
        <v>337195</v>
      </c>
      <c r="I112" s="133">
        <v>113203</v>
      </c>
      <c r="J112" s="132">
        <v>17.62</v>
      </c>
      <c r="K112" s="132">
        <v>1.95</v>
      </c>
      <c r="L112" s="132">
        <v>2.29</v>
      </c>
      <c r="M112" s="132">
        <v>0.15</v>
      </c>
      <c r="N112" s="132">
        <v>0.49</v>
      </c>
      <c r="O112" s="132"/>
      <c r="P112" s="132"/>
      <c r="Q112" s="132"/>
      <c r="R112" s="132">
        <v>5.45</v>
      </c>
      <c r="S112" s="132"/>
      <c r="T112" s="132"/>
      <c r="U112" s="132"/>
      <c r="V112" s="132"/>
      <c r="W112" s="134"/>
      <c r="X112" s="132"/>
    </row>
    <row r="113" spans="1:24" ht="15.75" customHeight="1" thickTop="1" thickBot="1" x14ac:dyDescent="0.25">
      <c r="A113" s="129" t="s">
        <v>724</v>
      </c>
      <c r="B113" s="129">
        <v>111</v>
      </c>
      <c r="C113" s="129" t="s">
        <v>279</v>
      </c>
      <c r="D113" s="125"/>
      <c r="E113" s="125">
        <v>1.22</v>
      </c>
      <c r="F113" s="126">
        <v>-2.4</v>
      </c>
      <c r="G113" s="130">
        <v>169400</v>
      </c>
      <c r="H113" s="125">
        <v>207</v>
      </c>
      <c r="I113" s="125">
        <v>922</v>
      </c>
      <c r="J113" s="125">
        <v>56.67</v>
      </c>
      <c r="K113" s="125">
        <v>0.8</v>
      </c>
      <c r="L113" s="125">
        <v>0.53</v>
      </c>
      <c r="M113" s="125">
        <v>0.02</v>
      </c>
      <c r="N113" s="125">
        <v>0.02</v>
      </c>
      <c r="O113" s="125"/>
      <c r="P113" s="125"/>
      <c r="Q113" s="125"/>
      <c r="R113" s="125">
        <v>1.6</v>
      </c>
      <c r="S113" s="125"/>
      <c r="T113" s="125"/>
      <c r="U113" s="125"/>
      <c r="V113" s="125"/>
      <c r="W113" s="128"/>
      <c r="X113" s="125"/>
    </row>
    <row r="114" spans="1:24" ht="15.75" customHeight="1" thickTop="1" thickBot="1" x14ac:dyDescent="0.25">
      <c r="A114" s="131" t="s">
        <v>723</v>
      </c>
      <c r="B114" s="131">
        <v>112</v>
      </c>
      <c r="C114" s="131" t="s">
        <v>279</v>
      </c>
      <c r="D114" s="132"/>
      <c r="E114" s="132">
        <v>14.8</v>
      </c>
      <c r="F114" s="134">
        <v>0.68</v>
      </c>
      <c r="G114" s="133">
        <v>28800</v>
      </c>
      <c r="H114" s="132">
        <v>425</v>
      </c>
      <c r="I114" s="132">
        <v>444</v>
      </c>
      <c r="J114" s="132">
        <v>6.65</v>
      </c>
      <c r="K114" s="132">
        <v>0.59</v>
      </c>
      <c r="L114" s="132">
        <v>1.47</v>
      </c>
      <c r="M114" s="132">
        <v>0.25</v>
      </c>
      <c r="N114" s="132">
        <v>2.2200000000000002</v>
      </c>
      <c r="O114" s="132"/>
      <c r="P114" s="132"/>
      <c r="Q114" s="132"/>
      <c r="R114" s="132">
        <v>1.7</v>
      </c>
      <c r="S114" s="132"/>
      <c r="T114" s="132"/>
      <c r="U114" s="132"/>
      <c r="V114" s="132"/>
      <c r="W114" s="134"/>
      <c r="X114" s="132"/>
    </row>
    <row r="115" spans="1:24" ht="15.75" customHeight="1" thickTop="1" thickBot="1" x14ac:dyDescent="0.25">
      <c r="A115" s="129" t="s">
        <v>722</v>
      </c>
      <c r="B115" s="129">
        <v>113</v>
      </c>
      <c r="C115" s="129" t="s">
        <v>279</v>
      </c>
      <c r="D115" s="125"/>
      <c r="E115" s="125">
        <v>0.81</v>
      </c>
      <c r="F115" s="128">
        <v>5.19</v>
      </c>
      <c r="G115" s="130">
        <v>388946500</v>
      </c>
      <c r="H115" s="130">
        <v>313660</v>
      </c>
      <c r="I115" s="130">
        <v>3362</v>
      </c>
      <c r="J115" s="125"/>
      <c r="K115" s="125">
        <v>0.95</v>
      </c>
      <c r="L115" s="125">
        <v>1.03</v>
      </c>
      <c r="M115" s="125"/>
      <c r="N115" s="125">
        <v>0</v>
      </c>
      <c r="O115" s="125"/>
      <c r="P115" s="125"/>
      <c r="Q115" s="125"/>
      <c r="R115" s="125"/>
      <c r="S115" s="125"/>
      <c r="T115" s="125"/>
      <c r="U115" s="125"/>
      <c r="V115" s="125"/>
      <c r="W115" s="128"/>
      <c r="X115" s="125"/>
    </row>
    <row r="116" spans="1:24" ht="15.75" customHeight="1" thickTop="1" thickBot="1" x14ac:dyDescent="0.25">
      <c r="A116" s="131" t="s">
        <v>721</v>
      </c>
      <c r="B116" s="131">
        <v>114</v>
      </c>
      <c r="C116" s="131" t="s">
        <v>279</v>
      </c>
      <c r="D116" s="132"/>
      <c r="E116" s="132">
        <v>2.76</v>
      </c>
      <c r="F116" s="135">
        <v>-3.5</v>
      </c>
      <c r="G116" s="133">
        <v>3137600</v>
      </c>
      <c r="H116" s="133">
        <v>8772</v>
      </c>
      <c r="I116" s="132">
        <v>773</v>
      </c>
      <c r="J116" s="132">
        <v>13.44</v>
      </c>
      <c r="K116" s="132">
        <v>1.42</v>
      </c>
      <c r="L116" s="132">
        <v>2.19</v>
      </c>
      <c r="M116" s="132">
        <v>0.02</v>
      </c>
      <c r="N116" s="132">
        <v>0.21</v>
      </c>
      <c r="O116" s="132"/>
      <c r="P116" s="132"/>
      <c r="Q116" s="132"/>
      <c r="R116" s="132">
        <v>0.76</v>
      </c>
      <c r="S116" s="132"/>
      <c r="T116" s="132"/>
      <c r="U116" s="132"/>
      <c r="V116" s="132"/>
      <c r="W116" s="134"/>
      <c r="X116" s="132"/>
    </row>
    <row r="117" spans="1:24" ht="15.75" customHeight="1" thickTop="1" thickBot="1" x14ac:dyDescent="0.25">
      <c r="A117" s="129" t="s">
        <v>720</v>
      </c>
      <c r="B117" s="129">
        <v>115</v>
      </c>
      <c r="C117" s="129" t="s">
        <v>279</v>
      </c>
      <c r="D117" s="125"/>
      <c r="E117" s="125">
        <v>127</v>
      </c>
      <c r="F117" s="128">
        <v>1.6</v>
      </c>
      <c r="G117" s="130">
        <v>9651400</v>
      </c>
      <c r="H117" s="130">
        <v>1218739</v>
      </c>
      <c r="I117" s="130">
        <v>127000</v>
      </c>
      <c r="J117" s="125">
        <v>37.08</v>
      </c>
      <c r="K117" s="125">
        <v>12.21</v>
      </c>
      <c r="L117" s="125">
        <v>0.7</v>
      </c>
      <c r="M117" s="125">
        <v>1.5</v>
      </c>
      <c r="N117" s="125">
        <v>3.42</v>
      </c>
      <c r="O117" s="125"/>
      <c r="P117" s="125"/>
      <c r="Q117" s="125"/>
      <c r="R117" s="125">
        <v>1.92</v>
      </c>
      <c r="S117" s="125"/>
      <c r="T117" s="125"/>
      <c r="U117" s="125"/>
      <c r="V117" s="125"/>
      <c r="W117" s="128"/>
      <c r="X117" s="125"/>
    </row>
    <row r="118" spans="1:24" ht="15.75" customHeight="1" thickTop="1" thickBot="1" x14ac:dyDescent="0.25">
      <c r="A118" s="131" t="s">
        <v>719</v>
      </c>
      <c r="B118" s="131">
        <v>116</v>
      </c>
      <c r="C118" s="131" t="s">
        <v>279</v>
      </c>
      <c r="D118" s="132"/>
      <c r="E118" s="132">
        <v>3.06</v>
      </c>
      <c r="F118" s="134">
        <v>10.87</v>
      </c>
      <c r="G118" s="133">
        <v>53080900</v>
      </c>
      <c r="H118" s="133">
        <v>154849</v>
      </c>
      <c r="I118" s="133">
        <v>15167</v>
      </c>
      <c r="J118" s="132">
        <v>73.42</v>
      </c>
      <c r="K118" s="132">
        <v>0.85</v>
      </c>
      <c r="L118" s="132">
        <v>3.03</v>
      </c>
      <c r="M118" s="132">
        <v>0.01</v>
      </c>
      <c r="N118" s="132">
        <v>0.04</v>
      </c>
      <c r="O118" s="132"/>
      <c r="P118" s="132"/>
      <c r="Q118" s="132"/>
      <c r="R118" s="132">
        <v>0.98</v>
      </c>
      <c r="S118" s="132"/>
      <c r="T118" s="132"/>
      <c r="U118" s="132"/>
      <c r="V118" s="132"/>
      <c r="W118" s="134"/>
      <c r="X118" s="132"/>
    </row>
    <row r="119" spans="1:24" ht="15.75" customHeight="1" thickTop="1" thickBot="1" x14ac:dyDescent="0.25">
      <c r="A119" s="129" t="s">
        <v>718</v>
      </c>
      <c r="B119" s="129">
        <v>117</v>
      </c>
      <c r="C119" s="129" t="s">
        <v>279</v>
      </c>
      <c r="D119" s="125"/>
      <c r="E119" s="125">
        <v>0.63</v>
      </c>
      <c r="F119" s="126">
        <v>-4.55</v>
      </c>
      <c r="G119" s="130">
        <v>34932300</v>
      </c>
      <c r="H119" s="130">
        <v>22140</v>
      </c>
      <c r="I119" s="130">
        <v>1744</v>
      </c>
      <c r="J119" s="125">
        <v>27.36</v>
      </c>
      <c r="K119" s="125">
        <v>1.29</v>
      </c>
      <c r="L119" s="125">
        <v>1.02</v>
      </c>
      <c r="M119" s="125">
        <v>0.02</v>
      </c>
      <c r="N119" s="125">
        <v>0.02</v>
      </c>
      <c r="O119" s="125"/>
      <c r="P119" s="125"/>
      <c r="Q119" s="125"/>
      <c r="R119" s="125">
        <v>3.03</v>
      </c>
      <c r="S119" s="125"/>
      <c r="T119" s="125"/>
      <c r="U119" s="125"/>
      <c r="V119" s="125"/>
      <c r="W119" s="128"/>
      <c r="X119" s="125"/>
    </row>
    <row r="120" spans="1:24" ht="15.75" customHeight="1" thickTop="1" thickBot="1" x14ac:dyDescent="0.25">
      <c r="A120" s="131" t="s">
        <v>717</v>
      </c>
      <c r="B120" s="131">
        <v>118</v>
      </c>
      <c r="C120" s="131" t="s">
        <v>279</v>
      </c>
      <c r="D120" s="132"/>
      <c r="E120" s="132">
        <v>1.65</v>
      </c>
      <c r="F120" s="135">
        <v>-4.62</v>
      </c>
      <c r="G120" s="133">
        <v>8244200</v>
      </c>
      <c r="H120" s="133">
        <v>13508</v>
      </c>
      <c r="I120" s="133">
        <v>1229</v>
      </c>
      <c r="J120" s="132">
        <v>3.22</v>
      </c>
      <c r="K120" s="132">
        <v>0.77</v>
      </c>
      <c r="L120" s="132">
        <v>0.5</v>
      </c>
      <c r="M120" s="132"/>
      <c r="N120" s="132">
        <v>0.51</v>
      </c>
      <c r="O120" s="132"/>
      <c r="P120" s="132"/>
      <c r="Q120" s="132"/>
      <c r="R120" s="132"/>
      <c r="S120" s="132"/>
      <c r="T120" s="132"/>
      <c r="U120" s="132"/>
      <c r="V120" s="132"/>
      <c r="W120" s="134"/>
      <c r="X120" s="132"/>
    </row>
    <row r="121" spans="1:24" ht="15.75" customHeight="1" thickTop="1" thickBot="1" x14ac:dyDescent="0.25">
      <c r="A121" s="129" t="s">
        <v>716</v>
      </c>
      <c r="B121" s="129">
        <v>119</v>
      </c>
      <c r="C121" s="129" t="s">
        <v>279</v>
      </c>
      <c r="D121" s="125"/>
      <c r="E121" s="125">
        <v>32.75</v>
      </c>
      <c r="F121" s="128">
        <v>2.34</v>
      </c>
      <c r="G121" s="130">
        <v>4298200</v>
      </c>
      <c r="H121" s="130">
        <v>139823</v>
      </c>
      <c r="I121" s="130">
        <v>44213</v>
      </c>
      <c r="J121" s="125"/>
      <c r="K121" s="125">
        <v>4.63</v>
      </c>
      <c r="L121" s="125">
        <v>2.5299999999999998</v>
      </c>
      <c r="M121" s="125"/>
      <c r="N121" s="125">
        <v>0</v>
      </c>
      <c r="O121" s="125"/>
      <c r="P121" s="125"/>
      <c r="Q121" s="125"/>
      <c r="R121" s="125"/>
      <c r="S121" s="125"/>
      <c r="T121" s="125"/>
      <c r="U121" s="125"/>
      <c r="V121" s="125"/>
      <c r="W121" s="128"/>
      <c r="X121" s="125"/>
    </row>
    <row r="122" spans="1:24" ht="15.75" customHeight="1" thickTop="1" thickBot="1" x14ac:dyDescent="0.25">
      <c r="A122" s="131" t="s">
        <v>715</v>
      </c>
      <c r="B122" s="131">
        <v>120</v>
      </c>
      <c r="C122" s="131" t="s">
        <v>279</v>
      </c>
      <c r="D122" s="132"/>
      <c r="E122" s="132">
        <v>2.08</v>
      </c>
      <c r="F122" s="132">
        <v>0</v>
      </c>
      <c r="G122" s="133">
        <v>3993300</v>
      </c>
      <c r="H122" s="133">
        <v>8400</v>
      </c>
      <c r="I122" s="133">
        <v>1928</v>
      </c>
      <c r="J122" s="132"/>
      <c r="K122" s="132">
        <v>0.69</v>
      </c>
      <c r="L122" s="132">
        <v>2.14</v>
      </c>
      <c r="M122" s="132"/>
      <c r="N122" s="132">
        <v>0</v>
      </c>
      <c r="O122" s="132"/>
      <c r="P122" s="132"/>
      <c r="Q122" s="132"/>
      <c r="R122" s="132"/>
      <c r="S122" s="132"/>
      <c r="T122" s="132"/>
      <c r="U122" s="132"/>
      <c r="V122" s="132"/>
      <c r="W122" s="134"/>
      <c r="X122" s="132"/>
    </row>
    <row r="123" spans="1:24" ht="15.75" customHeight="1" thickTop="1" thickBot="1" x14ac:dyDescent="0.25">
      <c r="A123" s="129" t="s">
        <v>714</v>
      </c>
      <c r="B123" s="129">
        <v>121</v>
      </c>
      <c r="C123" s="129" t="s">
        <v>279</v>
      </c>
      <c r="D123" s="125"/>
      <c r="E123" s="125">
        <v>0.8</v>
      </c>
      <c r="F123" s="128">
        <v>2.56</v>
      </c>
      <c r="G123" s="130">
        <v>75546600</v>
      </c>
      <c r="H123" s="130">
        <v>59731</v>
      </c>
      <c r="I123" s="130">
        <v>6613</v>
      </c>
      <c r="J123" s="125">
        <v>40.31</v>
      </c>
      <c r="K123" s="125">
        <v>1.57</v>
      </c>
      <c r="L123" s="125">
        <v>5.16</v>
      </c>
      <c r="M123" s="125"/>
      <c r="N123" s="125">
        <v>0.02</v>
      </c>
      <c r="O123" s="125"/>
      <c r="P123" s="125"/>
      <c r="Q123" s="125"/>
      <c r="R123" s="125"/>
      <c r="S123" s="125"/>
      <c r="T123" s="125"/>
      <c r="U123" s="125"/>
      <c r="V123" s="125"/>
      <c r="W123" s="128"/>
      <c r="X123" s="125"/>
    </row>
    <row r="124" spans="1:24" ht="15.75" customHeight="1" thickTop="1" thickBot="1" x14ac:dyDescent="0.25">
      <c r="A124" s="131" t="s">
        <v>713</v>
      </c>
      <c r="B124" s="131">
        <v>122</v>
      </c>
      <c r="C124" s="131" t="s">
        <v>279</v>
      </c>
      <c r="D124" s="132"/>
      <c r="E124" s="132">
        <v>1.06</v>
      </c>
      <c r="F124" s="135">
        <v>-1.85</v>
      </c>
      <c r="G124" s="133">
        <v>5099000</v>
      </c>
      <c r="H124" s="133">
        <v>5481</v>
      </c>
      <c r="I124" s="133">
        <v>4246</v>
      </c>
      <c r="J124" s="132">
        <v>25.41</v>
      </c>
      <c r="K124" s="132">
        <v>0.77</v>
      </c>
      <c r="L124" s="132">
        <v>0.77</v>
      </c>
      <c r="M124" s="132"/>
      <c r="N124" s="132">
        <v>0.04</v>
      </c>
      <c r="O124" s="132"/>
      <c r="P124" s="132"/>
      <c r="Q124" s="132"/>
      <c r="R124" s="132"/>
      <c r="S124" s="132"/>
      <c r="T124" s="132"/>
      <c r="U124" s="132"/>
      <c r="V124" s="132"/>
      <c r="W124" s="134"/>
      <c r="X124" s="132"/>
    </row>
    <row r="125" spans="1:24" ht="15.75" customHeight="1" thickTop="1" thickBot="1" x14ac:dyDescent="0.25">
      <c r="A125" s="129" t="s">
        <v>712</v>
      </c>
      <c r="B125" s="129">
        <v>123</v>
      </c>
      <c r="C125" s="129" t="s">
        <v>279</v>
      </c>
      <c r="D125" s="125"/>
      <c r="E125" s="125">
        <v>30.5</v>
      </c>
      <c r="F125" s="126">
        <v>-0.81</v>
      </c>
      <c r="G125" s="130">
        <v>203100</v>
      </c>
      <c r="H125" s="130">
        <v>6220</v>
      </c>
      <c r="I125" s="125">
        <v>366</v>
      </c>
      <c r="J125" s="125">
        <v>7.34</v>
      </c>
      <c r="K125" s="125">
        <v>0.64</v>
      </c>
      <c r="L125" s="125">
        <v>0.41</v>
      </c>
      <c r="M125" s="125">
        <v>2.6</v>
      </c>
      <c r="N125" s="125">
        <v>4.16</v>
      </c>
      <c r="O125" s="125"/>
      <c r="P125" s="125"/>
      <c r="Q125" s="125"/>
      <c r="R125" s="125">
        <v>8.4600000000000009</v>
      </c>
      <c r="S125" s="125"/>
      <c r="T125" s="125"/>
      <c r="U125" s="125"/>
      <c r="V125" s="125"/>
      <c r="W125" s="128"/>
      <c r="X125" s="125"/>
    </row>
    <row r="126" spans="1:24" ht="15.75" customHeight="1" thickTop="1" thickBot="1" x14ac:dyDescent="0.25">
      <c r="A126" s="131" t="s">
        <v>711</v>
      </c>
      <c r="B126" s="131">
        <v>124</v>
      </c>
      <c r="C126" s="131" t="s">
        <v>279</v>
      </c>
      <c r="D126" s="132"/>
      <c r="E126" s="132">
        <v>15.2</v>
      </c>
      <c r="F126" s="134">
        <v>4.1100000000000003</v>
      </c>
      <c r="G126" s="133">
        <v>21135000</v>
      </c>
      <c r="H126" s="133">
        <v>317921</v>
      </c>
      <c r="I126" s="133">
        <v>12092</v>
      </c>
      <c r="J126" s="132">
        <v>70.540000000000006</v>
      </c>
      <c r="K126" s="132">
        <v>6.52</v>
      </c>
      <c r="L126" s="132">
        <v>1.47</v>
      </c>
      <c r="M126" s="132"/>
      <c r="N126" s="132">
        <v>0.22</v>
      </c>
      <c r="O126" s="132"/>
      <c r="P126" s="132"/>
      <c r="Q126" s="132"/>
      <c r="R126" s="132">
        <v>0.04</v>
      </c>
      <c r="S126" s="132"/>
      <c r="T126" s="132"/>
      <c r="U126" s="132"/>
      <c r="V126" s="132"/>
      <c r="W126" s="134"/>
      <c r="X126" s="132"/>
    </row>
    <row r="127" spans="1:24" ht="15.75" customHeight="1" thickTop="1" thickBot="1" x14ac:dyDescent="0.25">
      <c r="A127" s="129" t="s">
        <v>710</v>
      </c>
      <c r="B127" s="129">
        <v>125</v>
      </c>
      <c r="C127" s="129" t="s">
        <v>279</v>
      </c>
      <c r="D127" s="125"/>
      <c r="E127" s="125">
        <v>1.08</v>
      </c>
      <c r="F127" s="125">
        <v>0</v>
      </c>
      <c r="G127" s="130">
        <v>12343200</v>
      </c>
      <c r="H127" s="130">
        <v>13092</v>
      </c>
      <c r="I127" s="130">
        <v>1377</v>
      </c>
      <c r="J127" s="125">
        <v>7.81</v>
      </c>
      <c r="K127" s="125">
        <v>0.74</v>
      </c>
      <c r="L127" s="125">
        <v>2.59</v>
      </c>
      <c r="M127" s="125">
        <v>0.02</v>
      </c>
      <c r="N127" s="125">
        <v>0.14000000000000001</v>
      </c>
      <c r="O127" s="125"/>
      <c r="P127" s="125"/>
      <c r="Q127" s="125"/>
      <c r="R127" s="125">
        <v>1.94</v>
      </c>
      <c r="S127" s="125"/>
      <c r="T127" s="125"/>
      <c r="U127" s="125"/>
      <c r="V127" s="125"/>
      <c r="W127" s="128"/>
      <c r="X127" s="125"/>
    </row>
    <row r="128" spans="1:24" ht="15.75" customHeight="1" thickTop="1" thickBot="1" x14ac:dyDescent="0.25">
      <c r="A128" s="131" t="s">
        <v>709</v>
      </c>
      <c r="B128" s="131">
        <v>126</v>
      </c>
      <c r="C128" s="131" t="s">
        <v>279</v>
      </c>
      <c r="D128" s="132"/>
      <c r="E128" s="132">
        <v>3.56</v>
      </c>
      <c r="F128" s="134">
        <v>0.56000000000000005</v>
      </c>
      <c r="G128" s="133">
        <v>103659900</v>
      </c>
      <c r="H128" s="133">
        <v>368377</v>
      </c>
      <c r="I128" s="133">
        <v>39160</v>
      </c>
      <c r="J128" s="132">
        <v>41.57</v>
      </c>
      <c r="K128" s="132">
        <v>9.1300000000000008</v>
      </c>
      <c r="L128" s="132">
        <v>0.5</v>
      </c>
      <c r="M128" s="132">
        <v>0.03</v>
      </c>
      <c r="N128" s="132">
        <v>0.09</v>
      </c>
      <c r="O128" s="132"/>
      <c r="P128" s="132"/>
      <c r="Q128" s="132"/>
      <c r="R128" s="132">
        <v>1.41</v>
      </c>
      <c r="S128" s="132"/>
      <c r="T128" s="132"/>
      <c r="U128" s="132"/>
      <c r="V128" s="132"/>
      <c r="W128" s="134"/>
      <c r="X128" s="132"/>
    </row>
    <row r="129" spans="1:24" ht="15.75" customHeight="1" thickTop="1" thickBot="1" x14ac:dyDescent="0.25">
      <c r="A129" s="129" t="s">
        <v>708</v>
      </c>
      <c r="B129" s="129">
        <v>127</v>
      </c>
      <c r="C129" s="129" t="s">
        <v>279</v>
      </c>
      <c r="D129" s="125"/>
      <c r="E129" s="125">
        <v>1.05</v>
      </c>
      <c r="F129" s="126">
        <v>-3.67</v>
      </c>
      <c r="G129" s="130">
        <v>31503000</v>
      </c>
      <c r="H129" s="130">
        <v>33169</v>
      </c>
      <c r="I129" s="130">
        <v>1388</v>
      </c>
      <c r="J129" s="125"/>
      <c r="K129" s="125">
        <v>1.59</v>
      </c>
      <c r="L129" s="125">
        <v>2.35</v>
      </c>
      <c r="M129" s="125"/>
      <c r="N129" s="125">
        <v>0</v>
      </c>
      <c r="O129" s="125"/>
      <c r="P129" s="125"/>
      <c r="Q129" s="125"/>
      <c r="R129" s="125"/>
      <c r="S129" s="125"/>
      <c r="T129" s="125"/>
      <c r="U129" s="125"/>
      <c r="V129" s="125"/>
      <c r="W129" s="128"/>
      <c r="X129" s="125"/>
    </row>
    <row r="130" spans="1:24" ht="15.75" customHeight="1" thickTop="1" thickBot="1" x14ac:dyDescent="0.25">
      <c r="A130" s="131" t="s">
        <v>707</v>
      </c>
      <c r="B130" s="131">
        <v>128</v>
      </c>
      <c r="C130" s="131" t="s">
        <v>279</v>
      </c>
      <c r="D130" s="132"/>
      <c r="E130" s="132">
        <v>66.5</v>
      </c>
      <c r="F130" s="135">
        <v>-0.75</v>
      </c>
      <c r="G130" s="133">
        <v>1300</v>
      </c>
      <c r="H130" s="132">
        <v>87</v>
      </c>
      <c r="I130" s="132">
        <v>499</v>
      </c>
      <c r="J130" s="132"/>
      <c r="K130" s="132">
        <v>0.66</v>
      </c>
      <c r="L130" s="132">
        <v>0.46</v>
      </c>
      <c r="M130" s="132"/>
      <c r="N130" s="132">
        <v>0</v>
      </c>
      <c r="O130" s="132"/>
      <c r="P130" s="132"/>
      <c r="Q130" s="132"/>
      <c r="R130" s="132"/>
      <c r="S130" s="132"/>
      <c r="T130" s="132"/>
      <c r="U130" s="132"/>
      <c r="V130" s="132"/>
      <c r="W130" s="134"/>
      <c r="X130" s="132"/>
    </row>
    <row r="131" spans="1:24" ht="15.75" customHeight="1" thickTop="1" thickBot="1" x14ac:dyDescent="0.25">
      <c r="A131" s="129" t="s">
        <v>706</v>
      </c>
      <c r="B131" s="129">
        <v>129</v>
      </c>
      <c r="C131" s="129" t="s">
        <v>279</v>
      </c>
      <c r="D131" s="125"/>
      <c r="E131" s="125">
        <v>4.1399999999999997</v>
      </c>
      <c r="F131" s="126">
        <v>-4.17</v>
      </c>
      <c r="G131" s="130">
        <v>2460000</v>
      </c>
      <c r="H131" s="130">
        <v>10750</v>
      </c>
      <c r="I131" s="130">
        <v>3312</v>
      </c>
      <c r="J131" s="125"/>
      <c r="K131" s="125">
        <v>4.5</v>
      </c>
      <c r="L131" s="125">
        <v>11.27</v>
      </c>
      <c r="M131" s="125"/>
      <c r="N131" s="125">
        <v>0</v>
      </c>
      <c r="O131" s="125"/>
      <c r="P131" s="125"/>
      <c r="Q131" s="125"/>
      <c r="R131" s="125"/>
      <c r="S131" s="125"/>
      <c r="T131" s="125"/>
      <c r="U131" s="125"/>
      <c r="V131" s="125"/>
      <c r="W131" s="128"/>
      <c r="X131" s="125"/>
    </row>
    <row r="132" spans="1:24" ht="15.75" customHeight="1" thickTop="1" thickBot="1" x14ac:dyDescent="0.25">
      <c r="A132" s="131" t="s">
        <v>705</v>
      </c>
      <c r="B132" s="131">
        <v>130</v>
      </c>
      <c r="C132" s="131" t="s">
        <v>279</v>
      </c>
      <c r="D132" s="132"/>
      <c r="E132" s="132">
        <v>0.88</v>
      </c>
      <c r="F132" s="135">
        <v>-1.1200000000000001</v>
      </c>
      <c r="G132" s="133">
        <v>2086700</v>
      </c>
      <c r="H132" s="133">
        <v>1878</v>
      </c>
      <c r="I132" s="132">
        <v>939</v>
      </c>
      <c r="J132" s="132"/>
      <c r="K132" s="132">
        <v>0.62</v>
      </c>
      <c r="L132" s="132">
        <v>5.35</v>
      </c>
      <c r="M132" s="132"/>
      <c r="N132" s="132">
        <v>0</v>
      </c>
      <c r="O132" s="132"/>
      <c r="P132" s="132"/>
      <c r="Q132" s="132"/>
      <c r="R132" s="132"/>
      <c r="S132" s="132"/>
      <c r="T132" s="132"/>
      <c r="U132" s="132"/>
      <c r="V132" s="132"/>
      <c r="W132" s="134"/>
      <c r="X132" s="132"/>
    </row>
    <row r="133" spans="1:24" ht="15.75" customHeight="1" thickTop="1" thickBot="1" x14ac:dyDescent="0.25">
      <c r="A133" s="129" t="s">
        <v>704</v>
      </c>
      <c r="B133" s="129">
        <v>131</v>
      </c>
      <c r="C133" s="129" t="s">
        <v>279</v>
      </c>
      <c r="D133" s="125"/>
      <c r="E133" s="125">
        <v>0.67</v>
      </c>
      <c r="F133" s="125">
        <v>0</v>
      </c>
      <c r="G133" s="130">
        <v>1727200</v>
      </c>
      <c r="H133" s="130">
        <v>1157</v>
      </c>
      <c r="I133" s="125">
        <v>579</v>
      </c>
      <c r="J133" s="125"/>
      <c r="K133" s="125">
        <v>1.6</v>
      </c>
      <c r="L133" s="125">
        <v>1.41</v>
      </c>
      <c r="M133" s="125"/>
      <c r="N133" s="125">
        <v>0</v>
      </c>
      <c r="O133" s="125"/>
      <c r="P133" s="125"/>
      <c r="Q133" s="125"/>
      <c r="R133" s="125"/>
      <c r="S133" s="125"/>
      <c r="T133" s="125"/>
      <c r="U133" s="125"/>
      <c r="V133" s="125"/>
      <c r="W133" s="128"/>
      <c r="X133" s="125"/>
    </row>
    <row r="134" spans="1:24" ht="15.75" customHeight="1" thickTop="1" thickBot="1" x14ac:dyDescent="0.25">
      <c r="A134" s="131" t="s">
        <v>703</v>
      </c>
      <c r="B134" s="131">
        <v>132</v>
      </c>
      <c r="C134" s="131" t="s">
        <v>279</v>
      </c>
      <c r="D134" s="132"/>
      <c r="E134" s="132">
        <v>0.81</v>
      </c>
      <c r="F134" s="132">
        <v>0</v>
      </c>
      <c r="G134" s="133">
        <v>1648100</v>
      </c>
      <c r="H134" s="133">
        <v>1325</v>
      </c>
      <c r="I134" s="133">
        <v>28206</v>
      </c>
      <c r="J134" s="132">
        <v>51.09</v>
      </c>
      <c r="K134" s="132">
        <v>0.69</v>
      </c>
      <c r="L134" s="132">
        <v>8.8000000000000007</v>
      </c>
      <c r="M134" s="132">
        <v>0.01</v>
      </c>
      <c r="N134" s="132">
        <v>0.02</v>
      </c>
      <c r="O134" s="132"/>
      <c r="P134" s="132"/>
      <c r="Q134" s="132"/>
      <c r="R134" s="132">
        <v>0.62</v>
      </c>
      <c r="S134" s="132"/>
      <c r="T134" s="132"/>
      <c r="U134" s="132"/>
      <c r="V134" s="132"/>
      <c r="W134" s="134"/>
      <c r="X134" s="132"/>
    </row>
    <row r="135" spans="1:24" ht="15.75" customHeight="1" thickTop="1" thickBot="1" x14ac:dyDescent="0.25">
      <c r="A135" s="129" t="s">
        <v>702</v>
      </c>
      <c r="B135" s="129">
        <v>133</v>
      </c>
      <c r="C135" s="129" t="s">
        <v>279</v>
      </c>
      <c r="D135" s="125"/>
      <c r="E135" s="125">
        <v>2.2999999999999998</v>
      </c>
      <c r="F135" s="126">
        <v>-2.54</v>
      </c>
      <c r="G135" s="130">
        <v>369600</v>
      </c>
      <c r="H135" s="125">
        <v>853</v>
      </c>
      <c r="I135" s="125">
        <v>690</v>
      </c>
      <c r="J135" s="125"/>
      <c r="K135" s="125">
        <v>0.53</v>
      </c>
      <c r="L135" s="125">
        <v>0.02</v>
      </c>
      <c r="M135" s="125"/>
      <c r="N135" s="125">
        <v>0</v>
      </c>
      <c r="O135" s="125"/>
      <c r="P135" s="125"/>
      <c r="Q135" s="125"/>
      <c r="R135" s="125"/>
      <c r="S135" s="125"/>
      <c r="T135" s="125"/>
      <c r="U135" s="125"/>
      <c r="V135" s="125"/>
      <c r="W135" s="128"/>
      <c r="X135" s="125"/>
    </row>
    <row r="136" spans="1:24" ht="15.75" customHeight="1" thickTop="1" thickBot="1" x14ac:dyDescent="0.25">
      <c r="A136" s="131" t="s">
        <v>701</v>
      </c>
      <c r="B136" s="131">
        <v>134</v>
      </c>
      <c r="C136" s="131" t="s">
        <v>279</v>
      </c>
      <c r="D136" s="132"/>
      <c r="E136" s="132">
        <v>18.7</v>
      </c>
      <c r="F136" s="135">
        <v>-1.06</v>
      </c>
      <c r="G136" s="133">
        <v>21614600</v>
      </c>
      <c r="H136" s="133">
        <v>406596</v>
      </c>
      <c r="I136" s="133">
        <v>31676</v>
      </c>
      <c r="J136" s="132">
        <v>33.25</v>
      </c>
      <c r="K136" s="132">
        <v>1.21</v>
      </c>
      <c r="L136" s="132">
        <v>2.19</v>
      </c>
      <c r="M136" s="132">
        <v>0.2</v>
      </c>
      <c r="N136" s="132">
        <v>0.56000000000000005</v>
      </c>
      <c r="O136" s="132"/>
      <c r="P136" s="132"/>
      <c r="Q136" s="132"/>
      <c r="R136" s="132">
        <v>1.06</v>
      </c>
      <c r="S136" s="132"/>
      <c r="T136" s="132"/>
      <c r="U136" s="132"/>
      <c r="V136" s="132"/>
      <c r="W136" s="134"/>
      <c r="X136" s="132"/>
    </row>
    <row r="137" spans="1:24" ht="15.75" customHeight="1" thickTop="1" thickBot="1" x14ac:dyDescent="0.25">
      <c r="A137" s="129" t="s">
        <v>700</v>
      </c>
      <c r="B137" s="129">
        <v>135</v>
      </c>
      <c r="C137" s="129" t="s">
        <v>279</v>
      </c>
      <c r="D137" s="125"/>
      <c r="E137" s="125">
        <v>5.5</v>
      </c>
      <c r="F137" s="125">
        <v>0</v>
      </c>
      <c r="G137" s="130">
        <v>10751700</v>
      </c>
      <c r="H137" s="130">
        <v>58786</v>
      </c>
      <c r="I137" s="130">
        <v>44712</v>
      </c>
      <c r="J137" s="125">
        <v>52.06</v>
      </c>
      <c r="K137" s="125">
        <v>1.9</v>
      </c>
      <c r="L137" s="125">
        <v>1.35</v>
      </c>
      <c r="M137" s="125">
        <v>0.04</v>
      </c>
      <c r="N137" s="125">
        <v>0.11</v>
      </c>
      <c r="O137" s="125"/>
      <c r="P137" s="125"/>
      <c r="Q137" s="125"/>
      <c r="R137" s="125">
        <v>0.64</v>
      </c>
      <c r="S137" s="125"/>
      <c r="T137" s="125"/>
      <c r="U137" s="125"/>
      <c r="V137" s="125"/>
      <c r="W137" s="128"/>
      <c r="X137" s="125"/>
    </row>
    <row r="138" spans="1:24" ht="15.75" customHeight="1" thickTop="1" thickBot="1" x14ac:dyDescent="0.25">
      <c r="A138" s="131" t="s">
        <v>699</v>
      </c>
      <c r="B138" s="131">
        <v>136</v>
      </c>
      <c r="C138" s="131" t="s">
        <v>279</v>
      </c>
      <c r="D138" s="132"/>
      <c r="E138" s="132">
        <v>2.9</v>
      </c>
      <c r="F138" s="134">
        <v>1.4</v>
      </c>
      <c r="G138" s="133">
        <v>72400</v>
      </c>
      <c r="H138" s="132">
        <v>209</v>
      </c>
      <c r="I138" s="133">
        <v>1105</v>
      </c>
      <c r="J138" s="132">
        <v>874.37</v>
      </c>
      <c r="K138" s="132">
        <v>0.82</v>
      </c>
      <c r="L138" s="132">
        <v>0.11</v>
      </c>
      <c r="M138" s="132"/>
      <c r="N138" s="132">
        <v>0</v>
      </c>
      <c r="O138" s="132"/>
      <c r="P138" s="132"/>
      <c r="Q138" s="132"/>
      <c r="R138" s="132"/>
      <c r="S138" s="132"/>
      <c r="T138" s="132"/>
      <c r="U138" s="132"/>
      <c r="V138" s="132"/>
      <c r="W138" s="134"/>
      <c r="X138" s="132"/>
    </row>
    <row r="139" spans="1:24" ht="15.75" customHeight="1" thickTop="1" thickBot="1" x14ac:dyDescent="0.25">
      <c r="A139" s="129" t="s">
        <v>698</v>
      </c>
      <c r="B139" s="129">
        <v>137</v>
      </c>
      <c r="C139" s="129" t="s">
        <v>279</v>
      </c>
      <c r="D139" s="125"/>
      <c r="E139" s="125">
        <v>2.78</v>
      </c>
      <c r="F139" s="125">
        <v>0</v>
      </c>
      <c r="G139" s="130">
        <v>260600</v>
      </c>
      <c r="H139" s="125">
        <v>716</v>
      </c>
      <c r="I139" s="130">
        <v>2669</v>
      </c>
      <c r="J139" s="125"/>
      <c r="K139" s="125">
        <v>1.29</v>
      </c>
      <c r="L139" s="125">
        <v>2.0099999999999998</v>
      </c>
      <c r="M139" s="125"/>
      <c r="N139" s="125">
        <v>0</v>
      </c>
      <c r="O139" s="125"/>
      <c r="P139" s="125"/>
      <c r="Q139" s="125"/>
      <c r="R139" s="125"/>
      <c r="S139" s="125"/>
      <c r="T139" s="125"/>
      <c r="U139" s="125"/>
      <c r="V139" s="125"/>
      <c r="W139" s="128"/>
      <c r="X139" s="125"/>
    </row>
    <row r="140" spans="1:24" ht="15.75" customHeight="1" thickTop="1" thickBot="1" x14ac:dyDescent="0.25">
      <c r="A140" s="131" t="s">
        <v>697</v>
      </c>
      <c r="B140" s="131">
        <v>138</v>
      </c>
      <c r="C140" s="131" t="s">
        <v>279</v>
      </c>
      <c r="D140" s="132"/>
      <c r="E140" s="132">
        <v>1.29</v>
      </c>
      <c r="F140" s="135">
        <v>-3.01</v>
      </c>
      <c r="G140" s="133">
        <v>1175900</v>
      </c>
      <c r="H140" s="133">
        <v>1514</v>
      </c>
      <c r="I140" s="133">
        <v>1290</v>
      </c>
      <c r="J140" s="132">
        <v>13.06</v>
      </c>
      <c r="K140" s="132">
        <v>0.48</v>
      </c>
      <c r="L140" s="132">
        <v>1.1000000000000001</v>
      </c>
      <c r="M140" s="132"/>
      <c r="N140" s="132">
        <v>0.1</v>
      </c>
      <c r="O140" s="132"/>
      <c r="P140" s="132"/>
      <c r="Q140" s="132"/>
      <c r="R140" s="132">
        <v>0.24</v>
      </c>
      <c r="S140" s="132"/>
      <c r="T140" s="132"/>
      <c r="U140" s="132"/>
      <c r="V140" s="132"/>
      <c r="W140" s="134"/>
      <c r="X140" s="132"/>
    </row>
    <row r="141" spans="1:24" ht="15.75" customHeight="1" thickTop="1" thickBot="1" x14ac:dyDescent="0.25">
      <c r="A141" s="129" t="s">
        <v>696</v>
      </c>
      <c r="B141" s="129">
        <v>139</v>
      </c>
      <c r="C141" s="129" t="s">
        <v>279</v>
      </c>
      <c r="D141" s="125"/>
      <c r="E141" s="125">
        <v>1.43</v>
      </c>
      <c r="F141" s="125">
        <v>0</v>
      </c>
      <c r="G141" s="130">
        <v>1200300</v>
      </c>
      <c r="H141" s="130">
        <v>1717</v>
      </c>
      <c r="I141" s="125">
        <v>365</v>
      </c>
      <c r="J141" s="125"/>
      <c r="K141" s="125">
        <v>0.79</v>
      </c>
      <c r="L141" s="125">
        <v>1.43</v>
      </c>
      <c r="M141" s="125"/>
      <c r="N141" s="125">
        <v>0</v>
      </c>
      <c r="O141" s="125"/>
      <c r="P141" s="125"/>
      <c r="Q141" s="125"/>
      <c r="R141" s="125"/>
      <c r="S141" s="125"/>
      <c r="T141" s="125"/>
      <c r="U141" s="125"/>
      <c r="V141" s="125"/>
      <c r="W141" s="128"/>
      <c r="X141" s="125"/>
    </row>
    <row r="142" spans="1:24" ht="15.75" customHeight="1" thickTop="1" thickBot="1" x14ac:dyDescent="0.25">
      <c r="A142" s="131" t="s">
        <v>695</v>
      </c>
      <c r="B142" s="131">
        <v>140</v>
      </c>
      <c r="C142" s="131" t="s">
        <v>279</v>
      </c>
      <c r="D142" s="132"/>
      <c r="E142" s="132">
        <v>2.34</v>
      </c>
      <c r="F142" s="135">
        <v>-0.85</v>
      </c>
      <c r="G142" s="133">
        <v>584700</v>
      </c>
      <c r="H142" s="133">
        <v>1367</v>
      </c>
      <c r="I142" s="133">
        <v>9414</v>
      </c>
      <c r="J142" s="132">
        <v>51.86</v>
      </c>
      <c r="K142" s="132">
        <v>2.69</v>
      </c>
      <c r="L142" s="132">
        <v>1.48</v>
      </c>
      <c r="M142" s="132">
        <v>0.05</v>
      </c>
      <c r="N142" s="132">
        <v>0.05</v>
      </c>
      <c r="O142" s="132"/>
      <c r="P142" s="132"/>
      <c r="Q142" s="132"/>
      <c r="R142" s="132">
        <v>2.2000000000000002</v>
      </c>
      <c r="S142" s="132"/>
      <c r="T142" s="132"/>
      <c r="U142" s="132"/>
      <c r="V142" s="132"/>
      <c r="W142" s="134"/>
      <c r="X142" s="132"/>
    </row>
    <row r="143" spans="1:24" ht="15.75" customHeight="1" thickTop="1" thickBot="1" x14ac:dyDescent="0.25">
      <c r="A143" s="129" t="s">
        <v>694</v>
      </c>
      <c r="B143" s="129">
        <v>141</v>
      </c>
      <c r="C143" s="129" t="s">
        <v>279</v>
      </c>
      <c r="D143" s="125"/>
      <c r="E143" s="125">
        <v>2</v>
      </c>
      <c r="F143" s="128">
        <v>1.52</v>
      </c>
      <c r="G143" s="130">
        <v>895600</v>
      </c>
      <c r="H143" s="130">
        <v>1795</v>
      </c>
      <c r="I143" s="130">
        <v>2056</v>
      </c>
      <c r="J143" s="125">
        <v>28.56</v>
      </c>
      <c r="K143" s="125">
        <v>0.99</v>
      </c>
      <c r="L143" s="125">
        <v>2.0499999999999998</v>
      </c>
      <c r="M143" s="125">
        <v>0.05</v>
      </c>
      <c r="N143" s="125">
        <v>7.0000000000000007E-2</v>
      </c>
      <c r="O143" s="125"/>
      <c r="P143" s="125"/>
      <c r="Q143" s="125"/>
      <c r="R143" s="125">
        <v>2.54</v>
      </c>
      <c r="S143" s="125"/>
      <c r="T143" s="125"/>
      <c r="U143" s="125"/>
      <c r="V143" s="125"/>
      <c r="W143" s="128"/>
      <c r="X143" s="125"/>
    </row>
    <row r="144" spans="1:24" ht="15.75" customHeight="1" thickTop="1" thickBot="1" x14ac:dyDescent="0.25">
      <c r="A144" s="131" t="s">
        <v>693</v>
      </c>
      <c r="B144" s="131">
        <v>142</v>
      </c>
      <c r="C144" s="131" t="s">
        <v>279</v>
      </c>
      <c r="D144" s="132"/>
      <c r="E144" s="132">
        <v>1.79</v>
      </c>
      <c r="F144" s="135">
        <v>-2.19</v>
      </c>
      <c r="G144" s="133">
        <v>1018100</v>
      </c>
      <c r="H144" s="133">
        <v>1822</v>
      </c>
      <c r="I144" s="133">
        <v>1054</v>
      </c>
      <c r="J144" s="132">
        <v>16.78</v>
      </c>
      <c r="K144" s="132">
        <v>1.33</v>
      </c>
      <c r="L144" s="132">
        <v>0.51</v>
      </c>
      <c r="M144" s="132">
        <v>0.05</v>
      </c>
      <c r="N144" s="132">
        <v>0.11</v>
      </c>
      <c r="O144" s="132"/>
      <c r="P144" s="132"/>
      <c r="Q144" s="132"/>
      <c r="R144" s="132">
        <v>2.73</v>
      </c>
      <c r="S144" s="132"/>
      <c r="T144" s="132"/>
      <c r="U144" s="132"/>
      <c r="V144" s="132"/>
      <c r="W144" s="134"/>
      <c r="X144" s="132"/>
    </row>
    <row r="145" spans="1:24" ht="15.75" customHeight="1" thickTop="1" thickBot="1" x14ac:dyDescent="0.25">
      <c r="A145" s="129" t="s">
        <v>692</v>
      </c>
      <c r="B145" s="129">
        <v>143</v>
      </c>
      <c r="C145" s="129" t="s">
        <v>279</v>
      </c>
      <c r="D145" s="125"/>
      <c r="E145" s="125">
        <v>71</v>
      </c>
      <c r="F145" s="128">
        <v>0.35</v>
      </c>
      <c r="G145" s="130">
        <v>5628700</v>
      </c>
      <c r="H145" s="130">
        <v>397838</v>
      </c>
      <c r="I145" s="130">
        <v>85200</v>
      </c>
      <c r="J145" s="125">
        <v>48.18</v>
      </c>
      <c r="K145" s="125">
        <v>19.29</v>
      </c>
      <c r="L145" s="125">
        <v>1.39</v>
      </c>
      <c r="M145" s="125">
        <v>1</v>
      </c>
      <c r="N145" s="125">
        <v>1.47</v>
      </c>
      <c r="O145" s="125"/>
      <c r="P145" s="125"/>
      <c r="Q145" s="125"/>
      <c r="R145" s="125">
        <v>1.41</v>
      </c>
      <c r="S145" s="125"/>
      <c r="T145" s="125"/>
      <c r="U145" s="125"/>
      <c r="V145" s="125"/>
      <c r="W145" s="128"/>
      <c r="X145" s="125"/>
    </row>
    <row r="146" spans="1:24" ht="15.75" customHeight="1" thickTop="1" thickBot="1" x14ac:dyDescent="0.25">
      <c r="A146" s="131" t="s">
        <v>691</v>
      </c>
      <c r="B146" s="131">
        <v>144</v>
      </c>
      <c r="C146" s="131" t="s">
        <v>279</v>
      </c>
      <c r="D146" s="132"/>
      <c r="E146" s="132">
        <v>3.06</v>
      </c>
      <c r="F146" s="134">
        <v>4.08</v>
      </c>
      <c r="G146" s="133">
        <v>1312000</v>
      </c>
      <c r="H146" s="133">
        <v>3975</v>
      </c>
      <c r="I146" s="132">
        <v>410</v>
      </c>
      <c r="J146" s="132"/>
      <c r="K146" s="132">
        <v>0.99</v>
      </c>
      <c r="L146" s="132">
        <v>0.18</v>
      </c>
      <c r="M146" s="132"/>
      <c r="N146" s="132">
        <v>0</v>
      </c>
      <c r="O146" s="132"/>
      <c r="P146" s="132"/>
      <c r="Q146" s="132"/>
      <c r="R146" s="132"/>
      <c r="S146" s="132"/>
      <c r="T146" s="132"/>
      <c r="U146" s="132"/>
      <c r="V146" s="132"/>
      <c r="W146" s="134"/>
      <c r="X146" s="132"/>
    </row>
    <row r="147" spans="1:24" ht="15.75" customHeight="1" thickTop="1" thickBot="1" x14ac:dyDescent="0.25">
      <c r="A147" s="129" t="s">
        <v>690</v>
      </c>
      <c r="B147" s="129">
        <v>145</v>
      </c>
      <c r="C147" s="129" t="s">
        <v>279</v>
      </c>
      <c r="D147" s="125"/>
      <c r="E147" s="125">
        <v>2.56</v>
      </c>
      <c r="F147" s="128">
        <v>4.07</v>
      </c>
      <c r="G147" s="130">
        <v>68951600</v>
      </c>
      <c r="H147" s="130">
        <v>173874</v>
      </c>
      <c r="I147" s="130">
        <v>15264</v>
      </c>
      <c r="J147" s="125">
        <v>31.64</v>
      </c>
      <c r="K147" s="125">
        <v>1.73</v>
      </c>
      <c r="L147" s="125">
        <v>0.24</v>
      </c>
      <c r="M147" s="125">
        <v>0.03</v>
      </c>
      <c r="N147" s="125">
        <v>0.08</v>
      </c>
      <c r="O147" s="125"/>
      <c r="P147" s="125"/>
      <c r="Q147" s="125"/>
      <c r="R147" s="125">
        <v>1.18</v>
      </c>
      <c r="S147" s="125"/>
      <c r="T147" s="125"/>
      <c r="U147" s="125"/>
      <c r="V147" s="125"/>
      <c r="W147" s="128"/>
      <c r="X147" s="125"/>
    </row>
    <row r="148" spans="1:24" ht="15.75" customHeight="1" thickTop="1" thickBot="1" x14ac:dyDescent="0.25">
      <c r="A148" s="131" t="s">
        <v>689</v>
      </c>
      <c r="B148" s="131">
        <v>146</v>
      </c>
      <c r="C148" s="131" t="s">
        <v>279</v>
      </c>
      <c r="D148" s="132"/>
      <c r="E148" s="132">
        <v>57.25</v>
      </c>
      <c r="F148" s="135">
        <v>-0.87</v>
      </c>
      <c r="G148" s="133">
        <v>22619400</v>
      </c>
      <c r="H148" s="133">
        <v>1295813</v>
      </c>
      <c r="I148" s="133">
        <v>514283</v>
      </c>
      <c r="J148" s="132">
        <v>39.39</v>
      </c>
      <c r="K148" s="132">
        <v>5.16</v>
      </c>
      <c r="L148" s="132">
        <v>4.26</v>
      </c>
      <c r="M148" s="132">
        <v>0.9</v>
      </c>
      <c r="N148" s="132">
        <v>1.45</v>
      </c>
      <c r="O148" s="132"/>
      <c r="P148" s="132"/>
      <c r="Q148" s="132"/>
      <c r="R148" s="132">
        <v>1.56</v>
      </c>
      <c r="S148" s="132"/>
      <c r="T148" s="132"/>
      <c r="U148" s="132"/>
      <c r="V148" s="132"/>
      <c r="W148" s="134"/>
      <c r="X148" s="132"/>
    </row>
    <row r="149" spans="1:24" ht="15.75" customHeight="1" thickTop="1" thickBot="1" x14ac:dyDescent="0.25">
      <c r="A149" s="129" t="s">
        <v>688</v>
      </c>
      <c r="B149" s="129">
        <v>147</v>
      </c>
      <c r="C149" s="129" t="s">
        <v>279</v>
      </c>
      <c r="D149" s="125"/>
      <c r="E149" s="125">
        <v>27</v>
      </c>
      <c r="F149" s="126">
        <v>-0.92</v>
      </c>
      <c r="G149" s="130">
        <v>31768800</v>
      </c>
      <c r="H149" s="130">
        <v>860548</v>
      </c>
      <c r="I149" s="130">
        <v>232504</v>
      </c>
      <c r="J149" s="125">
        <v>8.4600000000000009</v>
      </c>
      <c r="K149" s="125">
        <v>1.1100000000000001</v>
      </c>
      <c r="L149" s="125">
        <v>2.6</v>
      </c>
      <c r="M149" s="125">
        <v>0.6</v>
      </c>
      <c r="N149" s="125">
        <v>3.19</v>
      </c>
      <c r="O149" s="125"/>
      <c r="P149" s="125"/>
      <c r="Q149" s="125"/>
      <c r="R149" s="125">
        <v>3.68</v>
      </c>
      <c r="S149" s="125"/>
      <c r="T149" s="125"/>
      <c r="U149" s="125"/>
      <c r="V149" s="125"/>
      <c r="W149" s="128"/>
      <c r="X149" s="125"/>
    </row>
    <row r="150" spans="1:24" ht="15.75" customHeight="1" thickTop="1" thickBot="1" x14ac:dyDescent="0.25">
      <c r="A150" s="131" t="s">
        <v>687</v>
      </c>
      <c r="B150" s="131">
        <v>148</v>
      </c>
      <c r="C150" s="131" t="s">
        <v>279</v>
      </c>
      <c r="D150" s="132"/>
      <c r="E150" s="132">
        <v>4.12</v>
      </c>
      <c r="F150" s="134">
        <v>0.49</v>
      </c>
      <c r="G150" s="133">
        <v>13800</v>
      </c>
      <c r="H150" s="132">
        <v>57</v>
      </c>
      <c r="I150" s="132">
        <v>165</v>
      </c>
      <c r="J150" s="132"/>
      <c r="K150" s="132">
        <v>0.27</v>
      </c>
      <c r="L150" s="132">
        <v>1.2</v>
      </c>
      <c r="M150" s="132"/>
      <c r="N150" s="132">
        <v>0</v>
      </c>
      <c r="O150" s="132"/>
      <c r="P150" s="132"/>
      <c r="Q150" s="132"/>
      <c r="R150" s="132"/>
      <c r="S150" s="132"/>
      <c r="T150" s="132"/>
      <c r="U150" s="132"/>
      <c r="V150" s="132"/>
      <c r="W150" s="134"/>
      <c r="X150" s="132"/>
    </row>
    <row r="151" spans="1:24" ht="15.75" customHeight="1" thickTop="1" thickBot="1" x14ac:dyDescent="0.25">
      <c r="A151" s="129" t="s">
        <v>686</v>
      </c>
      <c r="B151" s="129">
        <v>149</v>
      </c>
      <c r="C151" s="129" t="s">
        <v>279</v>
      </c>
      <c r="D151" s="125"/>
      <c r="E151" s="125">
        <v>3.36</v>
      </c>
      <c r="F151" s="126">
        <v>-1.18</v>
      </c>
      <c r="G151" s="130">
        <v>1507600</v>
      </c>
      <c r="H151" s="130">
        <v>4983</v>
      </c>
      <c r="I151" s="130">
        <v>2126</v>
      </c>
      <c r="J151" s="125">
        <v>8.14</v>
      </c>
      <c r="K151" s="125">
        <v>1.05</v>
      </c>
      <c r="L151" s="125">
        <v>1.1000000000000001</v>
      </c>
      <c r="M151" s="125">
        <v>0.11</v>
      </c>
      <c r="N151" s="125">
        <v>0.41</v>
      </c>
      <c r="O151" s="125"/>
      <c r="P151" s="125"/>
      <c r="Q151" s="125"/>
      <c r="R151" s="125">
        <v>3.24</v>
      </c>
      <c r="S151" s="125"/>
      <c r="T151" s="125"/>
      <c r="U151" s="125"/>
      <c r="V151" s="125"/>
      <c r="W151" s="128"/>
      <c r="X151" s="125"/>
    </row>
    <row r="152" spans="1:24" ht="15.75" customHeight="1" thickTop="1" thickBot="1" x14ac:dyDescent="0.25">
      <c r="A152" s="131" t="s">
        <v>685</v>
      </c>
      <c r="B152" s="131">
        <v>150</v>
      </c>
      <c r="C152" s="131" t="s">
        <v>279</v>
      </c>
      <c r="D152" s="132"/>
      <c r="E152" s="132">
        <v>2.02</v>
      </c>
      <c r="F152" s="135">
        <v>-4.72</v>
      </c>
      <c r="G152" s="133">
        <v>732500</v>
      </c>
      <c r="H152" s="133">
        <v>1518</v>
      </c>
      <c r="I152" s="132">
        <v>888</v>
      </c>
      <c r="J152" s="132">
        <v>16.57</v>
      </c>
      <c r="K152" s="132">
        <v>0.91</v>
      </c>
      <c r="L152" s="132">
        <v>1.28</v>
      </c>
      <c r="M152" s="132">
        <v>0.02</v>
      </c>
      <c r="N152" s="132">
        <v>0.12</v>
      </c>
      <c r="O152" s="132"/>
      <c r="P152" s="132"/>
      <c r="Q152" s="132"/>
      <c r="R152" s="132">
        <v>0.94</v>
      </c>
      <c r="S152" s="132"/>
      <c r="T152" s="132"/>
      <c r="U152" s="132"/>
      <c r="V152" s="132"/>
      <c r="W152" s="134"/>
      <c r="X152" s="132"/>
    </row>
    <row r="153" spans="1:24" ht="15.75" customHeight="1" thickTop="1" thickBot="1" x14ac:dyDescent="0.25">
      <c r="A153" s="129" t="s">
        <v>684</v>
      </c>
      <c r="B153" s="129">
        <v>151</v>
      </c>
      <c r="C153" s="129" t="s">
        <v>279</v>
      </c>
      <c r="D153" s="125"/>
      <c r="E153" s="125">
        <v>48</v>
      </c>
      <c r="F153" s="126">
        <v>-1.54</v>
      </c>
      <c r="G153" s="130">
        <v>9380500</v>
      </c>
      <c r="H153" s="130">
        <v>451380</v>
      </c>
      <c r="I153" s="130">
        <v>215424</v>
      </c>
      <c r="J153" s="125">
        <v>24.39</v>
      </c>
      <c r="K153" s="125">
        <v>2.95</v>
      </c>
      <c r="L153" s="125">
        <v>2.1</v>
      </c>
      <c r="M153" s="125">
        <v>0.7</v>
      </c>
      <c r="N153" s="125">
        <v>1.97</v>
      </c>
      <c r="O153" s="125"/>
      <c r="P153" s="125"/>
      <c r="Q153" s="125"/>
      <c r="R153" s="125">
        <v>1.44</v>
      </c>
      <c r="S153" s="125"/>
      <c r="T153" s="125"/>
      <c r="U153" s="125"/>
      <c r="V153" s="125"/>
      <c r="W153" s="128"/>
      <c r="X153" s="125"/>
    </row>
    <row r="154" spans="1:24" ht="15.75" customHeight="1" thickTop="1" thickBot="1" x14ac:dyDescent="0.25">
      <c r="A154" s="131" t="s">
        <v>683</v>
      </c>
      <c r="B154" s="131">
        <v>152</v>
      </c>
      <c r="C154" s="131" t="s">
        <v>279</v>
      </c>
      <c r="D154" s="132"/>
      <c r="E154" s="132">
        <v>3.56</v>
      </c>
      <c r="F154" s="135">
        <v>-0.56000000000000005</v>
      </c>
      <c r="G154" s="133">
        <v>121000</v>
      </c>
      <c r="H154" s="132">
        <v>432</v>
      </c>
      <c r="I154" s="132">
        <v>708</v>
      </c>
      <c r="J154" s="132">
        <v>20.34</v>
      </c>
      <c r="K154" s="132">
        <v>1.26</v>
      </c>
      <c r="L154" s="132">
        <v>0.17</v>
      </c>
      <c r="M154" s="132">
        <v>0.08</v>
      </c>
      <c r="N154" s="132">
        <v>0.18</v>
      </c>
      <c r="O154" s="132"/>
      <c r="P154" s="132"/>
      <c r="Q154" s="132"/>
      <c r="R154" s="132">
        <v>2.23</v>
      </c>
      <c r="S154" s="132"/>
      <c r="T154" s="132"/>
      <c r="U154" s="132"/>
      <c r="V154" s="132"/>
      <c r="W154" s="134"/>
      <c r="X154" s="132"/>
    </row>
    <row r="155" spans="1:24" ht="15.75" customHeight="1" thickTop="1" thickBot="1" x14ac:dyDescent="0.25">
      <c r="A155" s="129" t="s">
        <v>682</v>
      </c>
      <c r="B155" s="129">
        <v>153</v>
      </c>
      <c r="C155" s="129" t="s">
        <v>279</v>
      </c>
      <c r="D155" s="125"/>
      <c r="E155" s="125">
        <v>0.88</v>
      </c>
      <c r="F155" s="126">
        <v>-1.1200000000000001</v>
      </c>
      <c r="G155" s="130">
        <v>1058800</v>
      </c>
      <c r="H155" s="125">
        <v>932</v>
      </c>
      <c r="I155" s="125">
        <v>792</v>
      </c>
      <c r="J155" s="125">
        <v>278.92</v>
      </c>
      <c r="K155" s="125">
        <v>0.81</v>
      </c>
      <c r="L155" s="125">
        <v>0.27</v>
      </c>
      <c r="M155" s="125">
        <v>0.02</v>
      </c>
      <c r="N155" s="125">
        <v>0</v>
      </c>
      <c r="O155" s="125"/>
      <c r="P155" s="125"/>
      <c r="Q155" s="125"/>
      <c r="R155" s="125">
        <v>2.25</v>
      </c>
      <c r="S155" s="125"/>
      <c r="T155" s="125"/>
      <c r="U155" s="125"/>
      <c r="V155" s="125"/>
      <c r="W155" s="128"/>
      <c r="X155" s="125"/>
    </row>
    <row r="156" spans="1:24" ht="15.75" customHeight="1" thickTop="1" thickBot="1" x14ac:dyDescent="0.25">
      <c r="A156" s="131" t="s">
        <v>681</v>
      </c>
      <c r="B156" s="131">
        <v>154</v>
      </c>
      <c r="C156" s="131" t="s">
        <v>279</v>
      </c>
      <c r="D156" s="132"/>
      <c r="E156" s="132">
        <v>3.7</v>
      </c>
      <c r="F156" s="135">
        <v>-2.12</v>
      </c>
      <c r="G156" s="133">
        <v>2803100</v>
      </c>
      <c r="H156" s="133">
        <v>10407</v>
      </c>
      <c r="I156" s="133">
        <v>2220</v>
      </c>
      <c r="J156" s="132">
        <v>32.57</v>
      </c>
      <c r="K156" s="132">
        <v>3.08</v>
      </c>
      <c r="L156" s="132">
        <v>0.76</v>
      </c>
      <c r="M156" s="132">
        <v>0.08</v>
      </c>
      <c r="N156" s="132">
        <v>0.11</v>
      </c>
      <c r="O156" s="132"/>
      <c r="P156" s="132"/>
      <c r="Q156" s="132"/>
      <c r="R156" s="132">
        <v>2.12</v>
      </c>
      <c r="S156" s="132"/>
      <c r="T156" s="132"/>
      <c r="U156" s="132"/>
      <c r="V156" s="132"/>
      <c r="W156" s="134"/>
      <c r="X156" s="132"/>
    </row>
    <row r="157" spans="1:24" ht="15.75" customHeight="1" thickTop="1" thickBot="1" x14ac:dyDescent="0.25">
      <c r="A157" s="129" t="s">
        <v>680</v>
      </c>
      <c r="B157" s="129">
        <v>155</v>
      </c>
      <c r="C157" s="129" t="s">
        <v>279</v>
      </c>
      <c r="D157" s="125"/>
      <c r="E157" s="125">
        <v>1.78</v>
      </c>
      <c r="F157" s="128">
        <v>1.1399999999999999</v>
      </c>
      <c r="G157" s="130">
        <v>4180300</v>
      </c>
      <c r="H157" s="130">
        <v>7447</v>
      </c>
      <c r="I157" s="130">
        <v>1350</v>
      </c>
      <c r="J157" s="125">
        <v>64.41</v>
      </c>
      <c r="K157" s="125">
        <v>1.21</v>
      </c>
      <c r="L157" s="125">
        <v>1.4</v>
      </c>
      <c r="M157" s="125"/>
      <c r="N157" s="125">
        <v>0.03</v>
      </c>
      <c r="O157" s="125"/>
      <c r="P157" s="125"/>
      <c r="Q157" s="125"/>
      <c r="R157" s="125"/>
      <c r="S157" s="125"/>
      <c r="T157" s="125"/>
      <c r="U157" s="125"/>
      <c r="V157" s="125"/>
      <c r="W157" s="128"/>
      <c r="X157" s="125"/>
    </row>
    <row r="158" spans="1:24" ht="15.75" customHeight="1" thickTop="1" thickBot="1" x14ac:dyDescent="0.25">
      <c r="A158" s="131" t="s">
        <v>679</v>
      </c>
      <c r="B158" s="131">
        <v>156</v>
      </c>
      <c r="C158" s="131" t="s">
        <v>279</v>
      </c>
      <c r="D158" s="132"/>
      <c r="E158" s="132">
        <v>32</v>
      </c>
      <c r="F158" s="132">
        <v>0</v>
      </c>
      <c r="G158" s="133">
        <v>6282600</v>
      </c>
      <c r="H158" s="133">
        <v>200847</v>
      </c>
      <c r="I158" s="133">
        <v>192992</v>
      </c>
      <c r="J158" s="132"/>
      <c r="K158" s="132">
        <v>3.46</v>
      </c>
      <c r="L158" s="132">
        <v>3.44</v>
      </c>
      <c r="M158" s="132">
        <v>0.4</v>
      </c>
      <c r="N158" s="132">
        <v>0</v>
      </c>
      <c r="O158" s="132"/>
      <c r="P158" s="132"/>
      <c r="Q158" s="132"/>
      <c r="R158" s="132">
        <v>1.25</v>
      </c>
      <c r="S158" s="132"/>
      <c r="T158" s="132"/>
      <c r="U158" s="132"/>
      <c r="V158" s="132"/>
      <c r="W158" s="134"/>
      <c r="X158" s="132"/>
    </row>
    <row r="159" spans="1:24" ht="15.75" customHeight="1" thickTop="1" thickBot="1" x14ac:dyDescent="0.25">
      <c r="A159" s="129" t="s">
        <v>678</v>
      </c>
      <c r="B159" s="129">
        <v>157</v>
      </c>
      <c r="C159" s="129" t="s">
        <v>279</v>
      </c>
      <c r="D159" s="125"/>
      <c r="E159" s="125">
        <v>0.74</v>
      </c>
      <c r="F159" s="126">
        <v>-3.9</v>
      </c>
      <c r="G159" s="130">
        <v>638300</v>
      </c>
      <c r="H159" s="125">
        <v>481</v>
      </c>
      <c r="I159" s="125">
        <v>370</v>
      </c>
      <c r="J159" s="125"/>
      <c r="K159" s="125">
        <v>1.06</v>
      </c>
      <c r="L159" s="125">
        <v>1.4</v>
      </c>
      <c r="M159" s="125"/>
      <c r="N159" s="125">
        <v>0</v>
      </c>
      <c r="O159" s="125"/>
      <c r="P159" s="125"/>
      <c r="Q159" s="125"/>
      <c r="R159" s="125"/>
      <c r="S159" s="125"/>
      <c r="T159" s="125"/>
      <c r="U159" s="125"/>
      <c r="V159" s="125"/>
      <c r="W159" s="128"/>
      <c r="X159" s="125"/>
    </row>
    <row r="160" spans="1:24" ht="15.75" customHeight="1" thickTop="1" thickBot="1" x14ac:dyDescent="0.25">
      <c r="A160" s="131" t="s">
        <v>677</v>
      </c>
      <c r="B160" s="131">
        <v>158</v>
      </c>
      <c r="C160" s="131" t="s">
        <v>279</v>
      </c>
      <c r="D160" s="132"/>
      <c r="E160" s="132">
        <v>53.5</v>
      </c>
      <c r="F160" s="135">
        <v>-0.93</v>
      </c>
      <c r="G160" s="133">
        <v>14100</v>
      </c>
      <c r="H160" s="132">
        <v>755</v>
      </c>
      <c r="I160" s="133">
        <v>2782</v>
      </c>
      <c r="J160" s="132">
        <v>12.22</v>
      </c>
      <c r="K160" s="132">
        <v>0.75</v>
      </c>
      <c r="L160" s="132">
        <v>0.22</v>
      </c>
      <c r="M160" s="132">
        <v>2.4500000000000002</v>
      </c>
      <c r="N160" s="132">
        <v>4.38</v>
      </c>
      <c r="O160" s="132"/>
      <c r="P160" s="132"/>
      <c r="Q160" s="132"/>
      <c r="R160" s="132">
        <v>4.54</v>
      </c>
      <c r="S160" s="132"/>
      <c r="T160" s="132"/>
      <c r="U160" s="132"/>
      <c r="V160" s="132"/>
      <c r="W160" s="134"/>
      <c r="X160" s="132"/>
    </row>
    <row r="161" spans="1:24" ht="15.75" customHeight="1" thickTop="1" thickBot="1" x14ac:dyDescent="0.25">
      <c r="A161" s="129" t="s">
        <v>676</v>
      </c>
      <c r="B161" s="129">
        <v>159</v>
      </c>
      <c r="C161" s="129" t="s">
        <v>279</v>
      </c>
      <c r="D161" s="125"/>
      <c r="E161" s="125">
        <v>1.86</v>
      </c>
      <c r="F161" s="126">
        <v>-5.58</v>
      </c>
      <c r="G161" s="130">
        <v>2214700</v>
      </c>
      <c r="H161" s="130">
        <v>4108</v>
      </c>
      <c r="I161" s="125">
        <v>923</v>
      </c>
      <c r="J161" s="125">
        <v>3.7</v>
      </c>
      <c r="K161" s="125">
        <v>1.28</v>
      </c>
      <c r="L161" s="125">
        <v>2.56</v>
      </c>
      <c r="M161" s="125"/>
      <c r="N161" s="125">
        <v>0.5</v>
      </c>
      <c r="O161" s="125"/>
      <c r="P161" s="125"/>
      <c r="Q161" s="125"/>
      <c r="R161" s="125"/>
      <c r="S161" s="125"/>
      <c r="T161" s="125"/>
      <c r="U161" s="125"/>
      <c r="V161" s="125"/>
      <c r="W161" s="128"/>
      <c r="X161" s="125"/>
    </row>
    <row r="162" spans="1:24" ht="15.75" customHeight="1" thickTop="1" thickBot="1" x14ac:dyDescent="0.25">
      <c r="A162" s="131" t="s">
        <v>675</v>
      </c>
      <c r="B162" s="131">
        <v>160</v>
      </c>
      <c r="C162" s="132" t="s">
        <v>977</v>
      </c>
      <c r="D162" s="132"/>
      <c r="E162" s="132">
        <v>62</v>
      </c>
      <c r="F162" s="132">
        <v>0</v>
      </c>
      <c r="G162" s="132">
        <v>0</v>
      </c>
      <c r="H162" s="132">
        <v>0</v>
      </c>
      <c r="I162" s="133">
        <v>1271</v>
      </c>
      <c r="J162" s="132">
        <v>67.67</v>
      </c>
      <c r="K162" s="132">
        <v>1.1599999999999999</v>
      </c>
      <c r="L162" s="132">
        <v>0.12</v>
      </c>
      <c r="M162" s="132">
        <v>0.69</v>
      </c>
      <c r="N162" s="132">
        <v>0.92</v>
      </c>
      <c r="O162" s="132">
        <v>1.74</v>
      </c>
      <c r="P162" s="132">
        <v>1.56</v>
      </c>
      <c r="Q162" s="132">
        <v>22.94</v>
      </c>
      <c r="R162" s="132">
        <v>1.08</v>
      </c>
      <c r="S162" s="132">
        <v>21.08</v>
      </c>
      <c r="T162" s="132"/>
      <c r="U162" s="132">
        <v>636</v>
      </c>
      <c r="V162" s="132">
        <v>636</v>
      </c>
      <c r="W162" s="135">
        <v>-4.12</v>
      </c>
      <c r="X162" s="132"/>
    </row>
    <row r="163" spans="1:24" ht="15.75" customHeight="1" thickTop="1" thickBot="1" x14ac:dyDescent="0.25">
      <c r="A163" s="129" t="s">
        <v>674</v>
      </c>
      <c r="B163" s="129">
        <v>161</v>
      </c>
      <c r="C163" s="129" t="s">
        <v>279</v>
      </c>
      <c r="D163" s="125"/>
      <c r="E163" s="125">
        <v>2.02</v>
      </c>
      <c r="F163" s="126">
        <v>-1.94</v>
      </c>
      <c r="G163" s="130">
        <v>2779700</v>
      </c>
      <c r="H163" s="130">
        <v>5667</v>
      </c>
      <c r="I163" s="130">
        <v>2375</v>
      </c>
      <c r="J163" s="125">
        <v>32.32</v>
      </c>
      <c r="K163" s="125">
        <v>1.43</v>
      </c>
      <c r="L163" s="125">
        <v>0.88</v>
      </c>
      <c r="M163" s="125">
        <v>0.03</v>
      </c>
      <c r="N163" s="125">
        <v>0.06</v>
      </c>
      <c r="O163" s="125"/>
      <c r="P163" s="125"/>
      <c r="Q163" s="125"/>
      <c r="R163" s="125">
        <v>2.91</v>
      </c>
      <c r="S163" s="125"/>
      <c r="T163" s="125"/>
      <c r="U163" s="125"/>
      <c r="V163" s="125"/>
      <c r="W163" s="128"/>
      <c r="X163" s="125"/>
    </row>
    <row r="164" spans="1:24" ht="15.75" customHeight="1" thickTop="1" thickBot="1" x14ac:dyDescent="0.25">
      <c r="A164" s="131" t="s">
        <v>673</v>
      </c>
      <c r="B164" s="131">
        <v>162</v>
      </c>
      <c r="C164" s="131" t="s">
        <v>279</v>
      </c>
      <c r="D164" s="132"/>
      <c r="E164" s="132">
        <v>7.7</v>
      </c>
      <c r="F164" s="132">
        <v>0</v>
      </c>
      <c r="G164" s="133">
        <v>126700</v>
      </c>
      <c r="H164" s="132">
        <v>971</v>
      </c>
      <c r="I164" s="133">
        <v>3064</v>
      </c>
      <c r="J164" s="132">
        <v>10.14</v>
      </c>
      <c r="K164" s="132">
        <v>0.69</v>
      </c>
      <c r="L164" s="132">
        <v>0.21</v>
      </c>
      <c r="M164" s="132">
        <v>0.45</v>
      </c>
      <c r="N164" s="132">
        <v>0.76</v>
      </c>
      <c r="O164" s="132"/>
      <c r="P164" s="132"/>
      <c r="Q164" s="132"/>
      <c r="R164" s="132">
        <v>5.84</v>
      </c>
      <c r="S164" s="132"/>
      <c r="T164" s="132"/>
      <c r="U164" s="132"/>
      <c r="V164" s="132"/>
      <c r="W164" s="134"/>
      <c r="X164" s="132"/>
    </row>
    <row r="165" spans="1:24" ht="15.75" customHeight="1" thickTop="1" thickBot="1" x14ac:dyDescent="0.25">
      <c r="A165" s="129" t="s">
        <v>672</v>
      </c>
      <c r="B165" s="129">
        <v>163</v>
      </c>
      <c r="C165" s="129" t="s">
        <v>279</v>
      </c>
      <c r="D165" s="125"/>
      <c r="E165" s="125">
        <v>3.72</v>
      </c>
      <c r="F165" s="126">
        <v>-0.53</v>
      </c>
      <c r="G165" s="130">
        <v>4748700</v>
      </c>
      <c r="H165" s="130">
        <v>17703</v>
      </c>
      <c r="I165" s="130">
        <v>2344</v>
      </c>
      <c r="J165" s="125">
        <v>14.78</v>
      </c>
      <c r="K165" s="125">
        <v>1.48</v>
      </c>
      <c r="L165" s="125">
        <v>1.36</v>
      </c>
      <c r="M165" s="125"/>
      <c r="N165" s="125">
        <v>0.25</v>
      </c>
      <c r="O165" s="125"/>
      <c r="P165" s="125"/>
      <c r="Q165" s="125"/>
      <c r="R165" s="125"/>
      <c r="S165" s="125"/>
      <c r="T165" s="125"/>
      <c r="U165" s="125"/>
      <c r="V165" s="125"/>
      <c r="W165" s="128"/>
      <c r="X165" s="125"/>
    </row>
    <row r="166" spans="1:24" ht="15.75" customHeight="1" thickTop="1" thickBot="1" x14ac:dyDescent="0.25">
      <c r="A166" s="131" t="s">
        <v>671</v>
      </c>
      <c r="B166" s="131">
        <v>164</v>
      </c>
      <c r="C166" s="131" t="s">
        <v>279</v>
      </c>
      <c r="D166" s="132"/>
      <c r="E166" s="132">
        <v>3.98</v>
      </c>
      <c r="F166" s="135">
        <v>-1.49</v>
      </c>
      <c r="G166" s="133">
        <v>208000</v>
      </c>
      <c r="H166" s="132">
        <v>830</v>
      </c>
      <c r="I166" s="132">
        <v>955</v>
      </c>
      <c r="J166" s="132">
        <v>545.67999999999995</v>
      </c>
      <c r="K166" s="132">
        <v>2.41</v>
      </c>
      <c r="L166" s="132">
        <v>1.35</v>
      </c>
      <c r="M166" s="132">
        <v>0.01</v>
      </c>
      <c r="N166" s="132">
        <v>0.01</v>
      </c>
      <c r="O166" s="132"/>
      <c r="P166" s="132"/>
      <c r="Q166" s="132"/>
      <c r="R166" s="132">
        <v>0.23</v>
      </c>
      <c r="S166" s="132"/>
      <c r="T166" s="132"/>
      <c r="U166" s="132"/>
      <c r="V166" s="132"/>
      <c r="W166" s="134"/>
      <c r="X166" s="132"/>
    </row>
    <row r="167" spans="1:24" ht="15.75" customHeight="1" thickTop="1" thickBot="1" x14ac:dyDescent="0.25">
      <c r="A167" s="129" t="s">
        <v>670</v>
      </c>
      <c r="B167" s="129">
        <v>165</v>
      </c>
      <c r="C167" s="129" t="s">
        <v>279</v>
      </c>
      <c r="D167" s="125"/>
      <c r="E167" s="125">
        <v>3.14</v>
      </c>
      <c r="F167" s="128">
        <v>8.2799999999999994</v>
      </c>
      <c r="G167" s="130">
        <v>149937200</v>
      </c>
      <c r="H167" s="130">
        <v>462922</v>
      </c>
      <c r="I167" s="130">
        <v>28654</v>
      </c>
      <c r="J167" s="125">
        <v>16.75</v>
      </c>
      <c r="K167" s="125">
        <v>5.23</v>
      </c>
      <c r="L167" s="125">
        <v>0.83</v>
      </c>
      <c r="M167" s="125">
        <v>0.05</v>
      </c>
      <c r="N167" s="125">
        <v>0.19</v>
      </c>
      <c r="O167" s="125"/>
      <c r="P167" s="125"/>
      <c r="Q167" s="125"/>
      <c r="R167" s="125">
        <v>5.1100000000000003</v>
      </c>
      <c r="S167" s="125"/>
      <c r="T167" s="125"/>
      <c r="U167" s="125"/>
      <c r="V167" s="125"/>
      <c r="W167" s="128"/>
      <c r="X167" s="125"/>
    </row>
    <row r="168" spans="1:24" ht="15.75" customHeight="1" thickTop="1" thickBot="1" x14ac:dyDescent="0.25">
      <c r="A168" s="131" t="s">
        <v>669</v>
      </c>
      <c r="B168" s="131">
        <v>166</v>
      </c>
      <c r="C168" s="131" t="s">
        <v>279</v>
      </c>
      <c r="D168" s="132"/>
      <c r="E168" s="132">
        <v>0.52</v>
      </c>
      <c r="F168" s="135">
        <v>-1.89</v>
      </c>
      <c r="G168" s="133">
        <v>22279900</v>
      </c>
      <c r="H168" s="133">
        <v>11702</v>
      </c>
      <c r="I168" s="133">
        <v>2801</v>
      </c>
      <c r="J168" s="132">
        <v>27.93</v>
      </c>
      <c r="K168" s="132">
        <v>1.1599999999999999</v>
      </c>
      <c r="L168" s="132">
        <v>0.14000000000000001</v>
      </c>
      <c r="M168" s="132">
        <v>0.01</v>
      </c>
      <c r="N168" s="132">
        <v>0.02</v>
      </c>
      <c r="O168" s="132"/>
      <c r="P168" s="132"/>
      <c r="Q168" s="132"/>
      <c r="R168" s="132">
        <v>1.51</v>
      </c>
      <c r="S168" s="132"/>
      <c r="T168" s="132"/>
      <c r="U168" s="132"/>
      <c r="V168" s="132"/>
      <c r="W168" s="134"/>
      <c r="X168" s="132"/>
    </row>
    <row r="169" spans="1:24" ht="15.75" customHeight="1" thickTop="1" thickBot="1" x14ac:dyDescent="0.25">
      <c r="A169" s="129" t="s">
        <v>668</v>
      </c>
      <c r="B169" s="129">
        <v>167</v>
      </c>
      <c r="C169" s="129" t="s">
        <v>279</v>
      </c>
      <c r="D169" s="125"/>
      <c r="E169" s="125">
        <v>18.3</v>
      </c>
      <c r="F169" s="128">
        <v>7.02</v>
      </c>
      <c r="G169" s="130">
        <v>8547900</v>
      </c>
      <c r="H169" s="130">
        <v>153264</v>
      </c>
      <c r="I169" s="130">
        <v>5817</v>
      </c>
      <c r="J169" s="125">
        <v>13.55</v>
      </c>
      <c r="K169" s="125">
        <v>1.1599999999999999</v>
      </c>
      <c r="L169" s="125">
        <v>0.09</v>
      </c>
      <c r="M169" s="125">
        <v>0.5</v>
      </c>
      <c r="N169" s="125">
        <v>1.35</v>
      </c>
      <c r="O169" s="125"/>
      <c r="P169" s="125"/>
      <c r="Q169" s="125"/>
      <c r="R169" s="125">
        <v>5.0199999999999996</v>
      </c>
      <c r="S169" s="125"/>
      <c r="T169" s="125"/>
      <c r="U169" s="125"/>
      <c r="V169" s="125"/>
      <c r="W169" s="128"/>
      <c r="X169" s="125"/>
    </row>
    <row r="170" spans="1:24" ht="15.75" customHeight="1" thickTop="1" thickBot="1" x14ac:dyDescent="0.25">
      <c r="A170" s="131" t="s">
        <v>667</v>
      </c>
      <c r="B170" s="131">
        <v>168</v>
      </c>
      <c r="C170" s="131" t="s">
        <v>279</v>
      </c>
      <c r="D170" s="132"/>
      <c r="E170" s="132">
        <v>502</v>
      </c>
      <c r="F170" s="132">
        <v>0</v>
      </c>
      <c r="G170" s="133">
        <v>886200</v>
      </c>
      <c r="H170" s="133">
        <v>440464</v>
      </c>
      <c r="I170" s="133">
        <v>626186</v>
      </c>
      <c r="J170" s="132">
        <v>78.25</v>
      </c>
      <c r="K170" s="132">
        <v>17.55</v>
      </c>
      <c r="L170" s="132">
        <v>0.52</v>
      </c>
      <c r="M170" s="132">
        <v>3.3</v>
      </c>
      <c r="N170" s="132">
        <v>6.42</v>
      </c>
      <c r="O170" s="132"/>
      <c r="P170" s="132"/>
      <c r="Q170" s="132"/>
      <c r="R170" s="132">
        <v>0.66</v>
      </c>
      <c r="S170" s="132"/>
      <c r="T170" s="132"/>
      <c r="U170" s="132"/>
      <c r="V170" s="132"/>
      <c r="W170" s="134"/>
      <c r="X170" s="132"/>
    </row>
    <row r="171" spans="1:24" ht="15.75" customHeight="1" thickTop="1" thickBot="1" x14ac:dyDescent="0.25">
      <c r="A171" s="129" t="s">
        <v>666</v>
      </c>
      <c r="B171" s="129">
        <v>169</v>
      </c>
      <c r="C171" s="129" t="s">
        <v>279</v>
      </c>
      <c r="D171" s="125"/>
      <c r="E171" s="125">
        <v>4.04</v>
      </c>
      <c r="F171" s="126">
        <v>-4.2699999999999996</v>
      </c>
      <c r="G171" s="130">
        <v>4359900</v>
      </c>
      <c r="H171" s="130">
        <v>18053</v>
      </c>
      <c r="I171" s="130">
        <v>2951</v>
      </c>
      <c r="J171" s="125">
        <v>40.11</v>
      </c>
      <c r="K171" s="125">
        <v>0.63</v>
      </c>
      <c r="L171" s="125">
        <v>0.6</v>
      </c>
      <c r="M171" s="125"/>
      <c r="N171" s="125">
        <v>0.1</v>
      </c>
      <c r="O171" s="125"/>
      <c r="P171" s="125"/>
      <c r="Q171" s="125"/>
      <c r="R171" s="125"/>
      <c r="S171" s="125"/>
      <c r="T171" s="125"/>
      <c r="U171" s="125"/>
      <c r="V171" s="125"/>
      <c r="W171" s="128"/>
      <c r="X171" s="125"/>
    </row>
    <row r="172" spans="1:24" ht="15.75" customHeight="1" thickTop="1" thickBot="1" x14ac:dyDescent="0.25">
      <c r="A172" s="131" t="s">
        <v>983</v>
      </c>
      <c r="B172" s="131">
        <v>170</v>
      </c>
      <c r="C172" s="131" t="s">
        <v>279</v>
      </c>
      <c r="D172" s="132"/>
      <c r="E172" s="132">
        <v>1.27</v>
      </c>
      <c r="F172" s="134">
        <v>3.25</v>
      </c>
      <c r="G172" s="133">
        <v>11675600</v>
      </c>
      <c r="H172" s="133">
        <v>15634</v>
      </c>
      <c r="I172" s="133">
        <v>1067</v>
      </c>
      <c r="J172" s="132">
        <v>104.41</v>
      </c>
      <c r="K172" s="132">
        <v>2.23</v>
      </c>
      <c r="L172" s="132">
        <v>0.72</v>
      </c>
      <c r="M172" s="132">
        <v>0.03</v>
      </c>
      <c r="N172" s="132">
        <v>0.01</v>
      </c>
      <c r="O172" s="132"/>
      <c r="P172" s="132"/>
      <c r="Q172" s="132"/>
      <c r="R172" s="132">
        <v>2.44</v>
      </c>
      <c r="S172" s="132"/>
      <c r="T172" s="132"/>
      <c r="U172" s="132"/>
      <c r="V172" s="132"/>
      <c r="W172" s="134"/>
      <c r="X172" s="132"/>
    </row>
    <row r="173" spans="1:24" ht="15.75" customHeight="1" thickTop="1" thickBot="1" x14ac:dyDescent="0.25">
      <c r="A173" s="129" t="s">
        <v>665</v>
      </c>
      <c r="B173" s="129">
        <v>171</v>
      </c>
      <c r="C173" s="129" t="s">
        <v>279</v>
      </c>
      <c r="D173" s="125" t="s">
        <v>133</v>
      </c>
      <c r="E173" s="125">
        <v>0.27</v>
      </c>
      <c r="F173" s="126">
        <v>-6.9</v>
      </c>
      <c r="G173" s="130">
        <v>40542000</v>
      </c>
      <c r="H173" s="130">
        <v>11103</v>
      </c>
      <c r="I173" s="125">
        <v>436</v>
      </c>
      <c r="J173" s="125"/>
      <c r="K173" s="125">
        <v>2.7</v>
      </c>
      <c r="L173" s="125">
        <v>0.86</v>
      </c>
      <c r="M173" s="125"/>
      <c r="N173" s="125">
        <v>0</v>
      </c>
      <c r="O173" s="125"/>
      <c r="P173" s="125"/>
      <c r="Q173" s="125"/>
      <c r="R173" s="125"/>
      <c r="S173" s="125"/>
      <c r="T173" s="125"/>
      <c r="U173" s="125"/>
      <c r="V173" s="125"/>
      <c r="W173" s="128"/>
      <c r="X173" s="125"/>
    </row>
    <row r="174" spans="1:24" ht="15.75" customHeight="1" thickTop="1" thickBot="1" x14ac:dyDescent="0.25">
      <c r="A174" s="131" t="s">
        <v>984</v>
      </c>
      <c r="B174" s="131">
        <v>172</v>
      </c>
      <c r="C174" s="131" t="s">
        <v>279</v>
      </c>
      <c r="D174" s="132"/>
      <c r="E174" s="132">
        <v>17.899999999999999</v>
      </c>
      <c r="F174" s="134">
        <v>0.56000000000000005</v>
      </c>
      <c r="G174" s="133">
        <v>2118200</v>
      </c>
      <c r="H174" s="133">
        <v>37878</v>
      </c>
      <c r="I174" s="133">
        <v>7876</v>
      </c>
      <c r="J174" s="132">
        <v>64.22</v>
      </c>
      <c r="K174" s="132"/>
      <c r="L174" s="132"/>
      <c r="M174" s="132"/>
      <c r="N174" s="132">
        <v>0.28000000000000003</v>
      </c>
      <c r="O174" s="132"/>
      <c r="P174" s="132"/>
      <c r="Q174" s="132"/>
      <c r="R174" s="132"/>
      <c r="S174" s="132"/>
      <c r="T174" s="132"/>
      <c r="U174" s="132"/>
      <c r="V174" s="132"/>
      <c r="W174" s="134"/>
      <c r="X174" s="132"/>
    </row>
    <row r="175" spans="1:24" ht="15.75" customHeight="1" thickTop="1" thickBot="1" x14ac:dyDescent="0.25">
      <c r="A175" s="129" t="s">
        <v>985</v>
      </c>
      <c r="B175" s="129">
        <v>173</v>
      </c>
      <c r="C175" s="129" t="s">
        <v>279</v>
      </c>
      <c r="D175" s="125"/>
      <c r="E175" s="125">
        <v>13.4</v>
      </c>
      <c r="F175" s="125">
        <v>0</v>
      </c>
      <c r="G175" s="130">
        <v>2469200</v>
      </c>
      <c r="H175" s="130">
        <v>33163</v>
      </c>
      <c r="I175" s="130">
        <v>15829</v>
      </c>
      <c r="J175" s="125">
        <v>22.81</v>
      </c>
      <c r="K175" s="125"/>
      <c r="L175" s="125"/>
      <c r="M175" s="125"/>
      <c r="N175" s="125">
        <v>0.59</v>
      </c>
      <c r="O175" s="125"/>
      <c r="P175" s="125"/>
      <c r="Q175" s="125"/>
      <c r="R175" s="125"/>
      <c r="S175" s="125"/>
      <c r="T175" s="125"/>
      <c r="U175" s="125"/>
      <c r="V175" s="125"/>
      <c r="W175" s="128"/>
      <c r="X175" s="125"/>
    </row>
    <row r="176" spans="1:24" ht="15.75" customHeight="1" thickTop="1" thickBot="1" x14ac:dyDescent="0.25">
      <c r="A176" s="131" t="s">
        <v>664</v>
      </c>
      <c r="B176" s="131">
        <v>174</v>
      </c>
      <c r="C176" s="131" t="s">
        <v>279</v>
      </c>
      <c r="D176" s="132"/>
      <c r="E176" s="132">
        <v>13.5</v>
      </c>
      <c r="F176" s="134">
        <v>2.27</v>
      </c>
      <c r="G176" s="133">
        <v>4288000</v>
      </c>
      <c r="H176" s="133">
        <v>57377</v>
      </c>
      <c r="I176" s="133">
        <v>5535</v>
      </c>
      <c r="J176" s="132">
        <v>32.86</v>
      </c>
      <c r="K176" s="132">
        <v>4.37</v>
      </c>
      <c r="L176" s="132">
        <v>0.42</v>
      </c>
      <c r="M176" s="132"/>
      <c r="N176" s="132">
        <v>0.41</v>
      </c>
      <c r="O176" s="132"/>
      <c r="P176" s="132"/>
      <c r="Q176" s="132"/>
      <c r="R176" s="132"/>
      <c r="S176" s="132"/>
      <c r="T176" s="132"/>
      <c r="U176" s="132"/>
      <c r="V176" s="132"/>
      <c r="W176" s="134"/>
      <c r="X176" s="132"/>
    </row>
    <row r="177" spans="1:24" ht="15.75" customHeight="1" thickTop="1" thickBot="1" x14ac:dyDescent="0.25">
      <c r="A177" s="129" t="s">
        <v>663</v>
      </c>
      <c r="B177" s="129">
        <v>175</v>
      </c>
      <c r="C177" s="129" t="s">
        <v>279</v>
      </c>
      <c r="D177" s="125"/>
      <c r="E177" s="125">
        <v>27.75</v>
      </c>
      <c r="F177" s="128">
        <v>2.78</v>
      </c>
      <c r="G177" s="130">
        <v>5364600</v>
      </c>
      <c r="H177" s="130">
        <v>146827</v>
      </c>
      <c r="I177" s="130">
        <v>65101</v>
      </c>
      <c r="J177" s="125">
        <v>59.59</v>
      </c>
      <c r="K177" s="125">
        <v>7.86</v>
      </c>
      <c r="L177" s="125">
        <v>1.93</v>
      </c>
      <c r="M177" s="125">
        <v>0.01</v>
      </c>
      <c r="N177" s="125">
        <v>0.47</v>
      </c>
      <c r="O177" s="125"/>
      <c r="P177" s="125"/>
      <c r="Q177" s="125"/>
      <c r="R177" s="125">
        <v>0.03</v>
      </c>
      <c r="S177" s="125"/>
      <c r="T177" s="125"/>
      <c r="U177" s="125"/>
      <c r="V177" s="125"/>
      <c r="W177" s="128"/>
      <c r="X177" s="125"/>
    </row>
    <row r="178" spans="1:24" ht="15.75" customHeight="1" thickTop="1" thickBot="1" x14ac:dyDescent="0.25">
      <c r="A178" s="131" t="s">
        <v>662</v>
      </c>
      <c r="B178" s="131">
        <v>176</v>
      </c>
      <c r="C178" s="131" t="s">
        <v>279</v>
      </c>
      <c r="D178" s="132"/>
      <c r="E178" s="132">
        <v>7.65</v>
      </c>
      <c r="F178" s="134">
        <v>5.52</v>
      </c>
      <c r="G178" s="133">
        <v>7233500</v>
      </c>
      <c r="H178" s="133">
        <v>54125</v>
      </c>
      <c r="I178" s="133">
        <v>6541</v>
      </c>
      <c r="J178" s="132">
        <v>11.17</v>
      </c>
      <c r="K178" s="132">
        <v>3.07</v>
      </c>
      <c r="L178" s="132">
        <v>0.76</v>
      </c>
      <c r="M178" s="132">
        <v>0.22</v>
      </c>
      <c r="N178" s="132">
        <v>0.68</v>
      </c>
      <c r="O178" s="132"/>
      <c r="P178" s="132"/>
      <c r="Q178" s="132"/>
      <c r="R178" s="132">
        <v>5.79</v>
      </c>
      <c r="S178" s="132"/>
      <c r="T178" s="132"/>
      <c r="U178" s="132"/>
      <c r="V178" s="132"/>
      <c r="W178" s="134"/>
      <c r="X178" s="132"/>
    </row>
    <row r="179" spans="1:24" ht="15.75" customHeight="1" thickTop="1" thickBot="1" x14ac:dyDescent="0.25">
      <c r="A179" s="129" t="s">
        <v>661</v>
      </c>
      <c r="B179" s="129">
        <v>177</v>
      </c>
      <c r="C179" s="129" t="s">
        <v>279</v>
      </c>
      <c r="D179" s="125"/>
      <c r="E179" s="125">
        <v>30.75</v>
      </c>
      <c r="F179" s="126">
        <v>-2.38</v>
      </c>
      <c r="G179" s="130">
        <v>9265800</v>
      </c>
      <c r="H179" s="130">
        <v>286050</v>
      </c>
      <c r="I179" s="130">
        <v>72810</v>
      </c>
      <c r="J179" s="125">
        <v>16.440000000000001</v>
      </c>
      <c r="K179" s="125">
        <v>3.62</v>
      </c>
      <c r="L179" s="125">
        <v>6.17</v>
      </c>
      <c r="M179" s="125">
        <v>2.12</v>
      </c>
      <c r="N179" s="125">
        <v>1.87</v>
      </c>
      <c r="O179" s="125"/>
      <c r="P179" s="125"/>
      <c r="Q179" s="125"/>
      <c r="R179" s="125">
        <v>9.49</v>
      </c>
      <c r="S179" s="125"/>
      <c r="T179" s="125"/>
      <c r="U179" s="125"/>
      <c r="V179" s="125"/>
      <c r="W179" s="128"/>
      <c r="X179" s="125"/>
    </row>
    <row r="180" spans="1:24" ht="15.75" customHeight="1" thickTop="1" thickBot="1" x14ac:dyDescent="0.25">
      <c r="A180" s="131" t="s">
        <v>660</v>
      </c>
      <c r="B180" s="131">
        <v>178</v>
      </c>
      <c r="C180" s="131" t="s">
        <v>279</v>
      </c>
      <c r="D180" s="132"/>
      <c r="E180" s="132">
        <v>7.95</v>
      </c>
      <c r="F180" s="135">
        <v>-0.63</v>
      </c>
      <c r="G180" s="133">
        <v>60400</v>
      </c>
      <c r="H180" s="132">
        <v>477</v>
      </c>
      <c r="I180" s="133">
        <v>6758</v>
      </c>
      <c r="J180" s="132"/>
      <c r="K180" s="132">
        <v>1.55</v>
      </c>
      <c r="L180" s="132">
        <v>5.0999999999999996</v>
      </c>
      <c r="M180" s="132"/>
      <c r="N180" s="132">
        <v>0</v>
      </c>
      <c r="O180" s="132"/>
      <c r="P180" s="132"/>
      <c r="Q180" s="132"/>
      <c r="R180" s="132"/>
      <c r="S180" s="132"/>
      <c r="T180" s="132"/>
      <c r="U180" s="132"/>
      <c r="V180" s="132"/>
      <c r="W180" s="134"/>
      <c r="X180" s="132"/>
    </row>
    <row r="181" spans="1:24" ht="15.75" customHeight="1" thickTop="1" thickBot="1" x14ac:dyDescent="0.25">
      <c r="A181" s="129" t="s">
        <v>659</v>
      </c>
      <c r="B181" s="129">
        <v>179</v>
      </c>
      <c r="C181" s="125" t="s">
        <v>979</v>
      </c>
      <c r="D181" s="125"/>
      <c r="E181" s="125">
        <v>26.75</v>
      </c>
      <c r="F181" s="125">
        <v>0</v>
      </c>
      <c r="G181" s="125">
        <v>0</v>
      </c>
      <c r="H181" s="125">
        <v>0</v>
      </c>
      <c r="I181" s="125">
        <v>268</v>
      </c>
      <c r="J181" s="125">
        <v>14.58</v>
      </c>
      <c r="K181" s="125">
        <v>0.71</v>
      </c>
      <c r="L181" s="125">
        <v>0.26</v>
      </c>
      <c r="M181" s="125">
        <v>0.4</v>
      </c>
      <c r="N181" s="125">
        <v>1.83</v>
      </c>
      <c r="O181" s="125">
        <v>4.66</v>
      </c>
      <c r="P181" s="125">
        <v>4.88</v>
      </c>
      <c r="Q181" s="125">
        <v>16.510000000000002</v>
      </c>
      <c r="R181" s="125">
        <v>1.39</v>
      </c>
      <c r="S181" s="125">
        <v>26.7</v>
      </c>
      <c r="T181" s="125"/>
      <c r="U181" s="125">
        <v>299</v>
      </c>
      <c r="V181" s="125">
        <v>290</v>
      </c>
      <c r="W181" s="128">
        <v>0.35</v>
      </c>
      <c r="X181" s="125"/>
    </row>
    <row r="182" spans="1:24" ht="15.75" customHeight="1" thickTop="1" thickBot="1" x14ac:dyDescent="0.25">
      <c r="A182" s="131" t="s">
        <v>658</v>
      </c>
      <c r="B182" s="131">
        <v>180</v>
      </c>
      <c r="C182" s="132" t="s">
        <v>977</v>
      </c>
      <c r="D182" s="132" t="s">
        <v>133</v>
      </c>
      <c r="E182" s="132">
        <v>0.55000000000000004</v>
      </c>
      <c r="F182" s="135">
        <v>-1.79</v>
      </c>
      <c r="G182" s="133">
        <v>360400</v>
      </c>
      <c r="H182" s="132">
        <v>193</v>
      </c>
      <c r="I182" s="132">
        <v>787</v>
      </c>
      <c r="J182" s="132"/>
      <c r="K182" s="132">
        <v>1.67</v>
      </c>
      <c r="L182" s="132">
        <v>0.23</v>
      </c>
      <c r="M182" s="132"/>
      <c r="N182" s="132">
        <v>0</v>
      </c>
      <c r="O182" s="132">
        <v>-1.89</v>
      </c>
      <c r="P182" s="132">
        <v>-3.32</v>
      </c>
      <c r="Q182" s="132">
        <v>-8.5500000000000007</v>
      </c>
      <c r="R182" s="132"/>
      <c r="S182" s="132">
        <v>42.61</v>
      </c>
      <c r="T182" s="132"/>
      <c r="U182" s="132"/>
      <c r="V182" s="132"/>
      <c r="W182" s="134"/>
      <c r="X182" s="132"/>
    </row>
    <row r="183" spans="1:24" ht="15.75" customHeight="1" thickTop="1" thickBot="1" x14ac:dyDescent="0.25">
      <c r="A183" s="129" t="s">
        <v>657</v>
      </c>
      <c r="B183" s="129">
        <v>181</v>
      </c>
      <c r="C183" s="129" t="s">
        <v>279</v>
      </c>
      <c r="D183" s="125"/>
      <c r="E183" s="125">
        <v>58.5</v>
      </c>
      <c r="F183" s="128">
        <v>0.43</v>
      </c>
      <c r="G183" s="130">
        <v>4087200</v>
      </c>
      <c r="H183" s="130">
        <v>238648</v>
      </c>
      <c r="I183" s="130">
        <v>218205</v>
      </c>
      <c r="J183" s="125">
        <v>42.25</v>
      </c>
      <c r="K183" s="125">
        <v>7.46</v>
      </c>
      <c r="L183" s="125">
        <v>1.76</v>
      </c>
      <c r="M183" s="125">
        <v>0.3</v>
      </c>
      <c r="N183" s="125">
        <v>1.38</v>
      </c>
      <c r="O183" s="125"/>
      <c r="P183" s="125"/>
      <c r="Q183" s="125"/>
      <c r="R183" s="125">
        <v>0.52</v>
      </c>
      <c r="S183" s="125"/>
      <c r="T183" s="125"/>
      <c r="U183" s="125"/>
      <c r="V183" s="125"/>
      <c r="W183" s="128"/>
      <c r="X183" s="125"/>
    </row>
    <row r="184" spans="1:24" ht="15.75" customHeight="1" thickTop="1" thickBot="1" x14ac:dyDescent="0.25">
      <c r="A184" s="131" t="s">
        <v>656</v>
      </c>
      <c r="B184" s="131">
        <v>182</v>
      </c>
      <c r="C184" s="131" t="s">
        <v>279</v>
      </c>
      <c r="D184" s="132"/>
      <c r="E184" s="132">
        <v>1.48</v>
      </c>
      <c r="F184" s="134">
        <v>4.96</v>
      </c>
      <c r="G184" s="133">
        <v>1768100</v>
      </c>
      <c r="H184" s="133">
        <v>2580</v>
      </c>
      <c r="I184" s="132">
        <v>839</v>
      </c>
      <c r="J184" s="132"/>
      <c r="K184" s="132">
        <v>0.8</v>
      </c>
      <c r="L184" s="132">
        <v>0.27</v>
      </c>
      <c r="M184" s="132"/>
      <c r="N184" s="132">
        <v>0</v>
      </c>
      <c r="O184" s="132"/>
      <c r="P184" s="132"/>
      <c r="Q184" s="132"/>
      <c r="R184" s="132"/>
      <c r="S184" s="132"/>
      <c r="T184" s="132"/>
      <c r="U184" s="132"/>
      <c r="V184" s="132"/>
      <c r="W184" s="134"/>
      <c r="X184" s="132"/>
    </row>
    <row r="185" spans="1:24" ht="15.75" customHeight="1" thickTop="1" thickBot="1" x14ac:dyDescent="0.25">
      <c r="A185" s="129" t="s">
        <v>655</v>
      </c>
      <c r="B185" s="129">
        <v>183</v>
      </c>
      <c r="C185" s="129" t="s">
        <v>279</v>
      </c>
      <c r="D185" s="125"/>
      <c r="E185" s="125">
        <v>9.9499999999999993</v>
      </c>
      <c r="F185" s="125">
        <v>0</v>
      </c>
      <c r="G185" s="130">
        <v>1436300</v>
      </c>
      <c r="H185" s="130">
        <v>14292</v>
      </c>
      <c r="I185" s="130">
        <v>16554</v>
      </c>
      <c r="J185" s="125">
        <v>20.18</v>
      </c>
      <c r="K185" s="125">
        <v>1.47</v>
      </c>
      <c r="L185" s="125">
        <v>1.08</v>
      </c>
      <c r="M185" s="125">
        <v>0.24</v>
      </c>
      <c r="N185" s="125">
        <v>0.49</v>
      </c>
      <c r="O185" s="125"/>
      <c r="P185" s="125"/>
      <c r="Q185" s="125"/>
      <c r="R185" s="125">
        <v>4.0199999999999996</v>
      </c>
      <c r="S185" s="125"/>
      <c r="T185" s="125"/>
      <c r="U185" s="125"/>
      <c r="V185" s="125"/>
      <c r="W185" s="128"/>
      <c r="X185" s="125"/>
    </row>
    <row r="186" spans="1:24" ht="15.75" customHeight="1" thickTop="1" thickBot="1" x14ac:dyDescent="0.25">
      <c r="A186" s="131" t="s">
        <v>654</v>
      </c>
      <c r="B186" s="131">
        <v>184</v>
      </c>
      <c r="C186" s="131" t="s">
        <v>279</v>
      </c>
      <c r="D186" s="132" t="s">
        <v>986</v>
      </c>
      <c r="E186" s="132">
        <v>1.85</v>
      </c>
      <c r="F186" s="132">
        <v>0</v>
      </c>
      <c r="G186" s="133">
        <v>16711900</v>
      </c>
      <c r="H186" s="133">
        <v>30930</v>
      </c>
      <c r="I186" s="133">
        <v>1775</v>
      </c>
      <c r="J186" s="132">
        <v>46.27</v>
      </c>
      <c r="K186" s="132">
        <v>1.4</v>
      </c>
      <c r="L186" s="132">
        <v>1.87</v>
      </c>
      <c r="M186" s="132">
        <v>0.01</v>
      </c>
      <c r="N186" s="132">
        <v>0.04</v>
      </c>
      <c r="O186" s="132"/>
      <c r="P186" s="132"/>
      <c r="Q186" s="132"/>
      <c r="R186" s="132">
        <v>0.68</v>
      </c>
      <c r="S186" s="132"/>
      <c r="T186" s="132"/>
      <c r="U186" s="132"/>
      <c r="V186" s="132"/>
      <c r="W186" s="134"/>
      <c r="X186" s="132"/>
    </row>
    <row r="187" spans="1:24" ht="15.75" customHeight="1" thickTop="1" thickBot="1" x14ac:dyDescent="0.25">
      <c r="A187" s="129" t="s">
        <v>653</v>
      </c>
      <c r="B187" s="129">
        <v>185</v>
      </c>
      <c r="C187" s="129" t="s">
        <v>279</v>
      </c>
      <c r="D187" s="125"/>
      <c r="E187" s="125">
        <v>2.14</v>
      </c>
      <c r="F187" s="128">
        <v>3.88</v>
      </c>
      <c r="G187" s="130">
        <v>105882200</v>
      </c>
      <c r="H187" s="130">
        <v>222587</v>
      </c>
      <c r="I187" s="130">
        <v>2373</v>
      </c>
      <c r="J187" s="125">
        <v>22.25</v>
      </c>
      <c r="K187" s="125">
        <v>1.31</v>
      </c>
      <c r="L187" s="125">
        <v>2.41</v>
      </c>
      <c r="M187" s="125">
        <v>0.1</v>
      </c>
      <c r="N187" s="125">
        <v>0.1</v>
      </c>
      <c r="O187" s="125"/>
      <c r="P187" s="125"/>
      <c r="Q187" s="125"/>
      <c r="R187" s="125">
        <v>4.8499999999999996</v>
      </c>
      <c r="S187" s="125"/>
      <c r="T187" s="125"/>
      <c r="U187" s="125"/>
      <c r="V187" s="125"/>
      <c r="W187" s="128"/>
      <c r="X187" s="125"/>
    </row>
    <row r="188" spans="1:24" ht="15.75" customHeight="1" thickTop="1" thickBot="1" x14ac:dyDescent="0.25">
      <c r="A188" s="131" t="s">
        <v>652</v>
      </c>
      <c r="B188" s="131">
        <v>186</v>
      </c>
      <c r="C188" s="131" t="s">
        <v>279</v>
      </c>
      <c r="D188" s="132"/>
      <c r="E188" s="132">
        <v>0.8</v>
      </c>
      <c r="F188" s="134">
        <v>3.9</v>
      </c>
      <c r="G188" s="133">
        <v>97107800</v>
      </c>
      <c r="H188" s="133">
        <v>77693</v>
      </c>
      <c r="I188" s="133">
        <v>2224</v>
      </c>
      <c r="J188" s="132">
        <v>47.67</v>
      </c>
      <c r="K188" s="132">
        <v>1.51</v>
      </c>
      <c r="L188" s="132">
        <v>0.11</v>
      </c>
      <c r="M188" s="132"/>
      <c r="N188" s="132">
        <v>0.02</v>
      </c>
      <c r="O188" s="132"/>
      <c r="P188" s="132"/>
      <c r="Q188" s="132"/>
      <c r="R188" s="132"/>
      <c r="S188" s="132"/>
      <c r="T188" s="132"/>
      <c r="U188" s="132"/>
      <c r="V188" s="132"/>
      <c r="W188" s="134"/>
      <c r="X188" s="132"/>
    </row>
    <row r="189" spans="1:24" ht="15.75" customHeight="1" thickTop="1" thickBot="1" x14ac:dyDescent="0.25">
      <c r="A189" s="129" t="s">
        <v>651</v>
      </c>
      <c r="B189" s="129">
        <v>187</v>
      </c>
      <c r="C189" s="129" t="s">
        <v>279</v>
      </c>
      <c r="D189" s="125" t="s">
        <v>133</v>
      </c>
      <c r="E189" s="125">
        <v>0.1</v>
      </c>
      <c r="F189" s="125">
        <v>0</v>
      </c>
      <c r="G189" s="130">
        <v>118584400</v>
      </c>
      <c r="H189" s="130">
        <v>11787</v>
      </c>
      <c r="I189" s="130">
        <v>3366</v>
      </c>
      <c r="J189" s="125">
        <v>26.2</v>
      </c>
      <c r="K189" s="125">
        <v>5</v>
      </c>
      <c r="L189" s="125">
        <v>3.13</v>
      </c>
      <c r="M189" s="125"/>
      <c r="N189" s="125">
        <v>0</v>
      </c>
      <c r="O189" s="125"/>
      <c r="P189" s="125"/>
      <c r="Q189" s="125"/>
      <c r="R189" s="125"/>
      <c r="S189" s="125"/>
      <c r="T189" s="125"/>
      <c r="U189" s="125"/>
      <c r="V189" s="125"/>
      <c r="W189" s="128"/>
      <c r="X189" s="125"/>
    </row>
    <row r="190" spans="1:24" ht="15.75" customHeight="1" thickTop="1" thickBot="1" x14ac:dyDescent="0.25">
      <c r="A190" s="131" t="s">
        <v>650</v>
      </c>
      <c r="B190" s="131">
        <v>188</v>
      </c>
      <c r="C190" s="131" t="s">
        <v>279</v>
      </c>
      <c r="D190" s="132"/>
      <c r="E190" s="132">
        <v>169</v>
      </c>
      <c r="F190" s="135">
        <v>-0.28999999999999998</v>
      </c>
      <c r="G190" s="133">
        <v>1053900</v>
      </c>
      <c r="H190" s="133">
        <v>178219</v>
      </c>
      <c r="I190" s="133">
        <v>88973</v>
      </c>
      <c r="J190" s="132">
        <v>9.14</v>
      </c>
      <c r="K190" s="132">
        <v>0.83</v>
      </c>
      <c r="L190" s="132">
        <v>1.0900000000000001</v>
      </c>
      <c r="M190" s="132">
        <v>3.5</v>
      </c>
      <c r="N190" s="132">
        <v>18.48</v>
      </c>
      <c r="O190" s="132"/>
      <c r="P190" s="132"/>
      <c r="Q190" s="132"/>
      <c r="R190" s="132">
        <v>3.83</v>
      </c>
      <c r="S190" s="132"/>
      <c r="T190" s="132"/>
      <c r="U190" s="132"/>
      <c r="V190" s="132"/>
      <c r="W190" s="134"/>
      <c r="X190" s="132"/>
    </row>
    <row r="191" spans="1:24" ht="15.75" customHeight="1" thickTop="1" thickBot="1" x14ac:dyDescent="0.25">
      <c r="A191" s="129" t="s">
        <v>649</v>
      </c>
      <c r="B191" s="129">
        <v>189</v>
      </c>
      <c r="C191" s="129" t="s">
        <v>279</v>
      </c>
      <c r="D191" s="125"/>
      <c r="E191" s="125">
        <v>6.35</v>
      </c>
      <c r="F191" s="126">
        <v>-0.78</v>
      </c>
      <c r="G191" s="130">
        <v>1914200</v>
      </c>
      <c r="H191" s="130">
        <v>12238</v>
      </c>
      <c r="I191" s="130">
        <v>3810</v>
      </c>
      <c r="J191" s="125">
        <v>40.07</v>
      </c>
      <c r="K191" s="125">
        <v>4.3499999999999996</v>
      </c>
      <c r="L191" s="125">
        <v>0.17</v>
      </c>
      <c r="M191" s="125">
        <v>0.11</v>
      </c>
      <c r="N191" s="125">
        <v>0.16</v>
      </c>
      <c r="O191" s="125"/>
      <c r="P191" s="125"/>
      <c r="Q191" s="125"/>
      <c r="R191" s="125">
        <v>1.72</v>
      </c>
      <c r="S191" s="125"/>
      <c r="T191" s="125"/>
      <c r="U191" s="125"/>
      <c r="V191" s="125"/>
      <c r="W191" s="128"/>
      <c r="X191" s="125"/>
    </row>
    <row r="192" spans="1:24" ht="15.75" customHeight="1" thickTop="1" thickBot="1" x14ac:dyDescent="0.25">
      <c r="A192" s="131" t="s">
        <v>648</v>
      </c>
      <c r="B192" s="131">
        <v>190</v>
      </c>
      <c r="C192" s="131" t="s">
        <v>279</v>
      </c>
      <c r="D192" s="132"/>
      <c r="E192" s="132">
        <v>0.26</v>
      </c>
      <c r="F192" s="132">
        <v>0</v>
      </c>
      <c r="G192" s="133">
        <v>48621200</v>
      </c>
      <c r="H192" s="133">
        <v>13069</v>
      </c>
      <c r="I192" s="133">
        <v>2193</v>
      </c>
      <c r="J192" s="132">
        <v>26.15</v>
      </c>
      <c r="K192" s="132">
        <v>1.04</v>
      </c>
      <c r="L192" s="132">
        <v>0.47</v>
      </c>
      <c r="M192" s="132"/>
      <c r="N192" s="132">
        <v>0.01</v>
      </c>
      <c r="O192" s="132"/>
      <c r="P192" s="132"/>
      <c r="Q192" s="132"/>
      <c r="R192" s="132"/>
      <c r="S192" s="132"/>
      <c r="T192" s="132"/>
      <c r="U192" s="132"/>
      <c r="V192" s="132"/>
      <c r="W192" s="134"/>
      <c r="X192" s="132"/>
    </row>
    <row r="193" spans="1:24" ht="15.75" customHeight="1" thickTop="1" thickBot="1" x14ac:dyDescent="0.25">
      <c r="A193" s="129" t="s">
        <v>647</v>
      </c>
      <c r="B193" s="129">
        <v>191</v>
      </c>
      <c r="C193" s="129" t="s">
        <v>279</v>
      </c>
      <c r="D193" s="125"/>
      <c r="E193" s="125">
        <v>5.15</v>
      </c>
      <c r="F193" s="128">
        <v>0.98</v>
      </c>
      <c r="G193" s="130">
        <v>1527600</v>
      </c>
      <c r="H193" s="130">
        <v>7788</v>
      </c>
      <c r="I193" s="130">
        <v>4802</v>
      </c>
      <c r="J193" s="125">
        <v>4.2699999999999996</v>
      </c>
      <c r="K193" s="125">
        <v>1.29</v>
      </c>
      <c r="L193" s="125">
        <v>0.89</v>
      </c>
      <c r="M193" s="125">
        <v>0.25</v>
      </c>
      <c r="N193" s="125">
        <v>1.21</v>
      </c>
      <c r="O193" s="125"/>
      <c r="P193" s="125"/>
      <c r="Q193" s="125"/>
      <c r="R193" s="125">
        <v>4.9000000000000004</v>
      </c>
      <c r="S193" s="125"/>
      <c r="T193" s="125"/>
      <c r="U193" s="125"/>
      <c r="V193" s="125"/>
      <c r="W193" s="128"/>
      <c r="X193" s="125"/>
    </row>
    <row r="194" spans="1:24" ht="15.75" customHeight="1" thickTop="1" thickBot="1" x14ac:dyDescent="0.25">
      <c r="A194" s="131" t="s">
        <v>646</v>
      </c>
      <c r="B194" s="131">
        <v>192</v>
      </c>
      <c r="C194" s="131" t="s">
        <v>279</v>
      </c>
      <c r="D194" s="132"/>
      <c r="E194" s="132">
        <v>11.9</v>
      </c>
      <c r="F194" s="134">
        <v>0.85</v>
      </c>
      <c r="G194" s="133">
        <v>14645200</v>
      </c>
      <c r="H194" s="133">
        <v>173198</v>
      </c>
      <c r="I194" s="133">
        <v>33320</v>
      </c>
      <c r="J194" s="132">
        <v>31.41</v>
      </c>
      <c r="K194" s="132">
        <v>3.16</v>
      </c>
      <c r="L194" s="132">
        <v>0.38</v>
      </c>
      <c r="M194" s="132">
        <v>0.09</v>
      </c>
      <c r="N194" s="132">
        <v>0.38</v>
      </c>
      <c r="O194" s="132"/>
      <c r="P194" s="132"/>
      <c r="Q194" s="132"/>
      <c r="R194" s="132">
        <v>1.86</v>
      </c>
      <c r="S194" s="132"/>
      <c r="T194" s="132"/>
      <c r="U194" s="132"/>
      <c r="V194" s="132"/>
      <c r="W194" s="134"/>
      <c r="X194" s="132"/>
    </row>
    <row r="195" spans="1:24" ht="15.75" customHeight="1" thickTop="1" thickBot="1" x14ac:dyDescent="0.25">
      <c r="A195" s="129" t="s">
        <v>645</v>
      </c>
      <c r="B195" s="129">
        <v>193</v>
      </c>
      <c r="C195" s="129" t="s">
        <v>279</v>
      </c>
      <c r="D195" s="125"/>
      <c r="E195" s="125">
        <v>2.9</v>
      </c>
      <c r="F195" s="126">
        <v>-3.33</v>
      </c>
      <c r="G195" s="130">
        <v>11376400</v>
      </c>
      <c r="H195" s="130">
        <v>33503</v>
      </c>
      <c r="I195" s="130">
        <v>7301</v>
      </c>
      <c r="J195" s="125"/>
      <c r="K195" s="125">
        <v>3.41</v>
      </c>
      <c r="L195" s="125">
        <v>4.53</v>
      </c>
      <c r="M195" s="125"/>
      <c r="N195" s="125">
        <v>0</v>
      </c>
      <c r="O195" s="125"/>
      <c r="P195" s="125"/>
      <c r="Q195" s="125"/>
      <c r="R195" s="125"/>
      <c r="S195" s="125"/>
      <c r="T195" s="125"/>
      <c r="U195" s="125"/>
      <c r="V195" s="125"/>
      <c r="W195" s="128"/>
      <c r="X195" s="125"/>
    </row>
    <row r="196" spans="1:24" ht="15.75" customHeight="1" thickTop="1" thickBot="1" x14ac:dyDescent="0.25">
      <c r="A196" s="131" t="s">
        <v>644</v>
      </c>
      <c r="B196" s="131">
        <v>194</v>
      </c>
      <c r="C196" s="131" t="s">
        <v>279</v>
      </c>
      <c r="D196" s="132"/>
      <c r="E196" s="132">
        <v>8.35</v>
      </c>
      <c r="F196" s="135">
        <v>-0.6</v>
      </c>
      <c r="G196" s="133">
        <v>10459300</v>
      </c>
      <c r="H196" s="133">
        <v>87697</v>
      </c>
      <c r="I196" s="133">
        <v>28898</v>
      </c>
      <c r="J196" s="132">
        <v>24.4</v>
      </c>
      <c r="K196" s="132">
        <v>1.67</v>
      </c>
      <c r="L196" s="132">
        <v>3.28</v>
      </c>
      <c r="M196" s="132"/>
      <c r="N196" s="132">
        <v>0.34</v>
      </c>
      <c r="O196" s="132"/>
      <c r="P196" s="132"/>
      <c r="Q196" s="132"/>
      <c r="R196" s="132"/>
      <c r="S196" s="132"/>
      <c r="T196" s="132"/>
      <c r="U196" s="132"/>
      <c r="V196" s="132"/>
      <c r="W196" s="134"/>
      <c r="X196" s="132"/>
    </row>
    <row r="197" spans="1:24" ht="15.75" customHeight="1" thickTop="1" thickBot="1" x14ac:dyDescent="0.25">
      <c r="A197" s="129" t="s">
        <v>643</v>
      </c>
      <c r="B197" s="129">
        <v>195</v>
      </c>
      <c r="C197" s="129" t="s">
        <v>279</v>
      </c>
      <c r="D197" s="125"/>
      <c r="E197" s="125">
        <v>0.7</v>
      </c>
      <c r="F197" s="128">
        <v>11.11</v>
      </c>
      <c r="G197" s="130">
        <v>246003700</v>
      </c>
      <c r="H197" s="130">
        <v>167811</v>
      </c>
      <c r="I197" s="130">
        <v>3516</v>
      </c>
      <c r="J197" s="125">
        <v>15.17</v>
      </c>
      <c r="K197" s="125">
        <v>0.73</v>
      </c>
      <c r="L197" s="125">
        <v>0.48</v>
      </c>
      <c r="M197" s="125">
        <v>0.01</v>
      </c>
      <c r="N197" s="125">
        <v>0.05</v>
      </c>
      <c r="O197" s="125"/>
      <c r="P197" s="125"/>
      <c r="Q197" s="125"/>
      <c r="R197" s="125">
        <v>1.59</v>
      </c>
      <c r="S197" s="125"/>
      <c r="T197" s="125"/>
      <c r="U197" s="125"/>
      <c r="V197" s="125"/>
      <c r="W197" s="128"/>
      <c r="X197" s="125"/>
    </row>
    <row r="198" spans="1:24" ht="15.75" customHeight="1" thickTop="1" thickBot="1" x14ac:dyDescent="0.25">
      <c r="A198" s="131" t="s">
        <v>642</v>
      </c>
      <c r="B198" s="131">
        <v>196</v>
      </c>
      <c r="C198" s="131" t="s">
        <v>279</v>
      </c>
      <c r="D198" s="132"/>
      <c r="E198" s="132">
        <v>3.06</v>
      </c>
      <c r="F198" s="135">
        <v>-4.97</v>
      </c>
      <c r="G198" s="133">
        <v>70058900</v>
      </c>
      <c r="H198" s="133">
        <v>216578</v>
      </c>
      <c r="I198" s="133">
        <v>6854</v>
      </c>
      <c r="J198" s="132">
        <v>31.72</v>
      </c>
      <c r="K198" s="132">
        <v>2.64</v>
      </c>
      <c r="L198" s="132">
        <v>0.56999999999999995</v>
      </c>
      <c r="M198" s="132"/>
      <c r="N198" s="132">
        <v>0.1</v>
      </c>
      <c r="O198" s="132"/>
      <c r="P198" s="132"/>
      <c r="Q198" s="132"/>
      <c r="R198" s="132"/>
      <c r="S198" s="132"/>
      <c r="T198" s="132"/>
      <c r="U198" s="132"/>
      <c r="V198" s="132"/>
      <c r="W198" s="134"/>
      <c r="X198" s="132"/>
    </row>
    <row r="199" spans="1:24" ht="15.75" customHeight="1" thickTop="1" thickBot="1" x14ac:dyDescent="0.25">
      <c r="A199" s="129" t="s">
        <v>641</v>
      </c>
      <c r="B199" s="129">
        <v>197</v>
      </c>
      <c r="C199" s="129" t="s">
        <v>279</v>
      </c>
      <c r="D199" s="125"/>
      <c r="E199" s="125">
        <v>2.64</v>
      </c>
      <c r="F199" s="126">
        <v>-5.71</v>
      </c>
      <c r="G199" s="130">
        <v>2736000</v>
      </c>
      <c r="H199" s="130">
        <v>7426</v>
      </c>
      <c r="I199" s="130">
        <v>1478</v>
      </c>
      <c r="J199" s="125">
        <v>26.08</v>
      </c>
      <c r="K199" s="125">
        <v>1.66</v>
      </c>
      <c r="L199" s="125">
        <v>1.22</v>
      </c>
      <c r="M199" s="125">
        <v>0.04</v>
      </c>
      <c r="N199" s="125">
        <v>0.1</v>
      </c>
      <c r="O199" s="125"/>
      <c r="P199" s="125"/>
      <c r="Q199" s="125"/>
      <c r="R199" s="125">
        <v>1.33</v>
      </c>
      <c r="S199" s="125"/>
      <c r="T199" s="125"/>
      <c r="U199" s="125"/>
      <c r="V199" s="125"/>
      <c r="W199" s="128"/>
      <c r="X199" s="125"/>
    </row>
    <row r="200" spans="1:24" ht="15.75" customHeight="1" thickTop="1" thickBot="1" x14ac:dyDescent="0.25">
      <c r="A200" s="131" t="s">
        <v>640</v>
      </c>
      <c r="B200" s="131">
        <v>198</v>
      </c>
      <c r="C200" s="131" t="s">
        <v>279</v>
      </c>
      <c r="D200" s="132"/>
      <c r="E200" s="132">
        <v>0.4</v>
      </c>
      <c r="F200" s="134">
        <v>2.56</v>
      </c>
      <c r="G200" s="133">
        <v>62467400</v>
      </c>
      <c r="H200" s="133">
        <v>24545</v>
      </c>
      <c r="I200" s="133">
        <v>1554</v>
      </c>
      <c r="J200" s="132">
        <v>9.42</v>
      </c>
      <c r="K200" s="132">
        <v>0.59</v>
      </c>
      <c r="L200" s="132">
        <v>2.6</v>
      </c>
      <c r="M200" s="132"/>
      <c r="N200" s="132">
        <v>0.04</v>
      </c>
      <c r="O200" s="132"/>
      <c r="P200" s="132"/>
      <c r="Q200" s="132"/>
      <c r="R200" s="132"/>
      <c r="S200" s="132"/>
      <c r="T200" s="132"/>
      <c r="U200" s="132"/>
      <c r="V200" s="132"/>
      <c r="W200" s="134"/>
      <c r="X200" s="132"/>
    </row>
    <row r="201" spans="1:24" ht="15.75" customHeight="1" thickTop="1" thickBot="1" x14ac:dyDescent="0.25">
      <c r="A201" s="129" t="s">
        <v>639</v>
      </c>
      <c r="B201" s="129">
        <v>199</v>
      </c>
      <c r="C201" s="129" t="s">
        <v>279</v>
      </c>
      <c r="D201" s="125"/>
      <c r="E201" s="125">
        <v>23</v>
      </c>
      <c r="F201" s="125">
        <v>0</v>
      </c>
      <c r="G201" s="125">
        <v>500</v>
      </c>
      <c r="H201" s="125">
        <v>11</v>
      </c>
      <c r="I201" s="125">
        <v>405</v>
      </c>
      <c r="J201" s="125">
        <v>13.32</v>
      </c>
      <c r="K201" s="125">
        <v>0.38</v>
      </c>
      <c r="L201" s="125">
        <v>0.38</v>
      </c>
      <c r="M201" s="125"/>
      <c r="N201" s="125">
        <v>1.73</v>
      </c>
      <c r="O201" s="125"/>
      <c r="P201" s="125"/>
      <c r="Q201" s="125"/>
      <c r="R201" s="125"/>
      <c r="S201" s="125"/>
      <c r="T201" s="125"/>
      <c r="U201" s="125"/>
      <c r="V201" s="125"/>
      <c r="W201" s="128"/>
      <c r="X201" s="125"/>
    </row>
    <row r="202" spans="1:24" ht="15.75" customHeight="1" thickTop="1" thickBot="1" x14ac:dyDescent="0.25">
      <c r="A202" s="131" t="s">
        <v>638</v>
      </c>
      <c r="B202" s="131">
        <v>200</v>
      </c>
      <c r="C202" s="131" t="s">
        <v>279</v>
      </c>
      <c r="D202" s="132"/>
      <c r="E202" s="132">
        <v>1.0900000000000001</v>
      </c>
      <c r="F202" s="135">
        <v>-3.54</v>
      </c>
      <c r="G202" s="133">
        <v>6644100</v>
      </c>
      <c r="H202" s="133">
        <v>7314</v>
      </c>
      <c r="I202" s="132">
        <v>670</v>
      </c>
      <c r="J202" s="132"/>
      <c r="K202" s="132">
        <v>0.72</v>
      </c>
      <c r="L202" s="132">
        <v>7.0000000000000007E-2</v>
      </c>
      <c r="M202" s="132"/>
      <c r="N202" s="132">
        <v>0</v>
      </c>
      <c r="O202" s="132"/>
      <c r="P202" s="132"/>
      <c r="Q202" s="132"/>
      <c r="R202" s="132"/>
      <c r="S202" s="132"/>
      <c r="T202" s="132"/>
      <c r="U202" s="132"/>
      <c r="V202" s="132"/>
      <c r="W202" s="134"/>
      <c r="X202" s="132"/>
    </row>
    <row r="203" spans="1:24" ht="15.75" customHeight="1" thickTop="1" thickBot="1" x14ac:dyDescent="0.25">
      <c r="A203" s="129" t="s">
        <v>637</v>
      </c>
      <c r="B203" s="129">
        <v>201</v>
      </c>
      <c r="C203" s="125" t="s">
        <v>977</v>
      </c>
      <c r="D203" s="125"/>
      <c r="E203" s="125">
        <v>190</v>
      </c>
      <c r="F203" s="125">
        <v>0</v>
      </c>
      <c r="G203" s="125">
        <v>0</v>
      </c>
      <c r="H203" s="125">
        <v>0</v>
      </c>
      <c r="I203" s="130">
        <v>1495</v>
      </c>
      <c r="J203" s="125">
        <v>21.95</v>
      </c>
      <c r="K203" s="125">
        <v>1.07</v>
      </c>
      <c r="L203" s="125">
        <v>0.25</v>
      </c>
      <c r="M203" s="125">
        <v>7.5</v>
      </c>
      <c r="N203" s="125">
        <v>8.65</v>
      </c>
      <c r="O203" s="125">
        <v>6.47</v>
      </c>
      <c r="P203" s="125">
        <v>6.27</v>
      </c>
      <c r="Q203" s="125">
        <v>1.39</v>
      </c>
      <c r="R203" s="125">
        <v>4.08</v>
      </c>
      <c r="S203" s="125">
        <v>22.08</v>
      </c>
      <c r="T203" s="125"/>
      <c r="U203" s="125">
        <v>392</v>
      </c>
      <c r="V203" s="125">
        <v>369</v>
      </c>
      <c r="W203" s="126">
        <v>-3.38</v>
      </c>
      <c r="X203" s="125"/>
    </row>
    <row r="204" spans="1:24" ht="15.75" customHeight="1" thickTop="1" thickBot="1" x14ac:dyDescent="0.25">
      <c r="A204" s="131" t="s">
        <v>636</v>
      </c>
      <c r="B204" s="131">
        <v>202</v>
      </c>
      <c r="C204" s="131" t="s">
        <v>279</v>
      </c>
      <c r="D204" s="132"/>
      <c r="E204" s="132">
        <v>2.02</v>
      </c>
      <c r="F204" s="135">
        <v>-1.94</v>
      </c>
      <c r="G204" s="133">
        <v>1385800</v>
      </c>
      <c r="H204" s="133">
        <v>2814</v>
      </c>
      <c r="I204" s="132">
        <v>727</v>
      </c>
      <c r="J204" s="132">
        <v>39.729999999999997</v>
      </c>
      <c r="K204" s="132">
        <v>1.77</v>
      </c>
      <c r="L204" s="132">
        <v>0.15</v>
      </c>
      <c r="M204" s="132"/>
      <c r="N204" s="132">
        <v>0.05</v>
      </c>
      <c r="O204" s="132"/>
      <c r="P204" s="132"/>
      <c r="Q204" s="132"/>
      <c r="R204" s="132"/>
      <c r="S204" s="132"/>
      <c r="T204" s="132"/>
      <c r="U204" s="132"/>
      <c r="V204" s="132"/>
      <c r="W204" s="134"/>
      <c r="X204" s="132"/>
    </row>
    <row r="205" spans="1:24" ht="15.75" customHeight="1" thickTop="1" thickBot="1" x14ac:dyDescent="0.25">
      <c r="A205" s="129" t="s">
        <v>635</v>
      </c>
      <c r="B205" s="129">
        <v>203</v>
      </c>
      <c r="C205" s="129" t="s">
        <v>279</v>
      </c>
      <c r="D205" s="125"/>
      <c r="E205" s="125">
        <v>28</v>
      </c>
      <c r="F205" s="125">
        <v>0</v>
      </c>
      <c r="G205" s="130">
        <v>1100</v>
      </c>
      <c r="H205" s="125">
        <v>31</v>
      </c>
      <c r="I205" s="130">
        <v>1344</v>
      </c>
      <c r="J205" s="125">
        <v>14.18</v>
      </c>
      <c r="K205" s="125">
        <v>0.81</v>
      </c>
      <c r="L205" s="125">
        <v>0.96</v>
      </c>
      <c r="M205" s="125">
        <v>1.63</v>
      </c>
      <c r="N205" s="125">
        <v>1.97</v>
      </c>
      <c r="O205" s="125"/>
      <c r="P205" s="125"/>
      <c r="Q205" s="125"/>
      <c r="R205" s="125">
        <v>5.8</v>
      </c>
      <c r="S205" s="125"/>
      <c r="T205" s="125"/>
      <c r="U205" s="125"/>
      <c r="V205" s="125"/>
      <c r="W205" s="128"/>
      <c r="X205" s="125"/>
    </row>
    <row r="206" spans="1:24" ht="15.75" customHeight="1" thickTop="1" thickBot="1" x14ac:dyDescent="0.25">
      <c r="A206" s="131" t="s">
        <v>634</v>
      </c>
      <c r="B206" s="131">
        <v>204</v>
      </c>
      <c r="C206" s="131" t="s">
        <v>279</v>
      </c>
      <c r="D206" s="132"/>
      <c r="E206" s="132">
        <v>2.44</v>
      </c>
      <c r="F206" s="134">
        <v>7.96</v>
      </c>
      <c r="G206" s="133">
        <v>16161500</v>
      </c>
      <c r="H206" s="133">
        <v>38615</v>
      </c>
      <c r="I206" s="133">
        <v>2440</v>
      </c>
      <c r="J206" s="132"/>
      <c r="K206" s="132">
        <v>1.71</v>
      </c>
      <c r="L206" s="132">
        <v>0.24</v>
      </c>
      <c r="M206" s="132"/>
      <c r="N206" s="132">
        <v>0</v>
      </c>
      <c r="O206" s="132"/>
      <c r="P206" s="132"/>
      <c r="Q206" s="132"/>
      <c r="R206" s="132">
        <v>0.16</v>
      </c>
      <c r="S206" s="132"/>
      <c r="T206" s="132"/>
      <c r="U206" s="132"/>
      <c r="V206" s="132"/>
      <c r="W206" s="134"/>
      <c r="X206" s="132"/>
    </row>
    <row r="207" spans="1:24" ht="15.75" customHeight="1" thickTop="1" thickBot="1" x14ac:dyDescent="0.25">
      <c r="A207" s="129" t="s">
        <v>633</v>
      </c>
      <c r="B207" s="129">
        <v>205</v>
      </c>
      <c r="C207" s="129" t="s">
        <v>279</v>
      </c>
      <c r="D207" s="125"/>
      <c r="E207" s="125">
        <v>4.3600000000000003</v>
      </c>
      <c r="F207" s="128">
        <v>0.46</v>
      </c>
      <c r="G207" s="130">
        <v>442700</v>
      </c>
      <c r="H207" s="130">
        <v>1928</v>
      </c>
      <c r="I207" s="130">
        <v>1508</v>
      </c>
      <c r="J207" s="125">
        <v>5.38</v>
      </c>
      <c r="K207" s="125">
        <v>0.56000000000000005</v>
      </c>
      <c r="L207" s="125">
        <v>0.45</v>
      </c>
      <c r="M207" s="125">
        <v>0.15</v>
      </c>
      <c r="N207" s="125">
        <v>0.81</v>
      </c>
      <c r="O207" s="125"/>
      <c r="P207" s="125"/>
      <c r="Q207" s="125"/>
      <c r="R207" s="125">
        <v>14.98</v>
      </c>
      <c r="S207" s="125"/>
      <c r="T207" s="125"/>
      <c r="U207" s="125"/>
      <c r="V207" s="125"/>
      <c r="W207" s="128"/>
      <c r="X207" s="125"/>
    </row>
    <row r="208" spans="1:24" ht="15.75" customHeight="1" thickTop="1" thickBot="1" x14ac:dyDescent="0.25">
      <c r="A208" s="131" t="s">
        <v>632</v>
      </c>
      <c r="B208" s="131">
        <v>206</v>
      </c>
      <c r="C208" s="131" t="s">
        <v>279</v>
      </c>
      <c r="D208" s="132"/>
      <c r="E208" s="132">
        <v>8.6999999999999993</v>
      </c>
      <c r="F208" s="135">
        <v>-6.45</v>
      </c>
      <c r="G208" s="133">
        <v>8114300</v>
      </c>
      <c r="H208" s="133">
        <v>72598</v>
      </c>
      <c r="I208" s="133">
        <v>8352</v>
      </c>
      <c r="J208" s="132">
        <v>14.79</v>
      </c>
      <c r="K208" s="132">
        <v>5.51</v>
      </c>
      <c r="L208" s="132">
        <v>4.33</v>
      </c>
      <c r="M208" s="132">
        <v>0.2</v>
      </c>
      <c r="N208" s="132">
        <v>0.59</v>
      </c>
      <c r="O208" s="132"/>
      <c r="P208" s="132"/>
      <c r="Q208" s="132"/>
      <c r="R208" s="132">
        <v>3.44</v>
      </c>
      <c r="S208" s="132"/>
      <c r="T208" s="132"/>
      <c r="U208" s="132"/>
      <c r="V208" s="132"/>
      <c r="W208" s="134"/>
      <c r="X208" s="132"/>
    </row>
    <row r="209" spans="1:24" ht="15.75" customHeight="1" thickTop="1" thickBot="1" x14ac:dyDescent="0.25">
      <c r="A209" s="129" t="s">
        <v>631</v>
      </c>
      <c r="B209" s="129">
        <v>207</v>
      </c>
      <c r="C209" s="129" t="s">
        <v>279</v>
      </c>
      <c r="D209" s="125"/>
      <c r="E209" s="125">
        <v>2.08</v>
      </c>
      <c r="F209" s="125">
        <v>0</v>
      </c>
      <c r="G209" s="130">
        <v>300400</v>
      </c>
      <c r="H209" s="125">
        <v>625</v>
      </c>
      <c r="I209" s="130">
        <v>3147</v>
      </c>
      <c r="J209" s="125">
        <v>26.1</v>
      </c>
      <c r="K209" s="125">
        <v>1.86</v>
      </c>
      <c r="L209" s="125">
        <v>0.8</v>
      </c>
      <c r="M209" s="125">
        <v>0.04</v>
      </c>
      <c r="N209" s="125">
        <v>0.08</v>
      </c>
      <c r="O209" s="125"/>
      <c r="P209" s="125"/>
      <c r="Q209" s="125"/>
      <c r="R209" s="125">
        <v>1.92</v>
      </c>
      <c r="S209" s="125"/>
      <c r="T209" s="125"/>
      <c r="U209" s="125"/>
      <c r="V209" s="125"/>
      <c r="W209" s="128"/>
      <c r="X209" s="125"/>
    </row>
    <row r="210" spans="1:24" ht="15.75" customHeight="1" thickTop="1" thickBot="1" x14ac:dyDescent="0.25">
      <c r="A210" s="131" t="s">
        <v>630</v>
      </c>
      <c r="B210" s="131">
        <v>208</v>
      </c>
      <c r="C210" s="131" t="s">
        <v>279</v>
      </c>
      <c r="D210" s="132"/>
      <c r="E210" s="132">
        <v>12.7</v>
      </c>
      <c r="F210" s="132">
        <v>0</v>
      </c>
      <c r="G210" s="133">
        <v>32400</v>
      </c>
      <c r="H210" s="132">
        <v>413</v>
      </c>
      <c r="I210" s="133">
        <v>29455</v>
      </c>
      <c r="J210" s="132">
        <v>11.18</v>
      </c>
      <c r="K210" s="132">
        <v>0.87</v>
      </c>
      <c r="L210" s="132">
        <v>1.66</v>
      </c>
      <c r="M210" s="132">
        <v>0.6</v>
      </c>
      <c r="N210" s="132">
        <v>1.1399999999999999</v>
      </c>
      <c r="O210" s="132"/>
      <c r="P210" s="132"/>
      <c r="Q210" s="132"/>
      <c r="R210" s="132">
        <v>4.72</v>
      </c>
      <c r="S210" s="132"/>
      <c r="T210" s="132"/>
      <c r="U210" s="132"/>
      <c r="V210" s="132"/>
      <c r="W210" s="134"/>
      <c r="X210" s="132"/>
    </row>
    <row r="211" spans="1:24" ht="15.75" customHeight="1" thickTop="1" thickBot="1" x14ac:dyDescent="0.25">
      <c r="A211" s="129" t="s">
        <v>629</v>
      </c>
      <c r="B211" s="129">
        <v>209</v>
      </c>
      <c r="C211" s="129" t="s">
        <v>279</v>
      </c>
      <c r="D211" s="125"/>
      <c r="E211" s="125">
        <v>7.7</v>
      </c>
      <c r="F211" s="126">
        <v>-0.65</v>
      </c>
      <c r="G211" s="130">
        <v>589800</v>
      </c>
      <c r="H211" s="130">
        <v>4544</v>
      </c>
      <c r="I211" s="130">
        <v>6160</v>
      </c>
      <c r="J211" s="125">
        <v>12.92</v>
      </c>
      <c r="K211" s="125">
        <v>4.6100000000000003</v>
      </c>
      <c r="L211" s="125">
        <v>2.0099999999999998</v>
      </c>
      <c r="M211" s="125">
        <v>0.3</v>
      </c>
      <c r="N211" s="125">
        <v>0.6</v>
      </c>
      <c r="O211" s="125"/>
      <c r="P211" s="125"/>
      <c r="Q211" s="125"/>
      <c r="R211" s="125">
        <v>7.74</v>
      </c>
      <c r="S211" s="125"/>
      <c r="T211" s="125"/>
      <c r="U211" s="125"/>
      <c r="V211" s="125"/>
      <c r="W211" s="128"/>
      <c r="X211" s="125"/>
    </row>
    <row r="212" spans="1:24" ht="15.75" customHeight="1" thickTop="1" thickBot="1" x14ac:dyDescent="0.25">
      <c r="A212" s="131" t="s">
        <v>628</v>
      </c>
      <c r="B212" s="131">
        <v>210</v>
      </c>
      <c r="C212" s="131" t="s">
        <v>279</v>
      </c>
      <c r="D212" s="132"/>
      <c r="E212" s="132">
        <v>3.32</v>
      </c>
      <c r="F212" s="135">
        <v>-5.68</v>
      </c>
      <c r="G212" s="133">
        <v>12032800</v>
      </c>
      <c r="H212" s="133">
        <v>40246</v>
      </c>
      <c r="I212" s="133">
        <v>1930</v>
      </c>
      <c r="J212" s="132">
        <v>10.31</v>
      </c>
      <c r="K212" s="132">
        <v>0.77</v>
      </c>
      <c r="L212" s="132">
        <v>1.45</v>
      </c>
      <c r="M212" s="132">
        <v>0.06</v>
      </c>
      <c r="N212" s="132">
        <v>0.32</v>
      </c>
      <c r="O212" s="132"/>
      <c r="P212" s="132"/>
      <c r="Q212" s="132"/>
      <c r="R212" s="132">
        <v>1.7</v>
      </c>
      <c r="S212" s="132"/>
      <c r="T212" s="132"/>
      <c r="U212" s="132"/>
      <c r="V212" s="132"/>
      <c r="W212" s="134"/>
      <c r="X212" s="132"/>
    </row>
    <row r="213" spans="1:24" ht="15.75" customHeight="1" thickTop="1" thickBot="1" x14ac:dyDescent="0.25">
      <c r="A213" s="129" t="s">
        <v>627</v>
      </c>
      <c r="B213" s="129">
        <v>211</v>
      </c>
      <c r="C213" s="129" t="s">
        <v>279</v>
      </c>
      <c r="D213" s="125"/>
      <c r="E213" s="125">
        <v>1.92</v>
      </c>
      <c r="F213" s="126">
        <v>-2.54</v>
      </c>
      <c r="G213" s="130">
        <v>1036800</v>
      </c>
      <c r="H213" s="130">
        <v>2004</v>
      </c>
      <c r="I213" s="130">
        <v>1152</v>
      </c>
      <c r="J213" s="125">
        <v>18.86</v>
      </c>
      <c r="K213" s="125">
        <v>1.55</v>
      </c>
      <c r="L213" s="125">
        <v>0.43</v>
      </c>
      <c r="M213" s="125">
        <v>0.04</v>
      </c>
      <c r="N213" s="125">
        <v>0.1</v>
      </c>
      <c r="O213" s="125"/>
      <c r="P213" s="125"/>
      <c r="Q213" s="125"/>
      <c r="R213" s="125">
        <v>3.05</v>
      </c>
      <c r="S213" s="125"/>
      <c r="T213" s="125"/>
      <c r="U213" s="125"/>
      <c r="V213" s="125"/>
      <c r="W213" s="128"/>
      <c r="X213" s="125"/>
    </row>
    <row r="214" spans="1:24" ht="15.75" customHeight="1" thickTop="1" thickBot="1" x14ac:dyDescent="0.25">
      <c r="A214" s="131" t="s">
        <v>626</v>
      </c>
      <c r="B214" s="131">
        <v>212</v>
      </c>
      <c r="C214" s="131" t="s">
        <v>279</v>
      </c>
      <c r="D214" s="132"/>
      <c r="E214" s="132">
        <v>0.99</v>
      </c>
      <c r="F214" s="135">
        <v>-1</v>
      </c>
      <c r="G214" s="133">
        <v>9163300</v>
      </c>
      <c r="H214" s="133">
        <v>8996</v>
      </c>
      <c r="I214" s="132">
        <v>559</v>
      </c>
      <c r="J214" s="132"/>
      <c r="K214" s="132">
        <v>1.77</v>
      </c>
      <c r="L214" s="132">
        <v>1.38</v>
      </c>
      <c r="M214" s="132"/>
      <c r="N214" s="132">
        <v>0</v>
      </c>
      <c r="O214" s="132"/>
      <c r="P214" s="132"/>
      <c r="Q214" s="132"/>
      <c r="R214" s="132"/>
      <c r="S214" s="132"/>
      <c r="T214" s="132"/>
      <c r="U214" s="132"/>
      <c r="V214" s="132"/>
      <c r="W214" s="134"/>
      <c r="X214" s="132"/>
    </row>
    <row r="215" spans="1:24" ht="15.75" customHeight="1" thickTop="1" thickBot="1" x14ac:dyDescent="0.25">
      <c r="A215" s="129" t="s">
        <v>625</v>
      </c>
      <c r="B215" s="129">
        <v>213</v>
      </c>
      <c r="C215" s="129" t="s">
        <v>279</v>
      </c>
      <c r="D215" s="125"/>
      <c r="E215" s="125">
        <v>1.27</v>
      </c>
      <c r="F215" s="126">
        <v>-3.05</v>
      </c>
      <c r="G215" s="130">
        <v>7013000</v>
      </c>
      <c r="H215" s="130">
        <v>8937</v>
      </c>
      <c r="I215" s="130">
        <v>1383</v>
      </c>
      <c r="J215" s="125">
        <v>31.54</v>
      </c>
      <c r="K215" s="125">
        <v>0.93</v>
      </c>
      <c r="L215" s="125">
        <v>1.04</v>
      </c>
      <c r="M215" s="125">
        <v>0.03</v>
      </c>
      <c r="N215" s="125">
        <v>0.04</v>
      </c>
      <c r="O215" s="125"/>
      <c r="P215" s="125"/>
      <c r="Q215" s="125"/>
      <c r="R215" s="125">
        <v>2.29</v>
      </c>
      <c r="S215" s="125"/>
      <c r="T215" s="125"/>
      <c r="U215" s="125"/>
      <c r="V215" s="125"/>
      <c r="W215" s="128"/>
      <c r="X215" s="125"/>
    </row>
    <row r="216" spans="1:24" ht="15.75" customHeight="1" thickTop="1" thickBot="1" x14ac:dyDescent="0.25">
      <c r="A216" s="131" t="s">
        <v>624</v>
      </c>
      <c r="B216" s="131">
        <v>214</v>
      </c>
      <c r="C216" s="131" t="s">
        <v>279</v>
      </c>
      <c r="D216" s="132"/>
      <c r="E216" s="132">
        <v>10.1</v>
      </c>
      <c r="F216" s="132">
        <v>0</v>
      </c>
      <c r="G216" s="133">
        <v>805300</v>
      </c>
      <c r="H216" s="133">
        <v>8063</v>
      </c>
      <c r="I216" s="133">
        <v>2020</v>
      </c>
      <c r="J216" s="132">
        <v>11.95</v>
      </c>
      <c r="K216" s="132">
        <v>3.42</v>
      </c>
      <c r="L216" s="132">
        <v>1.79</v>
      </c>
      <c r="M216" s="132">
        <v>0.4</v>
      </c>
      <c r="N216" s="132">
        <v>0.85</v>
      </c>
      <c r="O216" s="132"/>
      <c r="P216" s="132"/>
      <c r="Q216" s="132"/>
      <c r="R216" s="132">
        <v>5.74</v>
      </c>
      <c r="S216" s="132"/>
      <c r="T216" s="132"/>
      <c r="U216" s="132"/>
      <c r="V216" s="132"/>
      <c r="W216" s="134"/>
      <c r="X216" s="132"/>
    </row>
    <row r="217" spans="1:24" ht="15.75" customHeight="1" thickTop="1" thickBot="1" x14ac:dyDescent="0.25">
      <c r="A217" s="129" t="s">
        <v>623</v>
      </c>
      <c r="B217" s="129">
        <v>215</v>
      </c>
      <c r="C217" s="129" t="s">
        <v>279</v>
      </c>
      <c r="D217" s="125"/>
      <c r="E217" s="125">
        <v>2.16</v>
      </c>
      <c r="F217" s="126">
        <v>-0.92</v>
      </c>
      <c r="G217" s="130">
        <v>1247200</v>
      </c>
      <c r="H217" s="130">
        <v>2691</v>
      </c>
      <c r="I217" s="125">
        <v>648</v>
      </c>
      <c r="J217" s="125"/>
      <c r="K217" s="125">
        <v>1.35</v>
      </c>
      <c r="L217" s="125">
        <v>3.62</v>
      </c>
      <c r="M217" s="125">
        <v>0.05</v>
      </c>
      <c r="N217" s="125">
        <v>0</v>
      </c>
      <c r="O217" s="125"/>
      <c r="P217" s="125"/>
      <c r="Q217" s="125"/>
      <c r="R217" s="125">
        <v>2.29</v>
      </c>
      <c r="S217" s="125"/>
      <c r="T217" s="125"/>
      <c r="U217" s="125"/>
      <c r="V217" s="125"/>
      <c r="W217" s="128"/>
      <c r="X217" s="125"/>
    </row>
    <row r="218" spans="1:24" ht="15.75" customHeight="1" thickTop="1" thickBot="1" x14ac:dyDescent="0.25">
      <c r="A218" s="131" t="s">
        <v>622</v>
      </c>
      <c r="B218" s="131">
        <v>216</v>
      </c>
      <c r="C218" s="131" t="s">
        <v>279</v>
      </c>
      <c r="D218" s="132"/>
      <c r="E218" s="132">
        <v>0.41</v>
      </c>
      <c r="F218" s="135">
        <v>-2.38</v>
      </c>
      <c r="G218" s="133">
        <v>22519900</v>
      </c>
      <c r="H218" s="133">
        <v>9301</v>
      </c>
      <c r="I218" s="133">
        <v>2213</v>
      </c>
      <c r="J218" s="132"/>
      <c r="K218" s="132">
        <v>0.59</v>
      </c>
      <c r="L218" s="132">
        <v>0.65</v>
      </c>
      <c r="M218" s="132"/>
      <c r="N218" s="132">
        <v>0</v>
      </c>
      <c r="O218" s="132"/>
      <c r="P218" s="132"/>
      <c r="Q218" s="132"/>
      <c r="R218" s="132"/>
      <c r="S218" s="132"/>
      <c r="T218" s="132"/>
      <c r="U218" s="132"/>
      <c r="V218" s="132"/>
      <c r="W218" s="134"/>
      <c r="X218" s="132"/>
    </row>
    <row r="219" spans="1:24" ht="15.75" customHeight="1" thickTop="1" thickBot="1" x14ac:dyDescent="0.25">
      <c r="A219" s="129" t="s">
        <v>621</v>
      </c>
      <c r="B219" s="129">
        <v>217</v>
      </c>
      <c r="C219" s="129" t="s">
        <v>279</v>
      </c>
      <c r="D219" s="125"/>
      <c r="E219" s="125">
        <v>1.0900000000000001</v>
      </c>
      <c r="F219" s="126">
        <v>-0.91</v>
      </c>
      <c r="G219" s="130">
        <v>14614000</v>
      </c>
      <c r="H219" s="130">
        <v>16069</v>
      </c>
      <c r="I219" s="130">
        <v>1223</v>
      </c>
      <c r="J219" s="125"/>
      <c r="K219" s="125">
        <v>0.92</v>
      </c>
      <c r="L219" s="125">
        <v>0.15</v>
      </c>
      <c r="M219" s="125"/>
      <c r="N219" s="125">
        <v>0</v>
      </c>
      <c r="O219" s="125"/>
      <c r="P219" s="125"/>
      <c r="Q219" s="125"/>
      <c r="R219" s="125"/>
      <c r="S219" s="125"/>
      <c r="T219" s="125"/>
      <c r="U219" s="125"/>
      <c r="V219" s="125"/>
      <c r="W219" s="128"/>
      <c r="X219" s="125"/>
    </row>
    <row r="220" spans="1:24" ht="15.75" customHeight="1" thickTop="1" thickBot="1" x14ac:dyDescent="0.25">
      <c r="A220" s="131" t="s">
        <v>620</v>
      </c>
      <c r="B220" s="131">
        <v>218</v>
      </c>
      <c r="C220" s="131" t="s">
        <v>279</v>
      </c>
      <c r="D220" s="132"/>
      <c r="E220" s="132">
        <v>10.7</v>
      </c>
      <c r="F220" s="135">
        <v>-0.93</v>
      </c>
      <c r="G220" s="133">
        <v>4205200</v>
      </c>
      <c r="H220" s="133">
        <v>44876</v>
      </c>
      <c r="I220" s="133">
        <v>13416</v>
      </c>
      <c r="J220" s="132">
        <v>12.33</v>
      </c>
      <c r="K220" s="132">
        <v>0.92</v>
      </c>
      <c r="L220" s="132">
        <v>0.39</v>
      </c>
      <c r="M220" s="132">
        <v>0.2</v>
      </c>
      <c r="N220" s="132">
        <v>0.87</v>
      </c>
      <c r="O220" s="132"/>
      <c r="P220" s="132"/>
      <c r="Q220" s="132"/>
      <c r="R220" s="132">
        <v>1.85</v>
      </c>
      <c r="S220" s="132"/>
      <c r="T220" s="132"/>
      <c r="U220" s="132"/>
      <c r="V220" s="132"/>
      <c r="W220" s="134"/>
      <c r="X220" s="132"/>
    </row>
    <row r="221" spans="1:24" ht="15.75" customHeight="1" thickTop="1" thickBot="1" x14ac:dyDescent="0.25">
      <c r="A221" s="129" t="s">
        <v>619</v>
      </c>
      <c r="B221" s="129">
        <v>219</v>
      </c>
      <c r="C221" s="129" t="s">
        <v>279</v>
      </c>
      <c r="D221" s="125"/>
      <c r="E221" s="125">
        <v>10.3</v>
      </c>
      <c r="F221" s="125">
        <v>0</v>
      </c>
      <c r="G221" s="130">
        <v>356500</v>
      </c>
      <c r="H221" s="130">
        <v>3670</v>
      </c>
      <c r="I221" s="130">
        <v>10544</v>
      </c>
      <c r="J221" s="125">
        <v>25.36</v>
      </c>
      <c r="K221" s="125">
        <v>1.05</v>
      </c>
      <c r="L221" s="125">
        <v>0.32</v>
      </c>
      <c r="M221" s="125">
        <v>0.35</v>
      </c>
      <c r="N221" s="125">
        <v>0.41</v>
      </c>
      <c r="O221" s="125"/>
      <c r="P221" s="125"/>
      <c r="Q221" s="125"/>
      <c r="R221" s="125">
        <v>3.4</v>
      </c>
      <c r="S221" s="125"/>
      <c r="T221" s="125"/>
      <c r="U221" s="125"/>
      <c r="V221" s="125"/>
      <c r="W221" s="128"/>
      <c r="X221" s="125"/>
    </row>
    <row r="222" spans="1:24" ht="15.75" customHeight="1" thickTop="1" thickBot="1" x14ac:dyDescent="0.25">
      <c r="A222" s="131" t="s">
        <v>618</v>
      </c>
      <c r="B222" s="131">
        <v>220</v>
      </c>
      <c r="C222" s="131" t="s">
        <v>279</v>
      </c>
      <c r="D222" s="132"/>
      <c r="E222" s="132">
        <v>2.16</v>
      </c>
      <c r="F222" s="134">
        <v>2.86</v>
      </c>
      <c r="G222" s="133">
        <v>468200</v>
      </c>
      <c r="H222" s="133">
        <v>1001</v>
      </c>
      <c r="I222" s="132">
        <v>715</v>
      </c>
      <c r="J222" s="132"/>
      <c r="K222" s="132">
        <v>1.17</v>
      </c>
      <c r="L222" s="132">
        <v>7.0000000000000007E-2</v>
      </c>
      <c r="M222" s="132">
        <v>0.05</v>
      </c>
      <c r="N222" s="132">
        <v>0</v>
      </c>
      <c r="O222" s="132"/>
      <c r="P222" s="132"/>
      <c r="Q222" s="132"/>
      <c r="R222" s="132">
        <v>2.38</v>
      </c>
      <c r="S222" s="132"/>
      <c r="T222" s="132"/>
      <c r="U222" s="132"/>
      <c r="V222" s="132"/>
      <c r="W222" s="134"/>
      <c r="X222" s="132"/>
    </row>
    <row r="223" spans="1:24" ht="15.75" customHeight="1" thickTop="1" thickBot="1" x14ac:dyDescent="0.25">
      <c r="A223" s="129" t="s">
        <v>617</v>
      </c>
      <c r="B223" s="129">
        <v>221</v>
      </c>
      <c r="C223" s="129" t="s">
        <v>279</v>
      </c>
      <c r="D223" s="125"/>
      <c r="E223" s="125">
        <v>0.37</v>
      </c>
      <c r="F223" s="125">
        <v>0</v>
      </c>
      <c r="G223" s="130">
        <v>160223000</v>
      </c>
      <c r="H223" s="130">
        <v>60094</v>
      </c>
      <c r="I223" s="130">
        <v>9430</v>
      </c>
      <c r="J223" s="125">
        <v>66.87</v>
      </c>
      <c r="K223" s="125">
        <v>0.73</v>
      </c>
      <c r="L223" s="125">
        <v>0.17</v>
      </c>
      <c r="M223" s="125"/>
      <c r="N223" s="125">
        <v>0.01</v>
      </c>
      <c r="O223" s="125"/>
      <c r="P223" s="125"/>
      <c r="Q223" s="125"/>
      <c r="R223" s="125"/>
      <c r="S223" s="125"/>
      <c r="T223" s="125"/>
      <c r="U223" s="125"/>
      <c r="V223" s="125"/>
      <c r="W223" s="128"/>
      <c r="X223" s="125"/>
    </row>
    <row r="224" spans="1:24" ht="15.75" customHeight="1" thickTop="1" thickBot="1" x14ac:dyDescent="0.25">
      <c r="A224" s="131" t="s">
        <v>616</v>
      </c>
      <c r="B224" s="131">
        <v>222</v>
      </c>
      <c r="C224" s="132" t="s">
        <v>977</v>
      </c>
      <c r="D224" s="132" t="s">
        <v>987</v>
      </c>
      <c r="E224" s="132">
        <v>0.65</v>
      </c>
      <c r="F224" s="132">
        <v>0</v>
      </c>
      <c r="G224" s="132">
        <v>0</v>
      </c>
      <c r="H224" s="132">
        <v>0</v>
      </c>
      <c r="I224" s="132">
        <v>992</v>
      </c>
      <c r="J224" s="132"/>
      <c r="K224" s="132">
        <v>0.19</v>
      </c>
      <c r="L224" s="132">
        <v>1.72</v>
      </c>
      <c r="M224" s="132"/>
      <c r="N224" s="132">
        <v>0</v>
      </c>
      <c r="O224" s="132">
        <v>-3.98</v>
      </c>
      <c r="P224" s="132">
        <v>-19.760000000000002</v>
      </c>
      <c r="Q224" s="132">
        <v>-55.52</v>
      </c>
      <c r="R224" s="132"/>
      <c r="S224" s="132">
        <v>44.15</v>
      </c>
      <c r="T224" s="132"/>
      <c r="U224" s="132"/>
      <c r="V224" s="132"/>
      <c r="W224" s="134"/>
      <c r="X224" s="132"/>
    </row>
    <row r="225" spans="1:24" ht="15.75" customHeight="1" thickTop="1" thickBot="1" x14ac:dyDescent="0.25">
      <c r="A225" s="129" t="s">
        <v>615</v>
      </c>
      <c r="B225" s="129">
        <v>223</v>
      </c>
      <c r="C225" s="129" t="s">
        <v>279</v>
      </c>
      <c r="D225" s="125"/>
      <c r="E225" s="125">
        <v>2.08</v>
      </c>
      <c r="F225" s="126">
        <v>-0.95</v>
      </c>
      <c r="G225" s="130">
        <v>37600</v>
      </c>
      <c r="H225" s="125">
        <v>79</v>
      </c>
      <c r="I225" s="130">
        <v>13520</v>
      </c>
      <c r="J225" s="125">
        <v>22.39</v>
      </c>
      <c r="K225" s="125">
        <v>0.96</v>
      </c>
      <c r="L225" s="125">
        <v>1.04</v>
      </c>
      <c r="M225" s="125"/>
      <c r="N225" s="125">
        <v>0.09</v>
      </c>
      <c r="O225" s="125"/>
      <c r="P225" s="125"/>
      <c r="Q225" s="125"/>
      <c r="R225" s="125"/>
      <c r="S225" s="125"/>
      <c r="T225" s="125"/>
      <c r="U225" s="125"/>
      <c r="V225" s="125"/>
      <c r="W225" s="128"/>
      <c r="X225" s="125"/>
    </row>
    <row r="226" spans="1:24" ht="15.75" customHeight="1" thickTop="1" thickBot="1" x14ac:dyDescent="0.25">
      <c r="A226" s="131" t="s">
        <v>614</v>
      </c>
      <c r="B226" s="131">
        <v>224</v>
      </c>
      <c r="C226" s="131" t="s">
        <v>279</v>
      </c>
      <c r="D226" s="132"/>
      <c r="E226" s="132">
        <v>21.7</v>
      </c>
      <c r="F226" s="135">
        <v>-0.91</v>
      </c>
      <c r="G226" s="133">
        <v>6606200</v>
      </c>
      <c r="H226" s="133">
        <v>143311</v>
      </c>
      <c r="I226" s="133">
        <v>99856</v>
      </c>
      <c r="J226" s="132">
        <v>43.31</v>
      </c>
      <c r="K226" s="132">
        <v>5.32</v>
      </c>
      <c r="L226" s="132">
        <v>1.1100000000000001</v>
      </c>
      <c r="M226" s="132">
        <v>0.19</v>
      </c>
      <c r="N226" s="132">
        <v>0.5</v>
      </c>
      <c r="O226" s="132"/>
      <c r="P226" s="132"/>
      <c r="Q226" s="132"/>
      <c r="R226" s="132">
        <v>0.81</v>
      </c>
      <c r="S226" s="132"/>
      <c r="T226" s="132"/>
      <c r="U226" s="132"/>
      <c r="V226" s="132"/>
      <c r="W226" s="134"/>
      <c r="X226" s="132"/>
    </row>
    <row r="227" spans="1:24" ht="15.75" customHeight="1" thickTop="1" thickBot="1" x14ac:dyDescent="0.25">
      <c r="A227" s="129" t="s">
        <v>613</v>
      </c>
      <c r="B227" s="129">
        <v>225</v>
      </c>
      <c r="C227" s="129" t="s">
        <v>279</v>
      </c>
      <c r="D227" s="125"/>
      <c r="E227" s="125">
        <v>0.83</v>
      </c>
      <c r="F227" s="125">
        <v>0</v>
      </c>
      <c r="G227" s="130">
        <v>5861500</v>
      </c>
      <c r="H227" s="130">
        <v>4894</v>
      </c>
      <c r="I227" s="130">
        <v>1588</v>
      </c>
      <c r="J227" s="125"/>
      <c r="K227" s="125">
        <v>1.6</v>
      </c>
      <c r="L227" s="125">
        <v>0.49</v>
      </c>
      <c r="M227" s="125"/>
      <c r="N227" s="125">
        <v>0</v>
      </c>
      <c r="O227" s="125"/>
      <c r="P227" s="125"/>
      <c r="Q227" s="125"/>
      <c r="R227" s="125"/>
      <c r="S227" s="125"/>
      <c r="T227" s="125"/>
      <c r="U227" s="125"/>
      <c r="V227" s="125"/>
      <c r="W227" s="128"/>
      <c r="X227" s="125"/>
    </row>
    <row r="228" spans="1:24" ht="15.75" customHeight="1" thickTop="1" thickBot="1" x14ac:dyDescent="0.25">
      <c r="A228" s="131" t="s">
        <v>612</v>
      </c>
      <c r="B228" s="131">
        <v>226</v>
      </c>
      <c r="C228" s="131" t="s">
        <v>279</v>
      </c>
      <c r="D228" s="132"/>
      <c r="E228" s="132">
        <v>1.84</v>
      </c>
      <c r="F228" s="135">
        <v>-2.65</v>
      </c>
      <c r="G228" s="133">
        <v>740200</v>
      </c>
      <c r="H228" s="133">
        <v>1374</v>
      </c>
      <c r="I228" s="133">
        <v>1104</v>
      </c>
      <c r="J228" s="132">
        <v>5.69</v>
      </c>
      <c r="K228" s="132">
        <v>1.35</v>
      </c>
      <c r="L228" s="132">
        <v>0.09</v>
      </c>
      <c r="M228" s="132">
        <v>0.05</v>
      </c>
      <c r="N228" s="132">
        <v>0.32</v>
      </c>
      <c r="O228" s="132"/>
      <c r="P228" s="132"/>
      <c r="Q228" s="132"/>
      <c r="R228" s="132">
        <v>4.2300000000000004</v>
      </c>
      <c r="S228" s="132"/>
      <c r="T228" s="132"/>
      <c r="U228" s="132"/>
      <c r="V228" s="132"/>
      <c r="W228" s="134"/>
      <c r="X228" s="132"/>
    </row>
    <row r="229" spans="1:24" ht="15.75" customHeight="1" thickTop="1" thickBot="1" x14ac:dyDescent="0.25">
      <c r="A229" s="129" t="s">
        <v>611</v>
      </c>
      <c r="B229" s="129">
        <v>227</v>
      </c>
      <c r="C229" s="129" t="s">
        <v>279</v>
      </c>
      <c r="D229" s="125"/>
      <c r="E229" s="125">
        <v>68.25</v>
      </c>
      <c r="F229" s="126">
        <v>-0.36</v>
      </c>
      <c r="G229" s="130">
        <v>5698500</v>
      </c>
      <c r="H229" s="130">
        <v>388676</v>
      </c>
      <c r="I229" s="130">
        <v>192447</v>
      </c>
      <c r="J229" s="125">
        <v>24.35</v>
      </c>
      <c r="K229" s="125">
        <v>1.83</v>
      </c>
      <c r="L229" s="125">
        <v>1.41</v>
      </c>
      <c r="M229" s="125">
        <v>1</v>
      </c>
      <c r="N229" s="125">
        <v>2.8</v>
      </c>
      <c r="O229" s="125"/>
      <c r="P229" s="125"/>
      <c r="Q229" s="125"/>
      <c r="R229" s="125">
        <v>2.19</v>
      </c>
      <c r="S229" s="125"/>
      <c r="T229" s="125"/>
      <c r="U229" s="125"/>
      <c r="V229" s="125"/>
      <c r="W229" s="128"/>
      <c r="X229" s="125"/>
    </row>
    <row r="230" spans="1:24" ht="15.75" customHeight="1" thickTop="1" thickBot="1" x14ac:dyDescent="0.25">
      <c r="A230" s="131" t="s">
        <v>610</v>
      </c>
      <c r="B230" s="131">
        <v>228</v>
      </c>
      <c r="C230" s="131" t="s">
        <v>279</v>
      </c>
      <c r="D230" s="132"/>
      <c r="E230" s="132">
        <v>14.8</v>
      </c>
      <c r="F230" s="132">
        <v>0</v>
      </c>
      <c r="G230" s="133">
        <v>37100</v>
      </c>
      <c r="H230" s="132">
        <v>550</v>
      </c>
      <c r="I230" s="133">
        <v>12135</v>
      </c>
      <c r="J230" s="132">
        <v>66.75</v>
      </c>
      <c r="K230" s="132">
        <v>9.93</v>
      </c>
      <c r="L230" s="132">
        <v>3.97</v>
      </c>
      <c r="M230" s="132"/>
      <c r="N230" s="132">
        <v>0.22</v>
      </c>
      <c r="O230" s="132"/>
      <c r="P230" s="132"/>
      <c r="Q230" s="132"/>
      <c r="R230" s="132"/>
      <c r="S230" s="132"/>
      <c r="T230" s="132"/>
      <c r="U230" s="132"/>
      <c r="V230" s="132"/>
      <c r="W230" s="134"/>
      <c r="X230" s="132"/>
    </row>
    <row r="231" spans="1:24" ht="15.75" customHeight="1" thickTop="1" thickBot="1" x14ac:dyDescent="0.25">
      <c r="A231" s="129" t="s">
        <v>609</v>
      </c>
      <c r="B231" s="129">
        <v>229</v>
      </c>
      <c r="C231" s="129" t="s">
        <v>279</v>
      </c>
      <c r="D231" s="125"/>
      <c r="E231" s="125">
        <v>0.53</v>
      </c>
      <c r="F231" s="125">
        <v>0</v>
      </c>
      <c r="G231" s="130">
        <v>658500</v>
      </c>
      <c r="H231" s="125">
        <v>349</v>
      </c>
      <c r="I231" s="130">
        <v>1916</v>
      </c>
      <c r="J231" s="125"/>
      <c r="K231" s="125">
        <v>0.7</v>
      </c>
      <c r="L231" s="125">
        <v>3.4</v>
      </c>
      <c r="M231" s="125"/>
      <c r="N231" s="125">
        <v>0</v>
      </c>
      <c r="O231" s="125"/>
      <c r="P231" s="125"/>
      <c r="Q231" s="125"/>
      <c r="R231" s="125"/>
      <c r="S231" s="125"/>
      <c r="T231" s="125"/>
      <c r="U231" s="125"/>
      <c r="V231" s="125"/>
      <c r="W231" s="128"/>
      <c r="X231" s="125"/>
    </row>
    <row r="232" spans="1:24" ht="15.75" customHeight="1" thickTop="1" thickBot="1" x14ac:dyDescent="0.25">
      <c r="A232" s="131" t="s">
        <v>608</v>
      </c>
      <c r="B232" s="131">
        <v>230</v>
      </c>
      <c r="C232" s="131" t="s">
        <v>279</v>
      </c>
      <c r="D232" s="132"/>
      <c r="E232" s="132">
        <v>1.59</v>
      </c>
      <c r="F232" s="132">
        <v>0</v>
      </c>
      <c r="G232" s="133">
        <v>5046700</v>
      </c>
      <c r="H232" s="133">
        <v>8158</v>
      </c>
      <c r="I232" s="133">
        <v>1301</v>
      </c>
      <c r="J232" s="132">
        <v>29.86</v>
      </c>
      <c r="K232" s="132">
        <v>1.64</v>
      </c>
      <c r="L232" s="132">
        <v>0.4</v>
      </c>
      <c r="M232" s="132"/>
      <c r="N232" s="132">
        <v>0.05</v>
      </c>
      <c r="O232" s="132"/>
      <c r="P232" s="132"/>
      <c r="Q232" s="132"/>
      <c r="R232" s="132"/>
      <c r="S232" s="132"/>
      <c r="T232" s="132"/>
      <c r="U232" s="132"/>
      <c r="V232" s="132"/>
      <c r="W232" s="134"/>
      <c r="X232" s="132"/>
    </row>
    <row r="233" spans="1:24" ht="15.75" customHeight="1" thickTop="1" thickBot="1" x14ac:dyDescent="0.25">
      <c r="A233" s="129" t="s">
        <v>607</v>
      </c>
      <c r="B233" s="129">
        <v>231</v>
      </c>
      <c r="C233" s="129" t="s">
        <v>279</v>
      </c>
      <c r="D233" s="125"/>
      <c r="E233" s="125">
        <v>1.67</v>
      </c>
      <c r="F233" s="126">
        <v>-1.18</v>
      </c>
      <c r="G233" s="130">
        <v>501100</v>
      </c>
      <c r="H233" s="125">
        <v>844</v>
      </c>
      <c r="I233" s="125">
        <v>418</v>
      </c>
      <c r="J233" s="125"/>
      <c r="K233" s="125">
        <v>1.92</v>
      </c>
      <c r="L233" s="125">
        <v>0.15</v>
      </c>
      <c r="M233" s="125"/>
      <c r="N233" s="125">
        <v>0</v>
      </c>
      <c r="O233" s="125"/>
      <c r="P233" s="125"/>
      <c r="Q233" s="125"/>
      <c r="R233" s="125"/>
      <c r="S233" s="125"/>
      <c r="T233" s="125"/>
      <c r="U233" s="125"/>
      <c r="V233" s="125"/>
      <c r="W233" s="128"/>
      <c r="X233" s="125"/>
    </row>
    <row r="234" spans="1:24" ht="15.75" customHeight="1" thickTop="1" thickBot="1" x14ac:dyDescent="0.25">
      <c r="A234" s="131" t="s">
        <v>606</v>
      </c>
      <c r="B234" s="131">
        <v>232</v>
      </c>
      <c r="C234" s="132" t="s">
        <v>977</v>
      </c>
      <c r="D234" s="132" t="s">
        <v>118</v>
      </c>
      <c r="E234" s="132">
        <v>0.09</v>
      </c>
      <c r="F234" s="132">
        <v>0</v>
      </c>
      <c r="G234" s="132">
        <v>0</v>
      </c>
      <c r="H234" s="132">
        <v>0</v>
      </c>
      <c r="I234" s="132">
        <v>617</v>
      </c>
      <c r="J234" s="132"/>
      <c r="K234" s="132"/>
      <c r="L234" s="132">
        <v>1.5</v>
      </c>
      <c r="M234" s="132"/>
      <c r="N234" s="132">
        <v>0</v>
      </c>
      <c r="O234" s="132">
        <v>5.29</v>
      </c>
      <c r="P234" s="132">
        <v>6.28</v>
      </c>
      <c r="Q234" s="132">
        <v>6.04</v>
      </c>
      <c r="R234" s="132"/>
      <c r="S234" s="132">
        <v>30.6</v>
      </c>
      <c r="T234" s="132"/>
      <c r="U234" s="132"/>
      <c r="V234" s="132"/>
      <c r="W234" s="134"/>
      <c r="X234" s="132"/>
    </row>
    <row r="235" spans="1:24" ht="15.75" customHeight="1" thickTop="1" thickBot="1" x14ac:dyDescent="0.25">
      <c r="A235" s="129" t="s">
        <v>605</v>
      </c>
      <c r="B235" s="129">
        <v>233</v>
      </c>
      <c r="C235" s="129" t="s">
        <v>279</v>
      </c>
      <c r="D235" s="125"/>
      <c r="E235" s="125">
        <v>0.84</v>
      </c>
      <c r="F235" s="126">
        <v>-1.18</v>
      </c>
      <c r="G235" s="130">
        <v>506600</v>
      </c>
      <c r="H235" s="125">
        <v>427</v>
      </c>
      <c r="I235" s="125">
        <v>806</v>
      </c>
      <c r="J235" s="125">
        <v>48.98</v>
      </c>
      <c r="K235" s="125">
        <v>1.1200000000000001</v>
      </c>
      <c r="L235" s="125">
        <v>0.45</v>
      </c>
      <c r="M235" s="125">
        <v>0.02</v>
      </c>
      <c r="N235" s="125">
        <v>0.02</v>
      </c>
      <c r="O235" s="125"/>
      <c r="P235" s="125"/>
      <c r="Q235" s="125"/>
      <c r="R235" s="125">
        <v>2.35</v>
      </c>
      <c r="S235" s="125"/>
      <c r="T235" s="125"/>
      <c r="U235" s="125"/>
      <c r="V235" s="125"/>
      <c r="W235" s="128"/>
      <c r="X235" s="125"/>
    </row>
    <row r="236" spans="1:24" ht="15.75" customHeight="1" thickTop="1" thickBot="1" x14ac:dyDescent="0.25">
      <c r="A236" s="131" t="s">
        <v>604</v>
      </c>
      <c r="B236" s="131">
        <v>234</v>
      </c>
      <c r="C236" s="131" t="s">
        <v>279</v>
      </c>
      <c r="D236" s="132"/>
      <c r="E236" s="132">
        <v>32.75</v>
      </c>
      <c r="F236" s="132">
        <v>0</v>
      </c>
      <c r="G236" s="133">
        <v>6749700</v>
      </c>
      <c r="H236" s="133">
        <v>220883</v>
      </c>
      <c r="I236" s="133">
        <v>384261</v>
      </c>
      <c r="J236" s="132">
        <v>60.73</v>
      </c>
      <c r="K236" s="132">
        <v>5.47</v>
      </c>
      <c r="L236" s="132">
        <v>2.71</v>
      </c>
      <c r="M236" s="132">
        <v>0.38</v>
      </c>
      <c r="N236" s="132">
        <v>0.54</v>
      </c>
      <c r="O236" s="132"/>
      <c r="P236" s="132"/>
      <c r="Q236" s="132"/>
      <c r="R236" s="132">
        <v>1.1599999999999999</v>
      </c>
      <c r="S236" s="132"/>
      <c r="T236" s="132"/>
      <c r="U236" s="132"/>
      <c r="V236" s="132"/>
      <c r="W236" s="134"/>
      <c r="X236" s="132"/>
    </row>
    <row r="237" spans="1:24" ht="15.75" customHeight="1" thickTop="1" thickBot="1" x14ac:dyDescent="0.25">
      <c r="A237" s="129" t="s">
        <v>603</v>
      </c>
      <c r="B237" s="129">
        <v>235</v>
      </c>
      <c r="C237" s="129" t="s">
        <v>279</v>
      </c>
      <c r="D237" s="125"/>
      <c r="E237" s="125">
        <v>3.54</v>
      </c>
      <c r="F237" s="126">
        <v>-2.75</v>
      </c>
      <c r="G237" s="130">
        <v>129133400</v>
      </c>
      <c r="H237" s="130">
        <v>459609</v>
      </c>
      <c r="I237" s="130">
        <v>31444</v>
      </c>
      <c r="J237" s="125">
        <v>8.68</v>
      </c>
      <c r="K237" s="125">
        <v>2.39</v>
      </c>
      <c r="L237" s="125">
        <v>2.72</v>
      </c>
      <c r="M237" s="125">
        <v>0.18</v>
      </c>
      <c r="N237" s="125">
        <v>0.41</v>
      </c>
      <c r="O237" s="125"/>
      <c r="P237" s="125"/>
      <c r="Q237" s="125"/>
      <c r="R237" s="125">
        <v>5</v>
      </c>
      <c r="S237" s="125"/>
      <c r="T237" s="125"/>
      <c r="U237" s="125"/>
      <c r="V237" s="125"/>
      <c r="W237" s="128"/>
      <c r="X237" s="125"/>
    </row>
    <row r="238" spans="1:24" ht="15.75" customHeight="1" thickTop="1" thickBot="1" x14ac:dyDescent="0.25">
      <c r="A238" s="131" t="s">
        <v>602</v>
      </c>
      <c r="B238" s="131">
        <v>236</v>
      </c>
      <c r="C238" s="131" t="s">
        <v>279</v>
      </c>
      <c r="D238" s="132"/>
      <c r="E238" s="132">
        <v>256</v>
      </c>
      <c r="F238" s="134">
        <v>2.81</v>
      </c>
      <c r="G238" s="132">
        <v>300</v>
      </c>
      <c r="H238" s="132">
        <v>75</v>
      </c>
      <c r="I238" s="133">
        <v>1894</v>
      </c>
      <c r="J238" s="132"/>
      <c r="K238" s="132">
        <v>0.53</v>
      </c>
      <c r="L238" s="132">
        <v>0.87</v>
      </c>
      <c r="M238" s="132"/>
      <c r="N238" s="132">
        <v>0</v>
      </c>
      <c r="O238" s="132"/>
      <c r="P238" s="132"/>
      <c r="Q238" s="132"/>
      <c r="R238" s="132"/>
      <c r="S238" s="132"/>
      <c r="T238" s="132"/>
      <c r="U238" s="132"/>
      <c r="V238" s="132"/>
      <c r="W238" s="134"/>
      <c r="X238" s="132"/>
    </row>
    <row r="239" spans="1:24" ht="15.75" customHeight="1" thickTop="1" thickBot="1" x14ac:dyDescent="0.25">
      <c r="A239" s="129" t="s">
        <v>601</v>
      </c>
      <c r="B239" s="129">
        <v>237</v>
      </c>
      <c r="C239" s="129" t="s">
        <v>279</v>
      </c>
      <c r="D239" s="125"/>
      <c r="E239" s="125">
        <v>55.5</v>
      </c>
      <c r="F239" s="128">
        <v>7.25</v>
      </c>
      <c r="G239" s="130">
        <v>39366000</v>
      </c>
      <c r="H239" s="130">
        <v>2149141</v>
      </c>
      <c r="I239" s="130">
        <v>44671</v>
      </c>
      <c r="J239" s="125">
        <v>22.28</v>
      </c>
      <c r="K239" s="125">
        <v>2</v>
      </c>
      <c r="L239" s="125">
        <v>0.17</v>
      </c>
      <c r="M239" s="125">
        <v>0.75</v>
      </c>
      <c r="N239" s="125">
        <v>2.4900000000000002</v>
      </c>
      <c r="O239" s="125"/>
      <c r="P239" s="125"/>
      <c r="Q239" s="125"/>
      <c r="R239" s="125">
        <v>2.71</v>
      </c>
      <c r="S239" s="125"/>
      <c r="T239" s="125"/>
      <c r="U239" s="125"/>
      <c r="V239" s="125"/>
      <c r="W239" s="128"/>
      <c r="X239" s="125"/>
    </row>
    <row r="240" spans="1:24" ht="15.75" customHeight="1" thickTop="1" thickBot="1" x14ac:dyDescent="0.25">
      <c r="A240" s="131" t="s">
        <v>600</v>
      </c>
      <c r="B240" s="131">
        <v>238</v>
      </c>
      <c r="C240" s="131" t="s">
        <v>279</v>
      </c>
      <c r="D240" s="132"/>
      <c r="E240" s="132">
        <v>2.6</v>
      </c>
      <c r="F240" s="134">
        <v>1.56</v>
      </c>
      <c r="G240" s="133">
        <v>760600</v>
      </c>
      <c r="H240" s="133">
        <v>1969</v>
      </c>
      <c r="I240" s="133">
        <v>1520</v>
      </c>
      <c r="J240" s="132">
        <v>17.03</v>
      </c>
      <c r="K240" s="132">
        <v>1.1399999999999999</v>
      </c>
      <c r="L240" s="132">
        <v>0.26</v>
      </c>
      <c r="M240" s="132">
        <v>0.13</v>
      </c>
      <c r="N240" s="132">
        <v>0.15</v>
      </c>
      <c r="O240" s="132"/>
      <c r="P240" s="132"/>
      <c r="Q240" s="132"/>
      <c r="R240" s="132">
        <v>5.08</v>
      </c>
      <c r="S240" s="132"/>
      <c r="T240" s="132"/>
      <c r="U240" s="132"/>
      <c r="V240" s="132"/>
      <c r="W240" s="134"/>
      <c r="X240" s="132"/>
    </row>
    <row r="241" spans="1:24" ht="15.75" customHeight="1" thickTop="1" thickBot="1" x14ac:dyDescent="0.25">
      <c r="A241" s="129" t="s">
        <v>988</v>
      </c>
      <c r="B241" s="129">
        <v>239</v>
      </c>
      <c r="C241" s="129" t="s">
        <v>279</v>
      </c>
      <c r="D241" s="125" t="s">
        <v>133</v>
      </c>
      <c r="E241" s="125">
        <v>0.46</v>
      </c>
      <c r="F241" s="126">
        <v>-6.12</v>
      </c>
      <c r="G241" s="130">
        <v>16873500</v>
      </c>
      <c r="H241" s="130">
        <v>7766</v>
      </c>
      <c r="I241" s="130">
        <v>1349</v>
      </c>
      <c r="J241" s="125"/>
      <c r="K241" s="125">
        <v>9.1999999999999993</v>
      </c>
      <c r="L241" s="125"/>
      <c r="M241" s="125"/>
      <c r="N241" s="125">
        <v>0</v>
      </c>
      <c r="O241" s="125"/>
      <c r="P241" s="125"/>
      <c r="Q241" s="125"/>
      <c r="R241" s="125"/>
      <c r="S241" s="125"/>
      <c r="T241" s="125"/>
      <c r="U241" s="125"/>
      <c r="V241" s="125"/>
      <c r="W241" s="128"/>
      <c r="X241" s="125"/>
    </row>
    <row r="242" spans="1:24" ht="15.75" customHeight="1" thickTop="1" thickBot="1" x14ac:dyDescent="0.25">
      <c r="A242" s="131" t="s">
        <v>599</v>
      </c>
      <c r="B242" s="131">
        <v>240</v>
      </c>
      <c r="C242" s="131" t="s">
        <v>279</v>
      </c>
      <c r="D242" s="132"/>
      <c r="E242" s="132">
        <v>6.3</v>
      </c>
      <c r="F242" s="134">
        <v>5</v>
      </c>
      <c r="G242" s="133">
        <v>2583800</v>
      </c>
      <c r="H242" s="133">
        <v>15946</v>
      </c>
      <c r="I242" s="133">
        <v>4148</v>
      </c>
      <c r="J242" s="132">
        <v>9.85</v>
      </c>
      <c r="K242" s="132">
        <v>1.22</v>
      </c>
      <c r="L242" s="132">
        <v>0.19</v>
      </c>
      <c r="M242" s="132">
        <v>0.32</v>
      </c>
      <c r="N242" s="132">
        <v>0.64</v>
      </c>
      <c r="O242" s="132"/>
      <c r="P242" s="132"/>
      <c r="Q242" s="132"/>
      <c r="R242" s="132">
        <v>5.25</v>
      </c>
      <c r="S242" s="132"/>
      <c r="T242" s="132"/>
      <c r="U242" s="132"/>
      <c r="V242" s="132"/>
      <c r="W242" s="134"/>
      <c r="X242" s="132"/>
    </row>
    <row r="243" spans="1:24" ht="15.75" customHeight="1" thickTop="1" thickBot="1" x14ac:dyDescent="0.25">
      <c r="A243" s="129" t="s">
        <v>598</v>
      </c>
      <c r="B243" s="129">
        <v>241</v>
      </c>
      <c r="C243" s="129" t="s">
        <v>279</v>
      </c>
      <c r="D243" s="125"/>
      <c r="E243" s="125">
        <v>13.8</v>
      </c>
      <c r="F243" s="128">
        <v>1.47</v>
      </c>
      <c r="G243" s="130">
        <v>9606100</v>
      </c>
      <c r="H243" s="130">
        <v>131918</v>
      </c>
      <c r="I243" s="130">
        <v>181487</v>
      </c>
      <c r="J243" s="125">
        <v>34.56</v>
      </c>
      <c r="K243" s="125">
        <v>7.89</v>
      </c>
      <c r="L243" s="125">
        <v>1.6</v>
      </c>
      <c r="M243" s="125">
        <v>0.2</v>
      </c>
      <c r="N243" s="125">
        <v>0.4</v>
      </c>
      <c r="O243" s="125"/>
      <c r="P243" s="125"/>
      <c r="Q243" s="125"/>
      <c r="R243" s="125">
        <v>2.21</v>
      </c>
      <c r="S243" s="125"/>
      <c r="T243" s="125"/>
      <c r="U243" s="125"/>
      <c r="V243" s="125"/>
      <c r="W243" s="128"/>
      <c r="X243" s="125"/>
    </row>
    <row r="244" spans="1:24" ht="15.75" customHeight="1" thickTop="1" thickBot="1" x14ac:dyDescent="0.25">
      <c r="A244" s="131" t="s">
        <v>597</v>
      </c>
      <c r="B244" s="131">
        <v>242</v>
      </c>
      <c r="C244" s="131" t="s">
        <v>279</v>
      </c>
      <c r="D244" s="132"/>
      <c r="E244" s="132">
        <v>1</v>
      </c>
      <c r="F244" s="135">
        <v>-0.99</v>
      </c>
      <c r="G244" s="133">
        <v>894500</v>
      </c>
      <c r="H244" s="132">
        <v>903</v>
      </c>
      <c r="I244" s="132">
        <v>553</v>
      </c>
      <c r="J244" s="132"/>
      <c r="K244" s="132">
        <v>2.33</v>
      </c>
      <c r="L244" s="132">
        <v>0.11</v>
      </c>
      <c r="M244" s="132"/>
      <c r="N244" s="132">
        <v>0</v>
      </c>
      <c r="O244" s="132"/>
      <c r="P244" s="132"/>
      <c r="Q244" s="132"/>
      <c r="R244" s="132"/>
      <c r="S244" s="132"/>
      <c r="T244" s="132"/>
      <c r="U244" s="132"/>
      <c r="V244" s="132"/>
      <c r="W244" s="134"/>
      <c r="X244" s="132"/>
    </row>
    <row r="245" spans="1:24" ht="15.75" customHeight="1" thickTop="1" thickBot="1" x14ac:dyDescent="0.25">
      <c r="A245" s="129" t="s">
        <v>596</v>
      </c>
      <c r="B245" s="129">
        <v>243</v>
      </c>
      <c r="C245" s="129" t="s">
        <v>279</v>
      </c>
      <c r="D245" s="125"/>
      <c r="E245" s="125">
        <v>37.75</v>
      </c>
      <c r="F245" s="128">
        <v>1.34</v>
      </c>
      <c r="G245" s="130">
        <v>288900</v>
      </c>
      <c r="H245" s="130">
        <v>10934</v>
      </c>
      <c r="I245" s="130">
        <v>7586</v>
      </c>
      <c r="J245" s="125">
        <v>12.78</v>
      </c>
      <c r="K245" s="125">
        <v>2.11</v>
      </c>
      <c r="L245" s="125">
        <v>0.54</v>
      </c>
      <c r="M245" s="125">
        <v>1.1200000000000001</v>
      </c>
      <c r="N245" s="125">
        <v>2.95</v>
      </c>
      <c r="O245" s="125"/>
      <c r="P245" s="125"/>
      <c r="Q245" s="125"/>
      <c r="R245" s="125">
        <v>5.0999999999999996</v>
      </c>
      <c r="S245" s="125"/>
      <c r="T245" s="125"/>
      <c r="U245" s="125"/>
      <c r="V245" s="125"/>
      <c r="W245" s="128"/>
      <c r="X245" s="125"/>
    </row>
    <row r="246" spans="1:24" ht="15.75" customHeight="1" thickTop="1" thickBot="1" x14ac:dyDescent="0.25">
      <c r="A246" s="131" t="s">
        <v>595</v>
      </c>
      <c r="B246" s="131">
        <v>244</v>
      </c>
      <c r="C246" s="131" t="s">
        <v>279</v>
      </c>
      <c r="D246" s="132"/>
      <c r="E246" s="132">
        <v>5.55</v>
      </c>
      <c r="F246" s="135">
        <v>-4.3099999999999996</v>
      </c>
      <c r="G246" s="133">
        <v>7170300</v>
      </c>
      <c r="H246" s="133">
        <v>40756</v>
      </c>
      <c r="I246" s="133">
        <v>1665</v>
      </c>
      <c r="J246" s="132">
        <v>19.55</v>
      </c>
      <c r="K246" s="132">
        <v>1.44</v>
      </c>
      <c r="L246" s="132">
        <v>0.42</v>
      </c>
      <c r="M246" s="132">
        <v>0.05</v>
      </c>
      <c r="N246" s="132">
        <v>0.28000000000000003</v>
      </c>
      <c r="O246" s="132"/>
      <c r="P246" s="132"/>
      <c r="Q246" s="132"/>
      <c r="R246" s="132">
        <v>1.5</v>
      </c>
      <c r="S246" s="132"/>
      <c r="T246" s="132"/>
      <c r="U246" s="132"/>
      <c r="V246" s="132"/>
      <c r="W246" s="134"/>
      <c r="X246" s="132"/>
    </row>
    <row r="247" spans="1:24" ht="15.75" customHeight="1" thickTop="1" thickBot="1" x14ac:dyDescent="0.25">
      <c r="A247" s="129" t="s">
        <v>594</v>
      </c>
      <c r="B247" s="129">
        <v>245</v>
      </c>
      <c r="C247" s="129" t="s">
        <v>279</v>
      </c>
      <c r="D247" s="125"/>
      <c r="E247" s="125">
        <v>9.65</v>
      </c>
      <c r="F247" s="126">
        <v>-1.53</v>
      </c>
      <c r="G247" s="130">
        <v>251000</v>
      </c>
      <c r="H247" s="130">
        <v>2411</v>
      </c>
      <c r="I247" s="130">
        <v>6562</v>
      </c>
      <c r="J247" s="125">
        <v>43.12</v>
      </c>
      <c r="K247" s="125">
        <v>5.03</v>
      </c>
      <c r="L247" s="125">
        <v>0.26</v>
      </c>
      <c r="M247" s="125">
        <v>0.08</v>
      </c>
      <c r="N247" s="125">
        <v>0.22</v>
      </c>
      <c r="O247" s="125"/>
      <c r="P247" s="125"/>
      <c r="Q247" s="125"/>
      <c r="R247" s="125">
        <v>1.43</v>
      </c>
      <c r="S247" s="125"/>
      <c r="T247" s="125"/>
      <c r="U247" s="125"/>
      <c r="V247" s="125"/>
      <c r="W247" s="128"/>
      <c r="X247" s="125"/>
    </row>
    <row r="248" spans="1:24" ht="15.75" customHeight="1" thickTop="1" thickBot="1" x14ac:dyDescent="0.25">
      <c r="A248" s="131" t="s">
        <v>593</v>
      </c>
      <c r="B248" s="131">
        <v>246</v>
      </c>
      <c r="C248" s="131" t="s">
        <v>279</v>
      </c>
      <c r="D248" s="132" t="s">
        <v>133</v>
      </c>
      <c r="E248" s="132">
        <v>0.27</v>
      </c>
      <c r="F248" s="132">
        <v>0</v>
      </c>
      <c r="G248" s="133">
        <v>462200</v>
      </c>
      <c r="H248" s="132">
        <v>121</v>
      </c>
      <c r="I248" s="132">
        <v>415</v>
      </c>
      <c r="J248" s="132"/>
      <c r="K248" s="132">
        <v>27</v>
      </c>
      <c r="L248" s="132">
        <v>136.84</v>
      </c>
      <c r="M248" s="132"/>
      <c r="N248" s="132">
        <v>0</v>
      </c>
      <c r="O248" s="132"/>
      <c r="P248" s="132"/>
      <c r="Q248" s="132"/>
      <c r="R248" s="132"/>
      <c r="S248" s="132"/>
      <c r="T248" s="132"/>
      <c r="U248" s="132"/>
      <c r="V248" s="132"/>
      <c r="W248" s="134"/>
      <c r="X248" s="132"/>
    </row>
    <row r="249" spans="1:24" ht="15.75" customHeight="1" thickTop="1" thickBot="1" x14ac:dyDescent="0.25">
      <c r="A249" s="129" t="s">
        <v>592</v>
      </c>
      <c r="B249" s="129">
        <v>247</v>
      </c>
      <c r="C249" s="129" t="s">
        <v>279</v>
      </c>
      <c r="D249" s="125"/>
      <c r="E249" s="125">
        <v>31.5</v>
      </c>
      <c r="F249" s="125">
        <v>0</v>
      </c>
      <c r="G249" s="130">
        <v>1000</v>
      </c>
      <c r="H249" s="125">
        <v>31</v>
      </c>
      <c r="I249" s="130">
        <v>9155</v>
      </c>
      <c r="J249" s="125">
        <v>124.92</v>
      </c>
      <c r="K249" s="125">
        <v>0.34</v>
      </c>
      <c r="L249" s="125">
        <v>0.19</v>
      </c>
      <c r="M249" s="125">
        <v>0.25</v>
      </c>
      <c r="N249" s="125">
        <v>0.25</v>
      </c>
      <c r="O249" s="125"/>
      <c r="P249" s="125"/>
      <c r="Q249" s="125"/>
      <c r="R249" s="125">
        <v>0.79</v>
      </c>
      <c r="S249" s="125"/>
      <c r="T249" s="125"/>
      <c r="U249" s="125"/>
      <c r="V249" s="125"/>
      <c r="W249" s="128"/>
      <c r="X249" s="125"/>
    </row>
    <row r="250" spans="1:24" ht="15.75" customHeight="1" thickTop="1" thickBot="1" x14ac:dyDescent="0.25">
      <c r="A250" s="131" t="s">
        <v>591</v>
      </c>
      <c r="B250" s="131">
        <v>248</v>
      </c>
      <c r="C250" s="131" t="s">
        <v>279</v>
      </c>
      <c r="D250" s="132"/>
      <c r="E250" s="132">
        <v>12.1</v>
      </c>
      <c r="F250" s="132">
        <v>0</v>
      </c>
      <c r="G250" s="133">
        <v>2231300</v>
      </c>
      <c r="H250" s="133">
        <v>26951</v>
      </c>
      <c r="I250" s="133">
        <v>15730</v>
      </c>
      <c r="J250" s="132">
        <v>32.909999999999997</v>
      </c>
      <c r="K250" s="132">
        <v>2.46</v>
      </c>
      <c r="L250" s="132">
        <v>0.18</v>
      </c>
      <c r="M250" s="132">
        <v>0.5</v>
      </c>
      <c r="N250" s="132">
        <v>0.37</v>
      </c>
      <c r="O250" s="132"/>
      <c r="P250" s="132"/>
      <c r="Q250" s="132"/>
      <c r="R250" s="132">
        <v>4.13</v>
      </c>
      <c r="S250" s="132"/>
      <c r="T250" s="132"/>
      <c r="U250" s="132"/>
      <c r="V250" s="132"/>
      <c r="W250" s="134"/>
      <c r="X250" s="132"/>
    </row>
    <row r="251" spans="1:24" ht="15.75" customHeight="1" thickTop="1" thickBot="1" x14ac:dyDescent="0.25">
      <c r="A251" s="129" t="s">
        <v>590</v>
      </c>
      <c r="B251" s="129">
        <v>249</v>
      </c>
      <c r="C251" s="129" t="s">
        <v>279</v>
      </c>
      <c r="D251" s="125"/>
      <c r="E251" s="125">
        <v>3.86</v>
      </c>
      <c r="F251" s="128">
        <v>1.05</v>
      </c>
      <c r="G251" s="130">
        <v>1914600</v>
      </c>
      <c r="H251" s="130">
        <v>7341</v>
      </c>
      <c r="I251" s="130">
        <v>1737</v>
      </c>
      <c r="J251" s="125">
        <v>12.42</v>
      </c>
      <c r="K251" s="125">
        <v>2.84</v>
      </c>
      <c r="L251" s="125">
        <v>1.53</v>
      </c>
      <c r="M251" s="125">
        <v>0.08</v>
      </c>
      <c r="N251" s="125">
        <v>0.31</v>
      </c>
      <c r="O251" s="125"/>
      <c r="P251" s="125"/>
      <c r="Q251" s="125"/>
      <c r="R251" s="125">
        <v>4.71</v>
      </c>
      <c r="S251" s="125"/>
      <c r="T251" s="125"/>
      <c r="U251" s="125"/>
      <c r="V251" s="125"/>
      <c r="W251" s="128"/>
      <c r="X251" s="125"/>
    </row>
    <row r="252" spans="1:24" ht="15.75" customHeight="1" thickTop="1" thickBot="1" x14ac:dyDescent="0.25">
      <c r="A252" s="131" t="s">
        <v>589</v>
      </c>
      <c r="B252" s="131">
        <v>250</v>
      </c>
      <c r="C252" s="132" t="s">
        <v>977</v>
      </c>
      <c r="D252" s="132" t="s">
        <v>277</v>
      </c>
      <c r="E252" s="132">
        <v>0.35</v>
      </c>
      <c r="F252" s="132">
        <v>0</v>
      </c>
      <c r="G252" s="132">
        <v>0</v>
      </c>
      <c r="H252" s="132">
        <v>0</v>
      </c>
      <c r="I252" s="132">
        <v>707</v>
      </c>
      <c r="J252" s="132"/>
      <c r="K252" s="132">
        <v>0.21</v>
      </c>
      <c r="L252" s="132">
        <v>2.9</v>
      </c>
      <c r="M252" s="132">
        <v>0.12</v>
      </c>
      <c r="N252" s="132">
        <v>0</v>
      </c>
      <c r="O252" s="132">
        <v>-4.96</v>
      </c>
      <c r="P252" s="132"/>
      <c r="Q252" s="132">
        <v>-118.59</v>
      </c>
      <c r="R252" s="132"/>
      <c r="S252" s="132">
        <v>88.18</v>
      </c>
      <c r="T252" s="132"/>
      <c r="U252" s="132"/>
      <c r="V252" s="132"/>
      <c r="W252" s="134"/>
      <c r="X252" s="132"/>
    </row>
    <row r="253" spans="1:24" ht="15.75" customHeight="1" thickTop="1" thickBot="1" x14ac:dyDescent="0.25">
      <c r="A253" s="129" t="s">
        <v>588</v>
      </c>
      <c r="B253" s="129">
        <v>251</v>
      </c>
      <c r="C253" s="129" t="s">
        <v>279</v>
      </c>
      <c r="D253" s="125"/>
      <c r="E253" s="125">
        <v>2.68</v>
      </c>
      <c r="F253" s="125">
        <v>0</v>
      </c>
      <c r="G253" s="130">
        <v>135400</v>
      </c>
      <c r="H253" s="125">
        <v>364</v>
      </c>
      <c r="I253" s="130">
        <v>1323</v>
      </c>
      <c r="J253" s="125">
        <v>10.99</v>
      </c>
      <c r="K253" s="125">
        <v>0.85</v>
      </c>
      <c r="L253" s="125">
        <v>1.26</v>
      </c>
      <c r="M253" s="125">
        <v>0.14000000000000001</v>
      </c>
      <c r="N253" s="125">
        <v>0.24</v>
      </c>
      <c r="O253" s="125"/>
      <c r="P253" s="125"/>
      <c r="Q253" s="125"/>
      <c r="R253" s="125">
        <v>5.22</v>
      </c>
      <c r="S253" s="125"/>
      <c r="T253" s="125"/>
      <c r="U253" s="125"/>
      <c r="V253" s="125"/>
      <c r="W253" s="128"/>
      <c r="X253" s="125"/>
    </row>
    <row r="254" spans="1:24" ht="15.75" customHeight="1" thickTop="1" thickBot="1" x14ac:dyDescent="0.25">
      <c r="A254" s="131" t="s">
        <v>587</v>
      </c>
      <c r="B254" s="131">
        <v>252</v>
      </c>
      <c r="C254" s="131" t="s">
        <v>279</v>
      </c>
      <c r="D254" s="132"/>
      <c r="E254" s="132">
        <v>4.58</v>
      </c>
      <c r="F254" s="134">
        <v>1.78</v>
      </c>
      <c r="G254" s="133">
        <v>8014200</v>
      </c>
      <c r="H254" s="133">
        <v>36933</v>
      </c>
      <c r="I254" s="133">
        <v>2715</v>
      </c>
      <c r="J254" s="132"/>
      <c r="K254" s="132">
        <v>1.72</v>
      </c>
      <c r="L254" s="132">
        <v>1.37</v>
      </c>
      <c r="M254" s="132"/>
      <c r="N254" s="132">
        <v>0</v>
      </c>
      <c r="O254" s="132"/>
      <c r="P254" s="132"/>
      <c r="Q254" s="132"/>
      <c r="R254" s="132"/>
      <c r="S254" s="132"/>
      <c r="T254" s="132"/>
      <c r="U254" s="132"/>
      <c r="V254" s="132"/>
      <c r="W254" s="134"/>
      <c r="X254" s="132"/>
    </row>
    <row r="255" spans="1:24" ht="15.75" customHeight="1" thickTop="1" thickBot="1" x14ac:dyDescent="0.25">
      <c r="A255" s="129" t="s">
        <v>586</v>
      </c>
      <c r="B255" s="129">
        <v>253</v>
      </c>
      <c r="C255" s="129" t="s">
        <v>279</v>
      </c>
      <c r="D255" s="125"/>
      <c r="E255" s="125">
        <v>25.25</v>
      </c>
      <c r="F255" s="126">
        <v>-0.98</v>
      </c>
      <c r="G255" s="130">
        <v>118600</v>
      </c>
      <c r="H255" s="130">
        <v>3003</v>
      </c>
      <c r="I255" s="130">
        <v>2525</v>
      </c>
      <c r="J255" s="125">
        <v>39.54</v>
      </c>
      <c r="K255" s="125">
        <v>5.0599999999999996</v>
      </c>
      <c r="L255" s="125">
        <v>0.3</v>
      </c>
      <c r="M255" s="125">
        <v>0.15</v>
      </c>
      <c r="N255" s="125">
        <v>0.64</v>
      </c>
      <c r="O255" s="125"/>
      <c r="P255" s="125"/>
      <c r="Q255" s="125"/>
      <c r="R255" s="125">
        <v>0.59</v>
      </c>
      <c r="S255" s="125"/>
      <c r="T255" s="125"/>
      <c r="U255" s="125"/>
      <c r="V255" s="125"/>
      <c r="W255" s="128"/>
      <c r="X255" s="125"/>
    </row>
    <row r="256" spans="1:24" ht="15.75" customHeight="1" thickTop="1" thickBot="1" x14ac:dyDescent="0.25">
      <c r="A256" s="131" t="s">
        <v>585</v>
      </c>
      <c r="B256" s="131">
        <v>254</v>
      </c>
      <c r="C256" s="131" t="s">
        <v>279</v>
      </c>
      <c r="D256" s="132"/>
      <c r="E256" s="132">
        <v>8.8000000000000007</v>
      </c>
      <c r="F256" s="134">
        <v>9.32</v>
      </c>
      <c r="G256" s="133">
        <v>33278300</v>
      </c>
      <c r="H256" s="133">
        <v>281892</v>
      </c>
      <c r="I256" s="133">
        <v>5362</v>
      </c>
      <c r="J256" s="132">
        <v>24.33</v>
      </c>
      <c r="K256" s="132">
        <v>3.84</v>
      </c>
      <c r="L256" s="132">
        <v>0.86</v>
      </c>
      <c r="M256" s="132">
        <v>0.1</v>
      </c>
      <c r="N256" s="132">
        <v>0.36</v>
      </c>
      <c r="O256" s="132"/>
      <c r="P256" s="132"/>
      <c r="Q256" s="132"/>
      <c r="R256" s="132">
        <v>1.24</v>
      </c>
      <c r="S256" s="132"/>
      <c r="T256" s="132"/>
      <c r="U256" s="132"/>
      <c r="V256" s="132"/>
      <c r="W256" s="134"/>
      <c r="X256" s="132"/>
    </row>
    <row r="257" spans="1:24" ht="15.75" customHeight="1" thickTop="1" thickBot="1" x14ac:dyDescent="0.25">
      <c r="A257" s="129" t="s">
        <v>584</v>
      </c>
      <c r="B257" s="129">
        <v>255</v>
      </c>
      <c r="C257" s="129" t="s">
        <v>279</v>
      </c>
      <c r="D257" s="125"/>
      <c r="E257" s="125">
        <v>6.3</v>
      </c>
      <c r="F257" s="126">
        <v>-0.79</v>
      </c>
      <c r="G257" s="130">
        <v>1618400</v>
      </c>
      <c r="H257" s="130">
        <v>10094</v>
      </c>
      <c r="I257" s="130">
        <v>3425</v>
      </c>
      <c r="J257" s="125">
        <v>15.88</v>
      </c>
      <c r="K257" s="125">
        <v>1.1399999999999999</v>
      </c>
      <c r="L257" s="125">
        <v>2.25</v>
      </c>
      <c r="M257" s="125">
        <v>0.14000000000000001</v>
      </c>
      <c r="N257" s="125">
        <v>0.4</v>
      </c>
      <c r="O257" s="125"/>
      <c r="P257" s="125"/>
      <c r="Q257" s="125"/>
      <c r="R257" s="125">
        <v>2.2000000000000002</v>
      </c>
      <c r="S257" s="125"/>
      <c r="T257" s="125"/>
      <c r="U257" s="125"/>
      <c r="V257" s="125"/>
      <c r="W257" s="128"/>
      <c r="X257" s="125"/>
    </row>
    <row r="258" spans="1:24" ht="15.75" customHeight="1" thickTop="1" thickBot="1" x14ac:dyDescent="0.25">
      <c r="A258" s="131" t="s">
        <v>583</v>
      </c>
      <c r="B258" s="131">
        <v>256</v>
      </c>
      <c r="C258" s="131" t="s">
        <v>279</v>
      </c>
      <c r="D258" s="132"/>
      <c r="E258" s="132">
        <v>16.2</v>
      </c>
      <c r="F258" s="134">
        <v>1.89</v>
      </c>
      <c r="G258" s="133">
        <v>761400</v>
      </c>
      <c r="H258" s="133">
        <v>12161</v>
      </c>
      <c r="I258" s="133">
        <v>8181</v>
      </c>
      <c r="J258" s="132">
        <v>18.25</v>
      </c>
      <c r="K258" s="132">
        <v>1.57</v>
      </c>
      <c r="L258" s="132">
        <v>1.55</v>
      </c>
      <c r="M258" s="132">
        <v>0.27</v>
      </c>
      <c r="N258" s="132">
        <v>0.89</v>
      </c>
      <c r="O258" s="132"/>
      <c r="P258" s="132"/>
      <c r="Q258" s="132"/>
      <c r="R258" s="132">
        <v>2.64</v>
      </c>
      <c r="S258" s="132"/>
      <c r="T258" s="132"/>
      <c r="U258" s="132"/>
      <c r="V258" s="132"/>
      <c r="W258" s="134"/>
      <c r="X258" s="132"/>
    </row>
    <row r="259" spans="1:24" ht="15.75" customHeight="1" thickTop="1" thickBot="1" x14ac:dyDescent="0.25">
      <c r="A259" s="129" t="s">
        <v>582</v>
      </c>
      <c r="B259" s="129">
        <v>257</v>
      </c>
      <c r="C259" s="129" t="s">
        <v>279</v>
      </c>
      <c r="D259" s="125"/>
      <c r="E259" s="125">
        <v>5.95</v>
      </c>
      <c r="F259" s="126">
        <v>-0.83</v>
      </c>
      <c r="G259" s="130">
        <v>15046800</v>
      </c>
      <c r="H259" s="130">
        <v>91930</v>
      </c>
      <c r="I259" s="130">
        <v>1279</v>
      </c>
      <c r="J259" s="125"/>
      <c r="K259" s="125">
        <v>3.05</v>
      </c>
      <c r="L259" s="125">
        <v>0.13</v>
      </c>
      <c r="M259" s="125"/>
      <c r="N259" s="125">
        <v>0</v>
      </c>
      <c r="O259" s="125"/>
      <c r="P259" s="125"/>
      <c r="Q259" s="125"/>
      <c r="R259" s="125"/>
      <c r="S259" s="125"/>
      <c r="T259" s="125"/>
      <c r="U259" s="125"/>
      <c r="V259" s="125"/>
      <c r="W259" s="128"/>
      <c r="X259" s="125"/>
    </row>
    <row r="260" spans="1:24" ht="15.75" customHeight="1" thickTop="1" thickBot="1" x14ac:dyDescent="0.25">
      <c r="A260" s="131" t="s">
        <v>990</v>
      </c>
      <c r="B260" s="131">
        <v>258</v>
      </c>
      <c r="C260" s="131" t="s">
        <v>279</v>
      </c>
      <c r="D260" s="132"/>
      <c r="E260" s="132">
        <v>1.84</v>
      </c>
      <c r="F260" s="135">
        <v>-1.6</v>
      </c>
      <c r="G260" s="133">
        <v>1018900</v>
      </c>
      <c r="H260" s="133">
        <v>1897</v>
      </c>
      <c r="I260" s="132">
        <v>644</v>
      </c>
      <c r="J260" s="132">
        <v>51.47</v>
      </c>
      <c r="K260" s="132">
        <v>1.84</v>
      </c>
      <c r="L260" s="132">
        <v>1.01</v>
      </c>
      <c r="M260" s="132"/>
      <c r="N260" s="132">
        <v>0.04</v>
      </c>
      <c r="O260" s="132"/>
      <c r="P260" s="132"/>
      <c r="Q260" s="132"/>
      <c r="R260" s="132"/>
      <c r="S260" s="132"/>
      <c r="T260" s="132"/>
      <c r="U260" s="132"/>
      <c r="V260" s="132"/>
      <c r="W260" s="134"/>
      <c r="X260" s="132"/>
    </row>
    <row r="261" spans="1:24" ht="15.75" customHeight="1" thickTop="1" thickBot="1" x14ac:dyDescent="0.25">
      <c r="A261" s="129" t="s">
        <v>581</v>
      </c>
      <c r="B261" s="129">
        <v>259</v>
      </c>
      <c r="C261" s="129" t="s">
        <v>279</v>
      </c>
      <c r="D261" s="125"/>
      <c r="E261" s="125">
        <v>3.8</v>
      </c>
      <c r="F261" s="128">
        <v>2.15</v>
      </c>
      <c r="G261" s="130">
        <v>1063700</v>
      </c>
      <c r="H261" s="130">
        <v>4007</v>
      </c>
      <c r="I261" s="130">
        <v>1900</v>
      </c>
      <c r="J261" s="125">
        <v>17.829999999999998</v>
      </c>
      <c r="K261" s="125">
        <v>0.95</v>
      </c>
      <c r="L261" s="125">
        <v>2.66</v>
      </c>
      <c r="M261" s="125"/>
      <c r="N261" s="125">
        <v>0.21</v>
      </c>
      <c r="O261" s="125"/>
      <c r="P261" s="125"/>
      <c r="Q261" s="125"/>
      <c r="R261" s="125"/>
      <c r="S261" s="125"/>
      <c r="T261" s="125"/>
      <c r="U261" s="125"/>
      <c r="V261" s="125"/>
      <c r="W261" s="128"/>
      <c r="X261" s="125"/>
    </row>
    <row r="262" spans="1:24" ht="15.75" customHeight="1" thickTop="1" thickBot="1" x14ac:dyDescent="0.25">
      <c r="A262" s="131" t="s">
        <v>580</v>
      </c>
      <c r="B262" s="131">
        <v>260</v>
      </c>
      <c r="C262" s="131" t="s">
        <v>279</v>
      </c>
      <c r="D262" s="132"/>
      <c r="E262" s="132">
        <v>0.91</v>
      </c>
      <c r="F262" s="135">
        <v>-3.19</v>
      </c>
      <c r="G262" s="133">
        <v>32417700</v>
      </c>
      <c r="H262" s="133">
        <v>29983</v>
      </c>
      <c r="I262" s="133">
        <v>1317</v>
      </c>
      <c r="J262" s="132"/>
      <c r="K262" s="132">
        <v>0.99</v>
      </c>
      <c r="L262" s="132">
        <v>2.04</v>
      </c>
      <c r="M262" s="132"/>
      <c r="N262" s="132">
        <v>0</v>
      </c>
      <c r="O262" s="132"/>
      <c r="P262" s="132"/>
      <c r="Q262" s="132"/>
      <c r="R262" s="132"/>
      <c r="S262" s="132"/>
      <c r="T262" s="132"/>
      <c r="U262" s="132"/>
      <c r="V262" s="132"/>
      <c r="W262" s="134"/>
      <c r="X262" s="132"/>
    </row>
    <row r="263" spans="1:24" ht="15.75" customHeight="1" thickTop="1" thickBot="1" x14ac:dyDescent="0.25">
      <c r="A263" s="129" t="s">
        <v>579</v>
      </c>
      <c r="B263" s="129">
        <v>261</v>
      </c>
      <c r="C263" s="129" t="s">
        <v>279</v>
      </c>
      <c r="D263" s="125"/>
      <c r="E263" s="125">
        <v>1.1200000000000001</v>
      </c>
      <c r="F263" s="126">
        <v>-4.2699999999999996</v>
      </c>
      <c r="G263" s="130">
        <v>42528500</v>
      </c>
      <c r="H263" s="130">
        <v>47311</v>
      </c>
      <c r="I263" s="130">
        <v>8731</v>
      </c>
      <c r="J263" s="125">
        <v>43.81</v>
      </c>
      <c r="K263" s="125">
        <v>0.96</v>
      </c>
      <c r="L263" s="125">
        <v>0.22</v>
      </c>
      <c r="M263" s="125"/>
      <c r="N263" s="125">
        <v>0.03</v>
      </c>
      <c r="O263" s="125"/>
      <c r="P263" s="125"/>
      <c r="Q263" s="125"/>
      <c r="R263" s="125"/>
      <c r="S263" s="125"/>
      <c r="T263" s="125"/>
      <c r="U263" s="125"/>
      <c r="V263" s="125"/>
      <c r="W263" s="128"/>
      <c r="X263" s="125"/>
    </row>
    <row r="264" spans="1:24" ht="15.75" customHeight="1" thickTop="1" thickBot="1" x14ac:dyDescent="0.25">
      <c r="A264" s="131" t="s">
        <v>578</v>
      </c>
      <c r="B264" s="131">
        <v>262</v>
      </c>
      <c r="C264" s="131" t="s">
        <v>279</v>
      </c>
      <c r="D264" s="132"/>
      <c r="E264" s="132">
        <v>3.6</v>
      </c>
      <c r="F264" s="135">
        <v>-2.17</v>
      </c>
      <c r="G264" s="133">
        <v>4708400</v>
      </c>
      <c r="H264" s="133">
        <v>17159</v>
      </c>
      <c r="I264" s="133">
        <v>2016</v>
      </c>
      <c r="J264" s="132">
        <v>16.03</v>
      </c>
      <c r="K264" s="132">
        <v>2.57</v>
      </c>
      <c r="L264" s="132">
        <v>0.59</v>
      </c>
      <c r="M264" s="132">
        <v>0.08</v>
      </c>
      <c r="N264" s="132">
        <v>0.22</v>
      </c>
      <c r="O264" s="132"/>
      <c r="P264" s="132"/>
      <c r="Q264" s="132"/>
      <c r="R264" s="132">
        <v>2.94</v>
      </c>
      <c r="S264" s="132"/>
      <c r="T264" s="132"/>
      <c r="U264" s="132"/>
      <c r="V264" s="132"/>
      <c r="W264" s="134"/>
      <c r="X264" s="132"/>
    </row>
    <row r="265" spans="1:24" ht="15.75" customHeight="1" thickTop="1" thickBot="1" x14ac:dyDescent="0.25">
      <c r="A265" s="129" t="s">
        <v>577</v>
      </c>
      <c r="B265" s="129">
        <v>263</v>
      </c>
      <c r="C265" s="129" t="s">
        <v>279</v>
      </c>
      <c r="D265" s="125"/>
      <c r="E265" s="125">
        <v>35</v>
      </c>
      <c r="F265" s="128">
        <v>7.69</v>
      </c>
      <c r="G265" s="125">
        <v>400</v>
      </c>
      <c r="H265" s="125">
        <v>14</v>
      </c>
      <c r="I265" s="125">
        <v>350</v>
      </c>
      <c r="J265" s="125"/>
      <c r="K265" s="125">
        <v>2.37</v>
      </c>
      <c r="L265" s="125">
        <v>3.87</v>
      </c>
      <c r="M265" s="125"/>
      <c r="N265" s="125">
        <v>0</v>
      </c>
      <c r="O265" s="125"/>
      <c r="P265" s="125"/>
      <c r="Q265" s="125"/>
      <c r="R265" s="125"/>
      <c r="S265" s="125"/>
      <c r="T265" s="125"/>
      <c r="U265" s="125"/>
      <c r="V265" s="125"/>
      <c r="W265" s="128"/>
      <c r="X265" s="125"/>
    </row>
    <row r="266" spans="1:24" ht="15.75" customHeight="1" thickTop="1" thickBot="1" x14ac:dyDescent="0.25">
      <c r="A266" s="131" t="s">
        <v>576</v>
      </c>
      <c r="B266" s="131">
        <v>264</v>
      </c>
      <c r="C266" s="131" t="s">
        <v>279</v>
      </c>
      <c r="D266" s="132"/>
      <c r="E266" s="132">
        <v>64.25</v>
      </c>
      <c r="F266" s="135">
        <v>-0.39</v>
      </c>
      <c r="G266" s="133">
        <v>5949600</v>
      </c>
      <c r="H266" s="133">
        <v>382330</v>
      </c>
      <c r="I266" s="133">
        <v>206018</v>
      </c>
      <c r="J266" s="132">
        <v>18.79</v>
      </c>
      <c r="K266" s="132">
        <v>5.65</v>
      </c>
      <c r="L266" s="132">
        <v>0.22</v>
      </c>
      <c r="M266" s="132">
        <v>1.35</v>
      </c>
      <c r="N266" s="132">
        <v>3.42</v>
      </c>
      <c r="O266" s="132"/>
      <c r="P266" s="132"/>
      <c r="Q266" s="132"/>
      <c r="R266" s="132">
        <v>3.88</v>
      </c>
      <c r="S266" s="132"/>
      <c r="T266" s="132"/>
      <c r="U266" s="132"/>
      <c r="V266" s="132"/>
      <c r="W266" s="134"/>
      <c r="X266" s="132"/>
    </row>
    <row r="267" spans="1:24" ht="15.75" customHeight="1" thickTop="1" thickBot="1" x14ac:dyDescent="0.25">
      <c r="A267" s="129" t="s">
        <v>575</v>
      </c>
      <c r="B267" s="129">
        <v>265</v>
      </c>
      <c r="C267" s="129" t="s">
        <v>279</v>
      </c>
      <c r="D267" s="125"/>
      <c r="E267" s="125">
        <v>21.6</v>
      </c>
      <c r="F267" s="128">
        <v>4.3499999999999996</v>
      </c>
      <c r="G267" s="130">
        <v>4068300</v>
      </c>
      <c r="H267" s="130">
        <v>87820</v>
      </c>
      <c r="I267" s="130">
        <v>6229</v>
      </c>
      <c r="J267" s="125">
        <v>106.32</v>
      </c>
      <c r="K267" s="125">
        <v>9.08</v>
      </c>
      <c r="L267" s="125">
        <v>0.56000000000000005</v>
      </c>
      <c r="M267" s="125">
        <v>0.02</v>
      </c>
      <c r="N267" s="125">
        <v>0.2</v>
      </c>
      <c r="O267" s="125"/>
      <c r="P267" s="125"/>
      <c r="Q267" s="125"/>
      <c r="R267" s="125">
        <v>0.08</v>
      </c>
      <c r="S267" s="125"/>
      <c r="T267" s="125"/>
      <c r="U267" s="125"/>
      <c r="V267" s="125"/>
      <c r="W267" s="128"/>
      <c r="X267" s="125"/>
    </row>
    <row r="268" spans="1:24" ht="15.75" customHeight="1" thickTop="1" thickBot="1" x14ac:dyDescent="0.25">
      <c r="A268" s="131" t="s">
        <v>574</v>
      </c>
      <c r="B268" s="131">
        <v>266</v>
      </c>
      <c r="C268" s="131" t="s">
        <v>279</v>
      </c>
      <c r="D268" s="132"/>
      <c r="E268" s="132">
        <v>18.8</v>
      </c>
      <c r="F268" s="135">
        <v>-2.08</v>
      </c>
      <c r="G268" s="133">
        <v>130800</v>
      </c>
      <c r="H268" s="133">
        <v>2454</v>
      </c>
      <c r="I268" s="133">
        <v>3760</v>
      </c>
      <c r="J268" s="132">
        <v>11.54</v>
      </c>
      <c r="K268" s="132">
        <v>0.95</v>
      </c>
      <c r="L268" s="132">
        <v>0.31</v>
      </c>
      <c r="M268" s="132">
        <v>0.56999999999999995</v>
      </c>
      <c r="N268" s="132">
        <v>1.63</v>
      </c>
      <c r="O268" s="132"/>
      <c r="P268" s="132"/>
      <c r="Q268" s="132"/>
      <c r="R268" s="132">
        <v>2.97</v>
      </c>
      <c r="S268" s="132"/>
      <c r="T268" s="132"/>
      <c r="U268" s="132"/>
      <c r="V268" s="132"/>
      <c r="W268" s="134"/>
      <c r="X268" s="132"/>
    </row>
    <row r="269" spans="1:24" ht="15.75" customHeight="1" thickTop="1" thickBot="1" x14ac:dyDescent="0.25">
      <c r="A269" s="129" t="s">
        <v>573</v>
      </c>
      <c r="B269" s="129">
        <v>267</v>
      </c>
      <c r="C269" s="129" t="s">
        <v>279</v>
      </c>
      <c r="D269" s="125"/>
      <c r="E269" s="125">
        <v>1.59</v>
      </c>
      <c r="F269" s="125">
        <v>0</v>
      </c>
      <c r="G269" s="130">
        <v>447300</v>
      </c>
      <c r="H269" s="125">
        <v>708</v>
      </c>
      <c r="I269" s="125">
        <v>404</v>
      </c>
      <c r="J269" s="125"/>
      <c r="K269" s="125">
        <v>2.89</v>
      </c>
      <c r="L269" s="125">
        <v>4.18</v>
      </c>
      <c r="M269" s="125"/>
      <c r="N269" s="125">
        <v>0</v>
      </c>
      <c r="O269" s="125"/>
      <c r="P269" s="125"/>
      <c r="Q269" s="125"/>
      <c r="R269" s="125"/>
      <c r="S269" s="125"/>
      <c r="T269" s="125"/>
      <c r="U269" s="125"/>
      <c r="V269" s="125"/>
      <c r="W269" s="128"/>
      <c r="X269" s="125"/>
    </row>
    <row r="270" spans="1:24" ht="15.75" customHeight="1" thickTop="1" thickBot="1" x14ac:dyDescent="0.25">
      <c r="A270" s="131" t="s">
        <v>572</v>
      </c>
      <c r="B270" s="131">
        <v>268</v>
      </c>
      <c r="C270" s="131" t="s">
        <v>279</v>
      </c>
      <c r="D270" s="132"/>
      <c r="E270" s="132">
        <v>4.04</v>
      </c>
      <c r="F270" s="135">
        <v>-0.49</v>
      </c>
      <c r="G270" s="133">
        <v>269779200</v>
      </c>
      <c r="H270" s="133">
        <v>1099695</v>
      </c>
      <c r="I270" s="133">
        <v>82555</v>
      </c>
      <c r="J270" s="132">
        <v>9.9</v>
      </c>
      <c r="K270" s="132">
        <v>1.03</v>
      </c>
      <c r="L270" s="132">
        <v>1.3</v>
      </c>
      <c r="M270" s="132">
        <v>0.06</v>
      </c>
      <c r="N270" s="132">
        <v>0.41</v>
      </c>
      <c r="O270" s="132"/>
      <c r="P270" s="132"/>
      <c r="Q270" s="132"/>
      <c r="R270" s="132">
        <v>1.48</v>
      </c>
      <c r="S270" s="132"/>
      <c r="T270" s="132"/>
      <c r="U270" s="132"/>
      <c r="V270" s="132"/>
      <c r="W270" s="134"/>
      <c r="X270" s="132"/>
    </row>
    <row r="271" spans="1:24" ht="15.75" customHeight="1" thickTop="1" thickBot="1" x14ac:dyDescent="0.25">
      <c r="A271" s="129" t="s">
        <v>571</v>
      </c>
      <c r="B271" s="129">
        <v>269</v>
      </c>
      <c r="C271" s="129" t="s">
        <v>279</v>
      </c>
      <c r="D271" s="125"/>
      <c r="E271" s="125">
        <v>6.8</v>
      </c>
      <c r="F271" s="128">
        <v>9.68</v>
      </c>
      <c r="G271" s="130">
        <v>3773800</v>
      </c>
      <c r="H271" s="130">
        <v>24470</v>
      </c>
      <c r="I271" s="130">
        <v>2492</v>
      </c>
      <c r="J271" s="125">
        <v>76.760000000000005</v>
      </c>
      <c r="K271" s="125">
        <v>2.4300000000000002</v>
      </c>
      <c r="L271" s="125">
        <v>3</v>
      </c>
      <c r="M271" s="125"/>
      <c r="N271" s="125">
        <v>0.09</v>
      </c>
      <c r="O271" s="125"/>
      <c r="P271" s="125"/>
      <c r="Q271" s="125"/>
      <c r="R271" s="125"/>
      <c r="S271" s="125"/>
      <c r="T271" s="125"/>
      <c r="U271" s="125"/>
      <c r="V271" s="125"/>
      <c r="W271" s="128"/>
      <c r="X271" s="125"/>
    </row>
    <row r="272" spans="1:24" ht="15.75" customHeight="1" thickTop="1" thickBot="1" x14ac:dyDescent="0.25">
      <c r="A272" s="131" t="s">
        <v>570</v>
      </c>
      <c r="B272" s="131">
        <v>270</v>
      </c>
      <c r="C272" s="131" t="s">
        <v>279</v>
      </c>
      <c r="D272" s="132"/>
      <c r="E272" s="132">
        <v>2.34</v>
      </c>
      <c r="F272" s="134">
        <v>1.74</v>
      </c>
      <c r="G272" s="133">
        <v>204515200</v>
      </c>
      <c r="H272" s="133">
        <v>486468</v>
      </c>
      <c r="I272" s="133">
        <v>12355</v>
      </c>
      <c r="J272" s="132"/>
      <c r="K272" s="132">
        <v>0.91</v>
      </c>
      <c r="L272" s="132">
        <v>7.1</v>
      </c>
      <c r="M272" s="132"/>
      <c r="N272" s="132">
        <v>0</v>
      </c>
      <c r="O272" s="132"/>
      <c r="P272" s="132"/>
      <c r="Q272" s="132"/>
      <c r="R272" s="132"/>
      <c r="S272" s="132"/>
      <c r="T272" s="132"/>
      <c r="U272" s="132"/>
      <c r="V272" s="132"/>
      <c r="W272" s="134"/>
      <c r="X272" s="132"/>
    </row>
    <row r="273" spans="1:24" ht="15.75" customHeight="1" thickTop="1" thickBot="1" x14ac:dyDescent="0.25">
      <c r="A273" s="129" t="s">
        <v>569</v>
      </c>
      <c r="B273" s="129">
        <v>271</v>
      </c>
      <c r="C273" s="129" t="s">
        <v>279</v>
      </c>
      <c r="D273" s="125"/>
      <c r="E273" s="125">
        <v>3.76</v>
      </c>
      <c r="F273" s="125">
        <v>0</v>
      </c>
      <c r="G273" s="130">
        <v>2285200</v>
      </c>
      <c r="H273" s="130">
        <v>8518</v>
      </c>
      <c r="I273" s="130">
        <v>3775</v>
      </c>
      <c r="J273" s="125">
        <v>19.920000000000002</v>
      </c>
      <c r="K273" s="125">
        <v>1.93</v>
      </c>
      <c r="L273" s="125">
        <v>2.74</v>
      </c>
      <c r="M273" s="125"/>
      <c r="N273" s="125">
        <v>0.19</v>
      </c>
      <c r="O273" s="125"/>
      <c r="P273" s="125"/>
      <c r="Q273" s="125"/>
      <c r="R273" s="125"/>
      <c r="S273" s="125"/>
      <c r="T273" s="125"/>
      <c r="U273" s="125"/>
      <c r="V273" s="125"/>
      <c r="W273" s="128"/>
      <c r="X273" s="125"/>
    </row>
    <row r="274" spans="1:24" ht="15.75" customHeight="1" thickTop="1" thickBot="1" x14ac:dyDescent="0.25">
      <c r="A274" s="131" t="s">
        <v>568</v>
      </c>
      <c r="B274" s="131">
        <v>272</v>
      </c>
      <c r="C274" s="131" t="s">
        <v>279</v>
      </c>
      <c r="D274" s="132"/>
      <c r="E274" s="132">
        <v>44.25</v>
      </c>
      <c r="F274" s="135">
        <v>-2.21</v>
      </c>
      <c r="G274" s="133">
        <v>14961900</v>
      </c>
      <c r="H274" s="133">
        <v>666786</v>
      </c>
      <c r="I274" s="133">
        <v>248444</v>
      </c>
      <c r="J274" s="132">
        <v>31.64</v>
      </c>
      <c r="K274" s="132">
        <v>1.82</v>
      </c>
      <c r="L274" s="132">
        <v>2.5099999999999998</v>
      </c>
      <c r="M274" s="132">
        <v>0.25</v>
      </c>
      <c r="N274" s="132">
        <v>1.4</v>
      </c>
      <c r="O274" s="132"/>
      <c r="P274" s="132"/>
      <c r="Q274" s="132"/>
      <c r="R274" s="132">
        <v>1.55</v>
      </c>
      <c r="S274" s="132"/>
      <c r="T274" s="132"/>
      <c r="U274" s="132"/>
      <c r="V274" s="132"/>
      <c r="W274" s="134"/>
      <c r="X274" s="132"/>
    </row>
    <row r="275" spans="1:24" ht="15.75" customHeight="1" thickTop="1" thickBot="1" x14ac:dyDescent="0.25">
      <c r="A275" s="129" t="s">
        <v>567</v>
      </c>
      <c r="B275" s="129">
        <v>273</v>
      </c>
      <c r="C275" s="129" t="s">
        <v>279</v>
      </c>
      <c r="D275" s="125"/>
      <c r="E275" s="125">
        <v>3.14</v>
      </c>
      <c r="F275" s="126">
        <v>-0.63</v>
      </c>
      <c r="G275" s="130">
        <v>6919800</v>
      </c>
      <c r="H275" s="130">
        <v>21926</v>
      </c>
      <c r="I275" s="130">
        <v>2917</v>
      </c>
      <c r="J275" s="125">
        <v>47.97</v>
      </c>
      <c r="K275" s="125">
        <v>1.53</v>
      </c>
      <c r="L275" s="125">
        <v>1.42</v>
      </c>
      <c r="M275" s="125">
        <v>0.03</v>
      </c>
      <c r="N275" s="125">
        <v>7.0000000000000007E-2</v>
      </c>
      <c r="O275" s="125"/>
      <c r="P275" s="125"/>
      <c r="Q275" s="125"/>
      <c r="R275" s="125">
        <v>0.95</v>
      </c>
      <c r="S275" s="125"/>
      <c r="T275" s="125"/>
      <c r="U275" s="125"/>
      <c r="V275" s="125"/>
      <c r="W275" s="128"/>
      <c r="X275" s="125"/>
    </row>
    <row r="276" spans="1:24" ht="15.75" customHeight="1" thickTop="1" thickBot="1" x14ac:dyDescent="0.25">
      <c r="A276" s="131" t="s">
        <v>991</v>
      </c>
      <c r="B276" s="131">
        <v>274</v>
      </c>
      <c r="C276" s="131" t="s">
        <v>279</v>
      </c>
      <c r="D276" s="132"/>
      <c r="E276" s="132">
        <v>1.63</v>
      </c>
      <c r="F276" s="134">
        <v>0.62</v>
      </c>
      <c r="G276" s="133">
        <v>661700</v>
      </c>
      <c r="H276" s="133">
        <v>1083</v>
      </c>
      <c r="I276" s="132">
        <v>522</v>
      </c>
      <c r="J276" s="132">
        <v>44.96</v>
      </c>
      <c r="K276" s="132">
        <v>1.23</v>
      </c>
      <c r="L276" s="132">
        <v>0.93</v>
      </c>
      <c r="M276" s="132">
        <v>0.04</v>
      </c>
      <c r="N276" s="132">
        <v>0.04</v>
      </c>
      <c r="O276" s="132"/>
      <c r="P276" s="132"/>
      <c r="Q276" s="132"/>
      <c r="R276" s="132">
        <v>2.4700000000000002</v>
      </c>
      <c r="S276" s="132"/>
      <c r="T276" s="132"/>
      <c r="U276" s="132"/>
      <c r="V276" s="132"/>
      <c r="W276" s="134"/>
      <c r="X276" s="132"/>
    </row>
    <row r="277" spans="1:24" ht="15.75" customHeight="1" thickTop="1" thickBot="1" x14ac:dyDescent="0.25">
      <c r="A277" s="129" t="s">
        <v>566</v>
      </c>
      <c r="B277" s="129">
        <v>275</v>
      </c>
      <c r="C277" s="129" t="s">
        <v>279</v>
      </c>
      <c r="D277" s="125"/>
      <c r="E277" s="125">
        <v>2.72</v>
      </c>
      <c r="F277" s="126">
        <v>-1.45</v>
      </c>
      <c r="G277" s="130">
        <v>45683400</v>
      </c>
      <c r="H277" s="130">
        <v>125103</v>
      </c>
      <c r="I277" s="130">
        <v>23372</v>
      </c>
      <c r="J277" s="125"/>
      <c r="K277" s="125">
        <v>6.48</v>
      </c>
      <c r="L277" s="125">
        <v>24.21</v>
      </c>
      <c r="M277" s="125"/>
      <c r="N277" s="125">
        <v>0</v>
      </c>
      <c r="O277" s="125"/>
      <c r="P277" s="125"/>
      <c r="Q277" s="125"/>
      <c r="R277" s="125">
        <v>9</v>
      </c>
      <c r="S277" s="125"/>
      <c r="T277" s="125"/>
      <c r="U277" s="125"/>
      <c r="V277" s="125"/>
      <c r="W277" s="128"/>
      <c r="X277" s="125"/>
    </row>
    <row r="278" spans="1:24" ht="15.75" customHeight="1" thickTop="1" thickBot="1" x14ac:dyDescent="0.25">
      <c r="A278" s="131" t="s">
        <v>565</v>
      </c>
      <c r="B278" s="131">
        <v>276</v>
      </c>
      <c r="C278" s="131" t="s">
        <v>279</v>
      </c>
      <c r="D278" s="132"/>
      <c r="E278" s="132">
        <v>1.18</v>
      </c>
      <c r="F278" s="135">
        <v>-0.84</v>
      </c>
      <c r="G278" s="133">
        <v>2563900</v>
      </c>
      <c r="H278" s="133">
        <v>3046</v>
      </c>
      <c r="I278" s="133">
        <v>2534</v>
      </c>
      <c r="J278" s="132"/>
      <c r="K278" s="132">
        <v>1.3</v>
      </c>
      <c r="L278" s="132">
        <v>3.26</v>
      </c>
      <c r="M278" s="132"/>
      <c r="N278" s="132">
        <v>0</v>
      </c>
      <c r="O278" s="132"/>
      <c r="P278" s="132"/>
      <c r="Q278" s="132"/>
      <c r="R278" s="132"/>
      <c r="S278" s="132"/>
      <c r="T278" s="132"/>
      <c r="U278" s="132"/>
      <c r="V278" s="132"/>
      <c r="W278" s="134"/>
      <c r="X278" s="132"/>
    </row>
    <row r="279" spans="1:24" ht="15.75" customHeight="1" thickTop="1" thickBot="1" x14ac:dyDescent="0.25">
      <c r="A279" s="129" t="s">
        <v>564</v>
      </c>
      <c r="B279" s="129">
        <v>277</v>
      </c>
      <c r="C279" s="129" t="s">
        <v>279</v>
      </c>
      <c r="D279" s="125" t="s">
        <v>133</v>
      </c>
      <c r="E279" s="125">
        <v>0.49</v>
      </c>
      <c r="F279" s="126">
        <v>-3.92</v>
      </c>
      <c r="G279" s="130">
        <v>2682800</v>
      </c>
      <c r="H279" s="130">
        <v>1258</v>
      </c>
      <c r="I279" s="125">
        <v>438</v>
      </c>
      <c r="J279" s="125"/>
      <c r="K279" s="125">
        <v>49</v>
      </c>
      <c r="L279" s="125">
        <v>24.38</v>
      </c>
      <c r="M279" s="125"/>
      <c r="N279" s="125">
        <v>0</v>
      </c>
      <c r="O279" s="125"/>
      <c r="P279" s="125"/>
      <c r="Q279" s="125"/>
      <c r="R279" s="125"/>
      <c r="S279" s="125"/>
      <c r="T279" s="125"/>
      <c r="U279" s="125"/>
      <c r="V279" s="125"/>
      <c r="W279" s="128"/>
      <c r="X279" s="125"/>
    </row>
    <row r="280" spans="1:24" ht="15.75" customHeight="1" thickTop="1" thickBot="1" x14ac:dyDescent="0.25">
      <c r="A280" s="131" t="s">
        <v>563</v>
      </c>
      <c r="B280" s="131">
        <v>278</v>
      </c>
      <c r="C280" s="131" t="s">
        <v>279</v>
      </c>
      <c r="D280" s="132"/>
      <c r="E280" s="132">
        <v>79.25</v>
      </c>
      <c r="F280" s="135">
        <v>-0.94</v>
      </c>
      <c r="G280" s="133">
        <v>3100</v>
      </c>
      <c r="H280" s="132">
        <v>243</v>
      </c>
      <c r="I280" s="133">
        <v>1070</v>
      </c>
      <c r="J280" s="132">
        <v>20.93</v>
      </c>
      <c r="K280" s="132">
        <v>0.88</v>
      </c>
      <c r="L280" s="132">
        <v>0.15</v>
      </c>
      <c r="M280" s="132">
        <v>3.5</v>
      </c>
      <c r="N280" s="132">
        <v>3.79</v>
      </c>
      <c r="O280" s="132"/>
      <c r="P280" s="132"/>
      <c r="Q280" s="132"/>
      <c r="R280" s="132">
        <v>4.38</v>
      </c>
      <c r="S280" s="132"/>
      <c r="T280" s="132"/>
      <c r="U280" s="132"/>
      <c r="V280" s="132"/>
      <c r="W280" s="134"/>
      <c r="X280" s="132"/>
    </row>
    <row r="281" spans="1:24" ht="15.75" customHeight="1" thickTop="1" thickBot="1" x14ac:dyDescent="0.25">
      <c r="A281" s="129" t="s">
        <v>562</v>
      </c>
      <c r="B281" s="129">
        <v>279</v>
      </c>
      <c r="C281" s="129" t="s">
        <v>279</v>
      </c>
      <c r="D281" s="125"/>
      <c r="E281" s="125">
        <v>10.8</v>
      </c>
      <c r="F281" s="128">
        <v>6.93</v>
      </c>
      <c r="G281" s="130">
        <v>40832200</v>
      </c>
      <c r="H281" s="130">
        <v>434744</v>
      </c>
      <c r="I281" s="130">
        <v>6561</v>
      </c>
      <c r="J281" s="125">
        <v>20.71</v>
      </c>
      <c r="K281" s="125">
        <v>2.41</v>
      </c>
      <c r="L281" s="125">
        <v>1.19</v>
      </c>
      <c r="M281" s="125">
        <v>0.21</v>
      </c>
      <c r="N281" s="125">
        <v>0.52</v>
      </c>
      <c r="O281" s="125"/>
      <c r="P281" s="125"/>
      <c r="Q281" s="125"/>
      <c r="R281" s="125">
        <v>2.0499999999999998</v>
      </c>
      <c r="S281" s="125"/>
      <c r="T281" s="125"/>
      <c r="U281" s="125"/>
      <c r="V281" s="125"/>
      <c r="W281" s="128"/>
      <c r="X281" s="125"/>
    </row>
    <row r="282" spans="1:24" ht="15.75" customHeight="1" thickTop="1" thickBot="1" x14ac:dyDescent="0.25">
      <c r="A282" s="131" t="s">
        <v>561</v>
      </c>
      <c r="B282" s="131">
        <v>280</v>
      </c>
      <c r="C282" s="131" t="s">
        <v>279</v>
      </c>
      <c r="D282" s="132"/>
      <c r="E282" s="132">
        <v>38</v>
      </c>
      <c r="F282" s="134">
        <v>0.66</v>
      </c>
      <c r="G282" s="133">
        <v>4533000</v>
      </c>
      <c r="H282" s="133">
        <v>171595</v>
      </c>
      <c r="I282" s="133">
        <v>38914</v>
      </c>
      <c r="J282" s="132">
        <v>37.909999999999997</v>
      </c>
      <c r="K282" s="132">
        <v>6.39</v>
      </c>
      <c r="L282" s="132">
        <v>5.12</v>
      </c>
      <c r="M282" s="132">
        <v>0.15</v>
      </c>
      <c r="N282" s="132">
        <v>1</v>
      </c>
      <c r="O282" s="132"/>
      <c r="P282" s="132"/>
      <c r="Q282" s="132"/>
      <c r="R282" s="132">
        <v>1.69</v>
      </c>
      <c r="S282" s="132"/>
      <c r="T282" s="132"/>
      <c r="U282" s="132"/>
      <c r="V282" s="132"/>
      <c r="W282" s="134"/>
      <c r="X282" s="132"/>
    </row>
    <row r="283" spans="1:24" ht="15.75" customHeight="1" thickTop="1" thickBot="1" x14ac:dyDescent="0.25">
      <c r="A283" s="129" t="s">
        <v>560</v>
      </c>
      <c r="B283" s="129">
        <v>281</v>
      </c>
      <c r="C283" s="129" t="s">
        <v>279</v>
      </c>
      <c r="D283" s="125"/>
      <c r="E283" s="125">
        <v>41.5</v>
      </c>
      <c r="F283" s="128">
        <v>2.4700000000000002</v>
      </c>
      <c r="G283" s="130">
        <v>6399600</v>
      </c>
      <c r="H283" s="130">
        <v>264797</v>
      </c>
      <c r="I283" s="130">
        <v>45309</v>
      </c>
      <c r="J283" s="125">
        <v>40.340000000000003</v>
      </c>
      <c r="K283" s="125">
        <v>5.3</v>
      </c>
      <c r="L283" s="125">
        <v>1.49</v>
      </c>
      <c r="M283" s="125">
        <v>0.41</v>
      </c>
      <c r="N283" s="125">
        <v>1.03</v>
      </c>
      <c r="O283" s="125"/>
      <c r="P283" s="125"/>
      <c r="Q283" s="125"/>
      <c r="R283" s="125">
        <v>1.92</v>
      </c>
      <c r="S283" s="125"/>
      <c r="T283" s="125"/>
      <c r="U283" s="125"/>
      <c r="V283" s="125"/>
      <c r="W283" s="128"/>
      <c r="X283" s="125"/>
    </row>
    <row r="284" spans="1:24" ht="15.75" customHeight="1" thickTop="1" thickBot="1" x14ac:dyDescent="0.25">
      <c r="A284" s="131" t="s">
        <v>992</v>
      </c>
      <c r="B284" s="131">
        <v>282</v>
      </c>
      <c r="C284" s="131" t="s">
        <v>279</v>
      </c>
      <c r="D284" s="132"/>
      <c r="E284" s="132">
        <v>7.9</v>
      </c>
      <c r="F284" s="132">
        <v>0</v>
      </c>
      <c r="G284" s="133">
        <v>791000</v>
      </c>
      <c r="H284" s="133">
        <v>6275</v>
      </c>
      <c r="I284" s="133">
        <v>6004</v>
      </c>
      <c r="J284" s="132">
        <v>45.32</v>
      </c>
      <c r="K284" s="132">
        <v>3.97</v>
      </c>
      <c r="L284" s="132">
        <v>0.55000000000000004</v>
      </c>
      <c r="M284" s="132">
        <v>0.06</v>
      </c>
      <c r="N284" s="132">
        <v>0.17</v>
      </c>
      <c r="O284" s="132"/>
      <c r="P284" s="132"/>
      <c r="Q284" s="132"/>
      <c r="R284" s="132">
        <v>0.76</v>
      </c>
      <c r="S284" s="132"/>
      <c r="T284" s="132"/>
      <c r="U284" s="132"/>
      <c r="V284" s="132"/>
      <c r="W284" s="134"/>
      <c r="X284" s="132"/>
    </row>
    <row r="285" spans="1:24" ht="15.75" customHeight="1" thickTop="1" thickBot="1" x14ac:dyDescent="0.25">
      <c r="A285" s="129" t="s">
        <v>559</v>
      </c>
      <c r="B285" s="129">
        <v>283</v>
      </c>
      <c r="C285" s="129" t="s">
        <v>279</v>
      </c>
      <c r="D285" s="125"/>
      <c r="E285" s="125">
        <v>0.36</v>
      </c>
      <c r="F285" s="128">
        <v>2.86</v>
      </c>
      <c r="G285" s="130">
        <v>29890800</v>
      </c>
      <c r="H285" s="130">
        <v>10928</v>
      </c>
      <c r="I285" s="130">
        <v>1512</v>
      </c>
      <c r="J285" s="125"/>
      <c r="K285" s="125">
        <v>0.36</v>
      </c>
      <c r="L285" s="125">
        <v>0.77</v>
      </c>
      <c r="M285" s="125"/>
      <c r="N285" s="125">
        <v>0</v>
      </c>
      <c r="O285" s="125"/>
      <c r="P285" s="125"/>
      <c r="Q285" s="125"/>
      <c r="R285" s="125"/>
      <c r="S285" s="125"/>
      <c r="T285" s="125"/>
      <c r="U285" s="125"/>
      <c r="V285" s="125"/>
      <c r="W285" s="128"/>
      <c r="X285" s="125"/>
    </row>
    <row r="286" spans="1:24" ht="15.75" customHeight="1" thickTop="1" thickBot="1" x14ac:dyDescent="0.25">
      <c r="A286" s="131" t="s">
        <v>558</v>
      </c>
      <c r="B286" s="131">
        <v>284</v>
      </c>
      <c r="C286" s="131" t="s">
        <v>279</v>
      </c>
      <c r="D286" s="132"/>
      <c r="E286" s="132">
        <v>16.399999999999999</v>
      </c>
      <c r="F286" s="134">
        <v>17.989999999999998</v>
      </c>
      <c r="G286" s="133">
        <v>2206800</v>
      </c>
      <c r="H286" s="133">
        <v>35227</v>
      </c>
      <c r="I286" s="133">
        <v>11586</v>
      </c>
      <c r="J286" s="132">
        <v>252.17</v>
      </c>
      <c r="K286" s="132">
        <v>11.31</v>
      </c>
      <c r="L286" s="132">
        <v>0.39</v>
      </c>
      <c r="M286" s="132"/>
      <c r="N286" s="132">
        <v>7.0000000000000007E-2</v>
      </c>
      <c r="O286" s="132"/>
      <c r="P286" s="132"/>
      <c r="Q286" s="132"/>
      <c r="R286" s="132"/>
      <c r="S286" s="132"/>
      <c r="T286" s="132"/>
      <c r="U286" s="132"/>
      <c r="V286" s="132"/>
      <c r="W286" s="134"/>
      <c r="X286" s="132"/>
    </row>
    <row r="287" spans="1:24" ht="15.75" customHeight="1" thickTop="1" thickBot="1" x14ac:dyDescent="0.25">
      <c r="A287" s="129" t="s">
        <v>557</v>
      </c>
      <c r="B287" s="129">
        <v>285</v>
      </c>
      <c r="C287" s="129" t="s">
        <v>279</v>
      </c>
      <c r="D287" s="125"/>
      <c r="E287" s="125">
        <v>26</v>
      </c>
      <c r="F287" s="128">
        <v>2.97</v>
      </c>
      <c r="G287" s="130">
        <v>170100</v>
      </c>
      <c r="H287" s="130">
        <v>4346</v>
      </c>
      <c r="I287" s="130">
        <v>4531</v>
      </c>
      <c r="J287" s="125">
        <v>16</v>
      </c>
      <c r="K287" s="125">
        <v>3.57</v>
      </c>
      <c r="L287" s="125">
        <v>0.72</v>
      </c>
      <c r="M287" s="125">
        <v>0.44</v>
      </c>
      <c r="N287" s="125">
        <v>1.62</v>
      </c>
      <c r="O287" s="125"/>
      <c r="P287" s="125"/>
      <c r="Q287" s="125"/>
      <c r="R287" s="125">
        <v>2.46</v>
      </c>
      <c r="S287" s="125"/>
      <c r="T287" s="125"/>
      <c r="U287" s="125"/>
      <c r="V287" s="125"/>
      <c r="W287" s="128"/>
      <c r="X287" s="125"/>
    </row>
    <row r="288" spans="1:24" ht="15.75" customHeight="1" thickTop="1" thickBot="1" x14ac:dyDescent="0.25">
      <c r="A288" s="131" t="s">
        <v>556</v>
      </c>
      <c r="B288" s="131">
        <v>286</v>
      </c>
      <c r="C288" s="131" t="s">
        <v>279</v>
      </c>
      <c r="D288" s="132" t="s">
        <v>133</v>
      </c>
      <c r="E288" s="132">
        <v>0.92</v>
      </c>
      <c r="F288" s="135">
        <v>-2.13</v>
      </c>
      <c r="G288" s="133">
        <v>450700</v>
      </c>
      <c r="H288" s="132">
        <v>421</v>
      </c>
      <c r="I288" s="132">
        <v>388</v>
      </c>
      <c r="J288" s="132"/>
      <c r="K288" s="132">
        <v>3.83</v>
      </c>
      <c r="L288" s="132">
        <v>17.010000000000002</v>
      </c>
      <c r="M288" s="132"/>
      <c r="N288" s="132">
        <v>0</v>
      </c>
      <c r="O288" s="132"/>
      <c r="P288" s="132"/>
      <c r="Q288" s="132"/>
      <c r="R288" s="132"/>
      <c r="S288" s="132"/>
      <c r="T288" s="132"/>
      <c r="U288" s="132"/>
      <c r="V288" s="132"/>
      <c r="W288" s="134"/>
      <c r="X288" s="132"/>
    </row>
    <row r="289" spans="1:24" ht="15.75" customHeight="1" thickTop="1" thickBot="1" x14ac:dyDescent="0.25">
      <c r="A289" s="129" t="s">
        <v>555</v>
      </c>
      <c r="B289" s="129">
        <v>287</v>
      </c>
      <c r="C289" s="129" t="s">
        <v>279</v>
      </c>
      <c r="D289" s="125"/>
      <c r="E289" s="125">
        <v>12.6</v>
      </c>
      <c r="F289" s="128">
        <v>2.44</v>
      </c>
      <c r="G289" s="130">
        <v>4122600</v>
      </c>
      <c r="H289" s="130">
        <v>51484</v>
      </c>
      <c r="I289" s="130">
        <v>12852</v>
      </c>
      <c r="J289" s="125">
        <v>38.11</v>
      </c>
      <c r="K289" s="125">
        <v>3.95</v>
      </c>
      <c r="L289" s="125">
        <v>2</v>
      </c>
      <c r="M289" s="125">
        <v>0.22</v>
      </c>
      <c r="N289" s="125">
        <v>0.33</v>
      </c>
      <c r="O289" s="125"/>
      <c r="P289" s="125"/>
      <c r="Q289" s="125"/>
      <c r="R289" s="125">
        <v>1.79</v>
      </c>
      <c r="S289" s="125"/>
      <c r="T289" s="125"/>
      <c r="U289" s="125"/>
      <c r="V289" s="125"/>
      <c r="W289" s="128"/>
      <c r="X289" s="125"/>
    </row>
    <row r="290" spans="1:24" ht="15.75" customHeight="1" thickTop="1" thickBot="1" x14ac:dyDescent="0.25">
      <c r="A290" s="131" t="s">
        <v>554</v>
      </c>
      <c r="B290" s="131">
        <v>288</v>
      </c>
      <c r="C290" s="131" t="s">
        <v>279</v>
      </c>
      <c r="D290" s="132"/>
      <c r="E290" s="132">
        <v>1.38</v>
      </c>
      <c r="F290" s="134">
        <v>3.76</v>
      </c>
      <c r="G290" s="133">
        <v>3107300</v>
      </c>
      <c r="H290" s="133">
        <v>4309</v>
      </c>
      <c r="I290" s="132">
        <v>497</v>
      </c>
      <c r="J290" s="132"/>
      <c r="K290" s="132">
        <v>1.42</v>
      </c>
      <c r="L290" s="132">
        <v>3.33</v>
      </c>
      <c r="M290" s="132"/>
      <c r="N290" s="132">
        <v>0</v>
      </c>
      <c r="O290" s="132"/>
      <c r="P290" s="132"/>
      <c r="Q290" s="132"/>
      <c r="R290" s="132"/>
      <c r="S290" s="132"/>
      <c r="T290" s="132"/>
      <c r="U290" s="132"/>
      <c r="V290" s="132"/>
      <c r="W290" s="134"/>
      <c r="X290" s="132"/>
    </row>
    <row r="291" spans="1:24" ht="15.75" customHeight="1" thickTop="1" thickBot="1" x14ac:dyDescent="0.25">
      <c r="A291" s="129" t="s">
        <v>553</v>
      </c>
      <c r="B291" s="129">
        <v>289</v>
      </c>
      <c r="C291" s="129" t="s">
        <v>279</v>
      </c>
      <c r="D291" s="125"/>
      <c r="E291" s="125">
        <v>4.16</v>
      </c>
      <c r="F291" s="128">
        <v>1.96</v>
      </c>
      <c r="G291" s="130">
        <v>6038500</v>
      </c>
      <c r="H291" s="130">
        <v>25044</v>
      </c>
      <c r="I291" s="130">
        <v>3661</v>
      </c>
      <c r="J291" s="125">
        <v>25.55</v>
      </c>
      <c r="K291" s="125">
        <v>3.53</v>
      </c>
      <c r="L291" s="125">
        <v>0.51</v>
      </c>
      <c r="M291" s="125">
        <v>0.04</v>
      </c>
      <c r="N291" s="125">
        <v>0.16</v>
      </c>
      <c r="O291" s="125"/>
      <c r="P291" s="125"/>
      <c r="Q291" s="125"/>
      <c r="R291" s="125">
        <v>3.43</v>
      </c>
      <c r="S291" s="125"/>
      <c r="T291" s="125"/>
      <c r="U291" s="125"/>
      <c r="V291" s="125"/>
      <c r="W291" s="128"/>
      <c r="X291" s="125"/>
    </row>
    <row r="292" spans="1:24" ht="15.75" customHeight="1" thickTop="1" thickBot="1" x14ac:dyDescent="0.25">
      <c r="A292" s="131" t="s">
        <v>552</v>
      </c>
      <c r="B292" s="131">
        <v>290</v>
      </c>
      <c r="C292" s="131" t="s">
        <v>279</v>
      </c>
      <c r="D292" s="132"/>
      <c r="E292" s="132">
        <v>1.65</v>
      </c>
      <c r="F292" s="135">
        <v>-1.79</v>
      </c>
      <c r="G292" s="133">
        <v>752900</v>
      </c>
      <c r="H292" s="133">
        <v>1248</v>
      </c>
      <c r="I292" s="132">
        <v>459</v>
      </c>
      <c r="J292" s="132"/>
      <c r="K292" s="132">
        <v>1.65</v>
      </c>
      <c r="L292" s="132">
        <v>1.0900000000000001</v>
      </c>
      <c r="M292" s="132"/>
      <c r="N292" s="132">
        <v>0</v>
      </c>
      <c r="O292" s="132"/>
      <c r="P292" s="132"/>
      <c r="Q292" s="132"/>
      <c r="R292" s="132"/>
      <c r="S292" s="132"/>
      <c r="T292" s="132"/>
      <c r="U292" s="132"/>
      <c r="V292" s="132"/>
      <c r="W292" s="134"/>
      <c r="X292" s="132"/>
    </row>
    <row r="293" spans="1:24" ht="15.75" customHeight="1" thickTop="1" thickBot="1" x14ac:dyDescent="0.25">
      <c r="A293" s="129" t="s">
        <v>551</v>
      </c>
      <c r="B293" s="129">
        <v>291</v>
      </c>
      <c r="C293" s="129" t="s">
        <v>279</v>
      </c>
      <c r="D293" s="125"/>
      <c r="E293" s="125">
        <v>118.5</v>
      </c>
      <c r="F293" s="126">
        <v>-1.66</v>
      </c>
      <c r="G293" s="130">
        <v>19909300</v>
      </c>
      <c r="H293" s="130">
        <v>2376375</v>
      </c>
      <c r="I293" s="130">
        <v>280765</v>
      </c>
      <c r="J293" s="125">
        <v>8.3699999999999992</v>
      </c>
      <c r="K293" s="125">
        <v>0.62</v>
      </c>
      <c r="L293" s="125">
        <v>7.2</v>
      </c>
      <c r="M293" s="125">
        <v>2.5</v>
      </c>
      <c r="N293" s="125">
        <v>14.16</v>
      </c>
      <c r="O293" s="125"/>
      <c r="P293" s="125"/>
      <c r="Q293" s="125"/>
      <c r="R293" s="125">
        <v>2.0699999999999998</v>
      </c>
      <c r="S293" s="125"/>
      <c r="T293" s="125"/>
      <c r="U293" s="125"/>
      <c r="V293" s="125"/>
      <c r="W293" s="128"/>
      <c r="X293" s="125"/>
    </row>
    <row r="294" spans="1:24" ht="15.75" customHeight="1" thickTop="1" thickBot="1" x14ac:dyDescent="0.25">
      <c r="A294" s="131" t="s">
        <v>550</v>
      </c>
      <c r="B294" s="131">
        <v>292</v>
      </c>
      <c r="C294" s="131" t="s">
        <v>279</v>
      </c>
      <c r="D294" s="132"/>
      <c r="E294" s="132">
        <v>4.8</v>
      </c>
      <c r="F294" s="135">
        <v>-0.83</v>
      </c>
      <c r="G294" s="133">
        <v>359000</v>
      </c>
      <c r="H294" s="133">
        <v>1712</v>
      </c>
      <c r="I294" s="133">
        <v>2880</v>
      </c>
      <c r="J294" s="132"/>
      <c r="K294" s="132">
        <v>0.94</v>
      </c>
      <c r="L294" s="132">
        <v>2.6</v>
      </c>
      <c r="M294" s="132"/>
      <c r="N294" s="132">
        <v>0</v>
      </c>
      <c r="O294" s="132"/>
      <c r="P294" s="132"/>
      <c r="Q294" s="132"/>
      <c r="R294" s="132"/>
      <c r="S294" s="132"/>
      <c r="T294" s="132"/>
      <c r="U294" s="132"/>
      <c r="V294" s="132"/>
      <c r="W294" s="134"/>
      <c r="X294" s="132"/>
    </row>
    <row r="295" spans="1:24" ht="15.75" customHeight="1" thickTop="1" thickBot="1" x14ac:dyDescent="0.25">
      <c r="A295" s="129" t="s">
        <v>549</v>
      </c>
      <c r="B295" s="129">
        <v>293</v>
      </c>
      <c r="C295" s="125" t="s">
        <v>977</v>
      </c>
      <c r="D295" s="125" t="s">
        <v>277</v>
      </c>
      <c r="E295" s="125">
        <v>0.18</v>
      </c>
      <c r="F295" s="125">
        <v>0</v>
      </c>
      <c r="G295" s="125">
        <v>0</v>
      </c>
      <c r="H295" s="125">
        <v>0</v>
      </c>
      <c r="I295" s="125">
        <v>158</v>
      </c>
      <c r="J295" s="125"/>
      <c r="K295" s="125">
        <v>0.24</v>
      </c>
      <c r="L295" s="125">
        <v>3.23</v>
      </c>
      <c r="M295" s="125"/>
      <c r="N295" s="125">
        <v>0</v>
      </c>
      <c r="O295" s="125">
        <v>-5.73</v>
      </c>
      <c r="P295" s="125">
        <v>-31.85</v>
      </c>
      <c r="Q295" s="125">
        <v>-86.16</v>
      </c>
      <c r="R295" s="125"/>
      <c r="S295" s="125">
        <v>50.17</v>
      </c>
      <c r="T295" s="125"/>
      <c r="U295" s="125"/>
      <c r="V295" s="125"/>
      <c r="W295" s="128"/>
      <c r="X295" s="125"/>
    </row>
    <row r="296" spans="1:24" ht="15.75" customHeight="1" thickTop="1" thickBot="1" x14ac:dyDescent="0.25">
      <c r="A296" s="131" t="s">
        <v>548</v>
      </c>
      <c r="B296" s="131">
        <v>294</v>
      </c>
      <c r="C296" s="131" t="s">
        <v>279</v>
      </c>
      <c r="D296" s="132"/>
      <c r="E296" s="132">
        <v>8.4499999999999993</v>
      </c>
      <c r="F296" s="134">
        <v>1.81</v>
      </c>
      <c r="G296" s="133">
        <v>101600</v>
      </c>
      <c r="H296" s="132">
        <v>852</v>
      </c>
      <c r="I296" s="133">
        <v>2113</v>
      </c>
      <c r="J296" s="132">
        <v>10.16</v>
      </c>
      <c r="K296" s="132">
        <v>0.97</v>
      </c>
      <c r="L296" s="132">
        <v>1.55</v>
      </c>
      <c r="M296" s="132">
        <v>0.22</v>
      </c>
      <c r="N296" s="132">
        <v>0.83</v>
      </c>
      <c r="O296" s="132"/>
      <c r="P296" s="132"/>
      <c r="Q296" s="132"/>
      <c r="R296" s="132">
        <v>5.3</v>
      </c>
      <c r="S296" s="132"/>
      <c r="T296" s="132"/>
      <c r="U296" s="132"/>
      <c r="V296" s="132"/>
      <c r="W296" s="134"/>
      <c r="X296" s="132"/>
    </row>
    <row r="297" spans="1:24" ht="15.75" customHeight="1" thickTop="1" thickBot="1" x14ac:dyDescent="0.25">
      <c r="A297" s="129" t="s">
        <v>547</v>
      </c>
      <c r="B297" s="129">
        <v>295</v>
      </c>
      <c r="C297" s="129" t="s">
        <v>279</v>
      </c>
      <c r="D297" s="125"/>
      <c r="E297" s="125">
        <v>69.75</v>
      </c>
      <c r="F297" s="128">
        <v>10.71</v>
      </c>
      <c r="G297" s="130">
        <v>52183000</v>
      </c>
      <c r="H297" s="130">
        <v>3578421</v>
      </c>
      <c r="I297" s="130">
        <v>82298</v>
      </c>
      <c r="J297" s="125">
        <v>68.28</v>
      </c>
      <c r="K297" s="125">
        <v>6.54</v>
      </c>
      <c r="L297" s="125">
        <v>0.44</v>
      </c>
      <c r="M297" s="125">
        <v>0.4</v>
      </c>
      <c r="N297" s="125">
        <v>1.02</v>
      </c>
      <c r="O297" s="125"/>
      <c r="P297" s="125"/>
      <c r="Q297" s="125"/>
      <c r="R297" s="125">
        <v>1.27</v>
      </c>
      <c r="S297" s="125"/>
      <c r="T297" s="125"/>
      <c r="U297" s="125"/>
      <c r="V297" s="125"/>
      <c r="W297" s="128"/>
      <c r="X297" s="125"/>
    </row>
    <row r="298" spans="1:24" ht="15.75" customHeight="1" thickTop="1" thickBot="1" x14ac:dyDescent="0.25">
      <c r="A298" s="131" t="s">
        <v>546</v>
      </c>
      <c r="B298" s="131">
        <v>296</v>
      </c>
      <c r="C298" s="131" t="s">
        <v>279</v>
      </c>
      <c r="D298" s="132"/>
      <c r="E298" s="132">
        <v>1.07</v>
      </c>
      <c r="F298" s="135">
        <v>-5.31</v>
      </c>
      <c r="G298" s="133">
        <v>5875900</v>
      </c>
      <c r="H298" s="133">
        <v>6461</v>
      </c>
      <c r="I298" s="132">
        <v>728</v>
      </c>
      <c r="J298" s="132"/>
      <c r="K298" s="132">
        <v>1.6</v>
      </c>
      <c r="L298" s="132">
        <v>0.36</v>
      </c>
      <c r="M298" s="132"/>
      <c r="N298" s="132">
        <v>0</v>
      </c>
      <c r="O298" s="132"/>
      <c r="P298" s="132"/>
      <c r="Q298" s="132"/>
      <c r="R298" s="132">
        <v>0.4</v>
      </c>
      <c r="S298" s="132"/>
      <c r="T298" s="132"/>
      <c r="U298" s="132"/>
      <c r="V298" s="132"/>
      <c r="W298" s="134"/>
      <c r="X298" s="132"/>
    </row>
    <row r="299" spans="1:24" ht="15.75" customHeight="1" thickTop="1" thickBot="1" x14ac:dyDescent="0.25">
      <c r="A299" s="129" t="s">
        <v>545</v>
      </c>
      <c r="B299" s="129">
        <v>297</v>
      </c>
      <c r="C299" s="125" t="s">
        <v>979</v>
      </c>
      <c r="D299" s="125"/>
      <c r="E299" s="125">
        <v>82</v>
      </c>
      <c r="F299" s="125">
        <v>0</v>
      </c>
      <c r="G299" s="125">
        <v>0</v>
      </c>
      <c r="H299" s="125">
        <v>0</v>
      </c>
      <c r="I299" s="130">
        <v>1590</v>
      </c>
      <c r="J299" s="125"/>
      <c r="K299" s="125">
        <v>3.38</v>
      </c>
      <c r="L299" s="125">
        <v>0.25</v>
      </c>
      <c r="M299" s="125"/>
      <c r="N299" s="125">
        <v>0</v>
      </c>
      <c r="O299" s="125">
        <v>-1.0900000000000001</v>
      </c>
      <c r="P299" s="125">
        <v>-2.37</v>
      </c>
      <c r="Q299" s="125">
        <v>1.92</v>
      </c>
      <c r="R299" s="125"/>
      <c r="S299" s="125">
        <v>35.94</v>
      </c>
      <c r="T299" s="125"/>
      <c r="U299" s="125"/>
      <c r="V299" s="125"/>
      <c r="W299" s="128"/>
      <c r="X299" s="125"/>
    </row>
    <row r="300" spans="1:24" ht="15.75" customHeight="1" thickTop="1" thickBot="1" x14ac:dyDescent="0.25">
      <c r="A300" s="131" t="s">
        <v>993</v>
      </c>
      <c r="B300" s="131">
        <v>298</v>
      </c>
      <c r="C300" s="131" t="s">
        <v>279</v>
      </c>
      <c r="D300" s="132"/>
      <c r="E300" s="132">
        <v>43</v>
      </c>
      <c r="F300" s="134">
        <v>4.24</v>
      </c>
      <c r="G300" s="133">
        <v>11302900</v>
      </c>
      <c r="H300" s="133">
        <v>477198</v>
      </c>
      <c r="I300" s="133">
        <v>74820</v>
      </c>
      <c r="J300" s="132">
        <v>56.04</v>
      </c>
      <c r="K300" s="132">
        <v>6.73</v>
      </c>
      <c r="L300" s="132">
        <v>0.78</v>
      </c>
      <c r="M300" s="132">
        <v>0.22</v>
      </c>
      <c r="N300" s="132">
        <v>0.77</v>
      </c>
      <c r="O300" s="132"/>
      <c r="P300" s="132"/>
      <c r="Q300" s="132"/>
      <c r="R300" s="132">
        <v>0.53</v>
      </c>
      <c r="S300" s="132"/>
      <c r="T300" s="132"/>
      <c r="U300" s="132"/>
      <c r="V300" s="132"/>
      <c r="W300" s="134"/>
      <c r="X300" s="132"/>
    </row>
    <row r="301" spans="1:24" ht="15.75" customHeight="1" thickTop="1" thickBot="1" x14ac:dyDescent="0.25">
      <c r="A301" s="129" t="s">
        <v>544</v>
      </c>
      <c r="B301" s="129">
        <v>299</v>
      </c>
      <c r="C301" s="129" t="s">
        <v>279</v>
      </c>
      <c r="D301" s="125"/>
      <c r="E301" s="125">
        <v>6.85</v>
      </c>
      <c r="F301" s="126">
        <v>-9.27</v>
      </c>
      <c r="G301" s="130">
        <v>80337600</v>
      </c>
      <c r="H301" s="130">
        <v>568838</v>
      </c>
      <c r="I301" s="130">
        <v>13644</v>
      </c>
      <c r="J301" s="125">
        <v>7.63</v>
      </c>
      <c r="K301" s="125">
        <v>1.99</v>
      </c>
      <c r="L301" s="125">
        <v>3.12</v>
      </c>
      <c r="M301" s="125">
        <v>0.25</v>
      </c>
      <c r="N301" s="125">
        <v>0.9</v>
      </c>
      <c r="O301" s="125"/>
      <c r="P301" s="125"/>
      <c r="Q301" s="125"/>
      <c r="R301" s="125">
        <v>3.31</v>
      </c>
      <c r="S301" s="125"/>
      <c r="T301" s="125"/>
      <c r="U301" s="125"/>
      <c r="V301" s="125"/>
      <c r="W301" s="128"/>
      <c r="X301" s="125"/>
    </row>
    <row r="302" spans="1:24" ht="15.75" customHeight="1" thickTop="1" thickBot="1" x14ac:dyDescent="0.25">
      <c r="A302" s="131" t="s">
        <v>543</v>
      </c>
      <c r="B302" s="131">
        <v>300</v>
      </c>
      <c r="C302" s="131" t="s">
        <v>279</v>
      </c>
      <c r="D302" s="132"/>
      <c r="E302" s="132">
        <v>0.65</v>
      </c>
      <c r="F302" s="134">
        <v>1.56</v>
      </c>
      <c r="G302" s="133">
        <v>16796900</v>
      </c>
      <c r="H302" s="133">
        <v>10762</v>
      </c>
      <c r="I302" s="133">
        <v>2009</v>
      </c>
      <c r="J302" s="132">
        <v>15.97</v>
      </c>
      <c r="K302" s="132">
        <v>1.81</v>
      </c>
      <c r="L302" s="132">
        <v>0.1</v>
      </c>
      <c r="M302" s="132">
        <v>0.01</v>
      </c>
      <c r="N302" s="132">
        <v>0.04</v>
      </c>
      <c r="O302" s="132"/>
      <c r="P302" s="132"/>
      <c r="Q302" s="132"/>
      <c r="R302" s="132">
        <v>5.82</v>
      </c>
      <c r="S302" s="132"/>
      <c r="T302" s="132"/>
      <c r="U302" s="132"/>
      <c r="V302" s="132"/>
      <c r="W302" s="134"/>
      <c r="X302" s="132"/>
    </row>
    <row r="303" spans="1:24" ht="15.75" customHeight="1" thickTop="1" thickBot="1" x14ac:dyDescent="0.25">
      <c r="A303" s="129" t="s">
        <v>994</v>
      </c>
      <c r="B303" s="129">
        <v>301</v>
      </c>
      <c r="C303" s="129" t="s">
        <v>279</v>
      </c>
      <c r="D303" s="125"/>
      <c r="E303" s="125">
        <v>13.7</v>
      </c>
      <c r="F303" s="128">
        <v>2.2400000000000002</v>
      </c>
      <c r="G303" s="130">
        <v>2841900</v>
      </c>
      <c r="H303" s="130">
        <v>38851</v>
      </c>
      <c r="I303" s="130">
        <v>8220</v>
      </c>
      <c r="J303" s="125">
        <v>56.27</v>
      </c>
      <c r="K303" s="125">
        <v>9.07</v>
      </c>
      <c r="L303" s="125">
        <v>0.95</v>
      </c>
      <c r="M303" s="125">
        <v>0.04</v>
      </c>
      <c r="N303" s="125">
        <v>0.24</v>
      </c>
      <c r="O303" s="125"/>
      <c r="P303" s="125"/>
      <c r="Q303" s="125"/>
      <c r="R303" s="125">
        <v>0.3</v>
      </c>
      <c r="S303" s="125"/>
      <c r="T303" s="125"/>
      <c r="U303" s="125"/>
      <c r="V303" s="125"/>
      <c r="W303" s="128"/>
      <c r="X303" s="125"/>
    </row>
    <row r="304" spans="1:24" ht="15.75" customHeight="1" thickTop="1" thickBot="1" x14ac:dyDescent="0.25">
      <c r="A304" s="131" t="s">
        <v>995</v>
      </c>
      <c r="B304" s="131">
        <v>302</v>
      </c>
      <c r="C304" s="131" t="s">
        <v>279</v>
      </c>
      <c r="D304" s="132"/>
      <c r="E304" s="132">
        <v>3.4</v>
      </c>
      <c r="F304" s="134">
        <v>0.59</v>
      </c>
      <c r="G304" s="133">
        <v>770400</v>
      </c>
      <c r="H304" s="133">
        <v>2613</v>
      </c>
      <c r="I304" s="132">
        <v>782</v>
      </c>
      <c r="J304" s="132">
        <v>38.29</v>
      </c>
      <c r="K304" s="132">
        <v>4.79</v>
      </c>
      <c r="L304" s="132">
        <v>1.37</v>
      </c>
      <c r="M304" s="132">
        <v>0.03</v>
      </c>
      <c r="N304" s="132">
        <v>0.09</v>
      </c>
      <c r="O304" s="132"/>
      <c r="P304" s="132"/>
      <c r="Q304" s="132"/>
      <c r="R304" s="132">
        <v>0.89</v>
      </c>
      <c r="S304" s="132"/>
      <c r="T304" s="132"/>
      <c r="U304" s="132"/>
      <c r="V304" s="132"/>
      <c r="W304" s="134"/>
      <c r="X304" s="132"/>
    </row>
    <row r="305" spans="1:24" ht="15.75" customHeight="1" thickTop="1" thickBot="1" x14ac:dyDescent="0.25">
      <c r="A305" s="129" t="s">
        <v>542</v>
      </c>
      <c r="B305" s="129">
        <v>303</v>
      </c>
      <c r="C305" s="129" t="s">
        <v>279</v>
      </c>
      <c r="D305" s="125"/>
      <c r="E305" s="125">
        <v>1.17</v>
      </c>
      <c r="F305" s="126">
        <v>-2.5</v>
      </c>
      <c r="G305" s="130">
        <v>1941400</v>
      </c>
      <c r="H305" s="130">
        <v>2304</v>
      </c>
      <c r="I305" s="130">
        <v>1755</v>
      </c>
      <c r="J305" s="125"/>
      <c r="K305" s="125">
        <v>1.86</v>
      </c>
      <c r="L305" s="125">
        <v>5.79</v>
      </c>
      <c r="M305" s="125"/>
      <c r="N305" s="125">
        <v>0</v>
      </c>
      <c r="O305" s="125"/>
      <c r="P305" s="125"/>
      <c r="Q305" s="125"/>
      <c r="R305" s="125"/>
      <c r="S305" s="125"/>
      <c r="T305" s="125"/>
      <c r="U305" s="125"/>
      <c r="V305" s="125"/>
      <c r="W305" s="128"/>
      <c r="X305" s="125"/>
    </row>
    <row r="306" spans="1:24" ht="15.75" customHeight="1" thickTop="1" thickBot="1" x14ac:dyDescent="0.25">
      <c r="A306" s="131" t="s">
        <v>541</v>
      </c>
      <c r="B306" s="131">
        <v>304</v>
      </c>
      <c r="C306" s="131" t="s">
        <v>279</v>
      </c>
      <c r="D306" s="132"/>
      <c r="E306" s="132">
        <v>54.5</v>
      </c>
      <c r="F306" s="132">
        <v>0</v>
      </c>
      <c r="G306" s="133">
        <v>1268400</v>
      </c>
      <c r="H306" s="133">
        <v>69259</v>
      </c>
      <c r="I306" s="133">
        <v>46148</v>
      </c>
      <c r="J306" s="132">
        <v>9.0500000000000007</v>
      </c>
      <c r="K306" s="132">
        <v>0.96</v>
      </c>
      <c r="L306" s="132">
        <v>6.81</v>
      </c>
      <c r="M306" s="132">
        <v>2.25</v>
      </c>
      <c r="N306" s="132">
        <v>6.02</v>
      </c>
      <c r="O306" s="132"/>
      <c r="P306" s="132"/>
      <c r="Q306" s="132"/>
      <c r="R306" s="132">
        <v>4.13</v>
      </c>
      <c r="S306" s="132"/>
      <c r="T306" s="132"/>
      <c r="U306" s="132"/>
      <c r="V306" s="132"/>
      <c r="W306" s="134"/>
      <c r="X306" s="132"/>
    </row>
    <row r="307" spans="1:24" ht="15.75" customHeight="1" thickTop="1" thickBot="1" x14ac:dyDescent="0.25">
      <c r="A307" s="129" t="s">
        <v>540</v>
      </c>
      <c r="B307" s="129">
        <v>305</v>
      </c>
      <c r="C307" s="129" t="s">
        <v>279</v>
      </c>
      <c r="D307" s="125"/>
      <c r="E307" s="125">
        <v>1.03</v>
      </c>
      <c r="F307" s="126">
        <v>-8.85</v>
      </c>
      <c r="G307" s="130">
        <v>25610500</v>
      </c>
      <c r="H307" s="130">
        <v>26231</v>
      </c>
      <c r="I307" s="125">
        <v>494</v>
      </c>
      <c r="J307" s="125"/>
      <c r="K307" s="125">
        <v>3.43</v>
      </c>
      <c r="L307" s="125">
        <v>1.75</v>
      </c>
      <c r="M307" s="125"/>
      <c r="N307" s="125">
        <v>0</v>
      </c>
      <c r="O307" s="125"/>
      <c r="P307" s="125"/>
      <c r="Q307" s="125"/>
      <c r="R307" s="125"/>
      <c r="S307" s="125"/>
      <c r="T307" s="125"/>
      <c r="U307" s="125"/>
      <c r="V307" s="125"/>
      <c r="W307" s="128"/>
      <c r="X307" s="125"/>
    </row>
    <row r="308" spans="1:24" ht="15.75" customHeight="1" thickTop="1" thickBot="1" x14ac:dyDescent="0.25">
      <c r="A308" s="131" t="s">
        <v>539</v>
      </c>
      <c r="B308" s="131">
        <v>306</v>
      </c>
      <c r="C308" s="131" t="s">
        <v>279</v>
      </c>
      <c r="D308" s="132"/>
      <c r="E308" s="132">
        <v>3.86</v>
      </c>
      <c r="F308" s="135">
        <v>-4.93</v>
      </c>
      <c r="G308" s="133">
        <v>20958300</v>
      </c>
      <c r="H308" s="133">
        <v>81896</v>
      </c>
      <c r="I308" s="133">
        <v>17023</v>
      </c>
      <c r="J308" s="138">
        <v>1228.3499999999999</v>
      </c>
      <c r="K308" s="132">
        <v>0.88</v>
      </c>
      <c r="L308" s="132">
        <v>1.27</v>
      </c>
      <c r="M308" s="132"/>
      <c r="N308" s="132">
        <v>0</v>
      </c>
      <c r="O308" s="132"/>
      <c r="P308" s="132"/>
      <c r="Q308" s="132"/>
      <c r="R308" s="132"/>
      <c r="S308" s="132"/>
      <c r="T308" s="132"/>
      <c r="U308" s="132"/>
      <c r="V308" s="132"/>
      <c r="W308" s="134"/>
      <c r="X308" s="132"/>
    </row>
    <row r="309" spans="1:24" ht="15.75" customHeight="1" thickTop="1" thickBot="1" x14ac:dyDescent="0.25">
      <c r="A309" s="129" t="s">
        <v>538</v>
      </c>
      <c r="B309" s="129">
        <v>307</v>
      </c>
      <c r="C309" s="125" t="s">
        <v>977</v>
      </c>
      <c r="D309" s="125"/>
      <c r="E309" s="125">
        <v>10.7</v>
      </c>
      <c r="F309" s="126">
        <v>-0.93</v>
      </c>
      <c r="G309" s="130">
        <v>11633400</v>
      </c>
      <c r="H309" s="130">
        <v>124723</v>
      </c>
      <c r="I309" s="130">
        <v>149544</v>
      </c>
      <c r="J309" s="125">
        <v>9.44</v>
      </c>
      <c r="K309" s="125">
        <v>0.44</v>
      </c>
      <c r="L309" s="125">
        <v>8.66</v>
      </c>
      <c r="M309" s="125">
        <v>0.28000000000000003</v>
      </c>
      <c r="N309" s="125">
        <v>1.1299999999999999</v>
      </c>
      <c r="O309" s="125">
        <v>1.39</v>
      </c>
      <c r="P309" s="125">
        <v>4.74</v>
      </c>
      <c r="Q309" s="125">
        <v>22.35</v>
      </c>
      <c r="R309" s="125">
        <v>2.5499999999999998</v>
      </c>
      <c r="S309" s="125">
        <v>44.93</v>
      </c>
      <c r="T309" s="125"/>
      <c r="U309" s="125">
        <v>179</v>
      </c>
      <c r="V309" s="125">
        <v>205</v>
      </c>
      <c r="W309" s="126">
        <v>-1.56</v>
      </c>
      <c r="X309" s="125"/>
    </row>
    <row r="310" spans="1:24" ht="15.75" customHeight="1" thickTop="1" thickBot="1" x14ac:dyDescent="0.25">
      <c r="A310" s="131" t="s">
        <v>537</v>
      </c>
      <c r="B310" s="131">
        <v>308</v>
      </c>
      <c r="C310" s="132" t="s">
        <v>977</v>
      </c>
      <c r="D310" s="132"/>
      <c r="E310" s="132">
        <v>77.5</v>
      </c>
      <c r="F310" s="134">
        <v>1.97</v>
      </c>
      <c r="G310" s="133">
        <v>29471200</v>
      </c>
      <c r="H310" s="133">
        <v>2308922</v>
      </c>
      <c r="I310" s="133">
        <v>199821</v>
      </c>
      <c r="J310" s="132">
        <v>37.53</v>
      </c>
      <c r="K310" s="132">
        <v>8.18</v>
      </c>
      <c r="L310" s="132">
        <v>2.88</v>
      </c>
      <c r="M310" s="132">
        <v>0.88</v>
      </c>
      <c r="N310" s="132">
        <v>2.0699999999999998</v>
      </c>
      <c r="O310" s="132">
        <v>9.9700000000000006</v>
      </c>
      <c r="P310" s="132">
        <v>23.26</v>
      </c>
      <c r="Q310" s="132">
        <v>36.44</v>
      </c>
      <c r="R310" s="132">
        <v>1.1599999999999999</v>
      </c>
      <c r="S310" s="132">
        <v>40.450000000000003</v>
      </c>
      <c r="T310" s="132"/>
      <c r="U310" s="132">
        <v>426</v>
      </c>
      <c r="V310" s="132">
        <v>455</v>
      </c>
      <c r="W310" s="137">
        <v>1.67</v>
      </c>
      <c r="X310" s="132"/>
    </row>
    <row r="311" spans="1:24" ht="15.75" customHeight="1" thickTop="1" thickBot="1" x14ac:dyDescent="0.25">
      <c r="A311" s="129" t="s">
        <v>536</v>
      </c>
      <c r="B311" s="129">
        <v>309</v>
      </c>
      <c r="C311" s="129" t="s">
        <v>279</v>
      </c>
      <c r="D311" s="125"/>
      <c r="E311" s="125">
        <v>4.0599999999999996</v>
      </c>
      <c r="F311" s="126">
        <v>-1.93</v>
      </c>
      <c r="G311" s="130">
        <v>246200</v>
      </c>
      <c r="H311" s="130">
        <v>1007</v>
      </c>
      <c r="I311" s="130">
        <v>15672</v>
      </c>
      <c r="J311" s="125">
        <v>38.85</v>
      </c>
      <c r="K311" s="125">
        <v>2.09</v>
      </c>
      <c r="L311" s="125">
        <v>0.9</v>
      </c>
      <c r="M311" s="125"/>
      <c r="N311" s="125">
        <v>0.1</v>
      </c>
      <c r="O311" s="125"/>
      <c r="P311" s="125"/>
      <c r="Q311" s="125"/>
      <c r="R311" s="125"/>
      <c r="S311" s="125"/>
      <c r="T311" s="125"/>
      <c r="U311" s="125"/>
      <c r="V311" s="125"/>
      <c r="W311" s="128"/>
      <c r="X311" s="125"/>
    </row>
    <row r="312" spans="1:24" ht="15.75" customHeight="1" thickTop="1" thickBot="1" x14ac:dyDescent="0.25">
      <c r="A312" s="131" t="s">
        <v>535</v>
      </c>
      <c r="B312" s="131">
        <v>310</v>
      </c>
      <c r="C312" s="131" t="s">
        <v>279</v>
      </c>
      <c r="D312" s="132"/>
      <c r="E312" s="132">
        <v>2</v>
      </c>
      <c r="F312" s="135">
        <v>-4.76</v>
      </c>
      <c r="G312" s="133">
        <v>15587600</v>
      </c>
      <c r="H312" s="133">
        <v>32484</v>
      </c>
      <c r="I312" s="132">
        <v>860</v>
      </c>
      <c r="J312" s="132">
        <v>17.440000000000001</v>
      </c>
      <c r="K312" s="132">
        <v>1.67</v>
      </c>
      <c r="L312" s="132">
        <v>0.23</v>
      </c>
      <c r="M312" s="132">
        <v>0.09</v>
      </c>
      <c r="N312" s="132">
        <v>0.11</v>
      </c>
      <c r="O312" s="132"/>
      <c r="P312" s="132"/>
      <c r="Q312" s="132"/>
      <c r="R312" s="132">
        <v>4.29</v>
      </c>
      <c r="S312" s="132"/>
      <c r="T312" s="132"/>
      <c r="U312" s="132"/>
      <c r="V312" s="132"/>
      <c r="W312" s="134"/>
      <c r="X312" s="132"/>
    </row>
    <row r="313" spans="1:24" ht="15.75" customHeight="1" thickTop="1" thickBot="1" x14ac:dyDescent="0.25">
      <c r="A313" s="129" t="s">
        <v>534</v>
      </c>
      <c r="B313" s="129">
        <v>311</v>
      </c>
      <c r="C313" s="125" t="s">
        <v>979</v>
      </c>
      <c r="D313" s="125"/>
      <c r="E313" s="125">
        <v>2.94</v>
      </c>
      <c r="F313" s="126">
        <v>-3.29</v>
      </c>
      <c r="G313" s="130">
        <v>1745300</v>
      </c>
      <c r="H313" s="130">
        <v>5154</v>
      </c>
      <c r="I313" s="130">
        <v>1835</v>
      </c>
      <c r="J313" s="125">
        <v>20.07</v>
      </c>
      <c r="K313" s="125">
        <v>3.77</v>
      </c>
      <c r="L313" s="125">
        <v>1.02</v>
      </c>
      <c r="M313" s="125">
        <v>0.03</v>
      </c>
      <c r="N313" s="125">
        <v>0.15</v>
      </c>
      <c r="O313" s="125">
        <v>11.8</v>
      </c>
      <c r="P313" s="125">
        <v>19.96</v>
      </c>
      <c r="Q313" s="125">
        <v>14.34</v>
      </c>
      <c r="R313" s="125">
        <v>1.79</v>
      </c>
      <c r="S313" s="125">
        <v>40.96</v>
      </c>
      <c r="T313" s="125"/>
      <c r="U313" s="125">
        <v>303</v>
      </c>
      <c r="V313" s="125">
        <v>314</v>
      </c>
      <c r="W313" s="128">
        <v>0.4</v>
      </c>
      <c r="X313" s="125"/>
    </row>
    <row r="314" spans="1:24" ht="15.75" customHeight="1" thickTop="1" thickBot="1" x14ac:dyDescent="0.25">
      <c r="A314" s="131" t="s">
        <v>533</v>
      </c>
      <c r="B314" s="131">
        <v>312</v>
      </c>
      <c r="C314" s="132" t="s">
        <v>979</v>
      </c>
      <c r="D314" s="132"/>
      <c r="E314" s="132">
        <v>265</v>
      </c>
      <c r="F314" s="132">
        <v>0</v>
      </c>
      <c r="G314" s="132">
        <v>700</v>
      </c>
      <c r="H314" s="132">
        <v>186</v>
      </c>
      <c r="I314" s="133">
        <v>1590</v>
      </c>
      <c r="J314" s="132">
        <v>18.8</v>
      </c>
      <c r="K314" s="132">
        <v>2.23</v>
      </c>
      <c r="L314" s="132">
        <v>0.2</v>
      </c>
      <c r="M314" s="132">
        <v>9.5</v>
      </c>
      <c r="N314" s="132">
        <v>14.1</v>
      </c>
      <c r="O314" s="132">
        <v>12.98</v>
      </c>
      <c r="P314" s="132">
        <v>12.08</v>
      </c>
      <c r="Q314" s="132">
        <v>25.68</v>
      </c>
      <c r="R314" s="132">
        <v>3.58</v>
      </c>
      <c r="S314" s="132">
        <v>64.569999999999993</v>
      </c>
      <c r="T314" s="132"/>
      <c r="U314" s="132">
        <v>310</v>
      </c>
      <c r="V314" s="132">
        <v>289</v>
      </c>
      <c r="W314" s="137">
        <v>2.0299999999999998</v>
      </c>
      <c r="X314" s="132"/>
    </row>
    <row r="315" spans="1:24" ht="15.75" customHeight="1" thickTop="1" thickBot="1" x14ac:dyDescent="0.25">
      <c r="A315" s="129" t="s">
        <v>532</v>
      </c>
      <c r="B315" s="129">
        <v>313</v>
      </c>
      <c r="C315" s="125" t="s">
        <v>977</v>
      </c>
      <c r="D315" s="125"/>
      <c r="E315" s="125">
        <v>1.45</v>
      </c>
      <c r="F315" s="125">
        <v>0</v>
      </c>
      <c r="G315" s="130">
        <v>232200</v>
      </c>
      <c r="H315" s="125">
        <v>337</v>
      </c>
      <c r="I315" s="130">
        <v>1910</v>
      </c>
      <c r="J315" s="125"/>
      <c r="K315" s="125">
        <v>0.9</v>
      </c>
      <c r="L315" s="125">
        <v>2.78</v>
      </c>
      <c r="M315" s="125"/>
      <c r="N315" s="125">
        <v>0</v>
      </c>
      <c r="O315" s="125">
        <v>-2.9</v>
      </c>
      <c r="P315" s="125">
        <v>-15.99</v>
      </c>
      <c r="Q315" s="125">
        <v>-134.91</v>
      </c>
      <c r="R315" s="125"/>
      <c r="S315" s="125">
        <v>13.26</v>
      </c>
      <c r="T315" s="125"/>
      <c r="U315" s="125"/>
      <c r="V315" s="125"/>
      <c r="W315" s="128"/>
      <c r="X315" s="125"/>
    </row>
    <row r="316" spans="1:24" ht="15.75" customHeight="1" thickTop="1" thickBot="1" x14ac:dyDescent="0.25">
      <c r="A316" s="131" t="s">
        <v>531</v>
      </c>
      <c r="B316" s="131">
        <v>314</v>
      </c>
      <c r="C316" s="131" t="s">
        <v>279</v>
      </c>
      <c r="D316" s="132"/>
      <c r="E316" s="132">
        <v>5.9</v>
      </c>
      <c r="F316" s="135">
        <v>-6.35</v>
      </c>
      <c r="G316" s="133">
        <v>22373700</v>
      </c>
      <c r="H316" s="133">
        <v>134316</v>
      </c>
      <c r="I316" s="133">
        <v>2478</v>
      </c>
      <c r="J316" s="132">
        <v>39.07</v>
      </c>
      <c r="K316" s="132">
        <v>6.34</v>
      </c>
      <c r="L316" s="132">
        <v>0.31</v>
      </c>
      <c r="M316" s="132">
        <v>7.0000000000000007E-2</v>
      </c>
      <c r="N316" s="132">
        <v>0.15</v>
      </c>
      <c r="O316" s="132"/>
      <c r="P316" s="132"/>
      <c r="Q316" s="132"/>
      <c r="R316" s="132">
        <v>1.1399999999999999</v>
      </c>
      <c r="S316" s="132"/>
      <c r="T316" s="132"/>
      <c r="U316" s="132"/>
      <c r="V316" s="132"/>
      <c r="W316" s="134"/>
      <c r="X316" s="132"/>
    </row>
    <row r="317" spans="1:24" ht="15.75" customHeight="1" thickTop="1" thickBot="1" x14ac:dyDescent="0.25">
      <c r="A317" s="129" t="s">
        <v>530</v>
      </c>
      <c r="B317" s="129">
        <v>315</v>
      </c>
      <c r="C317" s="129" t="s">
        <v>279</v>
      </c>
      <c r="D317" s="125"/>
      <c r="E317" s="125">
        <v>434</v>
      </c>
      <c r="F317" s="126">
        <v>-0.91</v>
      </c>
      <c r="G317" s="130">
        <v>6500</v>
      </c>
      <c r="H317" s="130">
        <v>2816</v>
      </c>
      <c r="I317" s="130">
        <v>8593</v>
      </c>
      <c r="J317" s="125">
        <v>8.61</v>
      </c>
      <c r="K317" s="125">
        <v>1.38</v>
      </c>
      <c r="L317" s="125">
        <v>0.23</v>
      </c>
      <c r="M317" s="125">
        <v>15.7</v>
      </c>
      <c r="N317" s="125">
        <v>50.4</v>
      </c>
      <c r="O317" s="125"/>
      <c r="P317" s="125"/>
      <c r="Q317" s="125"/>
      <c r="R317" s="125">
        <v>3.58</v>
      </c>
      <c r="S317" s="125"/>
      <c r="T317" s="125"/>
      <c r="U317" s="125"/>
      <c r="V317" s="125"/>
      <c r="W317" s="128"/>
      <c r="X317" s="125"/>
    </row>
    <row r="318" spans="1:24" ht="15.75" customHeight="1" thickTop="1" thickBot="1" x14ac:dyDescent="0.25">
      <c r="A318" s="131" t="s">
        <v>529</v>
      </c>
      <c r="B318" s="131">
        <v>316</v>
      </c>
      <c r="C318" s="131" t="s">
        <v>279</v>
      </c>
      <c r="D318" s="132"/>
      <c r="E318" s="132">
        <v>2.08</v>
      </c>
      <c r="F318" s="132">
        <v>0</v>
      </c>
      <c r="G318" s="133">
        <v>120400</v>
      </c>
      <c r="H318" s="132">
        <v>250</v>
      </c>
      <c r="I318" s="133">
        <v>1023</v>
      </c>
      <c r="J318" s="132">
        <v>40.17</v>
      </c>
      <c r="K318" s="132">
        <v>0.88</v>
      </c>
      <c r="L318" s="132">
        <v>1.38</v>
      </c>
      <c r="M318" s="132">
        <v>0.08</v>
      </c>
      <c r="N318" s="132">
        <v>0.05</v>
      </c>
      <c r="O318" s="132"/>
      <c r="P318" s="132"/>
      <c r="Q318" s="132"/>
      <c r="R318" s="132">
        <v>3.61</v>
      </c>
      <c r="S318" s="132"/>
      <c r="T318" s="132"/>
      <c r="U318" s="132"/>
      <c r="V318" s="132"/>
      <c r="W318" s="134"/>
      <c r="X318" s="132"/>
    </row>
    <row r="319" spans="1:24" ht="15.75" customHeight="1" thickTop="1" thickBot="1" x14ac:dyDescent="0.25">
      <c r="A319" s="129" t="s">
        <v>528</v>
      </c>
      <c r="B319" s="129">
        <v>317</v>
      </c>
      <c r="C319" s="129" t="s">
        <v>279</v>
      </c>
      <c r="D319" s="125"/>
      <c r="E319" s="125">
        <v>10</v>
      </c>
      <c r="F319" s="128">
        <v>0.5</v>
      </c>
      <c r="G319" s="130">
        <v>336800</v>
      </c>
      <c r="H319" s="130">
        <v>3375</v>
      </c>
      <c r="I319" s="130">
        <v>9250</v>
      </c>
      <c r="J319" s="125">
        <v>6.58</v>
      </c>
      <c r="K319" s="125">
        <v>1.19</v>
      </c>
      <c r="L319" s="125">
        <v>0.67</v>
      </c>
      <c r="M319" s="125">
        <v>0.36</v>
      </c>
      <c r="N319" s="125">
        <v>1.52</v>
      </c>
      <c r="O319" s="125"/>
      <c r="P319" s="125"/>
      <c r="Q319" s="125"/>
      <c r="R319" s="125">
        <v>6.13</v>
      </c>
      <c r="S319" s="125"/>
      <c r="T319" s="125"/>
      <c r="U319" s="125"/>
      <c r="V319" s="125"/>
      <c r="W319" s="128"/>
      <c r="X319" s="125"/>
    </row>
    <row r="320" spans="1:24" ht="15.75" customHeight="1" thickTop="1" thickBot="1" x14ac:dyDescent="0.25">
      <c r="A320" s="131" t="s">
        <v>527</v>
      </c>
      <c r="B320" s="131">
        <v>318</v>
      </c>
      <c r="C320" s="131" t="s">
        <v>279</v>
      </c>
      <c r="D320" s="132"/>
      <c r="E320" s="132">
        <v>11.4</v>
      </c>
      <c r="F320" s="134">
        <v>5.56</v>
      </c>
      <c r="G320" s="133">
        <v>1341700</v>
      </c>
      <c r="H320" s="133">
        <v>15034</v>
      </c>
      <c r="I320" s="133">
        <v>5985</v>
      </c>
      <c r="J320" s="132">
        <v>17.07</v>
      </c>
      <c r="K320" s="132">
        <v>1.27</v>
      </c>
      <c r="L320" s="132">
        <v>0.73</v>
      </c>
      <c r="M320" s="132">
        <v>0.3</v>
      </c>
      <c r="N320" s="132">
        <v>0.67</v>
      </c>
      <c r="O320" s="132"/>
      <c r="P320" s="132"/>
      <c r="Q320" s="132"/>
      <c r="R320" s="132">
        <v>4.17</v>
      </c>
      <c r="S320" s="132"/>
      <c r="T320" s="132"/>
      <c r="U320" s="132"/>
      <c r="V320" s="132"/>
      <c r="W320" s="134"/>
      <c r="X320" s="132"/>
    </row>
    <row r="321" spans="1:24" ht="15.75" customHeight="1" thickTop="1" thickBot="1" x14ac:dyDescent="0.25">
      <c r="A321" s="129" t="s">
        <v>526</v>
      </c>
      <c r="B321" s="129">
        <v>319</v>
      </c>
      <c r="C321" s="125" t="s">
        <v>977</v>
      </c>
      <c r="D321" s="125"/>
      <c r="E321" s="125">
        <v>1.23</v>
      </c>
      <c r="F321" s="126">
        <v>-1.6</v>
      </c>
      <c r="G321" s="130">
        <v>60100</v>
      </c>
      <c r="H321" s="125">
        <v>74</v>
      </c>
      <c r="I321" s="125">
        <v>738</v>
      </c>
      <c r="J321" s="125"/>
      <c r="K321" s="125">
        <v>3.24</v>
      </c>
      <c r="L321" s="125">
        <v>1.2</v>
      </c>
      <c r="M321" s="125"/>
      <c r="N321" s="125">
        <v>0</v>
      </c>
      <c r="O321" s="125">
        <v>-0.65</v>
      </c>
      <c r="P321" s="125">
        <v>-6.72</v>
      </c>
      <c r="Q321" s="125">
        <v>-8.3699999999999992</v>
      </c>
      <c r="R321" s="125"/>
      <c r="S321" s="125">
        <v>29.53</v>
      </c>
      <c r="T321" s="125"/>
      <c r="U321" s="125"/>
      <c r="V321" s="125"/>
      <c r="W321" s="128"/>
      <c r="X321" s="125"/>
    </row>
    <row r="322" spans="1:24" ht="15.75" customHeight="1" thickTop="1" thickBot="1" x14ac:dyDescent="0.25">
      <c r="A322" s="131" t="s">
        <v>525</v>
      </c>
      <c r="B322" s="131">
        <v>320</v>
      </c>
      <c r="C322" s="132" t="s">
        <v>977</v>
      </c>
      <c r="D322" s="132"/>
      <c r="E322" s="132">
        <v>2.76</v>
      </c>
      <c r="F322" s="134">
        <v>0.73</v>
      </c>
      <c r="G322" s="133">
        <v>971800</v>
      </c>
      <c r="H322" s="133">
        <v>2648</v>
      </c>
      <c r="I322" s="133">
        <v>2545</v>
      </c>
      <c r="J322" s="132">
        <v>13.25</v>
      </c>
      <c r="K322" s="132">
        <v>0.93</v>
      </c>
      <c r="L322" s="132">
        <v>0.15</v>
      </c>
      <c r="M322" s="132">
        <v>0.18</v>
      </c>
      <c r="N322" s="132">
        <v>0.21</v>
      </c>
      <c r="O322" s="132">
        <v>7.5</v>
      </c>
      <c r="P322" s="132">
        <v>7.12</v>
      </c>
      <c r="Q322" s="132">
        <v>4.54</v>
      </c>
      <c r="R322" s="132">
        <v>6.57</v>
      </c>
      <c r="S322" s="132">
        <v>47.46</v>
      </c>
      <c r="T322" s="132"/>
      <c r="U322" s="132">
        <v>242</v>
      </c>
      <c r="V322" s="132">
        <v>219</v>
      </c>
      <c r="W322" s="134">
        <v>0.67</v>
      </c>
      <c r="X322" s="132"/>
    </row>
    <row r="323" spans="1:24" ht="15.75" customHeight="1" thickTop="1" thickBot="1" x14ac:dyDescent="0.25">
      <c r="A323" s="129" t="s">
        <v>996</v>
      </c>
      <c r="B323" s="129">
        <v>321</v>
      </c>
      <c r="C323" s="129" t="s">
        <v>279</v>
      </c>
      <c r="D323" s="125"/>
      <c r="E323" s="125">
        <v>8.4</v>
      </c>
      <c r="F323" s="125">
        <v>0</v>
      </c>
      <c r="G323" s="130">
        <v>3852500</v>
      </c>
      <c r="H323" s="130">
        <v>32051</v>
      </c>
      <c r="I323" s="130">
        <v>2688</v>
      </c>
      <c r="J323" s="125">
        <v>36.049999999999997</v>
      </c>
      <c r="K323" s="125">
        <v>4.18</v>
      </c>
      <c r="L323" s="125">
        <v>0.57999999999999996</v>
      </c>
      <c r="M323" s="125">
        <v>7.0000000000000007E-2</v>
      </c>
      <c r="N323" s="125">
        <v>0.23</v>
      </c>
      <c r="O323" s="125">
        <v>8.41</v>
      </c>
      <c r="P323" s="125">
        <v>10.84</v>
      </c>
      <c r="Q323" s="125">
        <v>5.71</v>
      </c>
      <c r="R323" s="125">
        <v>0.83</v>
      </c>
      <c r="S323" s="125">
        <v>41.02</v>
      </c>
      <c r="T323" s="125"/>
      <c r="U323" s="125">
        <v>464</v>
      </c>
      <c r="V323" s="125">
        <v>456</v>
      </c>
      <c r="W323" s="128"/>
      <c r="X323" s="125"/>
    </row>
    <row r="324" spans="1:24" ht="15.75" customHeight="1" thickTop="1" thickBot="1" x14ac:dyDescent="0.25">
      <c r="A324" s="131" t="s">
        <v>524</v>
      </c>
      <c r="B324" s="131">
        <v>322</v>
      </c>
      <c r="C324" s="131" t="s">
        <v>279</v>
      </c>
      <c r="D324" s="132"/>
      <c r="E324" s="132">
        <v>7.8</v>
      </c>
      <c r="F324" s="135">
        <v>-1.27</v>
      </c>
      <c r="G324" s="133">
        <v>49998900</v>
      </c>
      <c r="H324" s="133">
        <v>391168</v>
      </c>
      <c r="I324" s="133">
        <v>93208</v>
      </c>
      <c r="J324" s="132">
        <v>12.35</v>
      </c>
      <c r="K324" s="132">
        <v>1.81</v>
      </c>
      <c r="L324" s="132">
        <v>1.44</v>
      </c>
      <c r="M324" s="132">
        <v>0.3</v>
      </c>
      <c r="N324" s="132">
        <v>0.63</v>
      </c>
      <c r="O324" s="132"/>
      <c r="P324" s="132"/>
      <c r="Q324" s="132"/>
      <c r="R324" s="132">
        <v>6.33</v>
      </c>
      <c r="S324" s="132"/>
      <c r="T324" s="132"/>
      <c r="U324" s="132"/>
      <c r="V324" s="132"/>
      <c r="W324" s="134"/>
      <c r="X324" s="132"/>
    </row>
    <row r="325" spans="1:24" ht="15.75" customHeight="1" thickTop="1" thickBot="1" x14ac:dyDescent="0.25">
      <c r="A325" s="129" t="s">
        <v>523</v>
      </c>
      <c r="B325" s="129">
        <v>323</v>
      </c>
      <c r="C325" s="125" t="s">
        <v>977</v>
      </c>
      <c r="D325" s="125"/>
      <c r="E325" s="125">
        <v>1.04</v>
      </c>
      <c r="F325" s="126">
        <v>-0.95</v>
      </c>
      <c r="G325" s="130">
        <v>1984600</v>
      </c>
      <c r="H325" s="130">
        <v>2061</v>
      </c>
      <c r="I325" s="130">
        <v>22031</v>
      </c>
      <c r="J325" s="125">
        <v>12.23</v>
      </c>
      <c r="K325" s="125">
        <v>0.56999999999999995</v>
      </c>
      <c r="L325" s="125">
        <v>5.45</v>
      </c>
      <c r="M325" s="125">
        <v>0.04</v>
      </c>
      <c r="N325" s="125">
        <v>0.09</v>
      </c>
      <c r="O325" s="125">
        <v>2.0299999999999998</v>
      </c>
      <c r="P325" s="125">
        <v>4.63</v>
      </c>
      <c r="Q325" s="125">
        <v>30.67</v>
      </c>
      <c r="R325" s="125">
        <v>3.81</v>
      </c>
      <c r="S325" s="125">
        <v>16.829999999999998</v>
      </c>
      <c r="T325" s="125"/>
      <c r="U325" s="125">
        <v>245</v>
      </c>
      <c r="V325" s="125">
        <v>260</v>
      </c>
      <c r="W325" s="126">
        <v>-2.78</v>
      </c>
      <c r="X325" s="125"/>
    </row>
    <row r="326" spans="1:24" ht="15.75" customHeight="1" thickTop="1" thickBot="1" x14ac:dyDescent="0.25">
      <c r="A326" s="131" t="s">
        <v>522</v>
      </c>
      <c r="B326" s="131">
        <v>324</v>
      </c>
      <c r="C326" s="131" t="s">
        <v>279</v>
      </c>
      <c r="D326" s="132"/>
      <c r="E326" s="132">
        <v>3.54</v>
      </c>
      <c r="F326" s="132">
        <v>0</v>
      </c>
      <c r="G326" s="133">
        <v>235400</v>
      </c>
      <c r="H326" s="132">
        <v>836</v>
      </c>
      <c r="I326" s="133">
        <v>1356</v>
      </c>
      <c r="J326" s="132">
        <v>16.86</v>
      </c>
      <c r="K326" s="132">
        <v>0.98</v>
      </c>
      <c r="L326" s="132">
        <v>0.36</v>
      </c>
      <c r="M326" s="132">
        <v>0.12</v>
      </c>
      <c r="N326" s="132">
        <v>0.21</v>
      </c>
      <c r="O326" s="132"/>
      <c r="P326" s="132"/>
      <c r="Q326" s="132"/>
      <c r="R326" s="132">
        <v>6.21</v>
      </c>
      <c r="S326" s="132"/>
      <c r="T326" s="132"/>
      <c r="U326" s="132"/>
      <c r="V326" s="132"/>
      <c r="W326" s="134"/>
      <c r="X326" s="132"/>
    </row>
    <row r="327" spans="1:24" ht="15.75" customHeight="1" thickTop="1" thickBot="1" x14ac:dyDescent="0.25">
      <c r="A327" s="129" t="s">
        <v>521</v>
      </c>
      <c r="B327" s="129">
        <v>325</v>
      </c>
      <c r="C327" s="125" t="s">
        <v>977</v>
      </c>
      <c r="D327" s="125"/>
      <c r="E327" s="125">
        <v>3.64</v>
      </c>
      <c r="F327" s="126">
        <v>-1.62</v>
      </c>
      <c r="G327" s="130">
        <v>331000</v>
      </c>
      <c r="H327" s="130">
        <v>1209</v>
      </c>
      <c r="I327" s="125">
        <v>806</v>
      </c>
      <c r="J327" s="125">
        <v>15.01</v>
      </c>
      <c r="K327" s="125">
        <v>0.78</v>
      </c>
      <c r="L327" s="125">
        <v>1.46</v>
      </c>
      <c r="M327" s="125">
        <v>0.18</v>
      </c>
      <c r="N327" s="125">
        <v>0.24</v>
      </c>
      <c r="O327" s="125">
        <v>6.49</v>
      </c>
      <c r="P327" s="125">
        <v>5.08</v>
      </c>
      <c r="Q327" s="125">
        <v>1.93</v>
      </c>
      <c r="R327" s="125">
        <v>4.8600000000000003</v>
      </c>
      <c r="S327" s="125">
        <v>58.96</v>
      </c>
      <c r="T327" s="125"/>
      <c r="U327" s="125">
        <v>304</v>
      </c>
      <c r="V327" s="125">
        <v>269</v>
      </c>
      <c r="W327" s="136">
        <v>2.67</v>
      </c>
      <c r="X327" s="125"/>
    </row>
    <row r="328" spans="1:24" ht="15.75" customHeight="1" thickTop="1" thickBot="1" x14ac:dyDescent="0.25">
      <c r="A328" s="131" t="s">
        <v>520</v>
      </c>
      <c r="B328" s="131">
        <v>326</v>
      </c>
      <c r="C328" s="132" t="s">
        <v>977</v>
      </c>
      <c r="D328" s="132"/>
      <c r="E328" s="132">
        <v>2.52</v>
      </c>
      <c r="F328" s="134">
        <v>12.5</v>
      </c>
      <c r="G328" s="133">
        <v>56746400</v>
      </c>
      <c r="H328" s="133">
        <v>138150</v>
      </c>
      <c r="I328" s="133">
        <v>5708</v>
      </c>
      <c r="J328" s="132">
        <v>35.520000000000003</v>
      </c>
      <c r="K328" s="132">
        <v>1.07</v>
      </c>
      <c r="L328" s="132">
        <v>2.04</v>
      </c>
      <c r="M328" s="132"/>
      <c r="N328" s="132">
        <v>7.0000000000000007E-2</v>
      </c>
      <c r="O328" s="132">
        <v>2.7</v>
      </c>
      <c r="P328" s="132">
        <v>3.09</v>
      </c>
      <c r="Q328" s="132">
        <v>10.25</v>
      </c>
      <c r="R328" s="132"/>
      <c r="S328" s="132">
        <v>68.209999999999994</v>
      </c>
      <c r="T328" s="132"/>
      <c r="U328" s="132">
        <v>520</v>
      </c>
      <c r="V328" s="132">
        <v>518</v>
      </c>
      <c r="W328" s="135">
        <v>-0.17</v>
      </c>
      <c r="X328" s="132"/>
    </row>
    <row r="329" spans="1:24" ht="15.75" customHeight="1" thickTop="1" thickBot="1" x14ac:dyDescent="0.25">
      <c r="A329" s="129" t="s">
        <v>519</v>
      </c>
      <c r="B329" s="129">
        <v>327</v>
      </c>
      <c r="C329" s="125" t="s">
        <v>977</v>
      </c>
      <c r="D329" s="125"/>
      <c r="E329" s="125">
        <v>5.15</v>
      </c>
      <c r="F329" s="125">
        <v>0</v>
      </c>
      <c r="G329" s="130">
        <v>224200</v>
      </c>
      <c r="H329" s="130">
        <v>1141</v>
      </c>
      <c r="I329" s="130">
        <v>3863</v>
      </c>
      <c r="J329" s="125">
        <v>26.4</v>
      </c>
      <c r="K329" s="125">
        <v>2.5</v>
      </c>
      <c r="L329" s="125">
        <v>0.54</v>
      </c>
      <c r="M329" s="125">
        <v>0.1</v>
      </c>
      <c r="N329" s="125">
        <v>0.2</v>
      </c>
      <c r="O329" s="125">
        <v>8.16</v>
      </c>
      <c r="P329" s="125">
        <v>9.69</v>
      </c>
      <c r="Q329" s="125">
        <v>8.8699999999999992</v>
      </c>
      <c r="R329" s="125">
        <v>2.91</v>
      </c>
      <c r="S329" s="125">
        <v>49.62</v>
      </c>
      <c r="T329" s="125"/>
      <c r="U329" s="125">
        <v>410</v>
      </c>
      <c r="V329" s="125">
        <v>401</v>
      </c>
      <c r="W329" s="136">
        <v>2.19</v>
      </c>
      <c r="X329" s="125"/>
    </row>
    <row r="330" spans="1:24" ht="15.75" customHeight="1" thickTop="1" thickBot="1" x14ac:dyDescent="0.25">
      <c r="A330" s="131" t="s">
        <v>518</v>
      </c>
      <c r="B330" s="131">
        <v>328</v>
      </c>
      <c r="C330" s="131" t="s">
        <v>279</v>
      </c>
      <c r="D330" s="132"/>
      <c r="E330" s="132">
        <v>5</v>
      </c>
      <c r="F330" s="132">
        <v>0</v>
      </c>
      <c r="G330" s="133">
        <v>6210800</v>
      </c>
      <c r="H330" s="133">
        <v>31059</v>
      </c>
      <c r="I330" s="133">
        <v>7378</v>
      </c>
      <c r="J330" s="132">
        <v>11.68</v>
      </c>
      <c r="K330" s="132">
        <v>0.64</v>
      </c>
      <c r="L330" s="132">
        <v>1</v>
      </c>
      <c r="M330" s="132">
        <v>0.4</v>
      </c>
      <c r="N330" s="132">
        <v>0.43</v>
      </c>
      <c r="O330" s="132"/>
      <c r="P330" s="132"/>
      <c r="Q330" s="132"/>
      <c r="R330" s="132">
        <v>28</v>
      </c>
      <c r="S330" s="132"/>
      <c r="T330" s="132"/>
      <c r="U330" s="132"/>
      <c r="V330" s="132"/>
      <c r="W330" s="134"/>
      <c r="X330" s="132"/>
    </row>
    <row r="331" spans="1:24" ht="15.75" customHeight="1" thickTop="1" thickBot="1" x14ac:dyDescent="0.25">
      <c r="A331" s="129" t="s">
        <v>517</v>
      </c>
      <c r="B331" s="129">
        <v>329</v>
      </c>
      <c r="C331" s="125" t="s">
        <v>979</v>
      </c>
      <c r="D331" s="125"/>
      <c r="E331" s="125">
        <v>32.5</v>
      </c>
      <c r="F331" s="126">
        <v>-2.99</v>
      </c>
      <c r="G331" s="125">
        <v>200</v>
      </c>
      <c r="H331" s="125">
        <v>6</v>
      </c>
      <c r="I331" s="130">
        <v>5417</v>
      </c>
      <c r="J331" s="125"/>
      <c r="K331" s="125">
        <v>0.51</v>
      </c>
      <c r="L331" s="125">
        <v>1.1399999999999999</v>
      </c>
      <c r="M331" s="125"/>
      <c r="N331" s="125">
        <v>0</v>
      </c>
      <c r="O331" s="125">
        <v>-3.28</v>
      </c>
      <c r="P331" s="125">
        <v>-10.039999999999999</v>
      </c>
      <c r="Q331" s="125">
        <v>-46.92</v>
      </c>
      <c r="R331" s="125"/>
      <c r="S331" s="125">
        <v>12.16</v>
      </c>
      <c r="T331" s="125"/>
      <c r="U331" s="125"/>
      <c r="V331" s="125"/>
      <c r="W331" s="128"/>
      <c r="X331" s="125"/>
    </row>
    <row r="332" spans="1:24" ht="15.75" customHeight="1" thickTop="1" thickBot="1" x14ac:dyDescent="0.25">
      <c r="A332" s="131" t="s">
        <v>516</v>
      </c>
      <c r="B332" s="131">
        <v>330</v>
      </c>
      <c r="C332" s="131" t="s">
        <v>279</v>
      </c>
      <c r="D332" s="132"/>
      <c r="E332" s="132">
        <v>5.3</v>
      </c>
      <c r="F332" s="134">
        <v>0.95</v>
      </c>
      <c r="G332" s="133">
        <v>743800</v>
      </c>
      <c r="H332" s="133">
        <v>3929</v>
      </c>
      <c r="I332" s="133">
        <v>4346</v>
      </c>
      <c r="J332" s="132">
        <v>9.2799999999999994</v>
      </c>
      <c r="K332" s="132">
        <v>1.08</v>
      </c>
      <c r="L332" s="132">
        <v>0.36</v>
      </c>
      <c r="M332" s="132">
        <v>0.22</v>
      </c>
      <c r="N332" s="132">
        <v>0.56999999999999995</v>
      </c>
      <c r="O332" s="132"/>
      <c r="P332" s="132"/>
      <c r="Q332" s="132"/>
      <c r="R332" s="132">
        <v>4.1900000000000004</v>
      </c>
      <c r="S332" s="132"/>
      <c r="T332" s="132"/>
      <c r="U332" s="132"/>
      <c r="V332" s="132"/>
      <c r="W332" s="134"/>
      <c r="X332" s="132"/>
    </row>
    <row r="333" spans="1:24" ht="15.75" customHeight="1" thickTop="1" thickBot="1" x14ac:dyDescent="0.25">
      <c r="A333" s="129" t="s">
        <v>515</v>
      </c>
      <c r="B333" s="129">
        <v>331</v>
      </c>
      <c r="C333" s="125" t="s">
        <v>977</v>
      </c>
      <c r="D333" s="125"/>
      <c r="E333" s="125">
        <v>51.5</v>
      </c>
      <c r="F333" s="128">
        <v>0.98</v>
      </c>
      <c r="G333" s="130">
        <v>923900</v>
      </c>
      <c r="H333" s="130">
        <v>47235</v>
      </c>
      <c r="I333" s="130">
        <v>47425</v>
      </c>
      <c r="J333" s="125">
        <v>72.3</v>
      </c>
      <c r="K333" s="125">
        <v>3.48</v>
      </c>
      <c r="L333" s="125">
        <v>0.48</v>
      </c>
      <c r="M333" s="125">
        <v>0.5</v>
      </c>
      <c r="N333" s="125">
        <v>0.71</v>
      </c>
      <c r="O333" s="125">
        <v>3.85</v>
      </c>
      <c r="P333" s="125">
        <v>4.6399999999999997</v>
      </c>
      <c r="Q333" s="125">
        <v>2.74</v>
      </c>
      <c r="R333" s="125">
        <v>1.96</v>
      </c>
      <c r="S333" s="125">
        <v>45.12</v>
      </c>
      <c r="T333" s="125"/>
      <c r="U333" s="125">
        <v>618</v>
      </c>
      <c r="V333" s="125">
        <v>612</v>
      </c>
      <c r="W333" s="126">
        <v>-12.36</v>
      </c>
      <c r="X333" s="125"/>
    </row>
    <row r="334" spans="1:24" ht="15.75" customHeight="1" thickTop="1" thickBot="1" x14ac:dyDescent="0.25">
      <c r="A334" s="131" t="s">
        <v>514</v>
      </c>
      <c r="B334" s="131">
        <v>332</v>
      </c>
      <c r="C334" s="132" t="s">
        <v>977</v>
      </c>
      <c r="D334" s="132"/>
      <c r="E334" s="132">
        <v>187.5</v>
      </c>
      <c r="F334" s="132">
        <v>0</v>
      </c>
      <c r="G334" s="132">
        <v>0</v>
      </c>
      <c r="H334" s="132">
        <v>0</v>
      </c>
      <c r="I334" s="133">
        <v>3000</v>
      </c>
      <c r="J334" s="132"/>
      <c r="K334" s="132">
        <v>2.14</v>
      </c>
      <c r="L334" s="132">
        <v>6.08</v>
      </c>
      <c r="M334" s="132">
        <v>2</v>
      </c>
      <c r="N334" s="132">
        <v>0</v>
      </c>
      <c r="O334" s="132">
        <v>-1.28</v>
      </c>
      <c r="P334" s="132">
        <v>-0.26</v>
      </c>
      <c r="Q334" s="132">
        <v>-21.1</v>
      </c>
      <c r="R334" s="132">
        <v>1.04</v>
      </c>
      <c r="S334" s="132">
        <v>39.86</v>
      </c>
      <c r="T334" s="132"/>
      <c r="U334" s="132"/>
      <c r="V334" s="132"/>
      <c r="W334" s="134"/>
      <c r="X334" s="132"/>
    </row>
    <row r="335" spans="1:24" ht="15.75" customHeight="1" thickTop="1" thickBot="1" x14ac:dyDescent="0.25">
      <c r="A335" s="129" t="s">
        <v>513</v>
      </c>
      <c r="B335" s="129">
        <v>333</v>
      </c>
      <c r="C335" s="125" t="s">
        <v>977</v>
      </c>
      <c r="D335" s="125"/>
      <c r="E335" s="125">
        <v>0.69</v>
      </c>
      <c r="F335" s="128">
        <v>1.47</v>
      </c>
      <c r="G335" s="130">
        <v>9534100</v>
      </c>
      <c r="H335" s="130">
        <v>6576</v>
      </c>
      <c r="I335" s="130">
        <v>3734</v>
      </c>
      <c r="J335" s="125"/>
      <c r="K335" s="125">
        <v>1.05</v>
      </c>
      <c r="L335" s="125">
        <v>1.42</v>
      </c>
      <c r="M335" s="125"/>
      <c r="N335" s="125">
        <v>0</v>
      </c>
      <c r="O335" s="125">
        <v>-7.41</v>
      </c>
      <c r="P335" s="125">
        <v>-12.32</v>
      </c>
      <c r="Q335" s="125">
        <v>-43.82</v>
      </c>
      <c r="R335" s="125">
        <v>3.77</v>
      </c>
      <c r="S335" s="125">
        <v>30.13</v>
      </c>
      <c r="T335" s="125"/>
      <c r="U335" s="125"/>
      <c r="V335" s="125"/>
      <c r="W335" s="128"/>
      <c r="X335" s="125"/>
    </row>
    <row r="336" spans="1:24" ht="15.75" customHeight="1" thickTop="1" thickBot="1" x14ac:dyDescent="0.25">
      <c r="A336" s="131" t="s">
        <v>512</v>
      </c>
      <c r="B336" s="131">
        <v>334</v>
      </c>
      <c r="C336" s="131" t="s">
        <v>279</v>
      </c>
      <c r="D336" s="132"/>
      <c r="E336" s="132">
        <v>19.600000000000001</v>
      </c>
      <c r="F336" s="135">
        <v>-1.51</v>
      </c>
      <c r="G336" s="133">
        <v>2132700</v>
      </c>
      <c r="H336" s="133">
        <v>42038</v>
      </c>
      <c r="I336" s="133">
        <v>17535</v>
      </c>
      <c r="J336" s="132"/>
      <c r="K336" s="132">
        <v>2.75</v>
      </c>
      <c r="L336" s="132">
        <v>1.7</v>
      </c>
      <c r="M336" s="132"/>
      <c r="N336" s="132">
        <v>0</v>
      </c>
      <c r="O336" s="132"/>
      <c r="P336" s="132"/>
      <c r="Q336" s="132"/>
      <c r="R336" s="132"/>
      <c r="S336" s="132"/>
      <c r="T336" s="132"/>
      <c r="U336" s="132"/>
      <c r="V336" s="132"/>
      <c r="W336" s="134"/>
      <c r="X336" s="132"/>
    </row>
    <row r="337" spans="1:24" ht="15.75" customHeight="1" thickTop="1" thickBot="1" x14ac:dyDescent="0.25">
      <c r="A337" s="129" t="s">
        <v>511</v>
      </c>
      <c r="B337" s="129">
        <v>335</v>
      </c>
      <c r="C337" s="125" t="s">
        <v>979</v>
      </c>
      <c r="D337" s="125"/>
      <c r="E337" s="125">
        <v>35.75</v>
      </c>
      <c r="F337" s="126">
        <v>-1.38</v>
      </c>
      <c r="G337" s="130">
        <v>1610500</v>
      </c>
      <c r="H337" s="130">
        <v>57874</v>
      </c>
      <c r="I337" s="130">
        <v>171600</v>
      </c>
      <c r="J337" s="125">
        <v>25.94</v>
      </c>
      <c r="K337" s="125">
        <v>7.14</v>
      </c>
      <c r="L337" s="125">
        <v>2.31</v>
      </c>
      <c r="M337" s="125">
        <v>0.6</v>
      </c>
      <c r="N337" s="125">
        <v>1.38</v>
      </c>
      <c r="O337" s="125">
        <v>12.27</v>
      </c>
      <c r="P337" s="125">
        <v>28.64</v>
      </c>
      <c r="Q337" s="125">
        <v>3.09</v>
      </c>
      <c r="R337" s="125">
        <v>2.76</v>
      </c>
      <c r="S337" s="125">
        <v>6.92</v>
      </c>
      <c r="T337" s="125"/>
      <c r="U337" s="125">
        <v>342</v>
      </c>
      <c r="V337" s="125">
        <v>370</v>
      </c>
      <c r="W337" s="136">
        <v>6.14</v>
      </c>
      <c r="X337" s="125"/>
    </row>
    <row r="338" spans="1:24" ht="15.75" customHeight="1" thickTop="1" thickBot="1" x14ac:dyDescent="0.25">
      <c r="A338" s="131" t="s">
        <v>510</v>
      </c>
      <c r="B338" s="131">
        <v>336</v>
      </c>
      <c r="C338" s="131" t="s">
        <v>279</v>
      </c>
      <c r="D338" s="132"/>
      <c r="E338" s="132">
        <v>7.05</v>
      </c>
      <c r="F338" s="135">
        <v>-1.4</v>
      </c>
      <c r="G338" s="133">
        <v>110000</v>
      </c>
      <c r="H338" s="132">
        <v>774</v>
      </c>
      <c r="I338" s="133">
        <v>1946</v>
      </c>
      <c r="J338" s="132"/>
      <c r="K338" s="132">
        <v>2.76</v>
      </c>
      <c r="L338" s="132">
        <v>4.3099999999999996</v>
      </c>
      <c r="M338" s="132"/>
      <c r="N338" s="132">
        <v>0</v>
      </c>
      <c r="O338" s="132"/>
      <c r="P338" s="132"/>
      <c r="Q338" s="132"/>
      <c r="R338" s="132"/>
      <c r="S338" s="132"/>
      <c r="T338" s="132"/>
      <c r="U338" s="132"/>
      <c r="V338" s="132"/>
      <c r="W338" s="134"/>
      <c r="X338" s="132"/>
    </row>
    <row r="339" spans="1:24" ht="15.75" customHeight="1" thickTop="1" thickBot="1" x14ac:dyDescent="0.25">
      <c r="A339" s="129" t="s">
        <v>509</v>
      </c>
      <c r="B339" s="129">
        <v>337</v>
      </c>
      <c r="C339" s="129" t="s">
        <v>279</v>
      </c>
      <c r="D339" s="125"/>
      <c r="E339" s="125">
        <v>24.4</v>
      </c>
      <c r="F339" s="126">
        <v>-1.61</v>
      </c>
      <c r="G339" s="130">
        <v>1300</v>
      </c>
      <c r="H339" s="125">
        <v>32</v>
      </c>
      <c r="I339" s="125">
        <v>656</v>
      </c>
      <c r="J339" s="125"/>
      <c r="K339" s="125">
        <v>1.55</v>
      </c>
      <c r="L339" s="125">
        <v>0.93</v>
      </c>
      <c r="M339" s="125"/>
      <c r="N339" s="125">
        <v>0</v>
      </c>
      <c r="O339" s="125"/>
      <c r="P339" s="125"/>
      <c r="Q339" s="125"/>
      <c r="R339" s="125"/>
      <c r="S339" s="125"/>
      <c r="T339" s="125"/>
      <c r="U339" s="125"/>
      <c r="V339" s="125"/>
      <c r="W339" s="128"/>
      <c r="X339" s="125"/>
    </row>
    <row r="340" spans="1:24" ht="15.75" customHeight="1" thickTop="1" thickBot="1" x14ac:dyDescent="0.25">
      <c r="A340" s="131" t="s">
        <v>508</v>
      </c>
      <c r="B340" s="131">
        <v>338</v>
      </c>
      <c r="C340" s="132" t="s">
        <v>977</v>
      </c>
      <c r="D340" s="132"/>
      <c r="E340" s="132">
        <v>1.61</v>
      </c>
      <c r="F340" s="132">
        <v>0</v>
      </c>
      <c r="G340" s="133">
        <v>87200</v>
      </c>
      <c r="H340" s="132">
        <v>141</v>
      </c>
      <c r="I340" s="133">
        <v>1258</v>
      </c>
      <c r="J340" s="132"/>
      <c r="K340" s="132">
        <v>0.95</v>
      </c>
      <c r="L340" s="132">
        <v>0.21</v>
      </c>
      <c r="M340" s="132"/>
      <c r="N340" s="132">
        <v>0</v>
      </c>
      <c r="O340" s="132">
        <v>-11.32</v>
      </c>
      <c r="P340" s="132">
        <v>-12.47</v>
      </c>
      <c r="Q340" s="132">
        <v>-28.04</v>
      </c>
      <c r="R340" s="132"/>
      <c r="S340" s="132">
        <v>12.27</v>
      </c>
      <c r="T340" s="132"/>
      <c r="U340" s="132"/>
      <c r="V340" s="132"/>
      <c r="W340" s="134"/>
      <c r="X340" s="132"/>
    </row>
    <row r="341" spans="1:24" ht="15.75" customHeight="1" thickTop="1" thickBot="1" x14ac:dyDescent="0.25">
      <c r="A341" s="129" t="s">
        <v>507</v>
      </c>
      <c r="B341" s="129">
        <v>339</v>
      </c>
      <c r="C341" s="125" t="s">
        <v>977</v>
      </c>
      <c r="D341" s="125"/>
      <c r="E341" s="125">
        <v>6.05</v>
      </c>
      <c r="F341" s="125">
        <v>0</v>
      </c>
      <c r="G341" s="125">
        <v>600</v>
      </c>
      <c r="H341" s="125">
        <v>4</v>
      </c>
      <c r="I341" s="130">
        <v>1121</v>
      </c>
      <c r="J341" s="125">
        <v>24.3</v>
      </c>
      <c r="K341" s="125">
        <v>0.82</v>
      </c>
      <c r="L341" s="125">
        <v>0.31</v>
      </c>
      <c r="M341" s="125">
        <v>0.2</v>
      </c>
      <c r="N341" s="125">
        <v>0.25</v>
      </c>
      <c r="O341" s="125">
        <v>3.29</v>
      </c>
      <c r="P341" s="125">
        <v>3.41</v>
      </c>
      <c r="Q341" s="125">
        <v>5.62</v>
      </c>
      <c r="R341" s="125">
        <v>3.31</v>
      </c>
      <c r="S341" s="125">
        <v>33.619999999999997</v>
      </c>
      <c r="T341" s="125"/>
      <c r="U341" s="125">
        <v>436</v>
      </c>
      <c r="V341" s="125">
        <v>429</v>
      </c>
      <c r="W341" s="126">
        <v>-0.15</v>
      </c>
      <c r="X341" s="125"/>
    </row>
    <row r="342" spans="1:24" ht="15.75" customHeight="1" thickTop="1" thickBot="1" x14ac:dyDescent="0.25">
      <c r="A342" s="131" t="s">
        <v>506</v>
      </c>
      <c r="B342" s="131">
        <v>340</v>
      </c>
      <c r="C342" s="132" t="s">
        <v>977</v>
      </c>
      <c r="D342" s="132" t="s">
        <v>997</v>
      </c>
      <c r="E342" s="132">
        <v>0.02</v>
      </c>
      <c r="F342" s="132">
        <v>0</v>
      </c>
      <c r="G342" s="132">
        <v>0</v>
      </c>
      <c r="H342" s="132">
        <v>0</v>
      </c>
      <c r="I342" s="133">
        <v>1713</v>
      </c>
      <c r="J342" s="132"/>
      <c r="K342" s="132">
        <v>1</v>
      </c>
      <c r="L342" s="132">
        <v>0.44</v>
      </c>
      <c r="M342" s="132"/>
      <c r="N342" s="132">
        <v>0</v>
      </c>
      <c r="O342" s="132">
        <v>-2.21</v>
      </c>
      <c r="P342" s="132">
        <v>-4.59</v>
      </c>
      <c r="Q342" s="132">
        <v>-4.7</v>
      </c>
      <c r="R342" s="132"/>
      <c r="S342" s="132">
        <v>42.47</v>
      </c>
      <c r="T342" s="132"/>
      <c r="U342" s="132"/>
      <c r="V342" s="132"/>
      <c r="W342" s="134"/>
      <c r="X342" s="132"/>
    </row>
    <row r="343" spans="1:24" ht="15.75" customHeight="1" thickTop="1" thickBot="1" x14ac:dyDescent="0.25">
      <c r="A343" s="129" t="s">
        <v>505</v>
      </c>
      <c r="B343" s="129">
        <v>341</v>
      </c>
      <c r="C343" s="125" t="s">
        <v>977</v>
      </c>
      <c r="D343" s="125"/>
      <c r="E343" s="125">
        <v>6.05</v>
      </c>
      <c r="F343" s="126">
        <v>-0.82</v>
      </c>
      <c r="G343" s="130">
        <v>713100</v>
      </c>
      <c r="H343" s="130">
        <v>4308</v>
      </c>
      <c r="I343" s="130">
        <v>1161</v>
      </c>
      <c r="J343" s="125">
        <v>8.69</v>
      </c>
      <c r="K343" s="125">
        <v>1.98</v>
      </c>
      <c r="L343" s="125">
        <v>1.43</v>
      </c>
      <c r="M343" s="125">
        <v>0.56000000000000005</v>
      </c>
      <c r="N343" s="125">
        <v>0.7</v>
      </c>
      <c r="O343" s="125">
        <v>11.91</v>
      </c>
      <c r="P343" s="125">
        <v>23.77</v>
      </c>
      <c r="Q343" s="125">
        <v>-2.71</v>
      </c>
      <c r="R343" s="125">
        <v>14.43</v>
      </c>
      <c r="S343" s="125">
        <v>55.52</v>
      </c>
      <c r="T343" s="125"/>
      <c r="U343" s="125">
        <v>70</v>
      </c>
      <c r="V343" s="125">
        <v>91</v>
      </c>
      <c r="W343" s="128">
        <v>0.19</v>
      </c>
      <c r="X343" s="125"/>
    </row>
    <row r="344" spans="1:24" ht="15.75" customHeight="1" thickTop="1" thickBot="1" x14ac:dyDescent="0.25">
      <c r="A344" s="131" t="s">
        <v>504</v>
      </c>
      <c r="B344" s="131">
        <v>342</v>
      </c>
      <c r="C344" s="131" t="s">
        <v>279</v>
      </c>
      <c r="D344" s="132"/>
      <c r="E344" s="132">
        <v>13.1</v>
      </c>
      <c r="F344" s="135">
        <v>-0.76</v>
      </c>
      <c r="G344" s="133">
        <v>700300</v>
      </c>
      <c r="H344" s="133">
        <v>9215</v>
      </c>
      <c r="I344" s="133">
        <v>22367</v>
      </c>
      <c r="J344" s="132"/>
      <c r="K344" s="132">
        <v>1.03</v>
      </c>
      <c r="L344" s="132">
        <v>1.72</v>
      </c>
      <c r="M344" s="132"/>
      <c r="N344" s="132">
        <v>0</v>
      </c>
      <c r="O344" s="132"/>
      <c r="P344" s="132"/>
      <c r="Q344" s="132"/>
      <c r="R344" s="132"/>
      <c r="S344" s="132"/>
      <c r="T344" s="132"/>
      <c r="U344" s="132"/>
      <c r="V344" s="132"/>
      <c r="W344" s="134"/>
      <c r="X344" s="132"/>
    </row>
    <row r="345" spans="1:24" ht="15.75" customHeight="1" thickTop="1" thickBot="1" x14ac:dyDescent="0.25">
      <c r="A345" s="129" t="s">
        <v>503</v>
      </c>
      <c r="B345" s="129">
        <v>343</v>
      </c>
      <c r="C345" s="129" t="s">
        <v>279</v>
      </c>
      <c r="D345" s="125"/>
      <c r="E345" s="125">
        <v>13.2</v>
      </c>
      <c r="F345" s="126">
        <v>-2.2200000000000002</v>
      </c>
      <c r="G345" s="130">
        <v>597500</v>
      </c>
      <c r="H345" s="130">
        <v>7988</v>
      </c>
      <c r="I345" s="130">
        <v>7535</v>
      </c>
      <c r="J345" s="125">
        <v>12.03</v>
      </c>
      <c r="K345" s="125">
        <v>1.54</v>
      </c>
      <c r="L345" s="125">
        <v>3.15</v>
      </c>
      <c r="M345" s="125">
        <v>0.5</v>
      </c>
      <c r="N345" s="125">
        <v>1.1000000000000001</v>
      </c>
      <c r="O345" s="125"/>
      <c r="P345" s="125"/>
      <c r="Q345" s="125"/>
      <c r="R345" s="125">
        <v>4.4400000000000004</v>
      </c>
      <c r="S345" s="125"/>
      <c r="T345" s="125"/>
      <c r="U345" s="125"/>
      <c r="V345" s="125"/>
      <c r="W345" s="128"/>
      <c r="X345" s="125"/>
    </row>
    <row r="346" spans="1:24" ht="15.75" customHeight="1" thickTop="1" thickBot="1" x14ac:dyDescent="0.25">
      <c r="A346" s="131" t="s">
        <v>502</v>
      </c>
      <c r="B346" s="131">
        <v>344</v>
      </c>
      <c r="C346" s="131" t="s">
        <v>279</v>
      </c>
      <c r="D346" s="132"/>
      <c r="E346" s="132">
        <v>9.4</v>
      </c>
      <c r="F346" s="132">
        <v>0</v>
      </c>
      <c r="G346" s="133">
        <v>1518000</v>
      </c>
      <c r="H346" s="133">
        <v>14258</v>
      </c>
      <c r="I346" s="133">
        <v>7520</v>
      </c>
      <c r="J346" s="132">
        <v>15.94</v>
      </c>
      <c r="K346" s="132">
        <v>2.08</v>
      </c>
      <c r="L346" s="132">
        <v>0.51</v>
      </c>
      <c r="M346" s="132">
        <v>0.35</v>
      </c>
      <c r="N346" s="132">
        <v>0.59</v>
      </c>
      <c r="O346" s="132"/>
      <c r="P346" s="132"/>
      <c r="Q346" s="132"/>
      <c r="R346" s="132">
        <v>5.85</v>
      </c>
      <c r="S346" s="132"/>
      <c r="T346" s="132"/>
      <c r="U346" s="132"/>
      <c r="V346" s="132"/>
      <c r="W346" s="134"/>
      <c r="X346" s="132"/>
    </row>
    <row r="347" spans="1:24" ht="15.75" customHeight="1" thickTop="1" thickBot="1" x14ac:dyDescent="0.25">
      <c r="A347" s="129" t="s">
        <v>501</v>
      </c>
      <c r="B347" s="129">
        <v>345</v>
      </c>
      <c r="C347" s="125" t="s">
        <v>979</v>
      </c>
      <c r="D347" s="125"/>
      <c r="E347" s="125">
        <v>5.3</v>
      </c>
      <c r="F347" s="128">
        <v>0.95</v>
      </c>
      <c r="G347" s="130">
        <v>260300</v>
      </c>
      <c r="H347" s="130">
        <v>1371</v>
      </c>
      <c r="I347" s="130">
        <v>3642</v>
      </c>
      <c r="J347" s="125"/>
      <c r="K347" s="125">
        <v>0.75</v>
      </c>
      <c r="L347" s="125">
        <v>0.68</v>
      </c>
      <c r="M347" s="125"/>
      <c r="N347" s="125">
        <v>0</v>
      </c>
      <c r="O347" s="125">
        <v>-19.16</v>
      </c>
      <c r="P347" s="125">
        <v>-30.98</v>
      </c>
      <c r="Q347" s="125">
        <v>9.75</v>
      </c>
      <c r="R347" s="125"/>
      <c r="S347" s="125">
        <v>22.71</v>
      </c>
      <c r="T347" s="125"/>
      <c r="U347" s="125"/>
      <c r="V347" s="125"/>
      <c r="W347" s="128"/>
      <c r="X347" s="125"/>
    </row>
    <row r="348" spans="1:24" ht="15.75" customHeight="1" thickTop="1" thickBot="1" x14ac:dyDescent="0.25">
      <c r="A348" s="131" t="s">
        <v>500</v>
      </c>
      <c r="B348" s="131">
        <v>346</v>
      </c>
      <c r="C348" s="131" t="s">
        <v>279</v>
      </c>
      <c r="D348" s="132"/>
      <c r="E348" s="132">
        <v>14.1</v>
      </c>
      <c r="F348" s="134">
        <v>1.44</v>
      </c>
      <c r="G348" s="133">
        <v>2421900</v>
      </c>
      <c r="H348" s="133">
        <v>33883</v>
      </c>
      <c r="I348" s="133">
        <v>6726</v>
      </c>
      <c r="J348" s="132">
        <v>6.92</v>
      </c>
      <c r="K348" s="132">
        <v>1.75</v>
      </c>
      <c r="L348" s="132">
        <v>0.6</v>
      </c>
      <c r="M348" s="132">
        <v>0.6</v>
      </c>
      <c r="N348" s="132">
        <v>2.04</v>
      </c>
      <c r="O348" s="132"/>
      <c r="P348" s="132"/>
      <c r="Q348" s="132"/>
      <c r="R348" s="132">
        <v>7.19</v>
      </c>
      <c r="S348" s="132"/>
      <c r="T348" s="132"/>
      <c r="U348" s="132"/>
      <c r="V348" s="132"/>
      <c r="W348" s="134"/>
      <c r="X348" s="132"/>
    </row>
    <row r="349" spans="1:24" ht="15.75" customHeight="1" thickTop="1" thickBot="1" x14ac:dyDescent="0.25">
      <c r="A349" s="129" t="s">
        <v>499</v>
      </c>
      <c r="B349" s="129">
        <v>347</v>
      </c>
      <c r="C349" s="125" t="s">
        <v>979</v>
      </c>
      <c r="D349" s="125"/>
      <c r="E349" s="125">
        <v>6.4</v>
      </c>
      <c r="F349" s="128">
        <v>1.59</v>
      </c>
      <c r="G349" s="130">
        <v>3771300</v>
      </c>
      <c r="H349" s="130">
        <v>24430</v>
      </c>
      <c r="I349" s="130">
        <v>3044</v>
      </c>
      <c r="J349" s="125">
        <v>13.46</v>
      </c>
      <c r="K349" s="125">
        <v>0.83</v>
      </c>
      <c r="L349" s="125">
        <v>0.18</v>
      </c>
      <c r="M349" s="125"/>
      <c r="N349" s="125">
        <v>0.48</v>
      </c>
      <c r="O349" s="125">
        <v>6.01</v>
      </c>
      <c r="P349" s="125">
        <v>7.76</v>
      </c>
      <c r="Q349" s="125">
        <v>192.95</v>
      </c>
      <c r="R349" s="125"/>
      <c r="S349" s="125">
        <v>71.37</v>
      </c>
      <c r="T349" s="125"/>
      <c r="U349" s="125">
        <v>245</v>
      </c>
      <c r="V349" s="125">
        <v>245</v>
      </c>
      <c r="W349" s="128">
        <v>0.21</v>
      </c>
      <c r="X349" s="125"/>
    </row>
    <row r="350" spans="1:24" ht="15.75" customHeight="1" thickTop="1" thickBot="1" x14ac:dyDescent="0.25">
      <c r="A350" s="131" t="s">
        <v>498</v>
      </c>
      <c r="B350" s="131">
        <v>348</v>
      </c>
      <c r="C350" s="132" t="s">
        <v>977</v>
      </c>
      <c r="D350" s="132"/>
      <c r="E350" s="132">
        <v>36.5</v>
      </c>
      <c r="F350" s="134">
        <v>2.1</v>
      </c>
      <c r="G350" s="133">
        <v>3333400</v>
      </c>
      <c r="H350" s="133">
        <v>121267</v>
      </c>
      <c r="I350" s="133">
        <v>31823</v>
      </c>
      <c r="J350" s="132">
        <v>22.64</v>
      </c>
      <c r="K350" s="132">
        <v>4.3600000000000003</v>
      </c>
      <c r="L350" s="132">
        <v>0.66</v>
      </c>
      <c r="M350" s="132">
        <v>0.54</v>
      </c>
      <c r="N350" s="132">
        <v>1.61</v>
      </c>
      <c r="O350" s="132">
        <v>15.04</v>
      </c>
      <c r="P350" s="132">
        <v>20.78</v>
      </c>
      <c r="Q350" s="132">
        <v>10.14</v>
      </c>
      <c r="R350" s="132">
        <v>2.52</v>
      </c>
      <c r="S350" s="132">
        <v>38.93</v>
      </c>
      <c r="T350" s="132"/>
      <c r="U350" s="132">
        <v>330</v>
      </c>
      <c r="V350" s="132">
        <v>323</v>
      </c>
      <c r="W350" s="137">
        <v>1.43</v>
      </c>
      <c r="X350" s="132"/>
    </row>
    <row r="351" spans="1:24" ht="15.75" customHeight="1" thickTop="1" thickBot="1" x14ac:dyDescent="0.25">
      <c r="A351" s="129" t="s">
        <v>497</v>
      </c>
      <c r="B351" s="129">
        <v>349</v>
      </c>
      <c r="C351" s="125" t="s">
        <v>977</v>
      </c>
      <c r="D351" s="125"/>
      <c r="E351" s="125">
        <v>0.79</v>
      </c>
      <c r="F351" s="125">
        <v>0</v>
      </c>
      <c r="G351" s="130">
        <v>6112700</v>
      </c>
      <c r="H351" s="130">
        <v>4794</v>
      </c>
      <c r="I351" s="130">
        <v>1007</v>
      </c>
      <c r="J351" s="125"/>
      <c r="K351" s="125">
        <v>0.56000000000000005</v>
      </c>
      <c r="L351" s="125">
        <v>1.93</v>
      </c>
      <c r="M351" s="125"/>
      <c r="N351" s="125">
        <v>0</v>
      </c>
      <c r="O351" s="125">
        <v>-0.93</v>
      </c>
      <c r="P351" s="125">
        <v>-4.07</v>
      </c>
      <c r="Q351" s="127">
        <v>-1693.65</v>
      </c>
      <c r="R351" s="125"/>
      <c r="S351" s="125">
        <v>63.59</v>
      </c>
      <c r="T351" s="125"/>
      <c r="U351" s="125"/>
      <c r="V351" s="125"/>
      <c r="W351" s="128"/>
      <c r="X351" s="125"/>
    </row>
    <row r="352" spans="1:24" ht="15.75" customHeight="1" thickTop="1" thickBot="1" x14ac:dyDescent="0.25">
      <c r="A352" s="131" t="s">
        <v>496</v>
      </c>
      <c r="B352" s="131">
        <v>350</v>
      </c>
      <c r="C352" s="132" t="s">
        <v>977</v>
      </c>
      <c r="D352" s="132"/>
      <c r="E352" s="132">
        <v>245</v>
      </c>
      <c r="F352" s="135">
        <v>-0.41</v>
      </c>
      <c r="G352" s="133">
        <v>18800</v>
      </c>
      <c r="H352" s="133">
        <v>4585</v>
      </c>
      <c r="I352" s="133">
        <v>5120</v>
      </c>
      <c r="J352" s="132">
        <v>10.83</v>
      </c>
      <c r="K352" s="132">
        <v>0.9</v>
      </c>
      <c r="L352" s="132">
        <v>0.49</v>
      </c>
      <c r="M352" s="132">
        <v>10</v>
      </c>
      <c r="N352" s="132">
        <v>22.63</v>
      </c>
      <c r="O352" s="132">
        <v>6.91</v>
      </c>
      <c r="P352" s="132">
        <v>8.51</v>
      </c>
      <c r="Q352" s="132">
        <v>4.17</v>
      </c>
      <c r="R352" s="132">
        <v>4.07</v>
      </c>
      <c r="S352" s="132">
        <v>22.01</v>
      </c>
      <c r="T352" s="132"/>
      <c r="U352" s="132">
        <v>173</v>
      </c>
      <c r="V352" s="132">
        <v>167</v>
      </c>
      <c r="W352" s="134">
        <v>0.67</v>
      </c>
      <c r="X352" s="132"/>
    </row>
    <row r="353" spans="1:24" ht="15.75" customHeight="1" thickTop="1" thickBot="1" x14ac:dyDescent="0.25">
      <c r="A353" s="129" t="s">
        <v>495</v>
      </c>
      <c r="B353" s="129">
        <v>351</v>
      </c>
      <c r="C353" s="125" t="s">
        <v>979</v>
      </c>
      <c r="D353" s="125"/>
      <c r="E353" s="125">
        <v>18.7</v>
      </c>
      <c r="F353" s="126">
        <v>-1.06</v>
      </c>
      <c r="G353" s="130">
        <v>605500</v>
      </c>
      <c r="H353" s="130">
        <v>11312</v>
      </c>
      <c r="I353" s="130">
        <v>2349</v>
      </c>
      <c r="J353" s="125">
        <v>11.39</v>
      </c>
      <c r="K353" s="125">
        <v>1.95</v>
      </c>
      <c r="L353" s="125">
        <v>0.38</v>
      </c>
      <c r="M353" s="125">
        <v>1.1000000000000001</v>
      </c>
      <c r="N353" s="125">
        <v>1.64</v>
      </c>
      <c r="O353" s="125">
        <v>17.78</v>
      </c>
      <c r="P353" s="125">
        <v>18.36</v>
      </c>
      <c r="Q353" s="125">
        <v>18.670000000000002</v>
      </c>
      <c r="R353" s="125">
        <v>5.82</v>
      </c>
      <c r="S353" s="125">
        <v>34.119999999999997</v>
      </c>
      <c r="T353" s="125"/>
      <c r="U353" s="125">
        <v>140</v>
      </c>
      <c r="V353" s="125">
        <v>120</v>
      </c>
      <c r="W353" s="126">
        <v>-3.67</v>
      </c>
      <c r="X353" s="125"/>
    </row>
    <row r="354" spans="1:24" ht="15.75" customHeight="1" thickTop="1" thickBot="1" x14ac:dyDescent="0.25">
      <c r="A354" s="131" t="s">
        <v>494</v>
      </c>
      <c r="B354" s="131">
        <v>352</v>
      </c>
      <c r="C354" s="132" t="s">
        <v>977</v>
      </c>
      <c r="D354" s="132"/>
      <c r="E354" s="132">
        <v>6.05</v>
      </c>
      <c r="F354" s="135">
        <v>-1.63</v>
      </c>
      <c r="G354" s="133">
        <v>361600</v>
      </c>
      <c r="H354" s="133">
        <v>2185</v>
      </c>
      <c r="I354" s="133">
        <v>2671</v>
      </c>
      <c r="J354" s="132">
        <v>11.33</v>
      </c>
      <c r="K354" s="132">
        <v>1.37</v>
      </c>
      <c r="L354" s="132">
        <v>1.68</v>
      </c>
      <c r="M354" s="132">
        <v>0.4</v>
      </c>
      <c r="N354" s="132">
        <v>0.53</v>
      </c>
      <c r="O354" s="132">
        <v>7.69</v>
      </c>
      <c r="P354" s="132">
        <v>12.26</v>
      </c>
      <c r="Q354" s="132">
        <v>4.24</v>
      </c>
      <c r="R354" s="132">
        <v>6.5</v>
      </c>
      <c r="S354" s="132">
        <v>44.16</v>
      </c>
      <c r="T354" s="132"/>
      <c r="U354" s="132">
        <v>160</v>
      </c>
      <c r="V354" s="132">
        <v>171</v>
      </c>
      <c r="W354" s="135">
        <v>-0.13</v>
      </c>
      <c r="X354" s="132"/>
    </row>
    <row r="355" spans="1:24" ht="15.75" customHeight="1" thickTop="1" thickBot="1" x14ac:dyDescent="0.25">
      <c r="A355" s="129" t="s">
        <v>493</v>
      </c>
      <c r="B355" s="129">
        <v>353</v>
      </c>
      <c r="C355" s="125" t="s">
        <v>979</v>
      </c>
      <c r="D355" s="125"/>
      <c r="E355" s="125">
        <v>3.62</v>
      </c>
      <c r="F355" s="128">
        <v>6.47</v>
      </c>
      <c r="G355" s="130">
        <v>7032400</v>
      </c>
      <c r="H355" s="130">
        <v>25028</v>
      </c>
      <c r="I355" s="130">
        <v>1448</v>
      </c>
      <c r="J355" s="125">
        <v>13.89</v>
      </c>
      <c r="K355" s="125">
        <v>2.87</v>
      </c>
      <c r="L355" s="125">
        <v>0.15</v>
      </c>
      <c r="M355" s="125">
        <v>7.0000000000000007E-2</v>
      </c>
      <c r="N355" s="125">
        <v>0.26</v>
      </c>
      <c r="O355" s="125">
        <v>21.45</v>
      </c>
      <c r="P355" s="125">
        <v>22.34</v>
      </c>
      <c r="Q355" s="125">
        <v>14.59</v>
      </c>
      <c r="R355" s="125">
        <v>2.94</v>
      </c>
      <c r="S355" s="125">
        <v>24.95</v>
      </c>
      <c r="T355" s="125"/>
      <c r="U355" s="125">
        <v>195</v>
      </c>
      <c r="V355" s="125">
        <v>181</v>
      </c>
      <c r="W355" s="128">
        <v>0.41</v>
      </c>
      <c r="X355" s="125"/>
    </row>
    <row r="356" spans="1:24" ht="15.75" customHeight="1" thickTop="1" thickBot="1" x14ac:dyDescent="0.25">
      <c r="A356" s="131" t="s">
        <v>998</v>
      </c>
      <c r="B356" s="131">
        <v>354</v>
      </c>
      <c r="C356" s="131" t="s">
        <v>279</v>
      </c>
      <c r="D356" s="132"/>
      <c r="E356" s="132">
        <v>8.3000000000000007</v>
      </c>
      <c r="F356" s="135">
        <v>-2.35</v>
      </c>
      <c r="G356" s="133">
        <v>2240600</v>
      </c>
      <c r="H356" s="133">
        <v>18777</v>
      </c>
      <c r="I356" s="133">
        <v>7761</v>
      </c>
      <c r="J356" s="132">
        <v>49.39</v>
      </c>
      <c r="K356" s="132">
        <v>4.1500000000000004</v>
      </c>
      <c r="L356" s="132">
        <v>0.51</v>
      </c>
      <c r="M356" s="132">
        <v>0.06</v>
      </c>
      <c r="N356" s="132">
        <v>0.17</v>
      </c>
      <c r="O356" s="132">
        <v>7.91</v>
      </c>
      <c r="P356" s="132">
        <v>8.15</v>
      </c>
      <c r="Q356" s="132">
        <v>37.04</v>
      </c>
      <c r="R356" s="132">
        <v>0.65</v>
      </c>
      <c r="S356" s="132">
        <v>35.909999999999997</v>
      </c>
      <c r="T356" s="132"/>
      <c r="U356" s="132">
        <v>540</v>
      </c>
      <c r="V356" s="132">
        <v>523</v>
      </c>
      <c r="W356" s="134"/>
      <c r="X356" s="132"/>
    </row>
    <row r="357" spans="1:24" ht="15.75" customHeight="1" thickTop="1" thickBot="1" x14ac:dyDescent="0.25">
      <c r="A357" s="129" t="s">
        <v>492</v>
      </c>
      <c r="B357" s="129">
        <v>355</v>
      </c>
      <c r="C357" s="125" t="s">
        <v>977</v>
      </c>
      <c r="D357" s="125"/>
      <c r="E357" s="125">
        <v>0.6</v>
      </c>
      <c r="F357" s="126">
        <v>-1.64</v>
      </c>
      <c r="G357" s="130">
        <v>9773100</v>
      </c>
      <c r="H357" s="130">
        <v>5906</v>
      </c>
      <c r="I357" s="130">
        <v>1502</v>
      </c>
      <c r="J357" s="125"/>
      <c r="K357" s="125">
        <v>0.4</v>
      </c>
      <c r="L357" s="125">
        <v>1.61</v>
      </c>
      <c r="M357" s="125"/>
      <c r="N357" s="125">
        <v>0</v>
      </c>
      <c r="O357" s="125">
        <v>1.87</v>
      </c>
      <c r="P357" s="125">
        <v>-4.2699999999999996</v>
      </c>
      <c r="Q357" s="125">
        <v>-8.4</v>
      </c>
      <c r="R357" s="125"/>
      <c r="S357" s="125">
        <v>53.8</v>
      </c>
      <c r="T357" s="125"/>
      <c r="U357" s="125"/>
      <c r="V357" s="125"/>
      <c r="W357" s="128"/>
      <c r="X357" s="125"/>
    </row>
    <row r="358" spans="1:24" ht="15.75" customHeight="1" thickTop="1" thickBot="1" x14ac:dyDescent="0.25">
      <c r="A358" s="131" t="s">
        <v>491</v>
      </c>
      <c r="B358" s="131">
        <v>356</v>
      </c>
      <c r="C358" s="132" t="s">
        <v>977</v>
      </c>
      <c r="D358" s="132"/>
      <c r="E358" s="132">
        <v>1.49</v>
      </c>
      <c r="F358" s="135">
        <v>-5.7</v>
      </c>
      <c r="G358" s="133">
        <v>31956300</v>
      </c>
      <c r="H358" s="133">
        <v>48573</v>
      </c>
      <c r="I358" s="133">
        <v>6467</v>
      </c>
      <c r="J358" s="132"/>
      <c r="K358" s="132">
        <v>1.1499999999999999</v>
      </c>
      <c r="L358" s="132">
        <v>2.23</v>
      </c>
      <c r="M358" s="132"/>
      <c r="N358" s="132">
        <v>0</v>
      </c>
      <c r="O358" s="132">
        <v>0.9</v>
      </c>
      <c r="P358" s="132">
        <v>-3.21</v>
      </c>
      <c r="Q358" s="132">
        <v>1.96</v>
      </c>
      <c r="R358" s="132">
        <v>0.2</v>
      </c>
      <c r="S358" s="132">
        <v>31.1</v>
      </c>
      <c r="T358" s="132"/>
      <c r="U358" s="132"/>
      <c r="V358" s="132"/>
      <c r="W358" s="134"/>
      <c r="X358" s="132"/>
    </row>
    <row r="359" spans="1:24" ht="15.75" customHeight="1" thickTop="1" thickBot="1" x14ac:dyDescent="0.25">
      <c r="A359" s="129" t="s">
        <v>490</v>
      </c>
      <c r="B359" s="129">
        <v>357</v>
      </c>
      <c r="C359" s="125" t="s">
        <v>977</v>
      </c>
      <c r="D359" s="125"/>
      <c r="E359" s="125">
        <v>30.5</v>
      </c>
      <c r="F359" s="126">
        <v>-1.61</v>
      </c>
      <c r="G359" s="130">
        <v>18789600</v>
      </c>
      <c r="H359" s="130">
        <v>576103</v>
      </c>
      <c r="I359" s="130">
        <v>158344</v>
      </c>
      <c r="J359" s="125"/>
      <c r="K359" s="125">
        <v>2.62</v>
      </c>
      <c r="L359" s="125">
        <v>4.2699999999999996</v>
      </c>
      <c r="M359" s="125"/>
      <c r="N359" s="125">
        <v>0</v>
      </c>
      <c r="O359" s="125">
        <v>-6.59</v>
      </c>
      <c r="P359" s="125">
        <v>-41.21</v>
      </c>
      <c r="Q359" s="125">
        <v>-61.63</v>
      </c>
      <c r="R359" s="125"/>
      <c r="S359" s="125">
        <v>61.42</v>
      </c>
      <c r="T359" s="125"/>
      <c r="U359" s="125"/>
      <c r="V359" s="125"/>
      <c r="W359" s="128"/>
      <c r="X359" s="125"/>
    </row>
    <row r="360" spans="1:24" ht="15.75" customHeight="1" thickTop="1" thickBot="1" x14ac:dyDescent="0.25">
      <c r="A360" s="131" t="s">
        <v>489</v>
      </c>
      <c r="B360" s="131">
        <v>358</v>
      </c>
      <c r="C360" s="132" t="s">
        <v>979</v>
      </c>
      <c r="D360" s="132"/>
      <c r="E360" s="132">
        <v>1.27</v>
      </c>
      <c r="F360" s="135">
        <v>-2.31</v>
      </c>
      <c r="G360" s="133">
        <v>598700</v>
      </c>
      <c r="H360" s="132">
        <v>767</v>
      </c>
      <c r="I360" s="132">
        <v>908</v>
      </c>
      <c r="J360" s="132">
        <v>94.34</v>
      </c>
      <c r="K360" s="132">
        <v>1.28</v>
      </c>
      <c r="L360" s="132">
        <v>0.97</v>
      </c>
      <c r="M360" s="132">
        <v>0.05</v>
      </c>
      <c r="N360" s="132">
        <v>0.01</v>
      </c>
      <c r="O360" s="132">
        <v>3</v>
      </c>
      <c r="P360" s="132">
        <v>1.36</v>
      </c>
      <c r="Q360" s="132">
        <v>-1.74</v>
      </c>
      <c r="R360" s="132">
        <v>3.38</v>
      </c>
      <c r="S360" s="132">
        <v>70.540000000000006</v>
      </c>
      <c r="T360" s="132"/>
      <c r="U360" s="132">
        <v>653</v>
      </c>
      <c r="V360" s="132">
        <v>633</v>
      </c>
      <c r="W360" s="135">
        <v>-4.22</v>
      </c>
      <c r="X360" s="132"/>
    </row>
    <row r="361" spans="1:24" ht="15.75" customHeight="1" thickTop="1" thickBot="1" x14ac:dyDescent="0.25">
      <c r="A361" s="129" t="s">
        <v>488</v>
      </c>
      <c r="B361" s="129">
        <v>359</v>
      </c>
      <c r="C361" s="125" t="s">
        <v>977</v>
      </c>
      <c r="D361" s="125"/>
      <c r="E361" s="125">
        <v>1.81</v>
      </c>
      <c r="F361" s="126">
        <v>-0.55000000000000004</v>
      </c>
      <c r="G361" s="130">
        <v>829100</v>
      </c>
      <c r="H361" s="130">
        <v>1500</v>
      </c>
      <c r="I361" s="130">
        <v>1557</v>
      </c>
      <c r="J361" s="125"/>
      <c r="K361" s="125">
        <v>0.28000000000000003</v>
      </c>
      <c r="L361" s="125">
        <v>2.3199999999999998</v>
      </c>
      <c r="M361" s="125"/>
      <c r="N361" s="125">
        <v>0</v>
      </c>
      <c r="O361" s="125">
        <v>3.14</v>
      </c>
      <c r="P361" s="125">
        <v>-0.48</v>
      </c>
      <c r="Q361" s="125">
        <v>-2.21</v>
      </c>
      <c r="R361" s="125"/>
      <c r="S361" s="125">
        <v>45.8</v>
      </c>
      <c r="T361" s="125"/>
      <c r="U361" s="125"/>
      <c r="V361" s="125"/>
      <c r="W361" s="128"/>
      <c r="X361" s="125"/>
    </row>
    <row r="362" spans="1:24" ht="15.75" customHeight="1" thickTop="1" thickBot="1" x14ac:dyDescent="0.25">
      <c r="A362" s="131" t="s">
        <v>487</v>
      </c>
      <c r="B362" s="131">
        <v>360</v>
      </c>
      <c r="C362" s="132" t="s">
        <v>977</v>
      </c>
      <c r="D362" s="132"/>
      <c r="E362" s="132">
        <v>3.1</v>
      </c>
      <c r="F362" s="132">
        <v>0</v>
      </c>
      <c r="G362" s="133">
        <v>103400</v>
      </c>
      <c r="H362" s="132">
        <v>321</v>
      </c>
      <c r="I362" s="133">
        <v>3383</v>
      </c>
      <c r="J362" s="132"/>
      <c r="K362" s="132">
        <v>0.52</v>
      </c>
      <c r="L362" s="132">
        <v>1.71</v>
      </c>
      <c r="M362" s="132"/>
      <c r="N362" s="132">
        <v>0</v>
      </c>
      <c r="O362" s="132">
        <v>1.76</v>
      </c>
      <c r="P362" s="132">
        <v>-0.69</v>
      </c>
      <c r="Q362" s="132">
        <v>-17.22</v>
      </c>
      <c r="R362" s="132">
        <v>3.55</v>
      </c>
      <c r="S362" s="132">
        <v>44.13</v>
      </c>
      <c r="T362" s="132"/>
      <c r="U362" s="132"/>
      <c r="V362" s="132"/>
      <c r="W362" s="134"/>
      <c r="X362" s="132"/>
    </row>
    <row r="363" spans="1:24" ht="15.75" customHeight="1" thickTop="1" thickBot="1" x14ac:dyDescent="0.25">
      <c r="A363" s="129" t="s">
        <v>486</v>
      </c>
      <c r="B363" s="129">
        <v>361</v>
      </c>
      <c r="C363" s="125" t="s">
        <v>977</v>
      </c>
      <c r="D363" s="125"/>
      <c r="E363" s="125">
        <v>1.47</v>
      </c>
      <c r="F363" s="126">
        <v>-3.92</v>
      </c>
      <c r="G363" s="130">
        <v>81542400</v>
      </c>
      <c r="H363" s="130">
        <v>124251</v>
      </c>
      <c r="I363" s="130">
        <v>1565</v>
      </c>
      <c r="J363" s="125">
        <v>12.98</v>
      </c>
      <c r="K363" s="125">
        <v>0.77</v>
      </c>
      <c r="L363" s="125">
        <v>1.08</v>
      </c>
      <c r="M363" s="125">
        <v>0.05</v>
      </c>
      <c r="N363" s="125">
        <v>0.11</v>
      </c>
      <c r="O363" s="125">
        <v>6.54</v>
      </c>
      <c r="P363" s="125">
        <v>6.1</v>
      </c>
      <c r="Q363" s="125">
        <v>29.26</v>
      </c>
      <c r="R363" s="125">
        <v>3.27</v>
      </c>
      <c r="S363" s="125">
        <v>43.4</v>
      </c>
      <c r="T363" s="125"/>
      <c r="U363" s="125">
        <v>253</v>
      </c>
      <c r="V363" s="125">
        <v>223</v>
      </c>
      <c r="W363" s="126">
        <v>-34.71</v>
      </c>
      <c r="X363" s="125"/>
    </row>
    <row r="364" spans="1:24" ht="15.75" customHeight="1" thickTop="1" thickBot="1" x14ac:dyDescent="0.25">
      <c r="A364" s="131" t="s">
        <v>485</v>
      </c>
      <c r="B364" s="131">
        <v>362</v>
      </c>
      <c r="C364" s="132" t="s">
        <v>979</v>
      </c>
      <c r="D364" s="132"/>
      <c r="E364" s="132">
        <v>1.84</v>
      </c>
      <c r="F364" s="135">
        <v>-1.08</v>
      </c>
      <c r="G364" s="133">
        <v>205900</v>
      </c>
      <c r="H364" s="132">
        <v>381</v>
      </c>
      <c r="I364" s="133">
        <v>1938</v>
      </c>
      <c r="J364" s="132"/>
      <c r="K364" s="132">
        <v>0.87</v>
      </c>
      <c r="L364" s="132">
        <v>1.1299999999999999</v>
      </c>
      <c r="M364" s="132"/>
      <c r="N364" s="132">
        <v>0</v>
      </c>
      <c r="O364" s="132">
        <v>-6.46</v>
      </c>
      <c r="P364" s="132">
        <v>-14.9</v>
      </c>
      <c r="Q364" s="132">
        <v>-6.31</v>
      </c>
      <c r="R364" s="132"/>
      <c r="S364" s="132">
        <v>18.02</v>
      </c>
      <c r="T364" s="132"/>
      <c r="U364" s="132"/>
      <c r="V364" s="132"/>
      <c r="W364" s="134"/>
      <c r="X364" s="132"/>
    </row>
    <row r="365" spans="1:24" ht="15.75" customHeight="1" thickTop="1" thickBot="1" x14ac:dyDescent="0.25">
      <c r="A365" s="129" t="s">
        <v>484</v>
      </c>
      <c r="B365" s="129">
        <v>363</v>
      </c>
      <c r="C365" s="125" t="s">
        <v>977</v>
      </c>
      <c r="D365" s="125"/>
      <c r="E365" s="125">
        <v>3.7</v>
      </c>
      <c r="F365" s="125">
        <v>0</v>
      </c>
      <c r="G365" s="130">
        <v>473500</v>
      </c>
      <c r="H365" s="130">
        <v>1771</v>
      </c>
      <c r="I365" s="130">
        <v>2775</v>
      </c>
      <c r="J365" s="125">
        <v>18.87</v>
      </c>
      <c r="K365" s="125">
        <v>1.17</v>
      </c>
      <c r="L365" s="125">
        <v>0.44</v>
      </c>
      <c r="M365" s="125">
        <v>0.15</v>
      </c>
      <c r="N365" s="125">
        <v>0.2</v>
      </c>
      <c r="O365" s="125">
        <v>5.48</v>
      </c>
      <c r="P365" s="125">
        <v>6.32</v>
      </c>
      <c r="Q365" s="125">
        <v>5.0599999999999996</v>
      </c>
      <c r="R365" s="125">
        <v>5.41</v>
      </c>
      <c r="S365" s="125">
        <v>68.739999999999995</v>
      </c>
      <c r="T365" s="125"/>
      <c r="U365" s="125">
        <v>355</v>
      </c>
      <c r="V365" s="125">
        <v>349</v>
      </c>
      <c r="W365" s="126">
        <v>-1.1599999999999999</v>
      </c>
      <c r="X365" s="125"/>
    </row>
    <row r="366" spans="1:24" ht="15.75" customHeight="1" thickTop="1" thickBot="1" x14ac:dyDescent="0.25">
      <c r="A366" s="131" t="s">
        <v>483</v>
      </c>
      <c r="B366" s="131">
        <v>364</v>
      </c>
      <c r="C366" s="132" t="s">
        <v>977</v>
      </c>
      <c r="D366" s="132"/>
      <c r="E366" s="132">
        <v>2.04</v>
      </c>
      <c r="F366" s="134">
        <v>3.03</v>
      </c>
      <c r="G366" s="133">
        <v>42562400</v>
      </c>
      <c r="H366" s="133">
        <v>87459</v>
      </c>
      <c r="I366" s="133">
        <v>7081</v>
      </c>
      <c r="J366" s="132"/>
      <c r="K366" s="132">
        <v>5.23</v>
      </c>
      <c r="L366" s="132">
        <v>2.2599999999999998</v>
      </c>
      <c r="M366" s="132"/>
      <c r="N366" s="132">
        <v>0</v>
      </c>
      <c r="O366" s="132">
        <v>-4.82</v>
      </c>
      <c r="P366" s="132">
        <v>-17.260000000000002</v>
      </c>
      <c r="Q366" s="132">
        <v>2.33</v>
      </c>
      <c r="R366" s="132"/>
      <c r="S366" s="132">
        <v>24.92</v>
      </c>
      <c r="T366" s="132"/>
      <c r="U366" s="132"/>
      <c r="V366" s="132"/>
      <c r="W366" s="134"/>
      <c r="X366" s="132"/>
    </row>
    <row r="367" spans="1:24" ht="15.75" customHeight="1" thickTop="1" thickBot="1" x14ac:dyDescent="0.25">
      <c r="A367" s="129" t="s">
        <v>482</v>
      </c>
      <c r="B367" s="129">
        <v>365</v>
      </c>
      <c r="C367" s="125" t="s">
        <v>977</v>
      </c>
      <c r="D367" s="125"/>
      <c r="E367" s="125">
        <v>5.0999999999999996</v>
      </c>
      <c r="F367" s="125">
        <v>0</v>
      </c>
      <c r="G367" s="130">
        <v>313100</v>
      </c>
      <c r="H367" s="130">
        <v>1606</v>
      </c>
      <c r="I367" s="125">
        <v>860</v>
      </c>
      <c r="J367" s="125">
        <v>12.39</v>
      </c>
      <c r="K367" s="125">
        <v>1.05</v>
      </c>
      <c r="L367" s="125">
        <v>0.26</v>
      </c>
      <c r="M367" s="125">
        <v>0.18</v>
      </c>
      <c r="N367" s="125">
        <v>0.41</v>
      </c>
      <c r="O367" s="125">
        <v>7.17</v>
      </c>
      <c r="P367" s="125">
        <v>8.64</v>
      </c>
      <c r="Q367" s="125">
        <v>11.66</v>
      </c>
      <c r="R367" s="125">
        <v>3.53</v>
      </c>
      <c r="S367" s="125">
        <v>31.48</v>
      </c>
      <c r="T367" s="125"/>
      <c r="U367" s="125">
        <v>211</v>
      </c>
      <c r="V367" s="125">
        <v>204</v>
      </c>
      <c r="W367" s="136">
        <v>23.83</v>
      </c>
      <c r="X367" s="125"/>
    </row>
    <row r="368" spans="1:24" ht="15.75" customHeight="1" thickTop="1" thickBot="1" x14ac:dyDescent="0.25">
      <c r="A368" s="131" t="s">
        <v>481</v>
      </c>
      <c r="B368" s="131">
        <v>366</v>
      </c>
      <c r="C368" s="132" t="s">
        <v>977</v>
      </c>
      <c r="D368" s="132"/>
      <c r="E368" s="132">
        <v>1.1499999999999999</v>
      </c>
      <c r="F368" s="135">
        <v>-1.71</v>
      </c>
      <c r="G368" s="133">
        <v>21157700</v>
      </c>
      <c r="H368" s="133">
        <v>24369</v>
      </c>
      <c r="I368" s="133">
        <v>7511</v>
      </c>
      <c r="J368" s="132"/>
      <c r="K368" s="132">
        <v>28.75</v>
      </c>
      <c r="L368" s="132">
        <v>0.84</v>
      </c>
      <c r="M368" s="132"/>
      <c r="N368" s="132">
        <v>0</v>
      </c>
      <c r="O368" s="132">
        <v>-6.08</v>
      </c>
      <c r="P368" s="132">
        <v>-11.15</v>
      </c>
      <c r="Q368" s="132">
        <v>13.17</v>
      </c>
      <c r="R368" s="132"/>
      <c r="S368" s="132">
        <v>52.27</v>
      </c>
      <c r="T368" s="132"/>
      <c r="U368" s="132"/>
      <c r="V368" s="132"/>
      <c r="W368" s="134"/>
      <c r="X368" s="132"/>
    </row>
    <row r="369" spans="1:24" ht="15.75" customHeight="1" thickTop="1" thickBot="1" x14ac:dyDescent="0.25">
      <c r="A369" s="129" t="s">
        <v>480</v>
      </c>
      <c r="B369" s="129">
        <v>367</v>
      </c>
      <c r="C369" s="125" t="s">
        <v>977</v>
      </c>
      <c r="D369" s="125"/>
      <c r="E369" s="125">
        <v>0.65</v>
      </c>
      <c r="F369" s="126">
        <v>-4.41</v>
      </c>
      <c r="G369" s="130">
        <v>175932</v>
      </c>
      <c r="H369" s="130">
        <v>11270</v>
      </c>
      <c r="I369" s="130">
        <v>1907</v>
      </c>
      <c r="J369" s="125"/>
      <c r="K369" s="125"/>
      <c r="L369" s="125">
        <v>-4.68</v>
      </c>
      <c r="M369" s="125"/>
      <c r="N369" s="125">
        <v>0</v>
      </c>
      <c r="O369" s="125"/>
      <c r="P369" s="125"/>
      <c r="Q369" s="125"/>
      <c r="R369" s="125"/>
      <c r="S369" s="125"/>
      <c r="T369" s="125"/>
      <c r="U369" s="125"/>
      <c r="V369" s="125"/>
      <c r="W369" s="128"/>
      <c r="X369" s="125"/>
    </row>
    <row r="370" spans="1:24" ht="15.75" customHeight="1" thickTop="1" thickBot="1" x14ac:dyDescent="0.25">
      <c r="A370" s="131" t="s">
        <v>479</v>
      </c>
      <c r="B370" s="131">
        <v>368</v>
      </c>
      <c r="C370" s="132" t="s">
        <v>977</v>
      </c>
      <c r="D370" s="132"/>
      <c r="E370" s="132">
        <v>1.51</v>
      </c>
      <c r="F370" s="135">
        <v>-3.82</v>
      </c>
      <c r="G370" s="133">
        <v>2200</v>
      </c>
      <c r="H370" s="132">
        <v>3</v>
      </c>
      <c r="I370" s="133">
        <v>1963</v>
      </c>
      <c r="J370" s="132"/>
      <c r="K370" s="132">
        <v>4.4400000000000004</v>
      </c>
      <c r="L370" s="132">
        <v>0.65</v>
      </c>
      <c r="M370" s="132"/>
      <c r="N370" s="132">
        <v>0</v>
      </c>
      <c r="O370" s="132">
        <v>-4.41</v>
      </c>
      <c r="P370" s="132">
        <v>-9.3000000000000007</v>
      </c>
      <c r="Q370" s="132">
        <v>-33.840000000000003</v>
      </c>
      <c r="R370" s="132"/>
      <c r="S370" s="132">
        <v>7.54</v>
      </c>
      <c r="T370" s="132"/>
      <c r="U370" s="132"/>
      <c r="V370" s="132"/>
      <c r="W370" s="134"/>
      <c r="X370" s="132"/>
    </row>
    <row r="371" spans="1:24" ht="15.75" customHeight="1" thickTop="1" thickBot="1" x14ac:dyDescent="0.25">
      <c r="A371" s="129" t="s">
        <v>478</v>
      </c>
      <c r="B371" s="129">
        <v>369</v>
      </c>
      <c r="C371" s="125" t="s">
        <v>979</v>
      </c>
      <c r="D371" s="125"/>
      <c r="E371" s="125">
        <v>6.05</v>
      </c>
      <c r="F371" s="126">
        <v>-1.63</v>
      </c>
      <c r="G371" s="130">
        <v>158400</v>
      </c>
      <c r="H371" s="125">
        <v>956</v>
      </c>
      <c r="I371" s="130">
        <v>2178</v>
      </c>
      <c r="J371" s="125">
        <v>13.93</v>
      </c>
      <c r="K371" s="125">
        <v>1.1200000000000001</v>
      </c>
      <c r="L371" s="125">
        <v>0.66</v>
      </c>
      <c r="M371" s="125">
        <v>0.3</v>
      </c>
      <c r="N371" s="125">
        <v>0.43</v>
      </c>
      <c r="O371" s="125">
        <v>5.41</v>
      </c>
      <c r="P371" s="125">
        <v>8.02</v>
      </c>
      <c r="Q371" s="125">
        <v>2.88</v>
      </c>
      <c r="R371" s="125">
        <v>4.88</v>
      </c>
      <c r="S371" s="125">
        <v>30.98</v>
      </c>
      <c r="T371" s="125"/>
      <c r="U371" s="125">
        <v>255</v>
      </c>
      <c r="V371" s="125">
        <v>269</v>
      </c>
      <c r="W371" s="126">
        <v>-4.71</v>
      </c>
      <c r="X371" s="125"/>
    </row>
    <row r="372" spans="1:24" ht="15.75" customHeight="1" thickTop="1" thickBot="1" x14ac:dyDescent="0.25">
      <c r="A372" s="131" t="s">
        <v>477</v>
      </c>
      <c r="B372" s="131">
        <v>370</v>
      </c>
      <c r="C372" s="132" t="s">
        <v>977</v>
      </c>
      <c r="D372" s="132"/>
      <c r="E372" s="132">
        <v>59.25</v>
      </c>
      <c r="F372" s="134">
        <v>2.6</v>
      </c>
      <c r="G372" s="133">
        <v>8857700</v>
      </c>
      <c r="H372" s="133">
        <v>520633</v>
      </c>
      <c r="I372" s="133">
        <v>125610</v>
      </c>
      <c r="J372" s="132">
        <v>23.47</v>
      </c>
      <c r="K372" s="132">
        <v>5.7</v>
      </c>
      <c r="L372" s="132">
        <v>2.73</v>
      </c>
      <c r="M372" s="132">
        <v>0.37</v>
      </c>
      <c r="N372" s="132">
        <v>2.52</v>
      </c>
      <c r="O372" s="132">
        <v>11.58</v>
      </c>
      <c r="P372" s="132">
        <v>27.16</v>
      </c>
      <c r="Q372" s="132">
        <v>35.61</v>
      </c>
      <c r="R372" s="132">
        <v>0.64</v>
      </c>
      <c r="S372" s="132">
        <v>32.119999999999997</v>
      </c>
      <c r="T372" s="132"/>
      <c r="U372" s="132">
        <v>323</v>
      </c>
      <c r="V372" s="132">
        <v>352</v>
      </c>
      <c r="W372" s="134">
        <v>0.5</v>
      </c>
      <c r="X372" s="132"/>
    </row>
    <row r="373" spans="1:24" ht="15.75" customHeight="1" thickTop="1" thickBot="1" x14ac:dyDescent="0.25">
      <c r="A373" s="129" t="s">
        <v>476</v>
      </c>
      <c r="B373" s="129">
        <v>371</v>
      </c>
      <c r="C373" s="125" t="s">
        <v>977</v>
      </c>
      <c r="D373" s="125"/>
      <c r="E373" s="125">
        <v>91.25</v>
      </c>
      <c r="F373" s="128">
        <v>5.49</v>
      </c>
      <c r="G373" s="130">
        <v>102500</v>
      </c>
      <c r="H373" s="130">
        <v>9304</v>
      </c>
      <c r="I373" s="130">
        <v>5384</v>
      </c>
      <c r="J373" s="125">
        <v>7.84</v>
      </c>
      <c r="K373" s="125">
        <v>0.93</v>
      </c>
      <c r="L373" s="125">
        <v>3.71</v>
      </c>
      <c r="M373" s="125">
        <v>4.51</v>
      </c>
      <c r="N373" s="125">
        <v>11.64</v>
      </c>
      <c r="O373" s="125">
        <v>3.44</v>
      </c>
      <c r="P373" s="125">
        <v>13.09</v>
      </c>
      <c r="Q373" s="125">
        <v>8.67</v>
      </c>
      <c r="R373" s="125">
        <v>5.21</v>
      </c>
      <c r="S373" s="125">
        <v>46.41</v>
      </c>
      <c r="T373" s="125"/>
      <c r="U373" s="125">
        <v>88</v>
      </c>
      <c r="V373" s="125">
        <v>156</v>
      </c>
      <c r="W373" s="126">
        <v>-1.53</v>
      </c>
      <c r="X373" s="125"/>
    </row>
    <row r="374" spans="1:24" ht="15.75" customHeight="1" thickTop="1" thickBot="1" x14ac:dyDescent="0.25">
      <c r="A374" s="131" t="s">
        <v>475</v>
      </c>
      <c r="B374" s="131">
        <v>372</v>
      </c>
      <c r="C374" s="132" t="s">
        <v>977</v>
      </c>
      <c r="D374" s="132" t="s">
        <v>986</v>
      </c>
      <c r="E374" s="132">
        <v>1.96</v>
      </c>
      <c r="F374" s="134">
        <v>1.03</v>
      </c>
      <c r="G374" s="133">
        <v>5179000</v>
      </c>
      <c r="H374" s="133">
        <v>10374</v>
      </c>
      <c r="I374" s="132">
        <v>392</v>
      </c>
      <c r="J374" s="132"/>
      <c r="K374" s="132">
        <v>3.06</v>
      </c>
      <c r="L374" s="132">
        <v>1.29</v>
      </c>
      <c r="M374" s="132"/>
      <c r="N374" s="132">
        <v>0</v>
      </c>
      <c r="O374" s="132">
        <v>-11.88</v>
      </c>
      <c r="P374" s="132">
        <v>-28.69</v>
      </c>
      <c r="Q374" s="132">
        <v>7.69</v>
      </c>
      <c r="R374" s="132"/>
      <c r="S374" s="132">
        <v>40.08</v>
      </c>
      <c r="T374" s="132"/>
      <c r="U374" s="132"/>
      <c r="V374" s="132"/>
      <c r="W374" s="134"/>
      <c r="X374" s="132"/>
    </row>
    <row r="375" spans="1:24" ht="15.75" customHeight="1" thickTop="1" thickBot="1" x14ac:dyDescent="0.25">
      <c r="A375" s="129" t="s">
        <v>474</v>
      </c>
      <c r="B375" s="129">
        <v>373</v>
      </c>
      <c r="C375" s="125" t="s">
        <v>977</v>
      </c>
      <c r="D375" s="125"/>
      <c r="E375" s="125">
        <v>0.75</v>
      </c>
      <c r="F375" s="126">
        <v>-1.32</v>
      </c>
      <c r="G375" s="130">
        <v>576400</v>
      </c>
      <c r="H375" s="125">
        <v>434</v>
      </c>
      <c r="I375" s="125">
        <v>843</v>
      </c>
      <c r="J375" s="125">
        <v>22.1</v>
      </c>
      <c r="K375" s="125">
        <v>1.21</v>
      </c>
      <c r="L375" s="125">
        <v>0.46</v>
      </c>
      <c r="M375" s="125"/>
      <c r="N375" s="125">
        <v>0.03</v>
      </c>
      <c r="O375" s="125">
        <v>2.9</v>
      </c>
      <c r="P375" s="125">
        <v>6.1</v>
      </c>
      <c r="Q375" s="125">
        <v>-21.68</v>
      </c>
      <c r="R375" s="125"/>
      <c r="S375" s="125">
        <v>20.65</v>
      </c>
      <c r="T375" s="125"/>
      <c r="U375" s="125">
        <v>395</v>
      </c>
      <c r="V375" s="125">
        <v>415</v>
      </c>
      <c r="W375" s="128">
        <v>0.14000000000000001</v>
      </c>
      <c r="X375" s="125"/>
    </row>
    <row r="376" spans="1:24" ht="15.75" customHeight="1" thickTop="1" thickBot="1" x14ac:dyDescent="0.25">
      <c r="A376" s="131" t="s">
        <v>473</v>
      </c>
      <c r="B376" s="131">
        <v>374</v>
      </c>
      <c r="C376" s="132" t="s">
        <v>977</v>
      </c>
      <c r="D376" s="132"/>
      <c r="E376" s="132">
        <v>9.4</v>
      </c>
      <c r="F376" s="134">
        <v>1.08</v>
      </c>
      <c r="G376" s="132">
        <v>200</v>
      </c>
      <c r="H376" s="132">
        <v>2</v>
      </c>
      <c r="I376" s="132">
        <v>141</v>
      </c>
      <c r="J376" s="132"/>
      <c r="K376" s="132">
        <v>0.33</v>
      </c>
      <c r="L376" s="132">
        <v>1.05</v>
      </c>
      <c r="M376" s="132"/>
      <c r="N376" s="132">
        <v>0</v>
      </c>
      <c r="O376" s="132">
        <v>-4.5199999999999996</v>
      </c>
      <c r="P376" s="132">
        <v>-10.26</v>
      </c>
      <c r="Q376" s="132">
        <v>-7.04</v>
      </c>
      <c r="R376" s="132"/>
      <c r="S376" s="132">
        <v>27.95</v>
      </c>
      <c r="T376" s="132"/>
      <c r="U376" s="132"/>
      <c r="V376" s="132"/>
      <c r="W376" s="134"/>
      <c r="X376" s="132"/>
    </row>
    <row r="377" spans="1:24" ht="15.75" customHeight="1" thickTop="1" thickBot="1" x14ac:dyDescent="0.25">
      <c r="A377" s="129" t="s">
        <v>999</v>
      </c>
      <c r="B377" s="129">
        <v>375</v>
      </c>
      <c r="C377" s="129" t="s">
        <v>279</v>
      </c>
      <c r="D377" s="125"/>
      <c r="E377" s="125">
        <v>13.9</v>
      </c>
      <c r="F377" s="126">
        <v>-2.11</v>
      </c>
      <c r="G377" s="130">
        <v>3885100</v>
      </c>
      <c r="H377" s="130">
        <v>54525</v>
      </c>
      <c r="I377" s="130">
        <v>12510</v>
      </c>
      <c r="J377" s="125">
        <v>52.19</v>
      </c>
      <c r="K377" s="125">
        <v>7.13</v>
      </c>
      <c r="L377" s="125">
        <v>1.78</v>
      </c>
      <c r="M377" s="125"/>
      <c r="N377" s="125">
        <v>0.27</v>
      </c>
      <c r="O377" s="125">
        <v>9.0399999999999991</v>
      </c>
      <c r="P377" s="125">
        <v>12.89</v>
      </c>
      <c r="Q377" s="125">
        <v>24.01</v>
      </c>
      <c r="R377" s="125"/>
      <c r="S377" s="125">
        <v>34.35</v>
      </c>
      <c r="T377" s="125"/>
      <c r="U377" s="125">
        <v>517</v>
      </c>
      <c r="V377" s="125">
        <v>523</v>
      </c>
      <c r="W377" s="128"/>
      <c r="X377" s="125"/>
    </row>
    <row r="378" spans="1:24" ht="15.75" customHeight="1" thickTop="1" thickBot="1" x14ac:dyDescent="0.25">
      <c r="A378" s="131" t="s">
        <v>472</v>
      </c>
      <c r="B378" s="131">
        <v>376</v>
      </c>
      <c r="C378" s="132" t="s">
        <v>979</v>
      </c>
      <c r="D378" s="132"/>
      <c r="E378" s="132">
        <v>1.57</v>
      </c>
      <c r="F378" s="134">
        <v>0.64</v>
      </c>
      <c r="G378" s="133">
        <v>19837900</v>
      </c>
      <c r="H378" s="133">
        <v>31916</v>
      </c>
      <c r="I378" s="133">
        <v>1955</v>
      </c>
      <c r="J378" s="132">
        <v>10.44</v>
      </c>
      <c r="K378" s="132">
        <v>0.73</v>
      </c>
      <c r="L378" s="132">
        <v>0.44</v>
      </c>
      <c r="M378" s="132">
        <v>0.04</v>
      </c>
      <c r="N378" s="132">
        <v>0.15</v>
      </c>
      <c r="O378" s="132">
        <v>6.53</v>
      </c>
      <c r="P378" s="132">
        <v>7.01</v>
      </c>
      <c r="Q378" s="132">
        <v>8.65</v>
      </c>
      <c r="R378" s="132">
        <v>2.56</v>
      </c>
      <c r="S378" s="132">
        <v>38.03</v>
      </c>
      <c r="T378" s="132"/>
      <c r="U378" s="132">
        <v>180</v>
      </c>
      <c r="V378" s="132">
        <v>164</v>
      </c>
      <c r="W378" s="134">
        <v>0.08</v>
      </c>
      <c r="X378" s="132"/>
    </row>
    <row r="379" spans="1:24" ht="15.75" customHeight="1" thickTop="1" thickBot="1" x14ac:dyDescent="0.25">
      <c r="A379" s="129" t="s">
        <v>471</v>
      </c>
      <c r="B379" s="129">
        <v>377</v>
      </c>
      <c r="C379" s="125" t="s">
        <v>977</v>
      </c>
      <c r="D379" s="125"/>
      <c r="E379" s="125">
        <v>1.52</v>
      </c>
      <c r="F379" s="128">
        <v>2.7</v>
      </c>
      <c r="G379" s="130">
        <v>13655800</v>
      </c>
      <c r="H379" s="130">
        <v>20796</v>
      </c>
      <c r="I379" s="125">
        <v>690</v>
      </c>
      <c r="J379" s="125"/>
      <c r="K379" s="125">
        <v>2.4900000000000002</v>
      </c>
      <c r="L379" s="125">
        <v>1.89</v>
      </c>
      <c r="M379" s="125"/>
      <c r="N379" s="125">
        <v>0</v>
      </c>
      <c r="O379" s="125">
        <v>1.71</v>
      </c>
      <c r="P379" s="125">
        <v>-2.02</v>
      </c>
      <c r="Q379" s="125">
        <v>6.07</v>
      </c>
      <c r="R379" s="125"/>
      <c r="S379" s="125">
        <v>35.78</v>
      </c>
      <c r="T379" s="125"/>
      <c r="U379" s="125"/>
      <c r="V379" s="125"/>
      <c r="W379" s="128"/>
      <c r="X379" s="125"/>
    </row>
    <row r="380" spans="1:24" ht="15.75" customHeight="1" thickTop="1" thickBot="1" x14ac:dyDescent="0.25">
      <c r="A380" s="131" t="s">
        <v>470</v>
      </c>
      <c r="B380" s="131">
        <v>378</v>
      </c>
      <c r="C380" s="132" t="s">
        <v>977</v>
      </c>
      <c r="D380" s="132"/>
      <c r="E380" s="132">
        <v>2.72</v>
      </c>
      <c r="F380" s="135">
        <v>-5.56</v>
      </c>
      <c r="G380" s="133">
        <v>2818900</v>
      </c>
      <c r="H380" s="133">
        <v>7838</v>
      </c>
      <c r="I380" s="132">
        <v>858</v>
      </c>
      <c r="J380" s="132">
        <v>14.69</v>
      </c>
      <c r="K380" s="132">
        <v>1.1200000000000001</v>
      </c>
      <c r="L380" s="132">
        <v>0.44</v>
      </c>
      <c r="M380" s="132">
        <v>0.05</v>
      </c>
      <c r="N380" s="132">
        <v>0.19</v>
      </c>
      <c r="O380" s="132">
        <v>7.33</v>
      </c>
      <c r="P380" s="132">
        <v>7.87</v>
      </c>
      <c r="Q380" s="132">
        <v>5.43</v>
      </c>
      <c r="R380" s="132">
        <v>1.74</v>
      </c>
      <c r="S380" s="132">
        <v>23.09</v>
      </c>
      <c r="T380" s="132"/>
      <c r="U380" s="132">
        <v>268</v>
      </c>
      <c r="V380" s="132">
        <v>254</v>
      </c>
      <c r="W380" s="135">
        <v>-0.17</v>
      </c>
      <c r="X380" s="132"/>
    </row>
    <row r="381" spans="1:24" ht="15.75" customHeight="1" thickTop="1" thickBot="1" x14ac:dyDescent="0.25">
      <c r="A381" s="129" t="s">
        <v>469</v>
      </c>
      <c r="B381" s="129">
        <v>379</v>
      </c>
      <c r="C381" s="125" t="s">
        <v>977</v>
      </c>
      <c r="D381" s="125" t="s">
        <v>133</v>
      </c>
      <c r="E381" s="125">
        <v>0.38</v>
      </c>
      <c r="F381" s="125">
        <v>0</v>
      </c>
      <c r="G381" s="130">
        <v>188600</v>
      </c>
      <c r="H381" s="125">
        <v>70</v>
      </c>
      <c r="I381" s="125">
        <v>884</v>
      </c>
      <c r="J381" s="125"/>
      <c r="K381" s="125">
        <v>1.27</v>
      </c>
      <c r="L381" s="125">
        <v>0.12</v>
      </c>
      <c r="M381" s="125"/>
      <c r="N381" s="125">
        <v>0</v>
      </c>
      <c r="O381" s="125">
        <v>-3.4</v>
      </c>
      <c r="P381" s="125">
        <v>-4.0199999999999996</v>
      </c>
      <c r="Q381" s="125">
        <v>-10.36</v>
      </c>
      <c r="R381" s="125"/>
      <c r="S381" s="125">
        <v>35.99</v>
      </c>
      <c r="T381" s="125"/>
      <c r="U381" s="125"/>
      <c r="V381" s="125"/>
      <c r="W381" s="128"/>
      <c r="X381" s="125"/>
    </row>
    <row r="382" spans="1:24" ht="15.75" customHeight="1" thickTop="1" thickBot="1" x14ac:dyDescent="0.25">
      <c r="A382" s="131" t="s">
        <v>468</v>
      </c>
      <c r="B382" s="131">
        <v>380</v>
      </c>
      <c r="C382" s="132" t="s">
        <v>979</v>
      </c>
      <c r="D382" s="132"/>
      <c r="E382" s="132">
        <v>6.1</v>
      </c>
      <c r="F382" s="135">
        <v>-0.81</v>
      </c>
      <c r="G382" s="133">
        <v>29749300</v>
      </c>
      <c r="H382" s="133">
        <v>182031</v>
      </c>
      <c r="I382" s="133">
        <v>9850</v>
      </c>
      <c r="J382" s="132">
        <v>8.4499999999999993</v>
      </c>
      <c r="K382" s="132">
        <v>2.4300000000000002</v>
      </c>
      <c r="L382" s="132">
        <v>1.77</v>
      </c>
      <c r="M382" s="132">
        <v>0.15</v>
      </c>
      <c r="N382" s="132">
        <v>0.72</v>
      </c>
      <c r="O382" s="132">
        <v>15.56</v>
      </c>
      <c r="P382" s="132">
        <v>32.700000000000003</v>
      </c>
      <c r="Q382" s="132">
        <v>7.34</v>
      </c>
      <c r="R382" s="132">
        <v>3.41</v>
      </c>
      <c r="S382" s="132">
        <v>56.53</v>
      </c>
      <c r="T382" s="132"/>
      <c r="U382" s="132">
        <v>52</v>
      </c>
      <c r="V382" s="132">
        <v>63</v>
      </c>
      <c r="W382" s="134">
        <v>0.24</v>
      </c>
      <c r="X382" s="132"/>
    </row>
    <row r="383" spans="1:24" ht="15.75" customHeight="1" thickTop="1" thickBot="1" x14ac:dyDescent="0.25">
      <c r="A383" s="129" t="s">
        <v>467</v>
      </c>
      <c r="B383" s="129">
        <v>381</v>
      </c>
      <c r="C383" s="125" t="s">
        <v>977</v>
      </c>
      <c r="D383" s="125"/>
      <c r="E383" s="125">
        <v>25.75</v>
      </c>
      <c r="F383" s="126">
        <v>-0.96</v>
      </c>
      <c r="G383" s="130">
        <v>155800</v>
      </c>
      <c r="H383" s="130">
        <v>4011</v>
      </c>
      <c r="I383" s="130">
        <v>5150</v>
      </c>
      <c r="J383" s="125">
        <v>32.450000000000003</v>
      </c>
      <c r="K383" s="125">
        <v>10.1</v>
      </c>
      <c r="L383" s="125">
        <v>0.31</v>
      </c>
      <c r="M383" s="125">
        <v>0.78</v>
      </c>
      <c r="N383" s="125">
        <v>0.79</v>
      </c>
      <c r="O383" s="125">
        <v>25.61</v>
      </c>
      <c r="P383" s="125">
        <v>30.38</v>
      </c>
      <c r="Q383" s="125">
        <v>42.82</v>
      </c>
      <c r="R383" s="125">
        <v>3.01</v>
      </c>
      <c r="S383" s="125">
        <v>49</v>
      </c>
      <c r="T383" s="125"/>
      <c r="U383" s="125">
        <v>386</v>
      </c>
      <c r="V383" s="125">
        <v>384</v>
      </c>
      <c r="W383" s="136">
        <v>1.97</v>
      </c>
      <c r="X383" s="125"/>
    </row>
    <row r="384" spans="1:24" ht="15.75" customHeight="1" thickTop="1" thickBot="1" x14ac:dyDescent="0.25">
      <c r="A384" s="131" t="s">
        <v>466</v>
      </c>
      <c r="B384" s="131">
        <v>382</v>
      </c>
      <c r="C384" s="132" t="s">
        <v>979</v>
      </c>
      <c r="D384" s="132"/>
      <c r="E384" s="132">
        <v>57</v>
      </c>
      <c r="F384" s="132">
        <v>0</v>
      </c>
      <c r="G384" s="132">
        <v>0</v>
      </c>
      <c r="H384" s="132">
        <v>0</v>
      </c>
      <c r="I384" s="132">
        <v>570</v>
      </c>
      <c r="J384" s="132">
        <v>348.5</v>
      </c>
      <c r="K384" s="132">
        <v>1.58</v>
      </c>
      <c r="L384" s="132">
        <v>0.48</v>
      </c>
      <c r="M384" s="132"/>
      <c r="N384" s="132">
        <v>0.16</v>
      </c>
      <c r="O384" s="132">
        <v>-0.23</v>
      </c>
      <c r="P384" s="132">
        <v>-0.9</v>
      </c>
      <c r="Q384" s="132">
        <v>2.1</v>
      </c>
      <c r="R384" s="132"/>
      <c r="S384" s="132">
        <v>18.079999999999998</v>
      </c>
      <c r="T384" s="132"/>
      <c r="U384" s="132"/>
      <c r="V384" s="132"/>
      <c r="W384" s="135">
        <v>-39.78</v>
      </c>
      <c r="X384" s="132"/>
    </row>
    <row r="385" spans="1:24" ht="15.75" customHeight="1" thickTop="1" thickBot="1" x14ac:dyDescent="0.25">
      <c r="A385" s="129" t="s">
        <v>465</v>
      </c>
      <c r="B385" s="129">
        <v>383</v>
      </c>
      <c r="C385" s="125" t="s">
        <v>977</v>
      </c>
      <c r="D385" s="125" t="s">
        <v>133</v>
      </c>
      <c r="E385" s="125">
        <v>0.01</v>
      </c>
      <c r="F385" s="126">
        <v>-50</v>
      </c>
      <c r="G385" s="130">
        <v>38870200</v>
      </c>
      <c r="H385" s="125">
        <v>529</v>
      </c>
      <c r="I385" s="125">
        <v>746</v>
      </c>
      <c r="J385" s="125">
        <v>5.47</v>
      </c>
      <c r="K385" s="125">
        <v>1</v>
      </c>
      <c r="L385" s="125">
        <v>0.52</v>
      </c>
      <c r="M385" s="125"/>
      <c r="N385" s="125">
        <v>0</v>
      </c>
      <c r="O385" s="125">
        <v>18.66</v>
      </c>
      <c r="P385" s="125">
        <v>20.83</v>
      </c>
      <c r="Q385" s="125">
        <v>720.1</v>
      </c>
      <c r="R385" s="125"/>
      <c r="S385" s="125">
        <v>46.75</v>
      </c>
      <c r="T385" s="125"/>
      <c r="U385" s="125">
        <v>42</v>
      </c>
      <c r="V385" s="125">
        <v>28</v>
      </c>
      <c r="W385" s="126">
        <v>-0.08</v>
      </c>
      <c r="X385" s="125"/>
    </row>
    <row r="386" spans="1:24" ht="15.75" customHeight="1" thickTop="1" thickBot="1" x14ac:dyDescent="0.25">
      <c r="A386" s="131" t="s">
        <v>464</v>
      </c>
      <c r="B386" s="131">
        <v>384</v>
      </c>
      <c r="C386" s="132" t="s">
        <v>977</v>
      </c>
      <c r="D386" s="132"/>
      <c r="E386" s="132">
        <v>5.45</v>
      </c>
      <c r="F386" s="134">
        <v>1.87</v>
      </c>
      <c r="G386" s="133">
        <v>2667000</v>
      </c>
      <c r="H386" s="133">
        <v>14566</v>
      </c>
      <c r="I386" s="133">
        <v>9126</v>
      </c>
      <c r="J386" s="132"/>
      <c r="K386" s="132">
        <v>3.11</v>
      </c>
      <c r="L386" s="132">
        <v>0.15</v>
      </c>
      <c r="M386" s="132"/>
      <c r="N386" s="132">
        <v>0</v>
      </c>
      <c r="O386" s="132">
        <v>-8.58</v>
      </c>
      <c r="P386" s="132">
        <v>-13.85</v>
      </c>
      <c r="Q386" s="132">
        <v>-18.3</v>
      </c>
      <c r="R386" s="132"/>
      <c r="S386" s="132">
        <v>34.590000000000003</v>
      </c>
      <c r="T386" s="132"/>
      <c r="U386" s="132"/>
      <c r="V386" s="132"/>
      <c r="W386" s="134"/>
      <c r="X386" s="132"/>
    </row>
    <row r="387" spans="1:24" ht="15.75" customHeight="1" thickTop="1" thickBot="1" x14ac:dyDescent="0.25">
      <c r="A387" s="129" t="s">
        <v>463</v>
      </c>
      <c r="B387" s="129">
        <v>385</v>
      </c>
      <c r="C387" s="125" t="s">
        <v>977</v>
      </c>
      <c r="D387" s="125"/>
      <c r="E387" s="125">
        <v>4</v>
      </c>
      <c r="F387" s="125">
        <v>0</v>
      </c>
      <c r="G387" s="130">
        <v>1800</v>
      </c>
      <c r="H387" s="125">
        <v>7</v>
      </c>
      <c r="I387" s="130">
        <v>4351</v>
      </c>
      <c r="J387" s="125">
        <v>292.48</v>
      </c>
      <c r="K387" s="125">
        <v>4.6500000000000004</v>
      </c>
      <c r="L387" s="125">
        <v>2.06</v>
      </c>
      <c r="M387" s="125"/>
      <c r="N387" s="125">
        <v>0.01</v>
      </c>
      <c r="O387" s="125">
        <v>0.89</v>
      </c>
      <c r="P387" s="125">
        <v>1.6</v>
      </c>
      <c r="Q387" s="125">
        <v>4.58</v>
      </c>
      <c r="R387" s="125"/>
      <c r="S387" s="125">
        <v>11.92</v>
      </c>
      <c r="T387" s="125"/>
      <c r="U387" s="125">
        <v>672</v>
      </c>
      <c r="V387" s="125">
        <v>684</v>
      </c>
      <c r="W387" s="136">
        <v>48.28</v>
      </c>
      <c r="X387" s="125"/>
    </row>
    <row r="388" spans="1:24" ht="15.75" customHeight="1" thickTop="1" thickBot="1" x14ac:dyDescent="0.25">
      <c r="A388" s="131" t="s">
        <v>462</v>
      </c>
      <c r="B388" s="131">
        <v>386</v>
      </c>
      <c r="C388" s="132" t="s">
        <v>977</v>
      </c>
      <c r="D388" s="132"/>
      <c r="E388" s="132">
        <v>3.98</v>
      </c>
      <c r="F388" s="134">
        <v>6.99</v>
      </c>
      <c r="G388" s="133">
        <v>35300</v>
      </c>
      <c r="H388" s="132">
        <v>138</v>
      </c>
      <c r="I388" s="133">
        <v>1455</v>
      </c>
      <c r="J388" s="132">
        <v>40.549999999999997</v>
      </c>
      <c r="K388" s="132">
        <v>4.5199999999999996</v>
      </c>
      <c r="L388" s="132">
        <v>0.26</v>
      </c>
      <c r="M388" s="132"/>
      <c r="N388" s="132">
        <v>0.1</v>
      </c>
      <c r="O388" s="132">
        <v>-1.83</v>
      </c>
      <c r="P388" s="132">
        <v>12.32</v>
      </c>
      <c r="Q388" s="132">
        <v>142.55000000000001</v>
      </c>
      <c r="R388" s="132"/>
      <c r="S388" s="132">
        <v>16.55</v>
      </c>
      <c r="T388" s="132"/>
      <c r="U388" s="132">
        <v>483</v>
      </c>
      <c r="V388" s="132"/>
      <c r="W388" s="135">
        <v>-0.13</v>
      </c>
      <c r="X388" s="132"/>
    </row>
    <row r="389" spans="1:24" ht="15.75" customHeight="1" thickTop="1" thickBot="1" x14ac:dyDescent="0.25">
      <c r="A389" s="129" t="s">
        <v>461</v>
      </c>
      <c r="B389" s="129">
        <v>387</v>
      </c>
      <c r="C389" s="125" t="s">
        <v>977</v>
      </c>
      <c r="D389" s="125"/>
      <c r="E389" s="125">
        <v>54</v>
      </c>
      <c r="F389" s="126">
        <v>-1.82</v>
      </c>
      <c r="G389" s="125">
        <v>900</v>
      </c>
      <c r="H389" s="125">
        <v>47</v>
      </c>
      <c r="I389" s="130">
        <v>1890</v>
      </c>
      <c r="J389" s="125">
        <v>7.46</v>
      </c>
      <c r="K389" s="125">
        <v>0.87</v>
      </c>
      <c r="L389" s="125">
        <v>1.9</v>
      </c>
      <c r="M389" s="125">
        <v>1.5</v>
      </c>
      <c r="N389" s="125">
        <v>7.24</v>
      </c>
      <c r="O389" s="125">
        <v>5.5</v>
      </c>
      <c r="P389" s="125">
        <v>12.4</v>
      </c>
      <c r="Q389" s="125">
        <v>7.25</v>
      </c>
      <c r="R389" s="125">
        <v>2.73</v>
      </c>
      <c r="S389" s="125">
        <v>56.82</v>
      </c>
      <c r="T389" s="125"/>
      <c r="U389" s="125">
        <v>85</v>
      </c>
      <c r="V389" s="125">
        <v>125</v>
      </c>
      <c r="W389" s="128">
        <v>0.15</v>
      </c>
      <c r="X389" s="125"/>
    </row>
    <row r="390" spans="1:24" ht="15.75" customHeight="1" thickTop="1" thickBot="1" x14ac:dyDescent="0.25">
      <c r="A390" s="131" t="s">
        <v>460</v>
      </c>
      <c r="B390" s="131">
        <v>388</v>
      </c>
      <c r="C390" s="132" t="s">
        <v>977</v>
      </c>
      <c r="D390" s="132" t="s">
        <v>133</v>
      </c>
      <c r="E390" s="132">
        <v>0.16</v>
      </c>
      <c r="F390" s="135">
        <v>-11.11</v>
      </c>
      <c r="G390" s="133">
        <v>4838500</v>
      </c>
      <c r="H390" s="132">
        <v>799</v>
      </c>
      <c r="I390" s="132">
        <v>651</v>
      </c>
      <c r="J390" s="132"/>
      <c r="K390" s="132">
        <v>16</v>
      </c>
      <c r="L390" s="132">
        <v>11.58</v>
      </c>
      <c r="M390" s="132"/>
      <c r="N390" s="132">
        <v>0</v>
      </c>
      <c r="O390" s="132">
        <v>-6.61</v>
      </c>
      <c r="P390" s="132">
        <v>-133.28</v>
      </c>
      <c r="Q390" s="132">
        <v>-38.08</v>
      </c>
      <c r="R390" s="132"/>
      <c r="S390" s="132">
        <v>47.08</v>
      </c>
      <c r="T390" s="132"/>
      <c r="U390" s="132"/>
      <c r="V390" s="132"/>
      <c r="W390" s="134"/>
      <c r="X390" s="132"/>
    </row>
    <row r="391" spans="1:24" ht="15.75" customHeight="1" thickTop="1" thickBot="1" x14ac:dyDescent="0.25">
      <c r="A391" s="129" t="s">
        <v>459</v>
      </c>
      <c r="B391" s="129">
        <v>389</v>
      </c>
      <c r="C391" s="125" t="s">
        <v>977</v>
      </c>
      <c r="D391" s="125"/>
      <c r="E391" s="125">
        <v>2.62</v>
      </c>
      <c r="F391" s="128">
        <v>0.77</v>
      </c>
      <c r="G391" s="130">
        <v>454800</v>
      </c>
      <c r="H391" s="130">
        <v>1176</v>
      </c>
      <c r="I391" s="130">
        <v>5366</v>
      </c>
      <c r="J391" s="125">
        <v>14.01</v>
      </c>
      <c r="K391" s="125">
        <v>1.59</v>
      </c>
      <c r="L391" s="125">
        <v>0.36</v>
      </c>
      <c r="M391" s="125">
        <v>0.11</v>
      </c>
      <c r="N391" s="125">
        <v>0.19</v>
      </c>
      <c r="O391" s="125">
        <v>9.0299999999999994</v>
      </c>
      <c r="P391" s="125">
        <v>11.72</v>
      </c>
      <c r="Q391" s="125">
        <v>49.49</v>
      </c>
      <c r="R391" s="125">
        <v>4.2300000000000004</v>
      </c>
      <c r="S391" s="125">
        <v>25.32</v>
      </c>
      <c r="T391" s="125"/>
      <c r="U391" s="125">
        <v>233</v>
      </c>
      <c r="V391" s="125">
        <v>231</v>
      </c>
      <c r="W391" s="126">
        <v>-0.71</v>
      </c>
      <c r="X391" s="125"/>
    </row>
    <row r="392" spans="1:24" ht="15.75" customHeight="1" thickTop="1" thickBot="1" x14ac:dyDescent="0.25">
      <c r="A392" s="131" t="s">
        <v>458</v>
      </c>
      <c r="B392" s="131">
        <v>390</v>
      </c>
      <c r="C392" s="132" t="s">
        <v>977</v>
      </c>
      <c r="D392" s="132"/>
      <c r="E392" s="132">
        <v>7.4</v>
      </c>
      <c r="F392" s="135">
        <v>-0.67</v>
      </c>
      <c r="G392" s="133">
        <v>5889700</v>
      </c>
      <c r="H392" s="133">
        <v>43551</v>
      </c>
      <c r="I392" s="133">
        <v>10134</v>
      </c>
      <c r="J392" s="132">
        <v>5.19</v>
      </c>
      <c r="K392" s="132">
        <v>1.6</v>
      </c>
      <c r="L392" s="132">
        <v>2.27</v>
      </c>
      <c r="M392" s="132">
        <v>0.5</v>
      </c>
      <c r="N392" s="132">
        <v>1.42</v>
      </c>
      <c r="O392" s="132">
        <v>13.02</v>
      </c>
      <c r="P392" s="132">
        <v>31.89</v>
      </c>
      <c r="Q392" s="132">
        <v>18.05</v>
      </c>
      <c r="R392" s="132">
        <v>11.63</v>
      </c>
      <c r="S392" s="132">
        <v>49.41</v>
      </c>
      <c r="T392" s="132"/>
      <c r="U392" s="132">
        <v>17</v>
      </c>
      <c r="V392" s="132">
        <v>42</v>
      </c>
      <c r="W392" s="134">
        <v>0.35</v>
      </c>
      <c r="X392" s="132"/>
    </row>
    <row r="393" spans="1:24" ht="15.75" customHeight="1" thickTop="1" thickBot="1" x14ac:dyDescent="0.25">
      <c r="A393" s="129" t="s">
        <v>457</v>
      </c>
      <c r="B393" s="129">
        <v>391</v>
      </c>
      <c r="C393" s="125" t="s">
        <v>977</v>
      </c>
      <c r="D393" s="125" t="s">
        <v>987</v>
      </c>
      <c r="E393" s="125">
        <v>1.0900000000000001</v>
      </c>
      <c r="F393" s="125">
        <v>0</v>
      </c>
      <c r="G393" s="125">
        <v>0</v>
      </c>
      <c r="H393" s="125">
        <v>0</v>
      </c>
      <c r="I393" s="130">
        <v>4065</v>
      </c>
      <c r="J393" s="125"/>
      <c r="K393" s="125"/>
      <c r="L393" s="125">
        <v>-5.81</v>
      </c>
      <c r="M393" s="125"/>
      <c r="N393" s="125">
        <v>0</v>
      </c>
      <c r="O393" s="125">
        <v>-25.68</v>
      </c>
      <c r="P393" s="125"/>
      <c r="Q393" s="125">
        <v>-53.83</v>
      </c>
      <c r="R393" s="125"/>
      <c r="S393" s="125">
        <v>11.75</v>
      </c>
      <c r="T393" s="125"/>
      <c r="U393" s="125"/>
      <c r="V393" s="125"/>
      <c r="W393" s="128"/>
      <c r="X393" s="125"/>
    </row>
    <row r="394" spans="1:24" ht="15.75" customHeight="1" thickTop="1" thickBot="1" x14ac:dyDescent="0.25">
      <c r="A394" s="131" t="s">
        <v>1000</v>
      </c>
      <c r="B394" s="131">
        <v>392</v>
      </c>
      <c r="C394" s="132" t="s">
        <v>989</v>
      </c>
      <c r="D394" s="132"/>
      <c r="E394" s="132">
        <v>12.4</v>
      </c>
      <c r="F394" s="134">
        <v>1.64</v>
      </c>
      <c r="G394" s="133">
        <v>1500</v>
      </c>
      <c r="H394" s="132">
        <v>18</v>
      </c>
      <c r="I394" s="133">
        <v>1736</v>
      </c>
      <c r="J394" s="132"/>
      <c r="K394" s="132">
        <v>2.02</v>
      </c>
      <c r="L394" s="132">
        <v>1.42</v>
      </c>
      <c r="M394" s="132"/>
      <c r="N394" s="132">
        <v>0</v>
      </c>
      <c r="O394" s="132">
        <v>-5.6</v>
      </c>
      <c r="P394" s="132">
        <v>-15.68</v>
      </c>
      <c r="Q394" s="132">
        <v>-207.53</v>
      </c>
      <c r="R394" s="132"/>
      <c r="S394" s="132">
        <v>18.850000000000001</v>
      </c>
      <c r="T394" s="132"/>
      <c r="U394" s="132"/>
      <c r="V394" s="132"/>
      <c r="W394" s="134"/>
      <c r="X394" s="132"/>
    </row>
    <row r="395" spans="1:24" ht="15.75" customHeight="1" thickTop="1" thickBot="1" x14ac:dyDescent="0.25">
      <c r="A395" s="129" t="s">
        <v>456</v>
      </c>
      <c r="B395" s="129">
        <v>393</v>
      </c>
      <c r="C395" s="125" t="s">
        <v>979</v>
      </c>
      <c r="D395" s="125"/>
      <c r="E395" s="125">
        <v>14.3</v>
      </c>
      <c r="F395" s="125">
        <v>0</v>
      </c>
      <c r="G395" s="125">
        <v>0</v>
      </c>
      <c r="H395" s="125">
        <v>0</v>
      </c>
      <c r="I395" s="125">
        <v>143</v>
      </c>
      <c r="J395" s="125">
        <v>22.28</v>
      </c>
      <c r="K395" s="125">
        <v>0.33</v>
      </c>
      <c r="L395" s="125">
        <v>0.12</v>
      </c>
      <c r="M395" s="125">
        <v>0.1</v>
      </c>
      <c r="N395" s="125">
        <v>0.64</v>
      </c>
      <c r="O395" s="125">
        <v>1.21</v>
      </c>
      <c r="P395" s="125">
        <v>1.48</v>
      </c>
      <c r="Q395" s="125">
        <v>4.4800000000000004</v>
      </c>
      <c r="R395" s="125">
        <v>0.7</v>
      </c>
      <c r="S395" s="125">
        <v>23.39</v>
      </c>
      <c r="T395" s="125"/>
      <c r="U395" s="125">
        <v>437</v>
      </c>
      <c r="V395" s="125">
        <v>442</v>
      </c>
      <c r="W395" s="126">
        <v>-2.06</v>
      </c>
      <c r="X395" s="125"/>
    </row>
    <row r="396" spans="1:24" ht="15.75" customHeight="1" thickTop="1" thickBot="1" x14ac:dyDescent="0.25">
      <c r="A396" s="131" t="s">
        <v>1001</v>
      </c>
      <c r="B396" s="131">
        <v>394</v>
      </c>
      <c r="C396" s="131" t="s">
        <v>279</v>
      </c>
      <c r="D396" s="132"/>
      <c r="E396" s="132">
        <v>10.3</v>
      </c>
      <c r="F396" s="134">
        <v>3.52</v>
      </c>
      <c r="G396" s="133">
        <v>30688400</v>
      </c>
      <c r="H396" s="133">
        <v>309966</v>
      </c>
      <c r="I396" s="133">
        <v>13965</v>
      </c>
      <c r="J396" s="132">
        <v>121.7</v>
      </c>
      <c r="K396" s="132">
        <v>5.57</v>
      </c>
      <c r="L396" s="132">
        <v>0.3</v>
      </c>
      <c r="M396" s="132"/>
      <c r="N396" s="132">
        <v>0.08</v>
      </c>
      <c r="O396" s="132">
        <v>4.96</v>
      </c>
      <c r="P396" s="132">
        <v>4.17</v>
      </c>
      <c r="Q396" s="132">
        <v>4.33</v>
      </c>
      <c r="R396" s="132">
        <v>0.04</v>
      </c>
      <c r="S396" s="132">
        <v>27.82</v>
      </c>
      <c r="T396" s="132"/>
      <c r="U396" s="132">
        <v>641</v>
      </c>
      <c r="V396" s="132">
        <v>622</v>
      </c>
      <c r="W396" s="134"/>
      <c r="X396" s="132"/>
    </row>
    <row r="397" spans="1:24" ht="15.75" customHeight="1" thickTop="1" thickBot="1" x14ac:dyDescent="0.25">
      <c r="A397" s="129" t="s">
        <v>455</v>
      </c>
      <c r="B397" s="129">
        <v>395</v>
      </c>
      <c r="C397" s="125" t="s">
        <v>977</v>
      </c>
      <c r="D397" s="125"/>
      <c r="E397" s="125">
        <v>76.5</v>
      </c>
      <c r="F397" s="126">
        <v>-0.33</v>
      </c>
      <c r="G397" s="130">
        <v>7200</v>
      </c>
      <c r="H397" s="125">
        <v>550</v>
      </c>
      <c r="I397" s="130">
        <v>1063</v>
      </c>
      <c r="J397" s="125">
        <v>6.99</v>
      </c>
      <c r="K397" s="125">
        <v>0.8</v>
      </c>
      <c r="L397" s="125">
        <v>1.88</v>
      </c>
      <c r="M397" s="125">
        <v>4.75</v>
      </c>
      <c r="N397" s="125">
        <v>10.95</v>
      </c>
      <c r="O397" s="125">
        <v>4.37</v>
      </c>
      <c r="P397" s="125">
        <v>11.56</v>
      </c>
      <c r="Q397" s="125">
        <v>0.56999999999999995</v>
      </c>
      <c r="R397" s="125">
        <v>12.05</v>
      </c>
      <c r="S397" s="125">
        <v>38.25</v>
      </c>
      <c r="T397" s="125"/>
      <c r="U397" s="125">
        <v>86</v>
      </c>
      <c r="V397" s="125">
        <v>137</v>
      </c>
      <c r="W397" s="128">
        <v>0.63</v>
      </c>
      <c r="X397" s="125"/>
    </row>
    <row r="398" spans="1:24" ht="15.75" customHeight="1" thickTop="1" thickBot="1" x14ac:dyDescent="0.25">
      <c r="A398" s="131" t="s">
        <v>1002</v>
      </c>
      <c r="B398" s="131">
        <v>396</v>
      </c>
      <c r="C398" s="131" t="s">
        <v>279</v>
      </c>
      <c r="D398" s="132"/>
      <c r="E398" s="132">
        <v>13</v>
      </c>
      <c r="F398" s="135">
        <v>-3.7</v>
      </c>
      <c r="G398" s="133">
        <v>9104800</v>
      </c>
      <c r="H398" s="133">
        <v>119604</v>
      </c>
      <c r="I398" s="133">
        <v>3900</v>
      </c>
      <c r="J398" s="132">
        <v>22.23</v>
      </c>
      <c r="K398" s="132"/>
      <c r="L398" s="132"/>
      <c r="M398" s="132"/>
      <c r="N398" s="132">
        <v>0.57999999999999996</v>
      </c>
      <c r="O398" s="132">
        <v>15.51</v>
      </c>
      <c r="P398" s="132">
        <v>33.25</v>
      </c>
      <c r="Q398" s="132">
        <v>7.35</v>
      </c>
      <c r="R398" s="132"/>
      <c r="S398" s="132">
        <v>25</v>
      </c>
      <c r="T398" s="132"/>
      <c r="U398" s="132">
        <v>299</v>
      </c>
      <c r="V398" s="132">
        <v>312</v>
      </c>
      <c r="W398" s="134"/>
      <c r="X398" s="132"/>
    </row>
    <row r="399" spans="1:24" ht="15.75" customHeight="1" thickTop="1" thickBot="1" x14ac:dyDescent="0.25">
      <c r="A399" s="129" t="s">
        <v>454</v>
      </c>
      <c r="B399" s="129">
        <v>397</v>
      </c>
      <c r="C399" s="125" t="s">
        <v>977</v>
      </c>
      <c r="D399" s="125"/>
      <c r="E399" s="125">
        <v>39</v>
      </c>
      <c r="F399" s="126">
        <v>-1.27</v>
      </c>
      <c r="G399" s="130">
        <v>44800</v>
      </c>
      <c r="H399" s="130">
        <v>1756</v>
      </c>
      <c r="I399" s="130">
        <v>6240</v>
      </c>
      <c r="J399" s="125">
        <v>31.57</v>
      </c>
      <c r="K399" s="125">
        <v>2.96</v>
      </c>
      <c r="L399" s="125">
        <v>0.14000000000000001</v>
      </c>
      <c r="M399" s="125">
        <v>0.87</v>
      </c>
      <c r="N399" s="125">
        <v>1.24</v>
      </c>
      <c r="O399" s="125">
        <v>9.6</v>
      </c>
      <c r="P399" s="125">
        <v>9.51</v>
      </c>
      <c r="Q399" s="125">
        <v>10.3</v>
      </c>
      <c r="R399" s="125">
        <v>2.2000000000000002</v>
      </c>
      <c r="S399" s="125">
        <v>36.08</v>
      </c>
      <c r="T399" s="125"/>
      <c r="U399" s="125">
        <v>439</v>
      </c>
      <c r="V399" s="125">
        <v>419</v>
      </c>
      <c r="W399" s="126">
        <v>-17.21</v>
      </c>
      <c r="X399" s="125"/>
    </row>
    <row r="400" spans="1:24" ht="15.75" customHeight="1" thickTop="1" thickBot="1" x14ac:dyDescent="0.25">
      <c r="A400" s="131" t="s">
        <v>453</v>
      </c>
      <c r="B400" s="131">
        <v>398</v>
      </c>
      <c r="C400" s="132" t="s">
        <v>977</v>
      </c>
      <c r="D400" s="132"/>
      <c r="E400" s="132">
        <v>0.43</v>
      </c>
      <c r="F400" s="134">
        <v>7.5</v>
      </c>
      <c r="G400" s="133">
        <v>56044700</v>
      </c>
      <c r="H400" s="133">
        <v>23785</v>
      </c>
      <c r="I400" s="133">
        <v>3286</v>
      </c>
      <c r="J400" s="132"/>
      <c r="K400" s="132">
        <v>0.7</v>
      </c>
      <c r="L400" s="132">
        <v>1.17</v>
      </c>
      <c r="M400" s="132"/>
      <c r="N400" s="132">
        <v>0</v>
      </c>
      <c r="O400" s="132">
        <v>-3.55</v>
      </c>
      <c r="P400" s="132">
        <v>-15.59</v>
      </c>
      <c r="Q400" s="132">
        <v>-97.74</v>
      </c>
      <c r="R400" s="132"/>
      <c r="S400" s="132">
        <v>66.62</v>
      </c>
      <c r="T400" s="132"/>
      <c r="U400" s="132"/>
      <c r="V400" s="132"/>
      <c r="W400" s="134"/>
      <c r="X400" s="132"/>
    </row>
    <row r="401" spans="1:24" ht="15.75" customHeight="1" thickTop="1" thickBot="1" x14ac:dyDescent="0.25">
      <c r="A401" s="129" t="s">
        <v>452</v>
      </c>
      <c r="B401" s="129">
        <v>399</v>
      </c>
      <c r="C401" s="125" t="s">
        <v>977</v>
      </c>
      <c r="D401" s="125"/>
      <c r="E401" s="125">
        <v>2.6</v>
      </c>
      <c r="F401" s="126">
        <v>-0.76</v>
      </c>
      <c r="G401" s="130">
        <v>57600</v>
      </c>
      <c r="H401" s="125">
        <v>151</v>
      </c>
      <c r="I401" s="130">
        <v>3590</v>
      </c>
      <c r="J401" s="125"/>
      <c r="K401" s="125">
        <v>0.8</v>
      </c>
      <c r="L401" s="125">
        <v>1.77</v>
      </c>
      <c r="M401" s="125"/>
      <c r="N401" s="125">
        <v>0</v>
      </c>
      <c r="O401" s="125">
        <v>2.0299999999999998</v>
      </c>
      <c r="P401" s="125">
        <v>-0.02</v>
      </c>
      <c r="Q401" s="125">
        <v>8.06</v>
      </c>
      <c r="R401" s="125"/>
      <c r="S401" s="125">
        <v>24.67</v>
      </c>
      <c r="T401" s="125"/>
      <c r="U401" s="125"/>
      <c r="V401" s="125"/>
      <c r="W401" s="128"/>
      <c r="X401" s="125"/>
    </row>
    <row r="402" spans="1:24" ht="15.75" customHeight="1" thickTop="1" thickBot="1" x14ac:dyDescent="0.25">
      <c r="A402" s="131" t="s">
        <v>451</v>
      </c>
      <c r="B402" s="131">
        <v>400</v>
      </c>
      <c r="C402" s="132" t="s">
        <v>977</v>
      </c>
      <c r="D402" s="132"/>
      <c r="E402" s="132">
        <v>1.03</v>
      </c>
      <c r="F402" s="134">
        <v>0.98</v>
      </c>
      <c r="G402" s="133">
        <v>73561700</v>
      </c>
      <c r="H402" s="133">
        <v>77337</v>
      </c>
      <c r="I402" s="133">
        <v>2663</v>
      </c>
      <c r="J402" s="132"/>
      <c r="K402" s="132">
        <v>0.87</v>
      </c>
      <c r="L402" s="132">
        <v>3.87</v>
      </c>
      <c r="M402" s="132"/>
      <c r="N402" s="132">
        <v>0</v>
      </c>
      <c r="O402" s="132">
        <v>0.46</v>
      </c>
      <c r="P402" s="132">
        <v>-6.33</v>
      </c>
      <c r="Q402" s="132">
        <v>1.94</v>
      </c>
      <c r="R402" s="132"/>
      <c r="S402" s="132">
        <v>89.21</v>
      </c>
      <c r="T402" s="132"/>
      <c r="U402" s="132"/>
      <c r="V402" s="132"/>
      <c r="W402" s="134"/>
      <c r="X402" s="132"/>
    </row>
    <row r="403" spans="1:24" ht="15.75" customHeight="1" thickTop="1" thickBot="1" x14ac:dyDescent="0.25">
      <c r="A403" s="129" t="s">
        <v>450</v>
      </c>
      <c r="B403" s="129">
        <v>401</v>
      </c>
      <c r="C403" s="125" t="s">
        <v>977</v>
      </c>
      <c r="D403" s="125"/>
      <c r="E403" s="125">
        <v>4.0199999999999996</v>
      </c>
      <c r="F403" s="126">
        <v>-1.47</v>
      </c>
      <c r="G403" s="130">
        <v>4039100</v>
      </c>
      <c r="H403" s="130">
        <v>16190</v>
      </c>
      <c r="I403" s="130">
        <v>4985</v>
      </c>
      <c r="J403" s="125">
        <v>21.17</v>
      </c>
      <c r="K403" s="125">
        <v>1.49</v>
      </c>
      <c r="L403" s="125">
        <v>0.74</v>
      </c>
      <c r="M403" s="125">
        <v>0.2</v>
      </c>
      <c r="N403" s="125">
        <v>0.19</v>
      </c>
      <c r="O403" s="125">
        <v>5.81</v>
      </c>
      <c r="P403" s="125">
        <v>6.66</v>
      </c>
      <c r="Q403" s="125">
        <v>23.66</v>
      </c>
      <c r="R403" s="125">
        <v>4.9000000000000004</v>
      </c>
      <c r="S403" s="125">
        <v>40.92</v>
      </c>
      <c r="T403" s="125"/>
      <c r="U403" s="125">
        <v>379</v>
      </c>
      <c r="V403" s="125">
        <v>372</v>
      </c>
      <c r="W403" s="126">
        <v>-1.93</v>
      </c>
      <c r="X403" s="125"/>
    </row>
    <row r="404" spans="1:24" ht="15.75" customHeight="1" thickTop="1" thickBot="1" x14ac:dyDescent="0.25">
      <c r="A404" s="131" t="s">
        <v>449</v>
      </c>
      <c r="B404" s="131">
        <v>402</v>
      </c>
      <c r="C404" s="132" t="s">
        <v>977</v>
      </c>
      <c r="D404" s="132"/>
      <c r="E404" s="132">
        <v>10.199999999999999</v>
      </c>
      <c r="F404" s="135">
        <v>-2.86</v>
      </c>
      <c r="G404" s="132">
        <v>400</v>
      </c>
      <c r="H404" s="132">
        <v>4</v>
      </c>
      <c r="I404" s="132">
        <v>612</v>
      </c>
      <c r="J404" s="132">
        <v>48.01</v>
      </c>
      <c r="K404" s="132">
        <v>0.59</v>
      </c>
      <c r="L404" s="132">
        <v>0.28000000000000003</v>
      </c>
      <c r="M404" s="132">
        <v>0.15</v>
      </c>
      <c r="N404" s="132">
        <v>0.21</v>
      </c>
      <c r="O404" s="132">
        <v>1.33</v>
      </c>
      <c r="P404" s="132">
        <v>1.26</v>
      </c>
      <c r="Q404" s="132">
        <v>-0.65</v>
      </c>
      <c r="R404" s="132">
        <v>1.43</v>
      </c>
      <c r="S404" s="132">
        <v>30.61</v>
      </c>
      <c r="T404" s="132"/>
      <c r="U404" s="132">
        <v>599</v>
      </c>
      <c r="V404" s="132">
        <v>601</v>
      </c>
      <c r="W404" s="135">
        <v>-10.65</v>
      </c>
      <c r="X404" s="132"/>
    </row>
    <row r="405" spans="1:24" ht="15.75" customHeight="1" thickTop="1" thickBot="1" x14ac:dyDescent="0.25">
      <c r="A405" s="129" t="s">
        <v>448</v>
      </c>
      <c r="B405" s="129">
        <v>403</v>
      </c>
      <c r="C405" s="125" t="s">
        <v>977</v>
      </c>
      <c r="D405" s="125"/>
      <c r="E405" s="125">
        <v>1.56</v>
      </c>
      <c r="F405" s="128">
        <v>0.65</v>
      </c>
      <c r="G405" s="130">
        <v>13396400</v>
      </c>
      <c r="H405" s="130">
        <v>20853</v>
      </c>
      <c r="I405" s="130">
        <v>1882</v>
      </c>
      <c r="J405" s="125">
        <v>29.61</v>
      </c>
      <c r="K405" s="125">
        <v>3.47</v>
      </c>
      <c r="L405" s="125">
        <v>0.65</v>
      </c>
      <c r="M405" s="125"/>
      <c r="N405" s="125">
        <v>0.05</v>
      </c>
      <c r="O405" s="125">
        <v>13.13</v>
      </c>
      <c r="P405" s="125">
        <v>12.32</v>
      </c>
      <c r="Q405" s="125">
        <v>15.28</v>
      </c>
      <c r="R405" s="125"/>
      <c r="S405" s="125">
        <v>50.8</v>
      </c>
      <c r="T405" s="125"/>
      <c r="U405" s="125">
        <v>409</v>
      </c>
      <c r="V405" s="125">
        <v>386</v>
      </c>
      <c r="W405" s="128"/>
      <c r="X405" s="125"/>
    </row>
    <row r="406" spans="1:24" ht="15.75" customHeight="1" thickTop="1" thickBot="1" x14ac:dyDescent="0.25">
      <c r="A406" s="131" t="s">
        <v>447</v>
      </c>
      <c r="B406" s="131">
        <v>404</v>
      </c>
      <c r="C406" s="132" t="s">
        <v>977</v>
      </c>
      <c r="D406" s="132"/>
      <c r="E406" s="132">
        <v>25.5</v>
      </c>
      <c r="F406" s="132">
        <v>0</v>
      </c>
      <c r="G406" s="132">
        <v>500</v>
      </c>
      <c r="H406" s="132">
        <v>13</v>
      </c>
      <c r="I406" s="132">
        <v>544</v>
      </c>
      <c r="J406" s="132"/>
      <c r="K406" s="132">
        <v>0.3</v>
      </c>
      <c r="L406" s="132">
        <v>0.88</v>
      </c>
      <c r="M406" s="132"/>
      <c r="N406" s="132">
        <v>0</v>
      </c>
      <c r="O406" s="132">
        <v>-5.44</v>
      </c>
      <c r="P406" s="132">
        <v>-9.3699999999999992</v>
      </c>
      <c r="Q406" s="132">
        <v>-12.23</v>
      </c>
      <c r="R406" s="132"/>
      <c r="S406" s="132">
        <v>38.94</v>
      </c>
      <c r="T406" s="132"/>
      <c r="U406" s="132"/>
      <c r="V406" s="132"/>
      <c r="W406" s="134"/>
      <c r="X406" s="132"/>
    </row>
    <row r="407" spans="1:24" ht="15.75" customHeight="1" thickTop="1" thickBot="1" x14ac:dyDescent="0.25">
      <c r="A407" s="129" t="s">
        <v>446</v>
      </c>
      <c r="B407" s="129">
        <v>405</v>
      </c>
      <c r="C407" s="125" t="s">
        <v>977</v>
      </c>
      <c r="D407" s="125"/>
      <c r="E407" s="125">
        <v>325</v>
      </c>
      <c r="F407" s="125">
        <v>0</v>
      </c>
      <c r="G407" s="125">
        <v>0</v>
      </c>
      <c r="H407" s="125">
        <v>0</v>
      </c>
      <c r="I407" s="130">
        <v>4907</v>
      </c>
      <c r="J407" s="125"/>
      <c r="K407" s="125">
        <v>2.31</v>
      </c>
      <c r="L407" s="125">
        <v>2.17</v>
      </c>
      <c r="M407" s="125"/>
      <c r="N407" s="125">
        <v>0</v>
      </c>
      <c r="O407" s="125">
        <v>-12.69</v>
      </c>
      <c r="P407" s="125">
        <v>-55.86</v>
      </c>
      <c r="Q407" s="125">
        <v>-103.02</v>
      </c>
      <c r="R407" s="125"/>
      <c r="S407" s="125">
        <v>21.1</v>
      </c>
      <c r="T407" s="125"/>
      <c r="U407" s="125"/>
      <c r="V407" s="125"/>
      <c r="W407" s="128"/>
      <c r="X407" s="125"/>
    </row>
    <row r="408" spans="1:24" ht="15.75" customHeight="1" thickTop="1" thickBot="1" x14ac:dyDescent="0.25">
      <c r="A408" s="131" t="s">
        <v>445</v>
      </c>
      <c r="B408" s="131">
        <v>406</v>
      </c>
      <c r="C408" s="132" t="s">
        <v>979</v>
      </c>
      <c r="D408" s="132"/>
      <c r="E408" s="132">
        <v>42.5</v>
      </c>
      <c r="F408" s="135">
        <v>-0.57999999999999996</v>
      </c>
      <c r="G408" s="133">
        <v>9000</v>
      </c>
      <c r="H408" s="132">
        <v>382</v>
      </c>
      <c r="I408" s="133">
        <v>15938</v>
      </c>
      <c r="J408" s="132">
        <v>22.57</v>
      </c>
      <c r="K408" s="132">
        <v>2.2799999999999998</v>
      </c>
      <c r="L408" s="132">
        <v>0.26</v>
      </c>
      <c r="M408" s="132">
        <v>0.3</v>
      </c>
      <c r="N408" s="132">
        <v>1.88</v>
      </c>
      <c r="O408" s="132">
        <v>6.39</v>
      </c>
      <c r="P408" s="132">
        <v>10.24</v>
      </c>
      <c r="Q408" s="132">
        <v>7.18</v>
      </c>
      <c r="R408" s="132">
        <v>3.39</v>
      </c>
      <c r="S408" s="132">
        <v>20.34</v>
      </c>
      <c r="T408" s="132"/>
      <c r="U408" s="132">
        <v>370</v>
      </c>
      <c r="V408" s="132">
        <v>381</v>
      </c>
      <c r="W408" s="135">
        <v>-1.6</v>
      </c>
      <c r="X408" s="132"/>
    </row>
    <row r="409" spans="1:24" ht="15.75" customHeight="1" thickTop="1" thickBot="1" x14ac:dyDescent="0.25">
      <c r="A409" s="129" t="s">
        <v>1003</v>
      </c>
      <c r="B409" s="129">
        <v>407</v>
      </c>
      <c r="C409" s="129" t="s">
        <v>279</v>
      </c>
      <c r="D409" s="125"/>
      <c r="E409" s="125">
        <v>29.75</v>
      </c>
      <c r="F409" s="128">
        <v>0.85</v>
      </c>
      <c r="G409" s="130">
        <v>41397300</v>
      </c>
      <c r="H409" s="130">
        <v>1239454</v>
      </c>
      <c r="I409" s="130">
        <v>357000</v>
      </c>
      <c r="J409" s="125">
        <v>32.770000000000003</v>
      </c>
      <c r="K409" s="125">
        <v>3.73</v>
      </c>
      <c r="L409" s="125">
        <v>2.83</v>
      </c>
      <c r="M409" s="125">
        <v>0.1</v>
      </c>
      <c r="N409" s="125">
        <v>0.91</v>
      </c>
      <c r="O409" s="125">
        <v>7</v>
      </c>
      <c r="P409" s="125">
        <v>11.09</v>
      </c>
      <c r="Q409" s="125">
        <v>3.35</v>
      </c>
      <c r="R409" s="125">
        <v>0.33</v>
      </c>
      <c r="S409" s="125">
        <v>23.72</v>
      </c>
      <c r="T409" s="125"/>
      <c r="U409" s="125">
        <v>445</v>
      </c>
      <c r="V409" s="125">
        <v>452</v>
      </c>
      <c r="W409" s="128"/>
      <c r="X409" s="125"/>
    </row>
    <row r="410" spans="1:24" ht="15.75" customHeight="1" thickTop="1" thickBot="1" x14ac:dyDescent="0.25">
      <c r="A410" s="131" t="s">
        <v>444</v>
      </c>
      <c r="B410" s="131">
        <v>408</v>
      </c>
      <c r="C410" s="132" t="s">
        <v>977</v>
      </c>
      <c r="D410" s="132"/>
      <c r="E410" s="132">
        <v>9.0500000000000007</v>
      </c>
      <c r="F410" s="135">
        <v>-0.55000000000000004</v>
      </c>
      <c r="G410" s="133">
        <v>4529200</v>
      </c>
      <c r="H410" s="133">
        <v>40928</v>
      </c>
      <c r="I410" s="133">
        <v>22198</v>
      </c>
      <c r="J410" s="132">
        <v>7.68</v>
      </c>
      <c r="K410" s="132">
        <v>1.82</v>
      </c>
      <c r="L410" s="132">
        <v>1.91</v>
      </c>
      <c r="M410" s="132">
        <v>0.39</v>
      </c>
      <c r="N410" s="132">
        <v>1.18</v>
      </c>
      <c r="O410" s="132">
        <v>11.33</v>
      </c>
      <c r="P410" s="132">
        <v>25.76</v>
      </c>
      <c r="Q410" s="132">
        <v>23.19</v>
      </c>
      <c r="R410" s="132">
        <v>5.38</v>
      </c>
      <c r="S410" s="132">
        <v>32.28</v>
      </c>
      <c r="T410" s="132"/>
      <c r="U410" s="132">
        <v>53</v>
      </c>
      <c r="V410" s="132">
        <v>83</v>
      </c>
      <c r="W410" s="134">
        <v>0.12</v>
      </c>
      <c r="X410" s="132"/>
    </row>
    <row r="411" spans="1:24" ht="15.75" customHeight="1" thickTop="1" thickBot="1" x14ac:dyDescent="0.25">
      <c r="A411" s="129" t="s">
        <v>443</v>
      </c>
      <c r="B411" s="129">
        <v>409</v>
      </c>
      <c r="C411" s="125" t="s">
        <v>979</v>
      </c>
      <c r="D411" s="125"/>
      <c r="E411" s="125">
        <v>36.75</v>
      </c>
      <c r="F411" s="125">
        <v>0</v>
      </c>
      <c r="G411" s="130">
        <v>13695500</v>
      </c>
      <c r="H411" s="130">
        <v>503241</v>
      </c>
      <c r="I411" s="130">
        <v>110388</v>
      </c>
      <c r="J411" s="125">
        <v>30.81</v>
      </c>
      <c r="K411" s="125">
        <v>5.23</v>
      </c>
      <c r="L411" s="125">
        <v>0.34</v>
      </c>
      <c r="M411" s="125">
        <v>0.65</v>
      </c>
      <c r="N411" s="125">
        <v>1.19</v>
      </c>
      <c r="O411" s="125">
        <v>14.6</v>
      </c>
      <c r="P411" s="125">
        <v>18.25</v>
      </c>
      <c r="Q411" s="125">
        <v>13.86</v>
      </c>
      <c r="R411" s="125">
        <v>2.99</v>
      </c>
      <c r="S411" s="125">
        <v>46.56</v>
      </c>
      <c r="T411" s="125"/>
      <c r="U411" s="125">
        <v>395</v>
      </c>
      <c r="V411" s="125">
        <v>383</v>
      </c>
      <c r="W411" s="136">
        <v>3.86</v>
      </c>
      <c r="X411" s="125"/>
    </row>
    <row r="412" spans="1:24" ht="15.75" customHeight="1" thickTop="1" thickBot="1" x14ac:dyDescent="0.25">
      <c r="A412" s="131" t="s">
        <v>442</v>
      </c>
      <c r="B412" s="131">
        <v>410</v>
      </c>
      <c r="C412" s="132" t="s">
        <v>977</v>
      </c>
      <c r="D412" s="132"/>
      <c r="E412" s="132">
        <v>5.6</v>
      </c>
      <c r="F412" s="134">
        <v>1.82</v>
      </c>
      <c r="G412" s="133">
        <v>1259100</v>
      </c>
      <c r="H412" s="133">
        <v>6910</v>
      </c>
      <c r="I412" s="133">
        <v>1568</v>
      </c>
      <c r="J412" s="132"/>
      <c r="K412" s="132">
        <v>2.72</v>
      </c>
      <c r="L412" s="132">
        <v>0.24</v>
      </c>
      <c r="M412" s="132"/>
      <c r="N412" s="132">
        <v>0</v>
      </c>
      <c r="O412" s="132">
        <v>-3.55</v>
      </c>
      <c r="P412" s="132">
        <v>-4.74</v>
      </c>
      <c r="Q412" s="132">
        <v>8.08</v>
      </c>
      <c r="R412" s="132">
        <v>14.91</v>
      </c>
      <c r="S412" s="132">
        <v>37.24</v>
      </c>
      <c r="T412" s="132"/>
      <c r="U412" s="132"/>
      <c r="V412" s="132"/>
      <c r="W412" s="134"/>
      <c r="X412" s="132"/>
    </row>
    <row r="413" spans="1:24" ht="15.75" customHeight="1" thickTop="1" thickBot="1" x14ac:dyDescent="0.25">
      <c r="A413" s="129" t="s">
        <v>441</v>
      </c>
      <c r="B413" s="129">
        <v>411</v>
      </c>
      <c r="C413" s="125" t="s">
        <v>977</v>
      </c>
      <c r="D413" s="125" t="s">
        <v>277</v>
      </c>
      <c r="E413" s="125">
        <v>0.03</v>
      </c>
      <c r="F413" s="125">
        <v>0</v>
      </c>
      <c r="G413" s="125">
        <v>0</v>
      </c>
      <c r="H413" s="125">
        <v>0</v>
      </c>
      <c r="I413" s="125">
        <v>431</v>
      </c>
      <c r="J413" s="125"/>
      <c r="K413" s="125">
        <v>1.5</v>
      </c>
      <c r="L413" s="125">
        <v>-15.97</v>
      </c>
      <c r="M413" s="125"/>
      <c r="N413" s="125">
        <v>0</v>
      </c>
      <c r="O413" s="125">
        <v>-8.6</v>
      </c>
      <c r="P413" s="125"/>
      <c r="Q413" s="125">
        <v>-330.27</v>
      </c>
      <c r="R413" s="125"/>
      <c r="S413" s="125">
        <v>51.31</v>
      </c>
      <c r="T413" s="125"/>
      <c r="U413" s="125"/>
      <c r="V413" s="125"/>
      <c r="W413" s="128"/>
      <c r="X413" s="125"/>
    </row>
    <row r="414" spans="1:24" ht="15.75" customHeight="1" thickTop="1" thickBot="1" x14ac:dyDescent="0.25">
      <c r="A414" s="131" t="s">
        <v>1004</v>
      </c>
      <c r="B414" s="131">
        <v>412</v>
      </c>
      <c r="C414" s="131" t="s">
        <v>279</v>
      </c>
      <c r="D414" s="132"/>
      <c r="E414" s="132">
        <v>2.9</v>
      </c>
      <c r="F414" s="132">
        <v>0</v>
      </c>
      <c r="G414" s="133">
        <v>1784500</v>
      </c>
      <c r="H414" s="133">
        <v>5176</v>
      </c>
      <c r="I414" s="133">
        <v>2900</v>
      </c>
      <c r="J414" s="132">
        <v>37.69</v>
      </c>
      <c r="K414" s="132">
        <v>3.41</v>
      </c>
      <c r="L414" s="132">
        <v>1.19</v>
      </c>
      <c r="M414" s="132"/>
      <c r="N414" s="132">
        <v>0.08</v>
      </c>
      <c r="O414" s="132">
        <v>9.68</v>
      </c>
      <c r="P414" s="132">
        <v>10.14</v>
      </c>
      <c r="Q414" s="132">
        <v>15.49</v>
      </c>
      <c r="R414" s="132"/>
      <c r="S414" s="132">
        <v>25.92</v>
      </c>
      <c r="T414" s="132"/>
      <c r="U414" s="132">
        <v>475</v>
      </c>
      <c r="V414" s="132">
        <v>457</v>
      </c>
      <c r="W414" s="134"/>
      <c r="X414" s="132"/>
    </row>
    <row r="415" spans="1:24" ht="15.75" customHeight="1" thickTop="1" thickBot="1" x14ac:dyDescent="0.25">
      <c r="A415" s="129" t="s">
        <v>440</v>
      </c>
      <c r="B415" s="129">
        <v>413</v>
      </c>
      <c r="C415" s="125" t="s">
        <v>977</v>
      </c>
      <c r="D415" s="125" t="s">
        <v>277</v>
      </c>
      <c r="E415" s="125">
        <v>7.0000000000000007E-2</v>
      </c>
      <c r="F415" s="125">
        <v>0</v>
      </c>
      <c r="G415" s="125">
        <v>0</v>
      </c>
      <c r="H415" s="125">
        <v>0</v>
      </c>
      <c r="I415" s="125">
        <v>194</v>
      </c>
      <c r="J415" s="125"/>
      <c r="K415" s="125"/>
      <c r="L415" s="125">
        <v>-1.69</v>
      </c>
      <c r="M415" s="125"/>
      <c r="N415" s="125">
        <v>0</v>
      </c>
      <c r="O415" s="125">
        <v>0.45</v>
      </c>
      <c r="P415" s="125"/>
      <c r="Q415" s="125">
        <v>-12.65</v>
      </c>
      <c r="R415" s="125"/>
      <c r="S415" s="125">
        <v>100</v>
      </c>
      <c r="T415" s="125"/>
      <c r="U415" s="125"/>
      <c r="V415" s="125"/>
      <c r="W415" s="128"/>
      <c r="X415" s="125"/>
    </row>
    <row r="416" spans="1:24" ht="15.75" customHeight="1" thickTop="1" thickBot="1" x14ac:dyDescent="0.25">
      <c r="A416" s="131" t="s">
        <v>439</v>
      </c>
      <c r="B416" s="131">
        <v>414</v>
      </c>
      <c r="C416" s="132" t="s">
        <v>977</v>
      </c>
      <c r="D416" s="132"/>
      <c r="E416" s="132">
        <v>1.83</v>
      </c>
      <c r="F416" s="135">
        <v>-2.14</v>
      </c>
      <c r="G416" s="133">
        <v>1464300</v>
      </c>
      <c r="H416" s="133">
        <v>2678</v>
      </c>
      <c r="I416" s="132">
        <v>988</v>
      </c>
      <c r="J416" s="132">
        <v>12.58</v>
      </c>
      <c r="K416" s="132">
        <v>1.61</v>
      </c>
      <c r="L416" s="132">
        <v>0.39</v>
      </c>
      <c r="M416" s="132">
        <v>0.02</v>
      </c>
      <c r="N416" s="132">
        <v>0.15</v>
      </c>
      <c r="O416" s="132">
        <v>10.46</v>
      </c>
      <c r="P416" s="132">
        <v>14.58</v>
      </c>
      <c r="Q416" s="132">
        <v>-2.85</v>
      </c>
      <c r="R416" s="132">
        <v>0.8</v>
      </c>
      <c r="S416" s="132">
        <v>57.19</v>
      </c>
      <c r="T416" s="132"/>
      <c r="U416" s="132">
        <v>181</v>
      </c>
      <c r="V416" s="132">
        <v>186</v>
      </c>
      <c r="W416" s="135">
        <v>-0.35</v>
      </c>
      <c r="X416" s="132"/>
    </row>
    <row r="417" spans="1:24" ht="15.75" customHeight="1" thickTop="1" thickBot="1" x14ac:dyDescent="0.25">
      <c r="A417" s="129" t="s">
        <v>438</v>
      </c>
      <c r="B417" s="129">
        <v>415</v>
      </c>
      <c r="C417" s="125" t="s">
        <v>977</v>
      </c>
      <c r="D417" s="125"/>
      <c r="E417" s="125">
        <v>5.25</v>
      </c>
      <c r="F417" s="128">
        <v>1.94</v>
      </c>
      <c r="G417" s="130">
        <v>8145000</v>
      </c>
      <c r="H417" s="130">
        <v>42904</v>
      </c>
      <c r="I417" s="130">
        <v>3465</v>
      </c>
      <c r="J417" s="125">
        <v>8.2799999999999994</v>
      </c>
      <c r="K417" s="125">
        <v>1.26</v>
      </c>
      <c r="L417" s="125">
        <v>0.82</v>
      </c>
      <c r="M417" s="125">
        <v>0.18</v>
      </c>
      <c r="N417" s="125">
        <v>0.63</v>
      </c>
      <c r="O417" s="125">
        <v>11.73</v>
      </c>
      <c r="P417" s="125">
        <v>15.93</v>
      </c>
      <c r="Q417" s="125">
        <v>10.26</v>
      </c>
      <c r="R417" s="125">
        <v>3.5</v>
      </c>
      <c r="S417" s="125">
        <v>25.53</v>
      </c>
      <c r="T417" s="125"/>
      <c r="U417" s="125">
        <v>85</v>
      </c>
      <c r="V417" s="125">
        <v>86</v>
      </c>
      <c r="W417" s="126">
        <v>-0.03</v>
      </c>
      <c r="X417" s="125"/>
    </row>
    <row r="418" spans="1:24" ht="15.75" customHeight="1" thickTop="1" thickBot="1" x14ac:dyDescent="0.25">
      <c r="A418" s="131" t="s">
        <v>437</v>
      </c>
      <c r="B418" s="131">
        <v>416</v>
      </c>
      <c r="C418" s="132" t="s">
        <v>977</v>
      </c>
      <c r="D418" s="132"/>
      <c r="E418" s="132">
        <v>11.2</v>
      </c>
      <c r="F418" s="135">
        <v>-0.88</v>
      </c>
      <c r="G418" s="133">
        <v>43400</v>
      </c>
      <c r="H418" s="132">
        <v>486</v>
      </c>
      <c r="I418" s="133">
        <v>1595</v>
      </c>
      <c r="J418" s="132">
        <v>15.73</v>
      </c>
      <c r="K418" s="132">
        <v>2.94</v>
      </c>
      <c r="L418" s="132">
        <v>0.17</v>
      </c>
      <c r="M418" s="132">
        <v>0.56999999999999995</v>
      </c>
      <c r="N418" s="132">
        <v>0.71</v>
      </c>
      <c r="O418" s="132">
        <v>19.22</v>
      </c>
      <c r="P418" s="132">
        <v>19.11</v>
      </c>
      <c r="Q418" s="132">
        <v>15.61</v>
      </c>
      <c r="R418" s="132">
        <v>5.04</v>
      </c>
      <c r="S418" s="132">
        <v>47.47</v>
      </c>
      <c r="T418" s="132"/>
      <c r="U418" s="132">
        <v>234</v>
      </c>
      <c r="V418" s="132">
        <v>214</v>
      </c>
      <c r="W418" s="137">
        <v>8.1</v>
      </c>
      <c r="X418" s="132"/>
    </row>
    <row r="419" spans="1:24" ht="15.75" customHeight="1" thickTop="1" thickBot="1" x14ac:dyDescent="0.25">
      <c r="A419" s="129" t="s">
        <v>436</v>
      </c>
      <c r="B419" s="129">
        <v>417</v>
      </c>
      <c r="C419" s="125" t="s">
        <v>977</v>
      </c>
      <c r="D419" s="125"/>
      <c r="E419" s="125">
        <v>69</v>
      </c>
      <c r="F419" s="125">
        <v>0</v>
      </c>
      <c r="G419" s="130">
        <v>8000</v>
      </c>
      <c r="H419" s="125">
        <v>552</v>
      </c>
      <c r="I419" s="130">
        <v>31050</v>
      </c>
      <c r="J419" s="125">
        <v>19.350000000000001</v>
      </c>
      <c r="K419" s="125">
        <v>3.23</v>
      </c>
      <c r="L419" s="125">
        <v>0.11</v>
      </c>
      <c r="M419" s="125">
        <v>0.94</v>
      </c>
      <c r="N419" s="125">
        <v>3.57</v>
      </c>
      <c r="O419" s="125">
        <v>17.670000000000002</v>
      </c>
      <c r="P419" s="125">
        <v>17.329999999999998</v>
      </c>
      <c r="Q419" s="125">
        <v>21.26</v>
      </c>
      <c r="R419" s="125">
        <v>2.75</v>
      </c>
      <c r="S419" s="125">
        <v>18.3</v>
      </c>
      <c r="T419" s="125"/>
      <c r="U419" s="125">
        <v>301</v>
      </c>
      <c r="V419" s="125">
        <v>276</v>
      </c>
      <c r="W419" s="136">
        <v>3.44</v>
      </c>
      <c r="X419" s="125"/>
    </row>
    <row r="420" spans="1:24" ht="15.75" customHeight="1" thickTop="1" thickBot="1" x14ac:dyDescent="0.25">
      <c r="A420" s="131" t="s">
        <v>435</v>
      </c>
      <c r="B420" s="131">
        <v>418</v>
      </c>
      <c r="C420" s="132" t="s">
        <v>977</v>
      </c>
      <c r="D420" s="132"/>
      <c r="E420" s="132">
        <v>5.45</v>
      </c>
      <c r="F420" s="134">
        <v>9</v>
      </c>
      <c r="G420" s="133">
        <v>651200</v>
      </c>
      <c r="H420" s="133">
        <v>3418</v>
      </c>
      <c r="I420" s="133">
        <v>8311</v>
      </c>
      <c r="J420" s="132">
        <v>32.67</v>
      </c>
      <c r="K420" s="132">
        <v>1.71</v>
      </c>
      <c r="L420" s="132">
        <v>0.21</v>
      </c>
      <c r="M420" s="132">
        <v>0.25</v>
      </c>
      <c r="N420" s="132">
        <v>0.17</v>
      </c>
      <c r="O420" s="132">
        <v>5.12</v>
      </c>
      <c r="P420" s="132">
        <v>5.22</v>
      </c>
      <c r="Q420" s="132">
        <v>9.3000000000000007</v>
      </c>
      <c r="R420" s="132">
        <v>5</v>
      </c>
      <c r="S420" s="132">
        <v>20.14</v>
      </c>
      <c r="T420" s="132"/>
      <c r="U420" s="132">
        <v>490</v>
      </c>
      <c r="V420" s="132">
        <v>480</v>
      </c>
      <c r="W420" s="137">
        <v>1.1000000000000001</v>
      </c>
      <c r="X420" s="132"/>
    </row>
    <row r="421" spans="1:24" ht="15.75" customHeight="1" thickTop="1" thickBot="1" x14ac:dyDescent="0.25">
      <c r="A421" s="129" t="s">
        <v>434</v>
      </c>
      <c r="B421" s="129">
        <v>419</v>
      </c>
      <c r="C421" s="125" t="s">
        <v>979</v>
      </c>
      <c r="D421" s="125"/>
      <c r="E421" s="125">
        <v>3.86</v>
      </c>
      <c r="F421" s="126">
        <v>-0.52</v>
      </c>
      <c r="G421" s="130">
        <v>496300</v>
      </c>
      <c r="H421" s="130">
        <v>1907</v>
      </c>
      <c r="I421" s="130">
        <v>1042</v>
      </c>
      <c r="J421" s="125">
        <v>12.35</v>
      </c>
      <c r="K421" s="125">
        <v>1.64</v>
      </c>
      <c r="L421" s="125">
        <v>0.17</v>
      </c>
      <c r="M421" s="125">
        <v>0.22</v>
      </c>
      <c r="N421" s="125">
        <v>0.31</v>
      </c>
      <c r="O421" s="125">
        <v>14.05</v>
      </c>
      <c r="P421" s="125">
        <v>13.58</v>
      </c>
      <c r="Q421" s="125">
        <v>12.64</v>
      </c>
      <c r="R421" s="125">
        <v>8.25</v>
      </c>
      <c r="S421" s="125">
        <v>50.15</v>
      </c>
      <c r="T421" s="125"/>
      <c r="U421" s="125">
        <v>176</v>
      </c>
      <c r="V421" s="125">
        <v>155</v>
      </c>
      <c r="W421" s="136">
        <v>1.82</v>
      </c>
      <c r="X421" s="125"/>
    </row>
    <row r="422" spans="1:24" ht="15.75" customHeight="1" thickTop="1" thickBot="1" x14ac:dyDescent="0.25">
      <c r="A422" s="131" t="s">
        <v>433</v>
      </c>
      <c r="B422" s="131">
        <v>420</v>
      </c>
      <c r="C422" s="132" t="s">
        <v>979</v>
      </c>
      <c r="D422" s="132"/>
      <c r="E422" s="132">
        <v>9</v>
      </c>
      <c r="F422" s="135">
        <v>-0.55000000000000004</v>
      </c>
      <c r="G422" s="133">
        <v>172900</v>
      </c>
      <c r="H422" s="133">
        <v>1559</v>
      </c>
      <c r="I422" s="133">
        <v>2034</v>
      </c>
      <c r="J422" s="132">
        <v>17.899999999999999</v>
      </c>
      <c r="K422" s="132">
        <v>0.41</v>
      </c>
      <c r="L422" s="132">
        <v>0.53</v>
      </c>
      <c r="M422" s="132"/>
      <c r="N422" s="132">
        <v>0.5</v>
      </c>
      <c r="O422" s="132">
        <v>3.07</v>
      </c>
      <c r="P422" s="132">
        <v>2.36</v>
      </c>
      <c r="Q422" s="132">
        <v>413.07</v>
      </c>
      <c r="R422" s="132"/>
      <c r="S422" s="132">
        <v>61.19</v>
      </c>
      <c r="T422" s="132"/>
      <c r="U422" s="132">
        <v>375</v>
      </c>
      <c r="V422" s="132">
        <v>364</v>
      </c>
      <c r="W422" s="135">
        <v>-0.06</v>
      </c>
      <c r="X422" s="132"/>
    </row>
    <row r="423" spans="1:24" ht="15.75" customHeight="1" thickTop="1" thickBot="1" x14ac:dyDescent="0.25">
      <c r="A423" s="129" t="s">
        <v>432</v>
      </c>
      <c r="B423" s="129">
        <v>421</v>
      </c>
      <c r="C423" s="125" t="s">
        <v>977</v>
      </c>
      <c r="D423" s="125"/>
      <c r="E423" s="125">
        <v>2.42</v>
      </c>
      <c r="F423" s="128">
        <v>7.08</v>
      </c>
      <c r="G423" s="130">
        <v>5250100</v>
      </c>
      <c r="H423" s="130">
        <v>12684</v>
      </c>
      <c r="I423" s="130">
        <v>1304</v>
      </c>
      <c r="J423" s="125"/>
      <c r="K423" s="125">
        <v>0.57999999999999996</v>
      </c>
      <c r="L423" s="125">
        <v>0.88</v>
      </c>
      <c r="M423" s="125">
        <v>0.1</v>
      </c>
      <c r="N423" s="125">
        <v>0</v>
      </c>
      <c r="O423" s="125">
        <v>-0.59</v>
      </c>
      <c r="P423" s="125">
        <v>-0.62</v>
      </c>
      <c r="Q423" s="125">
        <v>9.31</v>
      </c>
      <c r="R423" s="125">
        <v>4.42</v>
      </c>
      <c r="S423" s="125">
        <v>58.24</v>
      </c>
      <c r="T423" s="125"/>
      <c r="U423" s="125"/>
      <c r="V423" s="125"/>
      <c r="W423" s="128"/>
      <c r="X423" s="125"/>
    </row>
    <row r="424" spans="1:24" ht="15.75" customHeight="1" thickTop="1" thickBot="1" x14ac:dyDescent="0.25">
      <c r="A424" s="131" t="s">
        <v>431</v>
      </c>
      <c r="B424" s="131">
        <v>422</v>
      </c>
      <c r="C424" s="132" t="s">
        <v>977</v>
      </c>
      <c r="D424" s="132" t="s">
        <v>277</v>
      </c>
      <c r="E424" s="132">
        <v>0.03</v>
      </c>
      <c r="F424" s="132">
        <v>0</v>
      </c>
      <c r="G424" s="132">
        <v>0</v>
      </c>
      <c r="H424" s="132">
        <v>0</v>
      </c>
      <c r="I424" s="132">
        <v>24</v>
      </c>
      <c r="J424" s="132">
        <v>0.86</v>
      </c>
      <c r="K424" s="132">
        <v>0.18</v>
      </c>
      <c r="L424" s="132">
        <v>-5.88</v>
      </c>
      <c r="M424" s="132"/>
      <c r="N424" s="132">
        <v>0</v>
      </c>
      <c r="O424" s="132">
        <v>3.53</v>
      </c>
      <c r="P424" s="132"/>
      <c r="Q424" s="132">
        <v>4.63</v>
      </c>
      <c r="R424" s="132"/>
      <c r="S424" s="132">
        <v>40.06</v>
      </c>
      <c r="T424" s="132"/>
      <c r="U424" s="132"/>
      <c r="V424" s="132">
        <v>115</v>
      </c>
      <c r="W424" s="135">
        <v>-0.01</v>
      </c>
      <c r="X424" s="132"/>
    </row>
    <row r="425" spans="1:24" ht="15.75" customHeight="1" thickTop="1" thickBot="1" x14ac:dyDescent="0.25">
      <c r="A425" s="129" t="s">
        <v>430</v>
      </c>
      <c r="B425" s="129">
        <v>423</v>
      </c>
      <c r="C425" s="125" t="s">
        <v>977</v>
      </c>
      <c r="D425" s="125"/>
      <c r="E425" s="125">
        <v>2.84</v>
      </c>
      <c r="F425" s="128">
        <v>4.41</v>
      </c>
      <c r="G425" s="130">
        <v>20954500</v>
      </c>
      <c r="H425" s="130">
        <v>57203</v>
      </c>
      <c r="I425" s="130">
        <v>2130</v>
      </c>
      <c r="J425" s="125">
        <v>7.28</v>
      </c>
      <c r="K425" s="125">
        <v>1.59</v>
      </c>
      <c r="L425" s="125">
        <v>1.46</v>
      </c>
      <c r="M425" s="125"/>
      <c r="N425" s="125">
        <v>0.39</v>
      </c>
      <c r="O425" s="125">
        <v>12.98</v>
      </c>
      <c r="P425" s="125">
        <v>24.41</v>
      </c>
      <c r="Q425" s="125">
        <v>14.48</v>
      </c>
      <c r="R425" s="125"/>
      <c r="S425" s="125">
        <v>48.21</v>
      </c>
      <c r="T425" s="125"/>
      <c r="U425" s="125">
        <v>48</v>
      </c>
      <c r="V425" s="125">
        <v>64</v>
      </c>
      <c r="W425" s="126">
        <v>-0.09</v>
      </c>
      <c r="X425" s="125"/>
    </row>
    <row r="426" spans="1:24" ht="15.75" customHeight="1" thickTop="1" thickBot="1" x14ac:dyDescent="0.25">
      <c r="A426" s="131" t="s">
        <v>429</v>
      </c>
      <c r="B426" s="131">
        <v>424</v>
      </c>
      <c r="C426" s="132" t="s">
        <v>977</v>
      </c>
      <c r="D426" s="132"/>
      <c r="E426" s="132">
        <v>0.5</v>
      </c>
      <c r="F426" s="134">
        <v>4.17</v>
      </c>
      <c r="G426" s="133">
        <v>195128400</v>
      </c>
      <c r="H426" s="133">
        <v>97934</v>
      </c>
      <c r="I426" s="133">
        <v>4767</v>
      </c>
      <c r="J426" s="132"/>
      <c r="K426" s="132">
        <v>0.4</v>
      </c>
      <c r="L426" s="132">
        <v>3.28</v>
      </c>
      <c r="M426" s="132">
        <v>0.02</v>
      </c>
      <c r="N426" s="132">
        <v>0</v>
      </c>
      <c r="O426" s="132">
        <v>-1.55</v>
      </c>
      <c r="P426" s="132">
        <v>-10.130000000000001</v>
      </c>
      <c r="Q426" s="132">
        <v>-11.79</v>
      </c>
      <c r="R426" s="132">
        <v>4.17</v>
      </c>
      <c r="S426" s="132">
        <v>71.56</v>
      </c>
      <c r="T426" s="132"/>
      <c r="U426" s="132"/>
      <c r="V426" s="132"/>
      <c r="W426" s="134"/>
      <c r="X426" s="132"/>
    </row>
    <row r="427" spans="1:24" ht="15.75" customHeight="1" thickTop="1" thickBot="1" x14ac:dyDescent="0.25">
      <c r="A427" s="129" t="s">
        <v>428</v>
      </c>
      <c r="B427" s="129">
        <v>425</v>
      </c>
      <c r="C427" s="125" t="s">
        <v>977</v>
      </c>
      <c r="D427" s="125"/>
      <c r="E427" s="125">
        <v>6.15</v>
      </c>
      <c r="F427" s="126">
        <v>-2.38</v>
      </c>
      <c r="G427" s="125">
        <v>300</v>
      </c>
      <c r="H427" s="125">
        <v>2</v>
      </c>
      <c r="I427" s="125">
        <v>590</v>
      </c>
      <c r="J427" s="125"/>
      <c r="K427" s="125">
        <v>0.43</v>
      </c>
      <c r="L427" s="125">
        <v>0.15</v>
      </c>
      <c r="M427" s="125">
        <v>0.1</v>
      </c>
      <c r="N427" s="125">
        <v>0</v>
      </c>
      <c r="O427" s="125">
        <v>-0.15</v>
      </c>
      <c r="P427" s="125">
        <v>-0.57999999999999996</v>
      </c>
      <c r="Q427" s="125">
        <v>5.19</v>
      </c>
      <c r="R427" s="125">
        <v>1.59</v>
      </c>
      <c r="S427" s="125">
        <v>33.049999999999997</v>
      </c>
      <c r="T427" s="125"/>
      <c r="U427" s="125"/>
      <c r="V427" s="125"/>
      <c r="W427" s="128"/>
      <c r="X427" s="125"/>
    </row>
    <row r="428" spans="1:24" ht="15.75" customHeight="1" thickTop="1" thickBot="1" x14ac:dyDescent="0.25">
      <c r="A428" s="131" t="s">
        <v>427</v>
      </c>
      <c r="B428" s="131">
        <v>426</v>
      </c>
      <c r="C428" s="132" t="s">
        <v>977</v>
      </c>
      <c r="D428" s="132"/>
      <c r="E428" s="132">
        <v>3.34</v>
      </c>
      <c r="F428" s="135">
        <v>-0.6</v>
      </c>
      <c r="G428" s="133">
        <v>1393400</v>
      </c>
      <c r="H428" s="133">
        <v>4671</v>
      </c>
      <c r="I428" s="132">
        <v>676</v>
      </c>
      <c r="J428" s="132">
        <v>9.6199999999999992</v>
      </c>
      <c r="K428" s="132">
        <v>1.91</v>
      </c>
      <c r="L428" s="132">
        <v>0.85</v>
      </c>
      <c r="M428" s="132">
        <v>0.14000000000000001</v>
      </c>
      <c r="N428" s="132">
        <v>0.35</v>
      </c>
      <c r="O428" s="132">
        <v>14.2</v>
      </c>
      <c r="P428" s="132">
        <v>20.36</v>
      </c>
      <c r="Q428" s="132">
        <v>8.2799999999999994</v>
      </c>
      <c r="R428" s="132">
        <v>8.6300000000000008</v>
      </c>
      <c r="S428" s="132">
        <v>44.88</v>
      </c>
      <c r="T428" s="132"/>
      <c r="U428" s="132">
        <v>94</v>
      </c>
      <c r="V428" s="132">
        <v>89</v>
      </c>
      <c r="W428" s="134">
        <v>0.1</v>
      </c>
      <c r="X428" s="132"/>
    </row>
    <row r="429" spans="1:24" ht="15.75" customHeight="1" thickTop="1" thickBot="1" x14ac:dyDescent="0.25">
      <c r="A429" s="129" t="s">
        <v>426</v>
      </c>
      <c r="B429" s="129">
        <v>427</v>
      </c>
      <c r="C429" s="125" t="s">
        <v>977</v>
      </c>
      <c r="D429" s="125"/>
      <c r="E429" s="125">
        <v>3.22</v>
      </c>
      <c r="F429" s="126">
        <v>-0.62</v>
      </c>
      <c r="G429" s="130">
        <v>10100</v>
      </c>
      <c r="H429" s="125">
        <v>33</v>
      </c>
      <c r="I429" s="125">
        <v>693</v>
      </c>
      <c r="J429" s="125"/>
      <c r="K429" s="125">
        <v>1.92</v>
      </c>
      <c r="L429" s="125">
        <v>0.85</v>
      </c>
      <c r="M429" s="125"/>
      <c r="N429" s="125">
        <v>0</v>
      </c>
      <c r="O429" s="125">
        <v>-8.5399999999999991</v>
      </c>
      <c r="P429" s="125">
        <v>-13.66</v>
      </c>
      <c r="Q429" s="125">
        <v>-0.82</v>
      </c>
      <c r="R429" s="125"/>
      <c r="S429" s="125">
        <v>13.71</v>
      </c>
      <c r="T429" s="125"/>
      <c r="U429" s="125"/>
      <c r="V429" s="125"/>
      <c r="W429" s="128"/>
      <c r="X429" s="125"/>
    </row>
    <row r="430" spans="1:24" ht="15.75" customHeight="1" thickTop="1" thickBot="1" x14ac:dyDescent="0.25">
      <c r="A430" s="131" t="s">
        <v>425</v>
      </c>
      <c r="B430" s="131">
        <v>428</v>
      </c>
      <c r="C430" s="132" t="s">
        <v>977</v>
      </c>
      <c r="D430" s="132"/>
      <c r="E430" s="132">
        <v>3.46</v>
      </c>
      <c r="F430" s="135">
        <v>-7.49</v>
      </c>
      <c r="G430" s="133">
        <v>16404700</v>
      </c>
      <c r="H430" s="133">
        <v>58496</v>
      </c>
      <c r="I430" s="133">
        <v>2133</v>
      </c>
      <c r="J430" s="132">
        <v>26.77</v>
      </c>
      <c r="K430" s="132">
        <v>4.0199999999999996</v>
      </c>
      <c r="L430" s="132">
        <v>0.48</v>
      </c>
      <c r="M430" s="132">
        <v>0.03</v>
      </c>
      <c r="N430" s="132">
        <v>0.13</v>
      </c>
      <c r="O430" s="132">
        <v>11.94</v>
      </c>
      <c r="P430" s="132">
        <v>15.84</v>
      </c>
      <c r="Q430" s="132">
        <v>8.8699999999999992</v>
      </c>
      <c r="R430" s="132">
        <v>1.39</v>
      </c>
      <c r="S430" s="132">
        <v>36.15</v>
      </c>
      <c r="T430" s="132"/>
      <c r="U430" s="132">
        <v>383</v>
      </c>
      <c r="V430" s="132">
        <v>380</v>
      </c>
      <c r="W430" s="134">
        <v>0.54</v>
      </c>
      <c r="X430" s="132"/>
    </row>
    <row r="431" spans="1:24" ht="15.75" customHeight="1" thickTop="1" thickBot="1" x14ac:dyDescent="0.25">
      <c r="A431" s="129" t="s">
        <v>424</v>
      </c>
      <c r="B431" s="129">
        <v>429</v>
      </c>
      <c r="C431" s="125" t="s">
        <v>977</v>
      </c>
      <c r="D431" s="125"/>
      <c r="E431" s="125">
        <v>4.5999999999999996</v>
      </c>
      <c r="F431" s="126">
        <v>-3.77</v>
      </c>
      <c r="G431" s="130">
        <v>8848700</v>
      </c>
      <c r="H431" s="130">
        <v>41186</v>
      </c>
      <c r="I431" s="130">
        <v>2641</v>
      </c>
      <c r="J431" s="125">
        <v>21.37</v>
      </c>
      <c r="K431" s="125">
        <v>2.29</v>
      </c>
      <c r="L431" s="125">
        <v>1.61</v>
      </c>
      <c r="M431" s="125">
        <v>0.13</v>
      </c>
      <c r="N431" s="125">
        <v>0.22</v>
      </c>
      <c r="O431" s="125">
        <v>5.92</v>
      </c>
      <c r="P431" s="125">
        <v>11.15</v>
      </c>
      <c r="Q431" s="125">
        <v>5.36</v>
      </c>
      <c r="R431" s="125">
        <v>2.62</v>
      </c>
      <c r="S431" s="125">
        <v>42.45</v>
      </c>
      <c r="T431" s="125"/>
      <c r="U431" s="125">
        <v>348</v>
      </c>
      <c r="V431" s="125">
        <v>373</v>
      </c>
      <c r="W431" s="126">
        <v>-0.15</v>
      </c>
      <c r="X431" s="125"/>
    </row>
    <row r="432" spans="1:24" ht="15.75" customHeight="1" thickTop="1" thickBot="1" x14ac:dyDescent="0.25">
      <c r="A432" s="131" t="s">
        <v>423</v>
      </c>
      <c r="B432" s="131">
        <v>430</v>
      </c>
      <c r="C432" s="132" t="s">
        <v>977</v>
      </c>
      <c r="D432" s="132"/>
      <c r="E432" s="132">
        <v>2.16</v>
      </c>
      <c r="F432" s="135">
        <v>-0.92</v>
      </c>
      <c r="G432" s="133">
        <v>1512200</v>
      </c>
      <c r="H432" s="133">
        <v>3351</v>
      </c>
      <c r="I432" s="132">
        <v>896</v>
      </c>
      <c r="J432" s="132">
        <v>16.329999999999998</v>
      </c>
      <c r="K432" s="132">
        <v>0.7</v>
      </c>
      <c r="L432" s="132">
        <v>1.36</v>
      </c>
      <c r="M432" s="132"/>
      <c r="N432" s="132">
        <v>0.13</v>
      </c>
      <c r="O432" s="132">
        <v>2.3199999999999998</v>
      </c>
      <c r="P432" s="132">
        <v>4.41</v>
      </c>
      <c r="Q432" s="132">
        <v>3.27</v>
      </c>
      <c r="R432" s="132"/>
      <c r="S432" s="132">
        <v>33.090000000000003</v>
      </c>
      <c r="T432" s="132"/>
      <c r="U432" s="132">
        <v>337</v>
      </c>
      <c r="V432" s="132">
        <v>348</v>
      </c>
      <c r="W432" s="134">
        <v>0.09</v>
      </c>
      <c r="X432" s="132"/>
    </row>
    <row r="433" spans="1:24" ht="15.75" customHeight="1" thickTop="1" thickBot="1" x14ac:dyDescent="0.25">
      <c r="A433" s="129" t="s">
        <v>422</v>
      </c>
      <c r="B433" s="129">
        <v>431</v>
      </c>
      <c r="C433" s="125" t="s">
        <v>977</v>
      </c>
      <c r="D433" s="125"/>
      <c r="E433" s="125">
        <v>2.68</v>
      </c>
      <c r="F433" s="126">
        <v>-0.74</v>
      </c>
      <c r="G433" s="130">
        <v>261000</v>
      </c>
      <c r="H433" s="125">
        <v>704</v>
      </c>
      <c r="I433" s="130">
        <v>1599</v>
      </c>
      <c r="J433" s="125">
        <v>21.01</v>
      </c>
      <c r="K433" s="125">
        <v>0.53</v>
      </c>
      <c r="L433" s="125">
        <v>3</v>
      </c>
      <c r="M433" s="125">
        <v>0.08</v>
      </c>
      <c r="N433" s="125">
        <v>0.13</v>
      </c>
      <c r="O433" s="125">
        <v>2.57</v>
      </c>
      <c r="P433" s="125">
        <v>2.5</v>
      </c>
      <c r="Q433" s="125">
        <v>3.64</v>
      </c>
      <c r="R433" s="125">
        <v>2.96</v>
      </c>
      <c r="S433" s="125">
        <v>62.45</v>
      </c>
      <c r="T433" s="125"/>
      <c r="U433" s="125">
        <v>411</v>
      </c>
      <c r="V433" s="125">
        <v>407</v>
      </c>
      <c r="W433" s="126">
        <v>-2.15</v>
      </c>
      <c r="X433" s="125"/>
    </row>
    <row r="434" spans="1:24" ht="15.75" customHeight="1" thickTop="1" thickBot="1" x14ac:dyDescent="0.25">
      <c r="A434" s="131" t="s">
        <v>421</v>
      </c>
      <c r="B434" s="131">
        <v>432</v>
      </c>
      <c r="C434" s="132" t="s">
        <v>977</v>
      </c>
      <c r="D434" s="132"/>
      <c r="E434" s="132">
        <v>5.85</v>
      </c>
      <c r="F434" s="134">
        <v>1.74</v>
      </c>
      <c r="G434" s="133">
        <v>3414300</v>
      </c>
      <c r="H434" s="133">
        <v>19747</v>
      </c>
      <c r="I434" s="133">
        <v>22713</v>
      </c>
      <c r="J434" s="132">
        <v>242.43</v>
      </c>
      <c r="K434" s="132">
        <v>4.21</v>
      </c>
      <c r="L434" s="132">
        <v>1.25</v>
      </c>
      <c r="M434" s="132"/>
      <c r="N434" s="132">
        <v>0.02</v>
      </c>
      <c r="O434" s="132">
        <v>1.88</v>
      </c>
      <c r="P434" s="132">
        <v>1.73</v>
      </c>
      <c r="Q434" s="132">
        <v>1.36</v>
      </c>
      <c r="R434" s="132">
        <v>1.34</v>
      </c>
      <c r="S434" s="132">
        <v>49.63</v>
      </c>
      <c r="T434" s="132"/>
      <c r="U434" s="132">
        <v>664</v>
      </c>
      <c r="V434" s="132">
        <v>665</v>
      </c>
      <c r="W434" s="135">
        <v>-170.73</v>
      </c>
      <c r="X434" s="132"/>
    </row>
    <row r="435" spans="1:24" ht="15.75" customHeight="1" thickTop="1" thickBot="1" x14ac:dyDescent="0.25">
      <c r="A435" s="129" t="s">
        <v>420</v>
      </c>
      <c r="B435" s="129">
        <v>433</v>
      </c>
      <c r="C435" s="125" t="s">
        <v>977</v>
      </c>
      <c r="D435" s="125"/>
      <c r="E435" s="125">
        <v>2.6</v>
      </c>
      <c r="F435" s="126">
        <v>-0.76</v>
      </c>
      <c r="G435" s="130">
        <v>935700</v>
      </c>
      <c r="H435" s="130">
        <v>2446</v>
      </c>
      <c r="I435" s="125">
        <v>650</v>
      </c>
      <c r="J435" s="125">
        <v>55.29</v>
      </c>
      <c r="K435" s="125">
        <v>1.57</v>
      </c>
      <c r="L435" s="125">
        <v>0.95</v>
      </c>
      <c r="M435" s="125"/>
      <c r="N435" s="125">
        <v>0.05</v>
      </c>
      <c r="O435" s="125">
        <v>4.91</v>
      </c>
      <c r="P435" s="125">
        <v>4.3499999999999996</v>
      </c>
      <c r="Q435" s="125">
        <v>0.15</v>
      </c>
      <c r="R435" s="125"/>
      <c r="S435" s="125">
        <v>46.02</v>
      </c>
      <c r="T435" s="125"/>
      <c r="U435" s="125">
        <v>593</v>
      </c>
      <c r="V435" s="125">
        <v>576</v>
      </c>
      <c r="W435" s="126">
        <v>-0.4</v>
      </c>
      <c r="X435" s="125"/>
    </row>
    <row r="436" spans="1:24" ht="15.75" customHeight="1" thickTop="1" thickBot="1" x14ac:dyDescent="0.25">
      <c r="A436" s="131" t="s">
        <v>419</v>
      </c>
      <c r="B436" s="131">
        <v>434</v>
      </c>
      <c r="C436" s="132" t="s">
        <v>977</v>
      </c>
      <c r="D436" s="132"/>
      <c r="E436" s="132">
        <v>2.98</v>
      </c>
      <c r="F436" s="135">
        <v>-0.67</v>
      </c>
      <c r="G436" s="133">
        <v>427800</v>
      </c>
      <c r="H436" s="133">
        <v>1277</v>
      </c>
      <c r="I436" s="133">
        <v>8344</v>
      </c>
      <c r="J436" s="132"/>
      <c r="K436" s="132">
        <v>1.02</v>
      </c>
      <c r="L436" s="132">
        <v>0.39</v>
      </c>
      <c r="M436" s="132"/>
      <c r="N436" s="132">
        <v>0</v>
      </c>
      <c r="O436" s="132">
        <v>-2.2999999999999998</v>
      </c>
      <c r="P436" s="132">
        <v>-4.76</v>
      </c>
      <c r="Q436" s="132">
        <v>-96.7</v>
      </c>
      <c r="R436" s="132"/>
      <c r="S436" s="132">
        <v>33.049999999999997</v>
      </c>
      <c r="T436" s="132"/>
      <c r="U436" s="132"/>
      <c r="V436" s="132"/>
      <c r="W436" s="134"/>
      <c r="X436" s="132"/>
    </row>
    <row r="437" spans="1:24" ht="15.75" customHeight="1" thickTop="1" thickBot="1" x14ac:dyDescent="0.25">
      <c r="A437" s="129" t="s">
        <v>418</v>
      </c>
      <c r="B437" s="129">
        <v>435</v>
      </c>
      <c r="C437" s="125" t="s">
        <v>977</v>
      </c>
      <c r="D437" s="125"/>
      <c r="E437" s="125">
        <v>0.95</v>
      </c>
      <c r="F437" s="128">
        <v>4.4000000000000004</v>
      </c>
      <c r="G437" s="130">
        <v>24416400</v>
      </c>
      <c r="H437" s="130">
        <v>23034</v>
      </c>
      <c r="I437" s="130">
        <v>1294</v>
      </c>
      <c r="J437" s="125"/>
      <c r="K437" s="125">
        <v>0.51</v>
      </c>
      <c r="L437" s="125">
        <v>3.71</v>
      </c>
      <c r="M437" s="125"/>
      <c r="N437" s="125">
        <v>0</v>
      </c>
      <c r="O437" s="125">
        <v>-1.31</v>
      </c>
      <c r="P437" s="125">
        <v>-13.81</v>
      </c>
      <c r="Q437" s="125">
        <v>1.38</v>
      </c>
      <c r="R437" s="125"/>
      <c r="S437" s="125">
        <v>65.59</v>
      </c>
      <c r="T437" s="125"/>
      <c r="U437" s="125"/>
      <c r="V437" s="125"/>
      <c r="W437" s="128"/>
      <c r="X437" s="125"/>
    </row>
    <row r="438" spans="1:24" ht="15.75" customHeight="1" thickTop="1" thickBot="1" x14ac:dyDescent="0.25">
      <c r="A438" s="131" t="s">
        <v>417</v>
      </c>
      <c r="B438" s="131">
        <v>436</v>
      </c>
      <c r="C438" s="132" t="s">
        <v>977</v>
      </c>
      <c r="D438" s="132"/>
      <c r="E438" s="132">
        <v>10</v>
      </c>
      <c r="F438" s="134">
        <v>1.01</v>
      </c>
      <c r="G438" s="133">
        <v>742100</v>
      </c>
      <c r="H438" s="133">
        <v>7407</v>
      </c>
      <c r="I438" s="133">
        <v>5982</v>
      </c>
      <c r="J438" s="132">
        <v>12.35</v>
      </c>
      <c r="K438" s="132">
        <v>3.7</v>
      </c>
      <c r="L438" s="132">
        <v>0.8</v>
      </c>
      <c r="M438" s="132">
        <v>0.4</v>
      </c>
      <c r="N438" s="132">
        <v>0.81</v>
      </c>
      <c r="O438" s="132">
        <v>19.87</v>
      </c>
      <c r="P438" s="132">
        <v>27.88</v>
      </c>
      <c r="Q438" s="132">
        <v>11.12</v>
      </c>
      <c r="R438" s="132">
        <v>5.0999999999999996</v>
      </c>
      <c r="S438" s="132">
        <v>35.869999999999997</v>
      </c>
      <c r="T438" s="132"/>
      <c r="U438" s="132">
        <v>143</v>
      </c>
      <c r="V438" s="132">
        <v>140</v>
      </c>
      <c r="W438" s="137">
        <v>2.98</v>
      </c>
      <c r="X438" s="132"/>
    </row>
    <row r="439" spans="1:24" ht="15.75" customHeight="1" thickTop="1" thickBot="1" x14ac:dyDescent="0.25">
      <c r="A439" s="129" t="s">
        <v>416</v>
      </c>
      <c r="B439" s="129">
        <v>437</v>
      </c>
      <c r="C439" s="125" t="s">
        <v>977</v>
      </c>
      <c r="D439" s="125"/>
      <c r="E439" s="125">
        <v>10.9</v>
      </c>
      <c r="F439" s="125">
        <v>0</v>
      </c>
      <c r="G439" s="130">
        <v>37400</v>
      </c>
      <c r="H439" s="125">
        <v>412</v>
      </c>
      <c r="I439" s="130">
        <v>1103</v>
      </c>
      <c r="J439" s="125">
        <v>12.7</v>
      </c>
      <c r="K439" s="125">
        <v>0.72</v>
      </c>
      <c r="L439" s="125">
        <v>0.42</v>
      </c>
      <c r="M439" s="125">
        <v>0.7</v>
      </c>
      <c r="N439" s="125">
        <v>0.86</v>
      </c>
      <c r="O439" s="125">
        <v>6.52</v>
      </c>
      <c r="P439" s="125">
        <v>5.72</v>
      </c>
      <c r="Q439" s="125">
        <v>2.88</v>
      </c>
      <c r="R439" s="125">
        <v>6.42</v>
      </c>
      <c r="S439" s="125">
        <v>14.61</v>
      </c>
      <c r="T439" s="125"/>
      <c r="U439" s="125">
        <v>247</v>
      </c>
      <c r="V439" s="125">
        <v>217</v>
      </c>
      <c r="W439" s="136">
        <v>1.69</v>
      </c>
      <c r="X439" s="125"/>
    </row>
    <row r="440" spans="1:24" ht="15.75" customHeight="1" thickTop="1" thickBot="1" x14ac:dyDescent="0.25">
      <c r="A440" s="131" t="s">
        <v>415</v>
      </c>
      <c r="B440" s="131">
        <v>438</v>
      </c>
      <c r="C440" s="132" t="s">
        <v>977</v>
      </c>
      <c r="D440" s="132" t="s">
        <v>277</v>
      </c>
      <c r="E440" s="132">
        <v>0.09</v>
      </c>
      <c r="F440" s="132">
        <v>0</v>
      </c>
      <c r="G440" s="132">
        <v>0</v>
      </c>
      <c r="H440" s="132">
        <v>0</v>
      </c>
      <c r="I440" s="132">
        <v>766</v>
      </c>
      <c r="J440" s="132"/>
      <c r="K440" s="132">
        <v>0.17</v>
      </c>
      <c r="L440" s="132">
        <v>0.1</v>
      </c>
      <c r="M440" s="132"/>
      <c r="N440" s="132">
        <v>0</v>
      </c>
      <c r="O440" s="132"/>
      <c r="P440" s="132"/>
      <c r="Q440" s="132"/>
      <c r="R440" s="132"/>
      <c r="S440" s="132">
        <v>99.77</v>
      </c>
      <c r="T440" s="132"/>
      <c r="U440" s="132"/>
      <c r="V440" s="132"/>
      <c r="W440" s="134"/>
      <c r="X440" s="132"/>
    </row>
    <row r="441" spans="1:24" ht="15.75" customHeight="1" thickTop="1" thickBot="1" x14ac:dyDescent="0.25">
      <c r="A441" s="129" t="s">
        <v>414</v>
      </c>
      <c r="B441" s="129">
        <v>439</v>
      </c>
      <c r="C441" s="125" t="s">
        <v>979</v>
      </c>
      <c r="D441" s="125"/>
      <c r="E441" s="125">
        <v>2.84</v>
      </c>
      <c r="F441" s="126">
        <v>-2.0699999999999998</v>
      </c>
      <c r="G441" s="130">
        <v>1034500</v>
      </c>
      <c r="H441" s="130">
        <v>2957</v>
      </c>
      <c r="I441" s="130">
        <v>1724</v>
      </c>
      <c r="J441" s="125">
        <v>29.49</v>
      </c>
      <c r="K441" s="125">
        <v>1.21</v>
      </c>
      <c r="L441" s="125">
        <v>1.65</v>
      </c>
      <c r="M441" s="125">
        <v>0.04</v>
      </c>
      <c r="N441" s="125">
        <v>0.1</v>
      </c>
      <c r="O441" s="125">
        <v>3.29</v>
      </c>
      <c r="P441" s="125">
        <v>4.1399999999999997</v>
      </c>
      <c r="Q441" s="125">
        <v>1.83</v>
      </c>
      <c r="R441" s="125">
        <v>1.21</v>
      </c>
      <c r="S441" s="125">
        <v>43.19</v>
      </c>
      <c r="T441" s="125"/>
      <c r="U441" s="125">
        <v>477</v>
      </c>
      <c r="V441" s="125">
        <v>471</v>
      </c>
      <c r="W441" s="136">
        <v>1.66</v>
      </c>
      <c r="X441" s="125"/>
    </row>
    <row r="442" spans="1:24" ht="15.75" customHeight="1" thickTop="1" thickBot="1" x14ac:dyDescent="0.25">
      <c r="A442" s="131" t="s">
        <v>413</v>
      </c>
      <c r="B442" s="131">
        <v>440</v>
      </c>
      <c r="C442" s="132" t="s">
        <v>977</v>
      </c>
      <c r="D442" s="132" t="s">
        <v>118</v>
      </c>
      <c r="E442" s="132">
        <v>1.1000000000000001</v>
      </c>
      <c r="F442" s="132">
        <v>0</v>
      </c>
      <c r="G442" s="132">
        <v>0</v>
      </c>
      <c r="H442" s="132">
        <v>0</v>
      </c>
      <c r="I442" s="132">
        <v>550</v>
      </c>
      <c r="J442" s="132"/>
      <c r="K442" s="132"/>
      <c r="L442" s="132">
        <v>-8.73</v>
      </c>
      <c r="M442" s="132"/>
      <c r="N442" s="132">
        <v>0</v>
      </c>
      <c r="O442" s="132">
        <v>-13.63</v>
      </c>
      <c r="P442" s="132"/>
      <c r="Q442" s="132">
        <v>-92.99</v>
      </c>
      <c r="R442" s="132"/>
      <c r="S442" s="132">
        <v>30.35</v>
      </c>
      <c r="T442" s="132"/>
      <c r="U442" s="132"/>
      <c r="V442" s="132"/>
      <c r="W442" s="134"/>
      <c r="X442" s="132"/>
    </row>
    <row r="443" spans="1:24" ht="15.75" customHeight="1" thickTop="1" thickBot="1" x14ac:dyDescent="0.25">
      <c r="A443" s="129" t="s">
        <v>412</v>
      </c>
      <c r="B443" s="129">
        <v>441</v>
      </c>
      <c r="C443" s="125" t="s">
        <v>977</v>
      </c>
      <c r="D443" s="125"/>
      <c r="E443" s="125">
        <v>1.99</v>
      </c>
      <c r="F443" s="126">
        <v>-0.5</v>
      </c>
      <c r="G443" s="130">
        <v>1620800</v>
      </c>
      <c r="H443" s="130">
        <v>3242</v>
      </c>
      <c r="I443" s="125">
        <v>840</v>
      </c>
      <c r="J443" s="125">
        <v>42.73</v>
      </c>
      <c r="K443" s="125">
        <v>0.96</v>
      </c>
      <c r="L443" s="125">
        <v>0.75</v>
      </c>
      <c r="M443" s="125">
        <v>0.02</v>
      </c>
      <c r="N443" s="125">
        <v>0.05</v>
      </c>
      <c r="O443" s="125">
        <v>2.17</v>
      </c>
      <c r="P443" s="125">
        <v>2.2599999999999998</v>
      </c>
      <c r="Q443" s="125">
        <v>9.23</v>
      </c>
      <c r="R443" s="125">
        <v>0.75</v>
      </c>
      <c r="S443" s="125">
        <v>32.89</v>
      </c>
      <c r="T443" s="125"/>
      <c r="U443" s="125">
        <v>568</v>
      </c>
      <c r="V443" s="125">
        <v>568</v>
      </c>
      <c r="W443" s="126">
        <v>-0.61</v>
      </c>
      <c r="X443" s="125"/>
    </row>
    <row r="444" spans="1:24" ht="15.75" customHeight="1" thickTop="1" thickBot="1" x14ac:dyDescent="0.25">
      <c r="A444" s="131" t="s">
        <v>411</v>
      </c>
      <c r="B444" s="131">
        <v>442</v>
      </c>
      <c r="C444" s="132" t="s">
        <v>979</v>
      </c>
      <c r="D444" s="132"/>
      <c r="E444" s="132">
        <v>2.12</v>
      </c>
      <c r="F444" s="135">
        <v>-1.85</v>
      </c>
      <c r="G444" s="133">
        <v>385100</v>
      </c>
      <c r="H444" s="132">
        <v>821</v>
      </c>
      <c r="I444" s="132">
        <v>636</v>
      </c>
      <c r="J444" s="132"/>
      <c r="K444" s="132">
        <v>0.66</v>
      </c>
      <c r="L444" s="132">
        <v>0.46</v>
      </c>
      <c r="M444" s="132"/>
      <c r="N444" s="132">
        <v>0</v>
      </c>
      <c r="O444" s="132">
        <v>0.11</v>
      </c>
      <c r="P444" s="132">
        <v>-1.82</v>
      </c>
      <c r="Q444" s="132">
        <v>-3.85</v>
      </c>
      <c r="R444" s="132"/>
      <c r="S444" s="132">
        <v>39.64</v>
      </c>
      <c r="T444" s="132"/>
      <c r="U444" s="132"/>
      <c r="V444" s="132"/>
      <c r="W444" s="134"/>
      <c r="X444" s="132"/>
    </row>
    <row r="445" spans="1:24" ht="15.75" customHeight="1" thickTop="1" thickBot="1" x14ac:dyDescent="0.25">
      <c r="A445" s="129" t="s">
        <v>410</v>
      </c>
      <c r="B445" s="129">
        <v>443</v>
      </c>
      <c r="C445" s="125" t="s">
        <v>977</v>
      </c>
      <c r="D445" s="125" t="s">
        <v>240</v>
      </c>
      <c r="E445" s="125">
        <v>0.36</v>
      </c>
      <c r="F445" s="128">
        <v>5.88</v>
      </c>
      <c r="G445" s="130">
        <v>4071400</v>
      </c>
      <c r="H445" s="130">
        <v>1460</v>
      </c>
      <c r="I445" s="125">
        <v>248</v>
      </c>
      <c r="J445" s="125"/>
      <c r="K445" s="125">
        <v>7.2</v>
      </c>
      <c r="L445" s="125">
        <v>24.99</v>
      </c>
      <c r="M445" s="125"/>
      <c r="N445" s="125">
        <v>0</v>
      </c>
      <c r="O445" s="125">
        <v>-16.170000000000002</v>
      </c>
      <c r="P445" s="125">
        <v>-239.66</v>
      </c>
      <c r="Q445" s="125">
        <v>-51.09</v>
      </c>
      <c r="R445" s="125"/>
      <c r="S445" s="125">
        <v>69.27</v>
      </c>
      <c r="T445" s="125"/>
      <c r="U445" s="125"/>
      <c r="V445" s="125"/>
      <c r="W445" s="128"/>
      <c r="X445" s="125"/>
    </row>
    <row r="446" spans="1:24" ht="15.75" customHeight="1" thickTop="1" thickBot="1" x14ac:dyDescent="0.25">
      <c r="A446" s="131" t="s">
        <v>408</v>
      </c>
      <c r="B446" s="131">
        <v>444</v>
      </c>
      <c r="C446" s="132" t="s">
        <v>977</v>
      </c>
      <c r="D446" s="132"/>
      <c r="E446" s="132">
        <v>0.63</v>
      </c>
      <c r="F446" s="132">
        <v>0</v>
      </c>
      <c r="G446" s="133">
        <v>1187700</v>
      </c>
      <c r="H446" s="132">
        <v>734</v>
      </c>
      <c r="I446" s="132">
        <v>542</v>
      </c>
      <c r="J446" s="132"/>
      <c r="K446" s="132">
        <v>1.91</v>
      </c>
      <c r="L446" s="132">
        <v>1.1000000000000001</v>
      </c>
      <c r="M446" s="132"/>
      <c r="N446" s="132">
        <v>0</v>
      </c>
      <c r="O446" s="132">
        <v>-0.93</v>
      </c>
      <c r="P446" s="132">
        <v>-8</v>
      </c>
      <c r="Q446" s="132">
        <v>-5.86</v>
      </c>
      <c r="R446" s="132"/>
      <c r="S446" s="132">
        <v>53.59</v>
      </c>
      <c r="T446" s="132"/>
      <c r="U446" s="132"/>
      <c r="V446" s="132"/>
      <c r="W446" s="134"/>
      <c r="X446" s="132"/>
    </row>
    <row r="447" spans="1:24" ht="15.75" customHeight="1" thickTop="1" thickBot="1" x14ac:dyDescent="0.25">
      <c r="A447" s="129" t="s">
        <v>407</v>
      </c>
      <c r="B447" s="129">
        <v>445</v>
      </c>
      <c r="C447" s="125" t="s">
        <v>979</v>
      </c>
      <c r="D447" s="125"/>
      <c r="E447" s="125">
        <v>10.1</v>
      </c>
      <c r="F447" s="126">
        <v>-1.94</v>
      </c>
      <c r="G447" s="130">
        <v>361400</v>
      </c>
      <c r="H447" s="130">
        <v>3650</v>
      </c>
      <c r="I447" s="130">
        <v>7942</v>
      </c>
      <c r="J447" s="125">
        <v>39.08</v>
      </c>
      <c r="K447" s="125">
        <v>1.91</v>
      </c>
      <c r="L447" s="125">
        <v>0.17</v>
      </c>
      <c r="M447" s="125">
        <v>0.11</v>
      </c>
      <c r="N447" s="125">
        <v>0.26</v>
      </c>
      <c r="O447" s="125">
        <v>4.76</v>
      </c>
      <c r="P447" s="125">
        <v>4.9400000000000004</v>
      </c>
      <c r="Q447" s="125">
        <v>5.67</v>
      </c>
      <c r="R447" s="125">
        <v>1.07</v>
      </c>
      <c r="S447" s="125">
        <v>58.73</v>
      </c>
      <c r="T447" s="125"/>
      <c r="U447" s="125">
        <v>531</v>
      </c>
      <c r="V447" s="125">
        <v>522</v>
      </c>
      <c r="W447" s="136">
        <v>1.5</v>
      </c>
      <c r="X447" s="125"/>
    </row>
    <row r="448" spans="1:24" ht="15.75" customHeight="1" thickTop="1" thickBot="1" x14ac:dyDescent="0.25">
      <c r="A448" s="131" t="s">
        <v>406</v>
      </c>
      <c r="B448" s="131">
        <v>446</v>
      </c>
      <c r="C448" s="132" t="s">
        <v>977</v>
      </c>
      <c r="D448" s="132"/>
      <c r="E448" s="132">
        <v>9.4499999999999993</v>
      </c>
      <c r="F448" s="132">
        <v>0</v>
      </c>
      <c r="G448" s="133">
        <v>15100</v>
      </c>
      <c r="H448" s="132">
        <v>141</v>
      </c>
      <c r="I448" s="132">
        <v>571</v>
      </c>
      <c r="J448" s="132">
        <v>25.18</v>
      </c>
      <c r="K448" s="132">
        <v>0.64</v>
      </c>
      <c r="L448" s="132">
        <v>0.41</v>
      </c>
      <c r="M448" s="132">
        <v>0.4</v>
      </c>
      <c r="N448" s="132">
        <v>0.38</v>
      </c>
      <c r="O448" s="132">
        <v>2.34</v>
      </c>
      <c r="P448" s="132">
        <v>2.56</v>
      </c>
      <c r="Q448" s="132">
        <v>-8.27</v>
      </c>
      <c r="R448" s="132">
        <v>4.2300000000000004</v>
      </c>
      <c r="S448" s="132">
        <v>58.38</v>
      </c>
      <c r="T448" s="132"/>
      <c r="U448" s="132">
        <v>453</v>
      </c>
      <c r="V448" s="132">
        <v>454</v>
      </c>
      <c r="W448" s="135">
        <v>-1.19</v>
      </c>
      <c r="X448" s="132"/>
    </row>
    <row r="449" spans="1:24" ht="15.75" customHeight="1" thickTop="1" thickBot="1" x14ac:dyDescent="0.25">
      <c r="A449" s="129" t="s">
        <v>1005</v>
      </c>
      <c r="B449" s="129">
        <v>447</v>
      </c>
      <c r="C449" s="129" t="s">
        <v>279</v>
      </c>
      <c r="D449" s="125"/>
      <c r="E449" s="125">
        <v>1.37</v>
      </c>
      <c r="F449" s="126">
        <v>-3.52</v>
      </c>
      <c r="G449" s="130">
        <v>23016300</v>
      </c>
      <c r="H449" s="130">
        <v>32808</v>
      </c>
      <c r="I449" s="125">
        <v>466</v>
      </c>
      <c r="J449" s="125"/>
      <c r="K449" s="125">
        <v>0.98</v>
      </c>
      <c r="L449" s="125">
        <v>1.29</v>
      </c>
      <c r="M449" s="125">
        <v>0.02</v>
      </c>
      <c r="N449" s="125">
        <v>0</v>
      </c>
      <c r="O449" s="125">
        <v>3.72</v>
      </c>
      <c r="P449" s="125">
        <v>1.73</v>
      </c>
      <c r="Q449" s="125">
        <v>2.96</v>
      </c>
      <c r="R449" s="125">
        <v>1.41</v>
      </c>
      <c r="S449" s="125">
        <v>55.77</v>
      </c>
      <c r="T449" s="125"/>
      <c r="U449" s="125"/>
      <c r="V449" s="125"/>
      <c r="W449" s="128"/>
      <c r="X449" s="125"/>
    </row>
    <row r="450" spans="1:24" ht="15.75" customHeight="1" thickTop="1" thickBot="1" x14ac:dyDescent="0.25">
      <c r="A450" s="131" t="s">
        <v>405</v>
      </c>
      <c r="B450" s="131">
        <v>448</v>
      </c>
      <c r="C450" s="132" t="s">
        <v>977</v>
      </c>
      <c r="D450" s="132"/>
      <c r="E450" s="132">
        <v>8.6</v>
      </c>
      <c r="F450" s="132">
        <v>0</v>
      </c>
      <c r="G450" s="133">
        <v>24400</v>
      </c>
      <c r="H450" s="132">
        <v>209</v>
      </c>
      <c r="I450" s="133">
        <v>2655</v>
      </c>
      <c r="J450" s="132">
        <v>14.53</v>
      </c>
      <c r="K450" s="132">
        <v>1.18</v>
      </c>
      <c r="L450" s="132">
        <v>1.71</v>
      </c>
      <c r="M450" s="132">
        <v>0.4</v>
      </c>
      <c r="N450" s="132">
        <v>0.59</v>
      </c>
      <c r="O450" s="132">
        <v>4.57</v>
      </c>
      <c r="P450" s="132">
        <v>8.4700000000000006</v>
      </c>
      <c r="Q450" s="132">
        <v>5.33</v>
      </c>
      <c r="R450" s="132">
        <v>4.6500000000000004</v>
      </c>
      <c r="S450" s="132">
        <v>73.64</v>
      </c>
      <c r="T450" s="132"/>
      <c r="U450" s="132">
        <v>262</v>
      </c>
      <c r="V450" s="132">
        <v>290</v>
      </c>
      <c r="W450" s="137">
        <v>2.04</v>
      </c>
      <c r="X450" s="132"/>
    </row>
    <row r="451" spans="1:24" ht="15.75" customHeight="1" thickTop="1" thickBot="1" x14ac:dyDescent="0.25">
      <c r="A451" s="129" t="s">
        <v>404</v>
      </c>
      <c r="B451" s="129">
        <v>449</v>
      </c>
      <c r="C451" s="125" t="s">
        <v>979</v>
      </c>
      <c r="D451" s="125"/>
      <c r="E451" s="125">
        <v>1.26</v>
      </c>
      <c r="F451" s="128">
        <v>0.8</v>
      </c>
      <c r="G451" s="130">
        <v>3527400</v>
      </c>
      <c r="H451" s="130">
        <v>4664</v>
      </c>
      <c r="I451" s="125">
        <v>423</v>
      </c>
      <c r="J451" s="125"/>
      <c r="K451" s="125">
        <v>1</v>
      </c>
      <c r="L451" s="125">
        <v>0.23</v>
      </c>
      <c r="M451" s="125"/>
      <c r="N451" s="125">
        <v>0</v>
      </c>
      <c r="O451" s="125">
        <v>-2.2000000000000002</v>
      </c>
      <c r="P451" s="125">
        <v>-3.55</v>
      </c>
      <c r="Q451" s="125">
        <v>-19.03</v>
      </c>
      <c r="R451" s="125"/>
      <c r="S451" s="125">
        <v>52.08</v>
      </c>
      <c r="T451" s="125"/>
      <c r="U451" s="125"/>
      <c r="V451" s="125"/>
      <c r="W451" s="128"/>
      <c r="X451" s="125"/>
    </row>
    <row r="452" spans="1:24" ht="15.75" customHeight="1" thickTop="1" thickBot="1" x14ac:dyDescent="0.25">
      <c r="A452" s="131" t="s">
        <v>403</v>
      </c>
      <c r="B452" s="131">
        <v>450</v>
      </c>
      <c r="C452" s="132" t="s">
        <v>977</v>
      </c>
      <c r="D452" s="132"/>
      <c r="E452" s="132">
        <v>11.6</v>
      </c>
      <c r="F452" s="132">
        <v>0</v>
      </c>
      <c r="G452" s="133">
        <v>2400</v>
      </c>
      <c r="H452" s="132">
        <v>28</v>
      </c>
      <c r="I452" s="133">
        <v>6960</v>
      </c>
      <c r="J452" s="132">
        <v>14.81</v>
      </c>
      <c r="K452" s="132">
        <v>1.02</v>
      </c>
      <c r="L452" s="132">
        <v>0.34</v>
      </c>
      <c r="M452" s="132"/>
      <c r="N452" s="132">
        <v>0.78</v>
      </c>
      <c r="O452" s="132">
        <v>5.67</v>
      </c>
      <c r="P452" s="132">
        <v>7.47</v>
      </c>
      <c r="Q452" s="132">
        <v>12.95</v>
      </c>
      <c r="R452" s="132">
        <v>5.6</v>
      </c>
      <c r="S452" s="132">
        <v>5.74</v>
      </c>
      <c r="T452" s="132"/>
      <c r="U452" s="132">
        <v>274</v>
      </c>
      <c r="V452" s="132">
        <v>277</v>
      </c>
      <c r="W452" s="137">
        <v>2.11</v>
      </c>
      <c r="X452" s="132"/>
    </row>
    <row r="453" spans="1:24" ht="15.75" customHeight="1" thickTop="1" thickBot="1" x14ac:dyDescent="0.25">
      <c r="A453" s="129" t="s">
        <v>402</v>
      </c>
      <c r="B453" s="129">
        <v>451</v>
      </c>
      <c r="C453" s="125" t="s">
        <v>977</v>
      </c>
      <c r="D453" s="125"/>
      <c r="E453" s="125">
        <v>0.62</v>
      </c>
      <c r="F453" s="125">
        <v>0</v>
      </c>
      <c r="G453" s="130">
        <v>14146000</v>
      </c>
      <c r="H453" s="130">
        <v>8804</v>
      </c>
      <c r="I453" s="130">
        <v>10551</v>
      </c>
      <c r="J453" s="125">
        <v>35.76</v>
      </c>
      <c r="K453" s="125">
        <v>3.65</v>
      </c>
      <c r="L453" s="125">
        <v>1.1200000000000001</v>
      </c>
      <c r="M453" s="125"/>
      <c r="N453" s="125">
        <v>0.02</v>
      </c>
      <c r="O453" s="125">
        <v>6.61</v>
      </c>
      <c r="P453" s="125">
        <v>11.07</v>
      </c>
      <c r="Q453" s="125">
        <v>82.35</v>
      </c>
      <c r="R453" s="125"/>
      <c r="S453" s="125">
        <v>16.14</v>
      </c>
      <c r="T453" s="125"/>
      <c r="U453" s="125">
        <v>460</v>
      </c>
      <c r="V453" s="125">
        <v>468</v>
      </c>
      <c r="W453" s="126">
        <v>-11.12</v>
      </c>
      <c r="X453" s="125"/>
    </row>
    <row r="454" spans="1:24" ht="15.75" customHeight="1" thickTop="1" thickBot="1" x14ac:dyDescent="0.25">
      <c r="A454" s="131" t="s">
        <v>401</v>
      </c>
      <c r="B454" s="131">
        <v>452</v>
      </c>
      <c r="C454" s="132" t="s">
        <v>979</v>
      </c>
      <c r="D454" s="132"/>
      <c r="E454" s="132">
        <v>2.2599999999999998</v>
      </c>
      <c r="F454" s="132">
        <v>0</v>
      </c>
      <c r="G454" s="133">
        <v>365100</v>
      </c>
      <c r="H454" s="132">
        <v>818</v>
      </c>
      <c r="I454" s="133">
        <v>2757</v>
      </c>
      <c r="J454" s="132">
        <v>8.7100000000000009</v>
      </c>
      <c r="K454" s="132">
        <v>0.59</v>
      </c>
      <c r="L454" s="132">
        <v>0.99</v>
      </c>
      <c r="M454" s="132">
        <v>0.06</v>
      </c>
      <c r="N454" s="132">
        <v>0.26</v>
      </c>
      <c r="O454" s="132">
        <v>5.31</v>
      </c>
      <c r="P454" s="132">
        <v>6.98</v>
      </c>
      <c r="Q454" s="132">
        <v>8.7899999999999991</v>
      </c>
      <c r="R454" s="132">
        <v>2.65</v>
      </c>
      <c r="S454" s="132">
        <v>48.03</v>
      </c>
      <c r="T454" s="132"/>
      <c r="U454" s="132">
        <v>144</v>
      </c>
      <c r="V454" s="132">
        <v>150</v>
      </c>
      <c r="W454" s="134">
        <v>0.12</v>
      </c>
      <c r="X454" s="132"/>
    </row>
    <row r="455" spans="1:24" ht="15.75" customHeight="1" thickTop="1" thickBot="1" x14ac:dyDescent="0.25">
      <c r="A455" s="129" t="s">
        <v>400</v>
      </c>
      <c r="B455" s="129">
        <v>453</v>
      </c>
      <c r="C455" s="125" t="s">
        <v>977</v>
      </c>
      <c r="D455" s="125"/>
      <c r="E455" s="125">
        <v>4.46</v>
      </c>
      <c r="F455" s="128">
        <v>1.36</v>
      </c>
      <c r="G455" s="130">
        <v>15998100</v>
      </c>
      <c r="H455" s="130">
        <v>71355</v>
      </c>
      <c r="I455" s="130">
        <v>15442</v>
      </c>
      <c r="J455" s="125"/>
      <c r="K455" s="125">
        <v>1.9</v>
      </c>
      <c r="L455" s="125">
        <v>0.73</v>
      </c>
      <c r="M455" s="125"/>
      <c r="N455" s="125">
        <v>0</v>
      </c>
      <c r="O455" s="125">
        <v>-2.72</v>
      </c>
      <c r="P455" s="125">
        <v>-6.6</v>
      </c>
      <c r="Q455" s="125">
        <v>-23.37</v>
      </c>
      <c r="R455" s="125"/>
      <c r="S455" s="125">
        <v>11.86</v>
      </c>
      <c r="T455" s="125"/>
      <c r="U455" s="125"/>
      <c r="V455" s="125"/>
      <c r="W455" s="128"/>
      <c r="X455" s="125"/>
    </row>
    <row r="456" spans="1:24" ht="15.75" customHeight="1" thickTop="1" thickBot="1" x14ac:dyDescent="0.25">
      <c r="A456" s="131" t="s">
        <v>399</v>
      </c>
      <c r="B456" s="131">
        <v>454</v>
      </c>
      <c r="C456" s="132" t="s">
        <v>979</v>
      </c>
      <c r="D456" s="132"/>
      <c r="E456" s="132">
        <v>7.2</v>
      </c>
      <c r="F456" s="135">
        <v>-0.69</v>
      </c>
      <c r="G456" s="133">
        <v>6502500</v>
      </c>
      <c r="H456" s="133">
        <v>47071</v>
      </c>
      <c r="I456" s="133">
        <v>18000</v>
      </c>
      <c r="J456" s="132">
        <v>10.8</v>
      </c>
      <c r="K456" s="132">
        <v>2.17</v>
      </c>
      <c r="L456" s="132">
        <v>0.68</v>
      </c>
      <c r="M456" s="132">
        <v>0.18</v>
      </c>
      <c r="N456" s="132">
        <v>0.67</v>
      </c>
      <c r="O456" s="132">
        <v>16.45</v>
      </c>
      <c r="P456" s="132">
        <v>21.37</v>
      </c>
      <c r="Q456" s="132">
        <v>29.04</v>
      </c>
      <c r="R456" s="132">
        <v>3.45</v>
      </c>
      <c r="S456" s="132">
        <v>45.22</v>
      </c>
      <c r="T456" s="132"/>
      <c r="U456" s="132">
        <v>118</v>
      </c>
      <c r="V456" s="132">
        <v>109</v>
      </c>
      <c r="W456" s="134">
        <v>0.64</v>
      </c>
      <c r="X456" s="132"/>
    </row>
    <row r="457" spans="1:24" ht="15.75" customHeight="1" thickTop="1" thickBot="1" x14ac:dyDescent="0.25">
      <c r="A457" s="129" t="s">
        <v>398</v>
      </c>
      <c r="B457" s="129">
        <v>455</v>
      </c>
      <c r="C457" s="125" t="s">
        <v>977</v>
      </c>
      <c r="D457" s="125" t="s">
        <v>118</v>
      </c>
      <c r="E457" s="125">
        <v>0.35</v>
      </c>
      <c r="F457" s="125">
        <v>0</v>
      </c>
      <c r="G457" s="125">
        <v>0</v>
      </c>
      <c r="H457" s="125">
        <v>0</v>
      </c>
      <c r="I457" s="125">
        <v>709</v>
      </c>
      <c r="J457" s="125"/>
      <c r="K457" s="125">
        <v>2.06</v>
      </c>
      <c r="L457" s="125">
        <v>0.43</v>
      </c>
      <c r="M457" s="125"/>
      <c r="N457" s="125">
        <v>0</v>
      </c>
      <c r="O457" s="125">
        <v>1.69</v>
      </c>
      <c r="P457" s="125">
        <v>2.21</v>
      </c>
      <c r="Q457" s="125">
        <v>15.08</v>
      </c>
      <c r="R457" s="125"/>
      <c r="S457" s="125">
        <v>64.790000000000006</v>
      </c>
      <c r="T457" s="125"/>
      <c r="U457" s="125"/>
      <c r="V457" s="125"/>
      <c r="W457" s="128"/>
      <c r="X457" s="125"/>
    </row>
    <row r="458" spans="1:24" ht="15.75" customHeight="1" thickTop="1" thickBot="1" x14ac:dyDescent="0.25">
      <c r="A458" s="131" t="s">
        <v>1006</v>
      </c>
      <c r="B458" s="131">
        <v>456</v>
      </c>
      <c r="C458" s="131" t="s">
        <v>279</v>
      </c>
      <c r="D458" s="132"/>
      <c r="E458" s="132">
        <v>7.45</v>
      </c>
      <c r="F458" s="135">
        <v>-5.0999999999999996</v>
      </c>
      <c r="G458" s="133">
        <v>6717900</v>
      </c>
      <c r="H458" s="133">
        <v>50721</v>
      </c>
      <c r="I458" s="133">
        <v>2354</v>
      </c>
      <c r="J458" s="132">
        <v>79.069999999999993</v>
      </c>
      <c r="K458" s="132"/>
      <c r="L458" s="132"/>
      <c r="M458" s="132">
        <v>0.1</v>
      </c>
      <c r="N458" s="132">
        <v>0.09</v>
      </c>
      <c r="O458" s="132">
        <v>8.24</v>
      </c>
      <c r="P458" s="132">
        <v>17.57</v>
      </c>
      <c r="Q458" s="132">
        <v>4.45</v>
      </c>
      <c r="R458" s="132"/>
      <c r="S458" s="132">
        <v>25.52</v>
      </c>
      <c r="T458" s="132"/>
      <c r="U458" s="132">
        <v>545</v>
      </c>
      <c r="V458" s="132">
        <v>567</v>
      </c>
      <c r="W458" s="134"/>
      <c r="X458" s="132"/>
    </row>
    <row r="459" spans="1:24" ht="15.75" customHeight="1" thickTop="1" thickBot="1" x14ac:dyDescent="0.25">
      <c r="A459" s="129" t="s">
        <v>1007</v>
      </c>
      <c r="B459" s="129">
        <v>457</v>
      </c>
      <c r="C459" s="129" t="s">
        <v>279</v>
      </c>
      <c r="D459" s="125"/>
      <c r="E459" s="125">
        <v>3.5</v>
      </c>
      <c r="F459" s="128">
        <v>2.94</v>
      </c>
      <c r="G459" s="130">
        <v>32036800</v>
      </c>
      <c r="H459" s="130">
        <v>112201</v>
      </c>
      <c r="I459" s="130">
        <v>1890</v>
      </c>
      <c r="J459" s="125">
        <v>27.09</v>
      </c>
      <c r="K459" s="125"/>
      <c r="L459" s="125"/>
      <c r="M459" s="125"/>
      <c r="N459" s="125">
        <v>0.13</v>
      </c>
      <c r="O459" s="125">
        <v>14.05</v>
      </c>
      <c r="P459" s="125">
        <v>23.26</v>
      </c>
      <c r="Q459" s="125">
        <v>9.66</v>
      </c>
      <c r="R459" s="125"/>
      <c r="S459" s="125">
        <v>25</v>
      </c>
      <c r="T459" s="125"/>
      <c r="U459" s="125">
        <v>363</v>
      </c>
      <c r="V459" s="125">
        <v>368</v>
      </c>
      <c r="W459" s="128"/>
      <c r="X459" s="125"/>
    </row>
    <row r="460" spans="1:24" ht="15.75" customHeight="1" thickTop="1" thickBot="1" x14ac:dyDescent="0.25">
      <c r="A460" s="131" t="s">
        <v>397</v>
      </c>
      <c r="B460" s="131">
        <v>458</v>
      </c>
      <c r="C460" s="132" t="s">
        <v>979</v>
      </c>
      <c r="D460" s="132"/>
      <c r="E460" s="132">
        <v>1.18</v>
      </c>
      <c r="F460" s="135">
        <v>-0.84</v>
      </c>
      <c r="G460" s="133">
        <v>21100</v>
      </c>
      <c r="H460" s="132">
        <v>25</v>
      </c>
      <c r="I460" s="132">
        <v>757</v>
      </c>
      <c r="J460" s="132"/>
      <c r="K460" s="132">
        <v>1.1100000000000001</v>
      </c>
      <c r="L460" s="132">
        <v>1.89</v>
      </c>
      <c r="M460" s="132"/>
      <c r="N460" s="132">
        <v>0</v>
      </c>
      <c r="O460" s="132">
        <v>-2.91</v>
      </c>
      <c r="P460" s="132">
        <v>-6.11</v>
      </c>
      <c r="Q460" s="138">
        <v>-1308.72</v>
      </c>
      <c r="R460" s="132"/>
      <c r="S460" s="132">
        <v>19.84</v>
      </c>
      <c r="T460" s="132"/>
      <c r="U460" s="132"/>
      <c r="V460" s="132"/>
      <c r="W460" s="134"/>
      <c r="X460" s="132"/>
    </row>
    <row r="461" spans="1:24" ht="15.75" customHeight="1" thickTop="1" thickBot="1" x14ac:dyDescent="0.25">
      <c r="A461" s="129" t="s">
        <v>396</v>
      </c>
      <c r="B461" s="129">
        <v>459</v>
      </c>
      <c r="C461" s="125" t="s">
        <v>977</v>
      </c>
      <c r="D461" s="125"/>
      <c r="E461" s="125">
        <v>12.7</v>
      </c>
      <c r="F461" s="125">
        <v>0</v>
      </c>
      <c r="G461" s="130">
        <v>1652600</v>
      </c>
      <c r="H461" s="130">
        <v>21097</v>
      </c>
      <c r="I461" s="130">
        <v>27794</v>
      </c>
      <c r="J461" s="125">
        <v>11.32</v>
      </c>
      <c r="K461" s="125">
        <v>0.64</v>
      </c>
      <c r="L461" s="125">
        <v>0.8</v>
      </c>
      <c r="M461" s="125">
        <v>0.65</v>
      </c>
      <c r="N461" s="125">
        <v>1.1200000000000001</v>
      </c>
      <c r="O461" s="125">
        <v>4.47</v>
      </c>
      <c r="P461" s="125">
        <v>5.6</v>
      </c>
      <c r="Q461" s="125">
        <v>8.94</v>
      </c>
      <c r="R461" s="125">
        <v>7.56</v>
      </c>
      <c r="S461" s="125">
        <v>28.16</v>
      </c>
      <c r="T461" s="125"/>
      <c r="U461" s="125">
        <v>212</v>
      </c>
      <c r="V461" s="125">
        <v>212</v>
      </c>
      <c r="W461" s="126">
        <v>-0.79</v>
      </c>
      <c r="X461" s="125"/>
    </row>
    <row r="462" spans="1:24" ht="15.75" customHeight="1" thickTop="1" thickBot="1" x14ac:dyDescent="0.25">
      <c r="A462" s="131" t="s">
        <v>395</v>
      </c>
      <c r="B462" s="131">
        <v>460</v>
      </c>
      <c r="C462" s="132" t="s">
        <v>977</v>
      </c>
      <c r="D462" s="132"/>
      <c r="E462" s="132">
        <v>17.5</v>
      </c>
      <c r="F462" s="134">
        <v>2.34</v>
      </c>
      <c r="G462" s="133">
        <v>23913900</v>
      </c>
      <c r="H462" s="133">
        <v>418119</v>
      </c>
      <c r="I462" s="133">
        <v>27288</v>
      </c>
      <c r="J462" s="132"/>
      <c r="K462" s="132">
        <v>2.4900000000000002</v>
      </c>
      <c r="L462" s="132">
        <v>1.1100000000000001</v>
      </c>
      <c r="M462" s="132"/>
      <c r="N462" s="132">
        <v>0</v>
      </c>
      <c r="O462" s="132">
        <v>-1.07</v>
      </c>
      <c r="P462" s="132">
        <v>-6.92</v>
      </c>
      <c r="Q462" s="132">
        <v>27.67</v>
      </c>
      <c r="R462" s="132"/>
      <c r="S462" s="132">
        <v>46.85</v>
      </c>
      <c r="T462" s="132"/>
      <c r="U462" s="132"/>
      <c r="V462" s="132"/>
      <c r="W462" s="134"/>
      <c r="X462" s="132"/>
    </row>
    <row r="463" spans="1:24" ht="15.75" customHeight="1" thickTop="1" thickBot="1" x14ac:dyDescent="0.25">
      <c r="A463" s="129" t="s">
        <v>394</v>
      </c>
      <c r="B463" s="129">
        <v>461</v>
      </c>
      <c r="C463" s="125" t="s">
        <v>977</v>
      </c>
      <c r="D463" s="125"/>
      <c r="E463" s="125">
        <v>2.2400000000000002</v>
      </c>
      <c r="F463" s="128">
        <v>10.89</v>
      </c>
      <c r="G463" s="130">
        <v>186948100</v>
      </c>
      <c r="H463" s="130">
        <v>406343</v>
      </c>
      <c r="I463" s="130">
        <v>5313</v>
      </c>
      <c r="J463" s="125"/>
      <c r="K463" s="125">
        <v>0.91</v>
      </c>
      <c r="L463" s="125">
        <v>0.43</v>
      </c>
      <c r="M463" s="125"/>
      <c r="N463" s="125">
        <v>0</v>
      </c>
      <c r="O463" s="125">
        <v>-9.01</v>
      </c>
      <c r="P463" s="125">
        <v>-15.04</v>
      </c>
      <c r="Q463" s="125">
        <v>7.87</v>
      </c>
      <c r="R463" s="125"/>
      <c r="S463" s="125">
        <v>55.58</v>
      </c>
      <c r="T463" s="125"/>
      <c r="U463" s="125"/>
      <c r="V463" s="125"/>
      <c r="W463" s="128"/>
      <c r="X463" s="125"/>
    </row>
    <row r="464" spans="1:24" ht="15.75" customHeight="1" thickTop="1" thickBot="1" x14ac:dyDescent="0.25">
      <c r="A464" s="131" t="s">
        <v>393</v>
      </c>
      <c r="B464" s="131">
        <v>462</v>
      </c>
      <c r="C464" s="132" t="s">
        <v>977</v>
      </c>
      <c r="D464" s="132"/>
      <c r="E464" s="132">
        <v>5.9</v>
      </c>
      <c r="F464" s="134">
        <v>0.85</v>
      </c>
      <c r="G464" s="133">
        <v>182400</v>
      </c>
      <c r="H464" s="133">
        <v>1070</v>
      </c>
      <c r="I464" s="133">
        <v>1675</v>
      </c>
      <c r="J464" s="132">
        <v>11.46</v>
      </c>
      <c r="K464" s="132">
        <v>2.38</v>
      </c>
      <c r="L464" s="132">
        <v>1.1399999999999999</v>
      </c>
      <c r="M464" s="132">
        <v>0.4</v>
      </c>
      <c r="N464" s="132">
        <v>0.51</v>
      </c>
      <c r="O464" s="132">
        <v>11.44</v>
      </c>
      <c r="P464" s="132">
        <v>20.97</v>
      </c>
      <c r="Q464" s="132">
        <v>-0.35</v>
      </c>
      <c r="R464" s="132">
        <v>8.5500000000000007</v>
      </c>
      <c r="S464" s="132">
        <v>46.6</v>
      </c>
      <c r="T464" s="132"/>
      <c r="U464" s="132">
        <v>135</v>
      </c>
      <c r="V464" s="132">
        <v>155</v>
      </c>
      <c r="W464" s="137">
        <v>1.22</v>
      </c>
      <c r="X464" s="132"/>
    </row>
    <row r="465" spans="1:24" ht="15.75" customHeight="1" thickTop="1" thickBot="1" x14ac:dyDescent="0.25">
      <c r="A465" s="129" t="s">
        <v>392</v>
      </c>
      <c r="B465" s="129">
        <v>463</v>
      </c>
      <c r="C465" s="125" t="s">
        <v>977</v>
      </c>
      <c r="D465" s="125"/>
      <c r="E465" s="125">
        <v>18.8</v>
      </c>
      <c r="F465" s="125">
        <v>0</v>
      </c>
      <c r="G465" s="130">
        <v>14032000</v>
      </c>
      <c r="H465" s="130">
        <v>264376</v>
      </c>
      <c r="I465" s="130">
        <v>31396</v>
      </c>
      <c r="J465" s="125">
        <v>14.13</v>
      </c>
      <c r="K465" s="125">
        <v>3.73</v>
      </c>
      <c r="L465" s="125">
        <v>4.32</v>
      </c>
      <c r="M465" s="125">
        <v>0.5</v>
      </c>
      <c r="N465" s="125">
        <v>1.33</v>
      </c>
      <c r="O465" s="125">
        <v>9.34</v>
      </c>
      <c r="P465" s="125">
        <v>29.02</v>
      </c>
      <c r="Q465" s="125">
        <v>1.64</v>
      </c>
      <c r="R465" s="125">
        <v>2.66</v>
      </c>
      <c r="S465" s="125">
        <v>56.87</v>
      </c>
      <c r="T465" s="125"/>
      <c r="U465" s="125">
        <v>187</v>
      </c>
      <c r="V465" s="125">
        <v>232</v>
      </c>
      <c r="W465" s="128">
        <v>0.37</v>
      </c>
      <c r="X465" s="125"/>
    </row>
    <row r="466" spans="1:24" ht="15.75" customHeight="1" thickTop="1" thickBot="1" x14ac:dyDescent="0.25">
      <c r="A466" s="131" t="s">
        <v>391</v>
      </c>
      <c r="B466" s="131">
        <v>464</v>
      </c>
      <c r="C466" s="132" t="s">
        <v>979</v>
      </c>
      <c r="D466" s="132"/>
      <c r="E466" s="132">
        <v>28.25</v>
      </c>
      <c r="F466" s="134">
        <v>1.8</v>
      </c>
      <c r="G466" s="133">
        <v>13551300</v>
      </c>
      <c r="H466" s="133">
        <v>380442</v>
      </c>
      <c r="I466" s="133">
        <v>25425</v>
      </c>
      <c r="J466" s="132">
        <v>11.3</v>
      </c>
      <c r="K466" s="132">
        <v>1.76</v>
      </c>
      <c r="L466" s="132">
        <v>0.3</v>
      </c>
      <c r="M466" s="132">
        <v>0.54</v>
      </c>
      <c r="N466" s="132">
        <v>2.5</v>
      </c>
      <c r="O466" s="132">
        <v>15.18</v>
      </c>
      <c r="P466" s="132">
        <v>16.899999999999999</v>
      </c>
      <c r="Q466" s="132">
        <v>19.809999999999999</v>
      </c>
      <c r="R466" s="132">
        <v>2.34</v>
      </c>
      <c r="S466" s="132">
        <v>48.96</v>
      </c>
      <c r="T466" s="132"/>
      <c r="U466" s="132">
        <v>142</v>
      </c>
      <c r="V466" s="132">
        <v>121</v>
      </c>
      <c r="W466" s="135">
        <v>-0.35</v>
      </c>
      <c r="X466" s="132"/>
    </row>
    <row r="467" spans="1:24" ht="15.75" customHeight="1" thickTop="1" thickBot="1" x14ac:dyDescent="0.25">
      <c r="A467" s="129" t="s">
        <v>390</v>
      </c>
      <c r="B467" s="129">
        <v>465</v>
      </c>
      <c r="C467" s="125" t="s">
        <v>977</v>
      </c>
      <c r="D467" s="125"/>
      <c r="E467" s="125">
        <v>38.25</v>
      </c>
      <c r="F467" s="126">
        <v>-0.65</v>
      </c>
      <c r="G467" s="130">
        <v>53404300</v>
      </c>
      <c r="H467" s="130">
        <v>2052005</v>
      </c>
      <c r="I467" s="130">
        <v>1092535</v>
      </c>
      <c r="J467" s="125">
        <v>15.19</v>
      </c>
      <c r="K467" s="125">
        <v>1.1499999999999999</v>
      </c>
      <c r="L467" s="125">
        <v>1.43</v>
      </c>
      <c r="M467" s="125">
        <v>0.82</v>
      </c>
      <c r="N467" s="125">
        <v>2.52</v>
      </c>
      <c r="O467" s="125">
        <v>6</v>
      </c>
      <c r="P467" s="125">
        <v>7.9</v>
      </c>
      <c r="Q467" s="125">
        <v>9.59</v>
      </c>
      <c r="R467" s="125">
        <v>2.6</v>
      </c>
      <c r="S467" s="125">
        <v>48.88</v>
      </c>
      <c r="T467" s="125"/>
      <c r="U467" s="125">
        <v>278</v>
      </c>
      <c r="V467" s="125">
        <v>281</v>
      </c>
      <c r="W467" s="128">
        <v>0.23</v>
      </c>
      <c r="X467" s="125"/>
    </row>
    <row r="468" spans="1:24" ht="15.75" customHeight="1" thickTop="1" thickBot="1" x14ac:dyDescent="0.25">
      <c r="A468" s="131" t="s">
        <v>389</v>
      </c>
      <c r="B468" s="131">
        <v>466</v>
      </c>
      <c r="C468" s="132" t="s">
        <v>977</v>
      </c>
      <c r="D468" s="132"/>
      <c r="E468" s="132">
        <v>117</v>
      </c>
      <c r="F468" s="134">
        <v>0.43</v>
      </c>
      <c r="G468" s="133">
        <v>4088300</v>
      </c>
      <c r="H468" s="133">
        <v>477649</v>
      </c>
      <c r="I468" s="133">
        <v>464488</v>
      </c>
      <c r="J468" s="132">
        <v>18.16</v>
      </c>
      <c r="K468" s="132">
        <v>1.22</v>
      </c>
      <c r="L468" s="132">
        <v>0.91</v>
      </c>
      <c r="M468" s="132">
        <v>2.75</v>
      </c>
      <c r="N468" s="132">
        <v>6.44</v>
      </c>
      <c r="O468" s="132">
        <v>5.94</v>
      </c>
      <c r="P468" s="132">
        <v>6.75</v>
      </c>
      <c r="Q468" s="132">
        <v>21.35</v>
      </c>
      <c r="R468" s="132">
        <v>3.65</v>
      </c>
      <c r="S468" s="132">
        <v>34.69</v>
      </c>
      <c r="T468" s="132"/>
      <c r="U468" s="132">
        <v>342</v>
      </c>
      <c r="V468" s="132">
        <v>334</v>
      </c>
      <c r="W468" s="135">
        <v>-3.86</v>
      </c>
      <c r="X468" s="132"/>
    </row>
    <row r="469" spans="1:24" ht="15.75" customHeight="1" thickTop="1" thickBot="1" x14ac:dyDescent="0.25">
      <c r="A469" s="129" t="s">
        <v>388</v>
      </c>
      <c r="B469" s="129">
        <v>467</v>
      </c>
      <c r="C469" s="125" t="s">
        <v>977</v>
      </c>
      <c r="D469" s="125"/>
      <c r="E469" s="125">
        <v>64.25</v>
      </c>
      <c r="F469" s="126">
        <v>-0.39</v>
      </c>
      <c r="G469" s="130">
        <v>13829900</v>
      </c>
      <c r="H469" s="130">
        <v>893164</v>
      </c>
      <c r="I469" s="130">
        <v>289694</v>
      </c>
      <c r="J469" s="125">
        <v>15.43</v>
      </c>
      <c r="K469" s="125">
        <v>0.99</v>
      </c>
      <c r="L469" s="125">
        <v>0.71</v>
      </c>
      <c r="M469" s="125">
        <v>1</v>
      </c>
      <c r="N469" s="125">
        <v>4.16</v>
      </c>
      <c r="O469" s="125">
        <v>5.0199999999999996</v>
      </c>
      <c r="P469" s="125">
        <v>6.58</v>
      </c>
      <c r="Q469" s="125">
        <v>9.5299999999999994</v>
      </c>
      <c r="R469" s="125">
        <v>1.55</v>
      </c>
      <c r="S469" s="125">
        <v>54.32</v>
      </c>
      <c r="T469" s="125"/>
      <c r="U469" s="125">
        <v>295</v>
      </c>
      <c r="V469" s="125">
        <v>300</v>
      </c>
      <c r="W469" s="126">
        <v>-0.87</v>
      </c>
      <c r="X469" s="125"/>
    </row>
    <row r="470" spans="1:24" ht="15.75" customHeight="1" thickTop="1" thickBot="1" x14ac:dyDescent="0.25">
      <c r="A470" s="131" t="s">
        <v>387</v>
      </c>
      <c r="B470" s="131">
        <v>468</v>
      </c>
      <c r="C470" s="132" t="s">
        <v>977</v>
      </c>
      <c r="D470" s="132"/>
      <c r="E470" s="132">
        <v>4.4400000000000004</v>
      </c>
      <c r="F470" s="135">
        <v>-1.33</v>
      </c>
      <c r="G470" s="133">
        <v>1946300</v>
      </c>
      <c r="H470" s="133">
        <v>8668</v>
      </c>
      <c r="I470" s="133">
        <v>3329</v>
      </c>
      <c r="J470" s="132">
        <v>33.85</v>
      </c>
      <c r="K470" s="132">
        <v>3.13</v>
      </c>
      <c r="L470" s="132">
        <v>0.26</v>
      </c>
      <c r="M470" s="132">
        <v>0.14000000000000001</v>
      </c>
      <c r="N470" s="132">
        <v>0.13</v>
      </c>
      <c r="O470" s="132">
        <v>7.33</v>
      </c>
      <c r="P470" s="132">
        <v>8.7899999999999991</v>
      </c>
      <c r="Q470" s="132">
        <v>9.1999999999999993</v>
      </c>
      <c r="R470" s="132">
        <v>3.11</v>
      </c>
      <c r="S470" s="132">
        <v>40.590000000000003</v>
      </c>
      <c r="T470" s="132"/>
      <c r="U470" s="132">
        <v>464</v>
      </c>
      <c r="V470" s="132">
        <v>456</v>
      </c>
      <c r="W470" s="137">
        <v>3.23</v>
      </c>
      <c r="X470" s="132"/>
    </row>
    <row r="471" spans="1:24" ht="15.75" customHeight="1" thickTop="1" thickBot="1" x14ac:dyDescent="0.25">
      <c r="A471" s="129" t="s">
        <v>386</v>
      </c>
      <c r="B471" s="129">
        <v>469</v>
      </c>
      <c r="C471" s="125" t="s">
        <v>979</v>
      </c>
      <c r="D471" s="125"/>
      <c r="E471" s="125">
        <v>5.4</v>
      </c>
      <c r="F471" s="126">
        <v>-0.92</v>
      </c>
      <c r="G471" s="130">
        <v>84700</v>
      </c>
      <c r="H471" s="125">
        <v>456</v>
      </c>
      <c r="I471" s="130">
        <v>2160</v>
      </c>
      <c r="J471" s="125">
        <v>19.48</v>
      </c>
      <c r="K471" s="125">
        <v>1.1299999999999999</v>
      </c>
      <c r="L471" s="125">
        <v>0.13</v>
      </c>
      <c r="M471" s="125">
        <v>0.46</v>
      </c>
      <c r="N471" s="125">
        <v>0.28000000000000003</v>
      </c>
      <c r="O471" s="125">
        <v>5.66</v>
      </c>
      <c r="P471" s="125">
        <v>5.67</v>
      </c>
      <c r="Q471" s="125">
        <v>12.58</v>
      </c>
      <c r="R471" s="125">
        <v>8.44</v>
      </c>
      <c r="S471" s="125">
        <v>15</v>
      </c>
      <c r="T471" s="125"/>
      <c r="U471" s="125">
        <v>372</v>
      </c>
      <c r="V471" s="125">
        <v>355</v>
      </c>
      <c r="W471" s="126">
        <v>-0.17</v>
      </c>
      <c r="X471" s="125"/>
    </row>
    <row r="472" spans="1:24" ht="15.75" customHeight="1" thickTop="1" thickBot="1" x14ac:dyDescent="0.25">
      <c r="A472" s="131" t="s">
        <v>385</v>
      </c>
      <c r="B472" s="131">
        <v>470</v>
      </c>
      <c r="C472" s="132" t="s">
        <v>977</v>
      </c>
      <c r="D472" s="132"/>
      <c r="E472" s="132">
        <v>2.2200000000000002</v>
      </c>
      <c r="F472" s="135">
        <v>-0.89</v>
      </c>
      <c r="G472" s="133">
        <v>20646400</v>
      </c>
      <c r="H472" s="133">
        <v>46043</v>
      </c>
      <c r="I472" s="133">
        <v>23786</v>
      </c>
      <c r="J472" s="132">
        <v>11.65</v>
      </c>
      <c r="K472" s="132">
        <v>0.88</v>
      </c>
      <c r="L472" s="132">
        <v>0.79</v>
      </c>
      <c r="M472" s="132">
        <v>0.08</v>
      </c>
      <c r="N472" s="132">
        <v>0.19</v>
      </c>
      <c r="O472" s="132">
        <v>5.36</v>
      </c>
      <c r="P472" s="132">
        <v>7.6</v>
      </c>
      <c r="Q472" s="132">
        <v>20.58</v>
      </c>
      <c r="R472" s="132">
        <v>5.36</v>
      </c>
      <c r="S472" s="132">
        <v>74.86</v>
      </c>
      <c r="T472" s="132"/>
      <c r="U472" s="132">
        <v>200</v>
      </c>
      <c r="V472" s="132">
        <v>211</v>
      </c>
      <c r="W472" s="135">
        <v>-2</v>
      </c>
      <c r="X472" s="132"/>
    </row>
    <row r="473" spans="1:24" ht="15.75" customHeight="1" thickTop="1" thickBot="1" x14ac:dyDescent="0.25">
      <c r="A473" s="129" t="s">
        <v>384</v>
      </c>
      <c r="B473" s="129">
        <v>471</v>
      </c>
      <c r="C473" s="125" t="s">
        <v>977</v>
      </c>
      <c r="D473" s="125"/>
      <c r="E473" s="125">
        <v>4.3</v>
      </c>
      <c r="F473" s="128">
        <v>0.47</v>
      </c>
      <c r="G473" s="130">
        <v>64300</v>
      </c>
      <c r="H473" s="125">
        <v>278</v>
      </c>
      <c r="I473" s="125">
        <v>424</v>
      </c>
      <c r="J473" s="125">
        <v>19.28</v>
      </c>
      <c r="K473" s="125">
        <v>0.95</v>
      </c>
      <c r="L473" s="125">
        <v>0.16</v>
      </c>
      <c r="M473" s="125">
        <v>0.25</v>
      </c>
      <c r="N473" s="125">
        <v>0.22</v>
      </c>
      <c r="O473" s="125">
        <v>4.43</v>
      </c>
      <c r="P473" s="125">
        <v>4.99</v>
      </c>
      <c r="Q473" s="125">
        <v>-1.87</v>
      </c>
      <c r="R473" s="125">
        <v>7.01</v>
      </c>
      <c r="S473" s="125">
        <v>43.1</v>
      </c>
      <c r="T473" s="125"/>
      <c r="U473" s="125">
        <v>374</v>
      </c>
      <c r="V473" s="125">
        <v>370</v>
      </c>
      <c r="W473" s="128">
        <v>0.46</v>
      </c>
      <c r="X473" s="125"/>
    </row>
    <row r="474" spans="1:24" ht="15.75" customHeight="1" thickTop="1" thickBot="1" x14ac:dyDescent="0.25">
      <c r="A474" s="131" t="s">
        <v>383</v>
      </c>
      <c r="B474" s="131">
        <v>472</v>
      </c>
      <c r="C474" s="132" t="s">
        <v>977</v>
      </c>
      <c r="D474" s="132"/>
      <c r="E474" s="132">
        <v>5.3</v>
      </c>
      <c r="F474" s="134">
        <v>0.95</v>
      </c>
      <c r="G474" s="133">
        <v>219400</v>
      </c>
      <c r="H474" s="133">
        <v>1161</v>
      </c>
      <c r="I474" s="133">
        <v>1808</v>
      </c>
      <c r="J474" s="132">
        <v>12.15</v>
      </c>
      <c r="K474" s="132">
        <v>1.05</v>
      </c>
      <c r="L474" s="132">
        <v>0.14000000000000001</v>
      </c>
      <c r="M474" s="132">
        <v>0.25</v>
      </c>
      <c r="N474" s="132">
        <v>0.44</v>
      </c>
      <c r="O474" s="132">
        <v>8.89</v>
      </c>
      <c r="P474" s="132">
        <v>8.7899999999999991</v>
      </c>
      <c r="Q474" s="132">
        <v>9.75</v>
      </c>
      <c r="R474" s="132">
        <v>7.62</v>
      </c>
      <c r="S474" s="132">
        <v>40.51</v>
      </c>
      <c r="T474" s="132"/>
      <c r="U474" s="132">
        <v>198</v>
      </c>
      <c r="V474" s="132">
        <v>181</v>
      </c>
      <c r="W474" s="134"/>
      <c r="X474" s="132"/>
    </row>
    <row r="475" spans="1:24" ht="15.75" customHeight="1" thickTop="1" thickBot="1" x14ac:dyDescent="0.25">
      <c r="A475" s="129" t="s">
        <v>382</v>
      </c>
      <c r="B475" s="129">
        <v>473</v>
      </c>
      <c r="C475" s="125" t="s">
        <v>977</v>
      </c>
      <c r="D475" s="125"/>
      <c r="E475" s="125">
        <v>140</v>
      </c>
      <c r="F475" s="125">
        <v>0</v>
      </c>
      <c r="G475" s="130">
        <v>70000</v>
      </c>
      <c r="H475" s="130">
        <v>9861</v>
      </c>
      <c r="I475" s="130">
        <v>33600</v>
      </c>
      <c r="J475" s="125">
        <v>50.36</v>
      </c>
      <c r="K475" s="125">
        <v>2.54</v>
      </c>
      <c r="L475" s="125">
        <v>0.91</v>
      </c>
      <c r="M475" s="125">
        <v>0.9</v>
      </c>
      <c r="N475" s="125">
        <v>2.78</v>
      </c>
      <c r="O475" s="125">
        <v>2.97</v>
      </c>
      <c r="P475" s="125">
        <v>5.54</v>
      </c>
      <c r="Q475" s="125">
        <v>12.85</v>
      </c>
      <c r="R475" s="125">
        <v>2.57</v>
      </c>
      <c r="S475" s="125">
        <v>19.88</v>
      </c>
      <c r="T475" s="125"/>
      <c r="U475" s="125">
        <v>572</v>
      </c>
      <c r="V475" s="125">
        <v>585</v>
      </c>
      <c r="W475" s="126">
        <v>-28.29</v>
      </c>
      <c r="X475" s="125"/>
    </row>
    <row r="476" spans="1:24" ht="15.75" customHeight="1" thickTop="1" thickBot="1" x14ac:dyDescent="0.25">
      <c r="A476" s="131" t="s">
        <v>381</v>
      </c>
      <c r="B476" s="131">
        <v>474</v>
      </c>
      <c r="C476" s="132" t="s">
        <v>977</v>
      </c>
      <c r="D476" s="132"/>
      <c r="E476" s="132">
        <v>49.75</v>
      </c>
      <c r="F476" s="135">
        <v>-0.5</v>
      </c>
      <c r="G476" s="133">
        <v>3628900</v>
      </c>
      <c r="H476" s="133">
        <v>180931</v>
      </c>
      <c r="I476" s="133">
        <v>72138</v>
      </c>
      <c r="J476" s="132">
        <v>10.29</v>
      </c>
      <c r="K476" s="132">
        <v>1.1100000000000001</v>
      </c>
      <c r="L476" s="132">
        <v>0.85</v>
      </c>
      <c r="M476" s="132">
        <v>1.25</v>
      </c>
      <c r="N476" s="132">
        <v>4.84</v>
      </c>
      <c r="O476" s="132">
        <v>7.73</v>
      </c>
      <c r="P476" s="132">
        <v>11.32</v>
      </c>
      <c r="Q476" s="132">
        <v>28.64</v>
      </c>
      <c r="R476" s="132">
        <v>4.8</v>
      </c>
      <c r="S476" s="132">
        <v>54.99</v>
      </c>
      <c r="T476" s="132"/>
      <c r="U476" s="132">
        <v>146</v>
      </c>
      <c r="V476" s="132">
        <v>150</v>
      </c>
      <c r="W476" s="134">
        <v>0.54</v>
      </c>
      <c r="X476" s="132"/>
    </row>
    <row r="477" spans="1:24" ht="15.75" customHeight="1" thickTop="1" thickBot="1" x14ac:dyDescent="0.25">
      <c r="A477" s="129" t="s">
        <v>380</v>
      </c>
      <c r="B477" s="129">
        <v>475</v>
      </c>
      <c r="C477" s="125" t="s">
        <v>979</v>
      </c>
      <c r="D477" s="125"/>
      <c r="E477" s="125">
        <v>20.3</v>
      </c>
      <c r="F477" s="128">
        <v>8.56</v>
      </c>
      <c r="G477" s="130">
        <v>38725500</v>
      </c>
      <c r="H477" s="130">
        <v>760091</v>
      </c>
      <c r="I477" s="130">
        <v>40600</v>
      </c>
      <c r="J477" s="125">
        <v>90.89</v>
      </c>
      <c r="K477" s="125">
        <v>9.76</v>
      </c>
      <c r="L477" s="125">
        <v>0.19</v>
      </c>
      <c r="M477" s="125">
        <v>0.15</v>
      </c>
      <c r="N477" s="125">
        <v>0.22</v>
      </c>
      <c r="O477" s="125">
        <v>11.19</v>
      </c>
      <c r="P477" s="125">
        <v>10.93</v>
      </c>
      <c r="Q477" s="125">
        <v>8.9600000000000009</v>
      </c>
      <c r="R477" s="125">
        <v>0.8</v>
      </c>
      <c r="S477" s="125">
        <v>27.62</v>
      </c>
      <c r="T477" s="125"/>
      <c r="U477" s="125">
        <v>577</v>
      </c>
      <c r="V477" s="125">
        <v>558</v>
      </c>
      <c r="W477" s="136">
        <v>1.93</v>
      </c>
      <c r="X477" s="125"/>
    </row>
    <row r="478" spans="1:24" ht="15.75" customHeight="1" thickTop="1" thickBot="1" x14ac:dyDescent="0.25">
      <c r="A478" s="131" t="s">
        <v>379</v>
      </c>
      <c r="B478" s="131">
        <v>476</v>
      </c>
      <c r="C478" s="132" t="s">
        <v>977</v>
      </c>
      <c r="D478" s="132"/>
      <c r="E478" s="132">
        <v>3.84</v>
      </c>
      <c r="F478" s="132">
        <v>0</v>
      </c>
      <c r="G478" s="133">
        <v>728500</v>
      </c>
      <c r="H478" s="133">
        <v>2805</v>
      </c>
      <c r="I478" s="133">
        <v>2369</v>
      </c>
      <c r="J478" s="132">
        <v>42.64</v>
      </c>
      <c r="K478" s="132">
        <v>2.8</v>
      </c>
      <c r="L478" s="132">
        <v>0.3</v>
      </c>
      <c r="M478" s="132"/>
      <c r="N478" s="132">
        <v>0.09</v>
      </c>
      <c r="O478" s="132">
        <v>6.36</v>
      </c>
      <c r="P478" s="132">
        <v>6.79</v>
      </c>
      <c r="Q478" s="132">
        <v>6.26</v>
      </c>
      <c r="R478" s="132"/>
      <c r="S478" s="132">
        <v>8.1300000000000008</v>
      </c>
      <c r="T478" s="132"/>
      <c r="U478" s="132">
        <v>527</v>
      </c>
      <c r="V478" s="132">
        <v>515</v>
      </c>
      <c r="W478" s="134">
        <v>0.49</v>
      </c>
      <c r="X478" s="132"/>
    </row>
    <row r="479" spans="1:24" ht="15.75" customHeight="1" thickTop="1" thickBot="1" x14ac:dyDescent="0.25">
      <c r="A479" s="129" t="s">
        <v>378</v>
      </c>
      <c r="B479" s="129">
        <v>477</v>
      </c>
      <c r="C479" s="125" t="s">
        <v>977</v>
      </c>
      <c r="D479" s="125"/>
      <c r="E479" s="125">
        <v>43.75</v>
      </c>
      <c r="F479" s="128">
        <v>1.1599999999999999</v>
      </c>
      <c r="G479" s="130">
        <v>11868900</v>
      </c>
      <c r="H479" s="130">
        <v>520585</v>
      </c>
      <c r="I479" s="130">
        <v>36258</v>
      </c>
      <c r="J479" s="125">
        <v>7.76</v>
      </c>
      <c r="K479" s="125">
        <v>2.9</v>
      </c>
      <c r="L479" s="125">
        <v>0.98</v>
      </c>
      <c r="M479" s="125">
        <v>0.5</v>
      </c>
      <c r="N479" s="125">
        <v>5.64</v>
      </c>
      <c r="O479" s="125">
        <v>24.9</v>
      </c>
      <c r="P479" s="125">
        <v>45.58</v>
      </c>
      <c r="Q479" s="125">
        <v>41.15</v>
      </c>
      <c r="R479" s="125">
        <v>1.1599999999999999</v>
      </c>
      <c r="S479" s="125">
        <v>47.29</v>
      </c>
      <c r="T479" s="125"/>
      <c r="U479" s="125">
        <v>40</v>
      </c>
      <c r="V479" s="125">
        <v>45</v>
      </c>
      <c r="W479" s="126">
        <v>-0.03</v>
      </c>
      <c r="X479" s="125"/>
    </row>
    <row r="480" spans="1:24" ht="15.75" customHeight="1" thickTop="1" thickBot="1" x14ac:dyDescent="0.25">
      <c r="A480" s="131" t="s">
        <v>377</v>
      </c>
      <c r="B480" s="131">
        <v>478</v>
      </c>
      <c r="C480" s="132" t="s">
        <v>977</v>
      </c>
      <c r="D480" s="132"/>
      <c r="E480" s="132">
        <v>1.1100000000000001</v>
      </c>
      <c r="F480" s="135">
        <v>-1.77</v>
      </c>
      <c r="G480" s="133">
        <v>3048500</v>
      </c>
      <c r="H480" s="133">
        <v>3386</v>
      </c>
      <c r="I480" s="133">
        <v>1326</v>
      </c>
      <c r="J480" s="132">
        <v>11.71</v>
      </c>
      <c r="K480" s="132">
        <v>0.55000000000000004</v>
      </c>
      <c r="L480" s="132">
        <v>2.04</v>
      </c>
      <c r="M480" s="132"/>
      <c r="N480" s="132">
        <v>0.09</v>
      </c>
      <c r="O480" s="132">
        <v>2.5</v>
      </c>
      <c r="P480" s="132">
        <v>4.74</v>
      </c>
      <c r="Q480" s="132">
        <v>13.6</v>
      </c>
      <c r="R480" s="132">
        <v>0.41</v>
      </c>
      <c r="S480" s="132">
        <v>36.299999999999997</v>
      </c>
      <c r="T480" s="132"/>
      <c r="U480" s="132">
        <v>233</v>
      </c>
      <c r="V480" s="132">
        <v>245</v>
      </c>
      <c r="W480" s="134">
        <v>0.04</v>
      </c>
      <c r="X480" s="132"/>
    </row>
    <row r="481" spans="1:24" ht="15.75" customHeight="1" thickTop="1" thickBot="1" x14ac:dyDescent="0.25">
      <c r="A481" s="129" t="s">
        <v>376</v>
      </c>
      <c r="B481" s="129">
        <v>479</v>
      </c>
      <c r="C481" s="125" t="s">
        <v>977</v>
      </c>
      <c r="D481" s="125" t="s">
        <v>1008</v>
      </c>
      <c r="E481" s="125">
        <v>29</v>
      </c>
      <c r="F481" s="128">
        <v>0.87</v>
      </c>
      <c r="G481" s="130">
        <v>169600</v>
      </c>
      <c r="H481" s="130">
        <v>4872</v>
      </c>
      <c r="I481" s="130">
        <v>8700</v>
      </c>
      <c r="J481" s="125">
        <v>19.940000000000001</v>
      </c>
      <c r="K481" s="125">
        <v>5.43</v>
      </c>
      <c r="L481" s="125">
        <v>0.27</v>
      </c>
      <c r="M481" s="125">
        <v>0.2</v>
      </c>
      <c r="N481" s="125">
        <v>1.45</v>
      </c>
      <c r="O481" s="125">
        <v>25.76</v>
      </c>
      <c r="P481" s="125">
        <v>28.32</v>
      </c>
      <c r="Q481" s="125">
        <v>20.95</v>
      </c>
      <c r="R481" s="125">
        <v>3.48</v>
      </c>
      <c r="S481" s="125">
        <v>61.32</v>
      </c>
      <c r="T481" s="125"/>
      <c r="U481" s="125">
        <v>283</v>
      </c>
      <c r="V481" s="125">
        <v>277</v>
      </c>
      <c r="W481" s="128">
        <v>0.67</v>
      </c>
      <c r="X481" s="125"/>
    </row>
    <row r="482" spans="1:24" ht="15.75" customHeight="1" thickTop="1" thickBot="1" x14ac:dyDescent="0.25">
      <c r="A482" s="131" t="s">
        <v>375</v>
      </c>
      <c r="B482" s="131">
        <v>480</v>
      </c>
      <c r="C482" s="132" t="s">
        <v>977</v>
      </c>
      <c r="D482" s="132"/>
      <c r="E482" s="132">
        <v>0.93</v>
      </c>
      <c r="F482" s="134">
        <v>16.25</v>
      </c>
      <c r="G482" s="133">
        <v>377297200</v>
      </c>
      <c r="H482" s="133">
        <v>335519</v>
      </c>
      <c r="I482" s="133">
        <v>3880</v>
      </c>
      <c r="J482" s="132"/>
      <c r="K482" s="132">
        <v>0.75</v>
      </c>
      <c r="L482" s="132">
        <v>0.87</v>
      </c>
      <c r="M482" s="132"/>
      <c r="N482" s="132">
        <v>0</v>
      </c>
      <c r="O482" s="132">
        <v>-1.51</v>
      </c>
      <c r="P482" s="132">
        <v>-8.25</v>
      </c>
      <c r="Q482" s="132">
        <v>8.65</v>
      </c>
      <c r="R482" s="132"/>
      <c r="S482" s="132">
        <v>47.28</v>
      </c>
      <c r="T482" s="132"/>
      <c r="U482" s="132"/>
      <c r="V482" s="132"/>
      <c r="W482" s="134"/>
      <c r="X482" s="132"/>
    </row>
    <row r="483" spans="1:24" ht="15.75" customHeight="1" thickTop="1" thickBot="1" x14ac:dyDescent="0.25">
      <c r="A483" s="129" t="s">
        <v>374</v>
      </c>
      <c r="B483" s="129">
        <v>481</v>
      </c>
      <c r="C483" s="125" t="s">
        <v>977</v>
      </c>
      <c r="D483" s="125"/>
      <c r="E483" s="125">
        <v>9.0500000000000007</v>
      </c>
      <c r="F483" s="125">
        <v>0</v>
      </c>
      <c r="G483" s="125">
        <v>0</v>
      </c>
      <c r="H483" s="125">
        <v>0</v>
      </c>
      <c r="I483" s="125">
        <v>181</v>
      </c>
      <c r="J483" s="125"/>
      <c r="K483" s="125">
        <v>0.46</v>
      </c>
      <c r="L483" s="125">
        <v>0.77</v>
      </c>
      <c r="M483" s="125"/>
      <c r="N483" s="125">
        <v>0</v>
      </c>
      <c r="O483" s="125">
        <v>-5.59</v>
      </c>
      <c r="P483" s="125">
        <v>-12.81</v>
      </c>
      <c r="Q483" s="125">
        <v>-41.68</v>
      </c>
      <c r="R483" s="125"/>
      <c r="S483" s="125">
        <v>28.06</v>
      </c>
      <c r="T483" s="125"/>
      <c r="U483" s="125"/>
      <c r="V483" s="125"/>
      <c r="W483" s="128"/>
      <c r="X483" s="125"/>
    </row>
    <row r="484" spans="1:24" ht="15.75" customHeight="1" thickTop="1" thickBot="1" x14ac:dyDescent="0.25">
      <c r="A484" s="131" t="s">
        <v>373</v>
      </c>
      <c r="B484" s="131">
        <v>482</v>
      </c>
      <c r="C484" s="132" t="s">
        <v>979</v>
      </c>
      <c r="D484" s="132"/>
      <c r="E484" s="132">
        <v>31.5</v>
      </c>
      <c r="F484" s="132">
        <v>0</v>
      </c>
      <c r="G484" s="132">
        <v>0</v>
      </c>
      <c r="H484" s="132">
        <v>0</v>
      </c>
      <c r="I484" s="133">
        <v>2953</v>
      </c>
      <c r="J484" s="132"/>
      <c r="K484" s="132">
        <v>4.8</v>
      </c>
      <c r="L484" s="132">
        <v>0.38</v>
      </c>
      <c r="M484" s="132"/>
      <c r="N484" s="132">
        <v>0</v>
      </c>
      <c r="O484" s="132">
        <v>-23.62</v>
      </c>
      <c r="P484" s="132">
        <v>-26.64</v>
      </c>
      <c r="Q484" s="132">
        <v>-235.99</v>
      </c>
      <c r="R484" s="132"/>
      <c r="S484" s="132">
        <v>1.52</v>
      </c>
      <c r="T484" s="132"/>
      <c r="U484" s="132"/>
      <c r="V484" s="132"/>
      <c r="W484" s="134"/>
      <c r="X484" s="132"/>
    </row>
    <row r="485" spans="1:24" ht="15.75" customHeight="1" thickTop="1" thickBot="1" x14ac:dyDescent="0.25">
      <c r="A485" s="129" t="s">
        <v>372</v>
      </c>
      <c r="B485" s="129">
        <v>483</v>
      </c>
      <c r="C485" s="125" t="s">
        <v>977</v>
      </c>
      <c r="D485" s="125"/>
      <c r="E485" s="125">
        <v>6.55</v>
      </c>
      <c r="F485" s="126">
        <v>-0.76</v>
      </c>
      <c r="G485" s="130">
        <v>4254300</v>
      </c>
      <c r="H485" s="130">
        <v>27858</v>
      </c>
      <c r="I485" s="130">
        <v>13234</v>
      </c>
      <c r="J485" s="125">
        <v>5.33</v>
      </c>
      <c r="K485" s="125">
        <v>0.88</v>
      </c>
      <c r="L485" s="125">
        <v>1.99</v>
      </c>
      <c r="M485" s="125">
        <v>0.2</v>
      </c>
      <c r="N485" s="125">
        <v>1.23</v>
      </c>
      <c r="O485" s="125">
        <v>9.42</v>
      </c>
      <c r="P485" s="125">
        <v>17.760000000000002</v>
      </c>
      <c r="Q485" s="125">
        <v>14.32</v>
      </c>
      <c r="R485" s="125">
        <v>3.03</v>
      </c>
      <c r="S485" s="125">
        <v>31.16</v>
      </c>
      <c r="T485" s="125"/>
      <c r="U485" s="125">
        <v>49</v>
      </c>
      <c r="V485" s="125">
        <v>65</v>
      </c>
      <c r="W485" s="128">
        <v>0.03</v>
      </c>
      <c r="X485" s="125"/>
    </row>
    <row r="486" spans="1:24" ht="15.75" customHeight="1" thickTop="1" thickBot="1" x14ac:dyDescent="0.25">
      <c r="A486" s="131" t="s">
        <v>371</v>
      </c>
      <c r="B486" s="131">
        <v>484</v>
      </c>
      <c r="C486" s="132" t="s">
        <v>979</v>
      </c>
      <c r="D486" s="132"/>
      <c r="E486" s="132">
        <v>2.02</v>
      </c>
      <c r="F486" s="134">
        <v>1.51</v>
      </c>
      <c r="G486" s="133">
        <v>91200</v>
      </c>
      <c r="H486" s="132">
        <v>182</v>
      </c>
      <c r="I486" s="132">
        <v>406</v>
      </c>
      <c r="J486" s="132"/>
      <c r="K486" s="132">
        <v>0.52</v>
      </c>
      <c r="L486" s="132">
        <v>0.54</v>
      </c>
      <c r="M486" s="132"/>
      <c r="N486" s="132">
        <v>0</v>
      </c>
      <c r="O486" s="132">
        <v>-9.18</v>
      </c>
      <c r="P486" s="132">
        <v>-12.93</v>
      </c>
      <c r="Q486" s="132">
        <v>-29.77</v>
      </c>
      <c r="R486" s="132"/>
      <c r="S486" s="132">
        <v>37.56</v>
      </c>
      <c r="T486" s="132"/>
      <c r="U486" s="132"/>
      <c r="V486" s="132"/>
      <c r="W486" s="134"/>
      <c r="X486" s="132"/>
    </row>
    <row r="487" spans="1:24" ht="15.75" customHeight="1" thickTop="1" thickBot="1" x14ac:dyDescent="0.25">
      <c r="A487" s="129" t="s">
        <v>370</v>
      </c>
      <c r="B487" s="129">
        <v>485</v>
      </c>
      <c r="C487" s="125" t="s">
        <v>979</v>
      </c>
      <c r="D487" s="125"/>
      <c r="E487" s="125">
        <v>0.95</v>
      </c>
      <c r="F487" s="126">
        <v>-3.06</v>
      </c>
      <c r="G487" s="130">
        <v>14993300</v>
      </c>
      <c r="H487" s="130">
        <v>14572</v>
      </c>
      <c r="I487" s="130">
        <v>1239</v>
      </c>
      <c r="J487" s="125">
        <v>17.760000000000002</v>
      </c>
      <c r="K487" s="125">
        <v>0.71</v>
      </c>
      <c r="L487" s="125">
        <v>1.66</v>
      </c>
      <c r="M487" s="125"/>
      <c r="N487" s="125">
        <v>0.05</v>
      </c>
      <c r="O487" s="125">
        <v>2.4700000000000002</v>
      </c>
      <c r="P487" s="125">
        <v>4.08</v>
      </c>
      <c r="Q487" s="125">
        <v>-0.22</v>
      </c>
      <c r="R487" s="125"/>
      <c r="S487" s="125">
        <v>64.94</v>
      </c>
      <c r="T487" s="125"/>
      <c r="U487" s="125">
        <v>362</v>
      </c>
      <c r="V487" s="125">
        <v>367</v>
      </c>
      <c r="W487" s="126">
        <v>-0.02</v>
      </c>
      <c r="X487" s="125"/>
    </row>
    <row r="488" spans="1:24" ht="15.75" customHeight="1" thickTop="1" thickBot="1" x14ac:dyDescent="0.25">
      <c r="A488" s="131" t="s">
        <v>369</v>
      </c>
      <c r="B488" s="131">
        <v>486</v>
      </c>
      <c r="C488" s="132" t="s">
        <v>977</v>
      </c>
      <c r="D488" s="132"/>
      <c r="E488" s="132">
        <v>5.05</v>
      </c>
      <c r="F488" s="134">
        <v>1</v>
      </c>
      <c r="G488" s="133">
        <v>280000</v>
      </c>
      <c r="H488" s="133">
        <v>1414</v>
      </c>
      <c r="I488" s="133">
        <v>2757</v>
      </c>
      <c r="J488" s="132">
        <v>33.229999999999997</v>
      </c>
      <c r="K488" s="132">
        <v>2</v>
      </c>
      <c r="L488" s="132">
        <v>0.33</v>
      </c>
      <c r="M488" s="132">
        <v>0.1</v>
      </c>
      <c r="N488" s="132">
        <v>0.15</v>
      </c>
      <c r="O488" s="132">
        <v>6.25</v>
      </c>
      <c r="P488" s="132">
        <v>6.1</v>
      </c>
      <c r="Q488" s="132">
        <v>9.49</v>
      </c>
      <c r="R488" s="132">
        <v>2.6</v>
      </c>
      <c r="S488" s="132">
        <v>69.5</v>
      </c>
      <c r="T488" s="132"/>
      <c r="U488" s="132">
        <v>486</v>
      </c>
      <c r="V488" s="132">
        <v>466</v>
      </c>
      <c r="W488" s="137">
        <v>2.0099999999999998</v>
      </c>
      <c r="X488" s="132"/>
    </row>
    <row r="489" spans="1:24" ht="15.75" customHeight="1" thickTop="1" thickBot="1" x14ac:dyDescent="0.25">
      <c r="A489" s="129" t="s">
        <v>368</v>
      </c>
      <c r="B489" s="129">
        <v>487</v>
      </c>
      <c r="C489" s="129" t="s">
        <v>279</v>
      </c>
      <c r="D489" s="125"/>
      <c r="E489" s="125">
        <v>25</v>
      </c>
      <c r="F489" s="125">
        <v>0</v>
      </c>
      <c r="G489" s="130">
        <v>10117400</v>
      </c>
      <c r="H489" s="130">
        <v>254224</v>
      </c>
      <c r="I489" s="130">
        <v>24312</v>
      </c>
      <c r="J489" s="125">
        <v>49.66</v>
      </c>
      <c r="K489" s="125">
        <v>11.16</v>
      </c>
      <c r="L489" s="125">
        <v>1.25</v>
      </c>
      <c r="M489" s="125"/>
      <c r="N489" s="125">
        <v>0.5</v>
      </c>
      <c r="O489" s="125"/>
      <c r="P489" s="125"/>
      <c r="Q489" s="125"/>
      <c r="R489" s="125"/>
      <c r="S489" s="125"/>
      <c r="T489" s="125"/>
      <c r="U489" s="125"/>
      <c r="V489" s="125"/>
      <c r="W489" s="128"/>
      <c r="X489" s="125"/>
    </row>
    <row r="490" spans="1:24" ht="15.75" customHeight="1" thickTop="1" thickBot="1" x14ac:dyDescent="0.25">
      <c r="A490" s="131" t="s">
        <v>367</v>
      </c>
      <c r="B490" s="131">
        <v>488</v>
      </c>
      <c r="C490" s="131" t="s">
        <v>279</v>
      </c>
      <c r="D490" s="132"/>
      <c r="E490" s="132">
        <v>2.2000000000000002</v>
      </c>
      <c r="F490" s="135">
        <v>-0.9</v>
      </c>
      <c r="G490" s="133">
        <v>1253900</v>
      </c>
      <c r="H490" s="133">
        <v>2771</v>
      </c>
      <c r="I490" s="133">
        <v>1635</v>
      </c>
      <c r="J490" s="132">
        <v>33.68</v>
      </c>
      <c r="K490" s="132">
        <v>0.93</v>
      </c>
      <c r="L490" s="132">
        <v>0.17</v>
      </c>
      <c r="M490" s="132"/>
      <c r="N490" s="132">
        <v>7.0000000000000007E-2</v>
      </c>
      <c r="O490" s="132"/>
      <c r="P490" s="132"/>
      <c r="Q490" s="132"/>
      <c r="R490" s="132"/>
      <c r="S490" s="132"/>
      <c r="T490" s="132"/>
      <c r="U490" s="132"/>
      <c r="V490" s="132"/>
      <c r="W490" s="134"/>
      <c r="X490" s="132"/>
    </row>
    <row r="491" spans="1:24" ht="15.75" customHeight="1" thickTop="1" thickBot="1" x14ac:dyDescent="0.25">
      <c r="A491" s="129" t="s">
        <v>1009</v>
      </c>
      <c r="B491" s="129">
        <v>489</v>
      </c>
      <c r="C491" s="129" t="s">
        <v>279</v>
      </c>
      <c r="D491" s="125"/>
      <c r="E491" s="125">
        <v>2.48</v>
      </c>
      <c r="F491" s="126">
        <v>-1.59</v>
      </c>
      <c r="G491" s="130">
        <v>8501600</v>
      </c>
      <c r="H491" s="130">
        <v>21455</v>
      </c>
      <c r="I491" s="130">
        <v>2728</v>
      </c>
      <c r="J491" s="125">
        <v>12.49</v>
      </c>
      <c r="K491" s="125">
        <v>1.91</v>
      </c>
      <c r="L491" s="125">
        <v>1.92</v>
      </c>
      <c r="M491" s="125">
        <v>0.09</v>
      </c>
      <c r="N491" s="125">
        <v>0.2</v>
      </c>
      <c r="O491" s="125"/>
      <c r="P491" s="125"/>
      <c r="Q491" s="125"/>
      <c r="R491" s="125">
        <v>3.37</v>
      </c>
      <c r="S491" s="125"/>
      <c r="T491" s="125"/>
      <c r="U491" s="125"/>
      <c r="V491" s="125"/>
      <c r="W491" s="128"/>
      <c r="X491" s="125"/>
    </row>
    <row r="492" spans="1:24" ht="15.75" customHeight="1" thickTop="1" thickBot="1" x14ac:dyDescent="0.25">
      <c r="A492" s="131" t="s">
        <v>366</v>
      </c>
      <c r="B492" s="131">
        <v>490</v>
      </c>
      <c r="C492" s="131" t="s">
        <v>279</v>
      </c>
      <c r="D492" s="132"/>
      <c r="E492" s="132">
        <v>1.69</v>
      </c>
      <c r="F492" s="132">
        <v>0</v>
      </c>
      <c r="G492" s="133">
        <v>1981500</v>
      </c>
      <c r="H492" s="133">
        <v>3332</v>
      </c>
      <c r="I492" s="133">
        <v>1075</v>
      </c>
      <c r="J492" s="132">
        <v>4.75</v>
      </c>
      <c r="K492" s="132">
        <v>1.1499999999999999</v>
      </c>
      <c r="L492" s="132">
        <v>0.46</v>
      </c>
      <c r="M492" s="132"/>
      <c r="N492" s="132">
        <v>0.36</v>
      </c>
      <c r="O492" s="132"/>
      <c r="P492" s="132"/>
      <c r="Q492" s="132"/>
      <c r="R492" s="132"/>
      <c r="S492" s="132"/>
      <c r="T492" s="132"/>
      <c r="U492" s="132"/>
      <c r="V492" s="132"/>
      <c r="W492" s="134"/>
      <c r="X492" s="132"/>
    </row>
    <row r="493" spans="1:24" ht="15.75" customHeight="1" thickTop="1" thickBot="1" x14ac:dyDescent="0.25">
      <c r="A493" s="129" t="s">
        <v>365</v>
      </c>
      <c r="B493" s="129">
        <v>491</v>
      </c>
      <c r="C493" s="129" t="s">
        <v>279</v>
      </c>
      <c r="D493" s="125"/>
      <c r="E493" s="125">
        <v>24.7</v>
      </c>
      <c r="F493" s="126">
        <v>-1.2</v>
      </c>
      <c r="G493" s="130">
        <v>4500</v>
      </c>
      <c r="H493" s="125">
        <v>111</v>
      </c>
      <c r="I493" s="125">
        <v>0</v>
      </c>
      <c r="J493" s="125"/>
      <c r="K493" s="125"/>
      <c r="L493" s="125">
        <v>0.28000000000000003</v>
      </c>
      <c r="M493" s="125"/>
      <c r="N493" s="125">
        <v>0</v>
      </c>
      <c r="O493" s="125"/>
      <c r="P493" s="125"/>
      <c r="Q493" s="125"/>
      <c r="R493" s="125"/>
      <c r="S493" s="125"/>
      <c r="T493" s="125"/>
      <c r="U493" s="125"/>
      <c r="V493" s="125"/>
      <c r="W493" s="128"/>
      <c r="X493" s="125"/>
    </row>
    <row r="494" spans="1:24" ht="15.75" customHeight="1" thickTop="1" thickBot="1" x14ac:dyDescent="0.25">
      <c r="A494" s="131" t="s">
        <v>364</v>
      </c>
      <c r="B494" s="131">
        <v>492</v>
      </c>
      <c r="C494" s="131" t="s">
        <v>279</v>
      </c>
      <c r="D494" s="132"/>
      <c r="E494" s="132">
        <v>2.1</v>
      </c>
      <c r="F494" s="134">
        <v>0.96</v>
      </c>
      <c r="G494" s="133">
        <v>5860800</v>
      </c>
      <c r="H494" s="133">
        <v>12357</v>
      </c>
      <c r="I494" s="133">
        <v>14393</v>
      </c>
      <c r="J494" s="132"/>
      <c r="K494" s="132">
        <v>0.92</v>
      </c>
      <c r="L494" s="132">
        <v>2.79</v>
      </c>
      <c r="M494" s="132"/>
      <c r="N494" s="132">
        <v>0</v>
      </c>
      <c r="O494" s="132"/>
      <c r="P494" s="132"/>
      <c r="Q494" s="132"/>
      <c r="R494" s="132"/>
      <c r="S494" s="132"/>
      <c r="T494" s="132"/>
      <c r="U494" s="132"/>
      <c r="V494" s="132"/>
      <c r="W494" s="134"/>
      <c r="X494" s="132"/>
    </row>
    <row r="495" spans="1:24" ht="15.75" customHeight="1" thickTop="1" thickBot="1" x14ac:dyDescent="0.25">
      <c r="A495" s="129" t="s">
        <v>363</v>
      </c>
      <c r="B495" s="129">
        <v>493</v>
      </c>
      <c r="C495" s="129" t="s">
        <v>279</v>
      </c>
      <c r="D495" s="125"/>
      <c r="E495" s="125">
        <v>7.25</v>
      </c>
      <c r="F495" s="128">
        <v>5.07</v>
      </c>
      <c r="G495" s="130">
        <v>31611000</v>
      </c>
      <c r="H495" s="130">
        <v>239304</v>
      </c>
      <c r="I495" s="130">
        <v>4444</v>
      </c>
      <c r="J495" s="125">
        <v>9.51</v>
      </c>
      <c r="K495" s="125">
        <v>1.52</v>
      </c>
      <c r="L495" s="125">
        <v>1.28</v>
      </c>
      <c r="M495" s="125">
        <v>0.15</v>
      </c>
      <c r="N495" s="125">
        <v>0.76</v>
      </c>
      <c r="O495" s="125"/>
      <c r="P495" s="125"/>
      <c r="Q495" s="125"/>
      <c r="R495" s="125">
        <v>3.62</v>
      </c>
      <c r="S495" s="125"/>
      <c r="T495" s="125"/>
      <c r="U495" s="125"/>
      <c r="V495" s="125"/>
      <c r="W495" s="128"/>
      <c r="X495" s="125"/>
    </row>
    <row r="496" spans="1:24" ht="15.75" customHeight="1" thickTop="1" thickBot="1" x14ac:dyDescent="0.25">
      <c r="A496" s="131" t="s">
        <v>1010</v>
      </c>
      <c r="B496" s="131">
        <v>494</v>
      </c>
      <c r="C496" s="131" t="s">
        <v>279</v>
      </c>
      <c r="D496" s="132"/>
      <c r="E496" s="132">
        <v>7</v>
      </c>
      <c r="F496" s="134">
        <v>1.45</v>
      </c>
      <c r="G496" s="133">
        <v>8259700</v>
      </c>
      <c r="H496" s="133">
        <v>57916</v>
      </c>
      <c r="I496" s="133">
        <v>8300</v>
      </c>
      <c r="J496" s="132">
        <v>14.86</v>
      </c>
      <c r="K496" s="132">
        <v>2.2400000000000002</v>
      </c>
      <c r="L496" s="132">
        <v>2.4500000000000002</v>
      </c>
      <c r="M496" s="132">
        <v>0.2</v>
      </c>
      <c r="N496" s="132">
        <v>0.47</v>
      </c>
      <c r="O496" s="132"/>
      <c r="P496" s="132"/>
      <c r="Q496" s="132"/>
      <c r="R496" s="132">
        <v>2.65</v>
      </c>
      <c r="S496" s="132"/>
      <c r="T496" s="132"/>
      <c r="U496" s="132"/>
      <c r="V496" s="132"/>
      <c r="W496" s="134"/>
      <c r="X496" s="132"/>
    </row>
    <row r="497" spans="1:24" ht="15.75" customHeight="1" thickTop="1" thickBot="1" x14ac:dyDescent="0.25">
      <c r="A497" s="129" t="s">
        <v>362</v>
      </c>
      <c r="B497" s="129">
        <v>495</v>
      </c>
      <c r="C497" s="129" t="s">
        <v>279</v>
      </c>
      <c r="D497" s="125"/>
      <c r="E497" s="125">
        <v>5.3</v>
      </c>
      <c r="F497" s="126">
        <v>-10.17</v>
      </c>
      <c r="G497" s="130">
        <v>12403600</v>
      </c>
      <c r="H497" s="130">
        <v>65317</v>
      </c>
      <c r="I497" s="130">
        <v>1590</v>
      </c>
      <c r="J497" s="125">
        <v>61.06</v>
      </c>
      <c r="K497" s="125">
        <v>5.25</v>
      </c>
      <c r="L497" s="125">
        <v>0.4</v>
      </c>
      <c r="M497" s="125">
        <v>0.01</v>
      </c>
      <c r="N497" s="125">
        <v>0.09</v>
      </c>
      <c r="O497" s="125"/>
      <c r="P497" s="125"/>
      <c r="Q497" s="125"/>
      <c r="R497" s="125">
        <v>1.07</v>
      </c>
      <c r="S497" s="125"/>
      <c r="T497" s="125"/>
      <c r="U497" s="125"/>
      <c r="V497" s="125"/>
      <c r="W497" s="128"/>
      <c r="X497" s="125"/>
    </row>
    <row r="498" spans="1:24" ht="15.75" customHeight="1" thickTop="1" thickBot="1" x14ac:dyDescent="0.25">
      <c r="A498" s="131" t="s">
        <v>361</v>
      </c>
      <c r="B498" s="131">
        <v>496</v>
      </c>
      <c r="C498" s="131" t="s">
        <v>279</v>
      </c>
      <c r="D498" s="132"/>
      <c r="E498" s="132">
        <v>20.399999999999999</v>
      </c>
      <c r="F498" s="134">
        <v>0.99</v>
      </c>
      <c r="G498" s="133">
        <v>279200</v>
      </c>
      <c r="H498" s="133">
        <v>5679</v>
      </c>
      <c r="I498" s="133">
        <v>7089</v>
      </c>
      <c r="J498" s="132">
        <v>24.89</v>
      </c>
      <c r="K498" s="132">
        <v>3.76</v>
      </c>
      <c r="L498" s="132">
        <v>0.56000000000000005</v>
      </c>
      <c r="M498" s="132">
        <v>0.45</v>
      </c>
      <c r="N498" s="132">
        <v>0.82</v>
      </c>
      <c r="O498" s="132"/>
      <c r="P498" s="132"/>
      <c r="Q498" s="132"/>
      <c r="R498" s="132">
        <v>3.96</v>
      </c>
      <c r="S498" s="132"/>
      <c r="T498" s="132"/>
      <c r="U498" s="132"/>
      <c r="V498" s="132"/>
      <c r="W498" s="134"/>
      <c r="X498" s="132"/>
    </row>
    <row r="499" spans="1:24" ht="15.75" customHeight="1" thickTop="1" thickBot="1" x14ac:dyDescent="0.25">
      <c r="A499" s="129" t="s">
        <v>1011</v>
      </c>
      <c r="B499" s="129">
        <v>497</v>
      </c>
      <c r="C499" s="129" t="s">
        <v>279</v>
      </c>
      <c r="D499" s="125"/>
      <c r="E499" s="125">
        <v>6.55</v>
      </c>
      <c r="F499" s="126">
        <v>-0.76</v>
      </c>
      <c r="G499" s="130">
        <v>2145900</v>
      </c>
      <c r="H499" s="130">
        <v>14038</v>
      </c>
      <c r="I499" s="130">
        <v>6724</v>
      </c>
      <c r="J499" s="125">
        <v>63.23</v>
      </c>
      <c r="K499" s="125">
        <v>4.37</v>
      </c>
      <c r="L499" s="125">
        <v>0.84</v>
      </c>
      <c r="M499" s="125">
        <v>0.03</v>
      </c>
      <c r="N499" s="125">
        <v>0.1</v>
      </c>
      <c r="O499" s="125"/>
      <c r="P499" s="125"/>
      <c r="Q499" s="125"/>
      <c r="R499" s="125">
        <v>0.45</v>
      </c>
      <c r="S499" s="125"/>
      <c r="T499" s="125"/>
      <c r="U499" s="125"/>
      <c r="V499" s="125"/>
      <c r="W499" s="128"/>
      <c r="X499" s="125"/>
    </row>
    <row r="500" spans="1:24" ht="15.75" customHeight="1" thickTop="1" thickBot="1" x14ac:dyDescent="0.25">
      <c r="A500" s="131" t="s">
        <v>1012</v>
      </c>
      <c r="B500" s="131">
        <v>498</v>
      </c>
      <c r="C500" s="131" t="s">
        <v>279</v>
      </c>
      <c r="D500" s="132"/>
      <c r="E500" s="132">
        <v>11.6</v>
      </c>
      <c r="F500" s="135">
        <v>-0.85</v>
      </c>
      <c r="G500" s="133">
        <v>5182200</v>
      </c>
      <c r="H500" s="133">
        <v>60085</v>
      </c>
      <c r="I500" s="133">
        <v>24314</v>
      </c>
      <c r="J500" s="132">
        <v>42.12</v>
      </c>
      <c r="K500" s="132">
        <v>5.25</v>
      </c>
      <c r="L500" s="132">
        <v>0.95</v>
      </c>
      <c r="M500" s="132">
        <v>0.11</v>
      </c>
      <c r="N500" s="132">
        <v>0.28000000000000003</v>
      </c>
      <c r="O500" s="132"/>
      <c r="P500" s="132"/>
      <c r="Q500" s="132"/>
      <c r="R500" s="132">
        <v>0.92</v>
      </c>
      <c r="S500" s="132"/>
      <c r="T500" s="132"/>
      <c r="U500" s="132"/>
      <c r="V500" s="132"/>
      <c r="W500" s="134"/>
      <c r="X500" s="132"/>
    </row>
    <row r="501" spans="1:24" ht="15.75" customHeight="1" thickTop="1" thickBot="1" x14ac:dyDescent="0.25">
      <c r="A501" s="129" t="s">
        <v>360</v>
      </c>
      <c r="B501" s="129">
        <v>499</v>
      </c>
      <c r="C501" s="129" t="s">
        <v>279</v>
      </c>
      <c r="D501" s="125"/>
      <c r="E501" s="125">
        <v>1.1499999999999999</v>
      </c>
      <c r="F501" s="126">
        <v>-1.71</v>
      </c>
      <c r="G501" s="130">
        <v>973700</v>
      </c>
      <c r="H501" s="130">
        <v>1126</v>
      </c>
      <c r="I501" s="130">
        <v>1749</v>
      </c>
      <c r="J501" s="125">
        <v>277.55</v>
      </c>
      <c r="K501" s="125">
        <v>1.44</v>
      </c>
      <c r="L501" s="125">
        <v>0.31</v>
      </c>
      <c r="M501" s="125"/>
      <c r="N501" s="125">
        <v>0</v>
      </c>
      <c r="O501" s="125"/>
      <c r="P501" s="125"/>
      <c r="Q501" s="125"/>
      <c r="R501" s="125"/>
      <c r="S501" s="125"/>
      <c r="T501" s="125"/>
      <c r="U501" s="125"/>
      <c r="V501" s="125"/>
      <c r="W501" s="128"/>
      <c r="X501" s="125"/>
    </row>
    <row r="502" spans="1:24" ht="15.75" customHeight="1" thickTop="1" thickBot="1" x14ac:dyDescent="0.25">
      <c r="A502" s="131" t="s">
        <v>359</v>
      </c>
      <c r="B502" s="131">
        <v>500</v>
      </c>
      <c r="C502" s="131" t="s">
        <v>279</v>
      </c>
      <c r="D502" s="132"/>
      <c r="E502" s="132">
        <v>1.34</v>
      </c>
      <c r="F502" s="135">
        <v>-3.6</v>
      </c>
      <c r="G502" s="133">
        <v>6164600</v>
      </c>
      <c r="H502" s="133">
        <v>8322</v>
      </c>
      <c r="I502" s="133">
        <v>1400</v>
      </c>
      <c r="J502" s="132"/>
      <c r="K502" s="132">
        <v>0.83</v>
      </c>
      <c r="L502" s="132">
        <v>1.19</v>
      </c>
      <c r="M502" s="132"/>
      <c r="N502" s="132">
        <v>0</v>
      </c>
      <c r="O502" s="132"/>
      <c r="P502" s="132"/>
      <c r="Q502" s="132"/>
      <c r="R502" s="132"/>
      <c r="S502" s="132"/>
      <c r="T502" s="132"/>
      <c r="U502" s="132"/>
      <c r="V502" s="132"/>
      <c r="W502" s="134"/>
      <c r="X502" s="132"/>
    </row>
    <row r="503" spans="1:24" ht="15.75" customHeight="1" thickTop="1" thickBot="1" x14ac:dyDescent="0.25">
      <c r="A503" s="129" t="s">
        <v>358</v>
      </c>
      <c r="B503" s="129">
        <v>501</v>
      </c>
      <c r="C503" s="129" t="s">
        <v>279</v>
      </c>
      <c r="D503" s="125"/>
      <c r="E503" s="125">
        <v>8.75</v>
      </c>
      <c r="F503" s="126">
        <v>-1.69</v>
      </c>
      <c r="G503" s="130">
        <v>5317900</v>
      </c>
      <c r="H503" s="130">
        <v>46451</v>
      </c>
      <c r="I503" s="130">
        <v>8807</v>
      </c>
      <c r="J503" s="125"/>
      <c r="K503" s="125">
        <v>2.96</v>
      </c>
      <c r="L503" s="125">
        <v>4.54</v>
      </c>
      <c r="M503" s="125"/>
      <c r="N503" s="125">
        <v>0</v>
      </c>
      <c r="O503" s="125"/>
      <c r="P503" s="125"/>
      <c r="Q503" s="125"/>
      <c r="R503" s="125"/>
      <c r="S503" s="125"/>
      <c r="T503" s="125"/>
      <c r="U503" s="125"/>
      <c r="V503" s="125"/>
      <c r="W503" s="128"/>
      <c r="X503" s="125"/>
    </row>
    <row r="504" spans="1:24" ht="15.75" customHeight="1" thickTop="1" thickBot="1" x14ac:dyDescent="0.25">
      <c r="A504" s="131" t="s">
        <v>357</v>
      </c>
      <c r="B504" s="131">
        <v>502</v>
      </c>
      <c r="C504" s="131" t="s">
        <v>279</v>
      </c>
      <c r="D504" s="132"/>
      <c r="E504" s="132">
        <v>1.87</v>
      </c>
      <c r="F504" s="135">
        <v>-4.0999999999999996</v>
      </c>
      <c r="G504" s="133">
        <v>12296100</v>
      </c>
      <c r="H504" s="133">
        <v>23546</v>
      </c>
      <c r="I504" s="133">
        <v>1200</v>
      </c>
      <c r="J504" s="132">
        <v>13.7</v>
      </c>
      <c r="K504" s="132">
        <v>0.51</v>
      </c>
      <c r="L504" s="132">
        <v>1.25</v>
      </c>
      <c r="M504" s="132">
        <v>0.03</v>
      </c>
      <c r="N504" s="132">
        <v>0.14000000000000001</v>
      </c>
      <c r="O504" s="132"/>
      <c r="P504" s="132"/>
      <c r="Q504" s="132"/>
      <c r="R504" s="132">
        <v>1.54</v>
      </c>
      <c r="S504" s="132"/>
      <c r="T504" s="132"/>
      <c r="U504" s="132"/>
      <c r="V504" s="132"/>
      <c r="W504" s="134"/>
      <c r="X504" s="132"/>
    </row>
    <row r="505" spans="1:24" ht="15.75" customHeight="1" thickTop="1" thickBot="1" x14ac:dyDescent="0.25">
      <c r="A505" s="129" t="s">
        <v>356</v>
      </c>
      <c r="B505" s="129">
        <v>503</v>
      </c>
      <c r="C505" s="129" t="s">
        <v>279</v>
      </c>
      <c r="D505" s="125"/>
      <c r="E505" s="125">
        <v>6.85</v>
      </c>
      <c r="F505" s="126">
        <v>-2.14</v>
      </c>
      <c r="G505" s="130">
        <v>176300</v>
      </c>
      <c r="H505" s="130">
        <v>1219</v>
      </c>
      <c r="I505" s="130">
        <v>4233</v>
      </c>
      <c r="J505" s="125"/>
      <c r="K505" s="125">
        <v>1.27</v>
      </c>
      <c r="L505" s="125">
        <v>1.1000000000000001</v>
      </c>
      <c r="M505" s="125"/>
      <c r="N505" s="125">
        <v>0</v>
      </c>
      <c r="O505" s="125"/>
      <c r="P505" s="125"/>
      <c r="Q505" s="125"/>
      <c r="R505" s="125"/>
      <c r="S505" s="125"/>
      <c r="T505" s="125"/>
      <c r="U505" s="125"/>
      <c r="V505" s="125"/>
      <c r="W505" s="128"/>
      <c r="X505" s="125"/>
    </row>
    <row r="506" spans="1:24" ht="15.75" customHeight="1" thickTop="1" thickBot="1" x14ac:dyDescent="0.25">
      <c r="A506" s="131" t="s">
        <v>355</v>
      </c>
      <c r="B506" s="131">
        <v>504</v>
      </c>
      <c r="C506" s="131" t="s">
        <v>279</v>
      </c>
      <c r="D506" s="132"/>
      <c r="E506" s="132">
        <v>1.1200000000000001</v>
      </c>
      <c r="F506" s="135">
        <v>-7.44</v>
      </c>
      <c r="G506" s="133">
        <v>3155100</v>
      </c>
      <c r="H506" s="133">
        <v>3589</v>
      </c>
      <c r="I506" s="132">
        <v>346</v>
      </c>
      <c r="J506" s="132"/>
      <c r="K506" s="132">
        <v>1.96</v>
      </c>
      <c r="L506" s="132">
        <v>1.51</v>
      </c>
      <c r="M506" s="132"/>
      <c r="N506" s="132">
        <v>0</v>
      </c>
      <c r="O506" s="132"/>
      <c r="P506" s="132"/>
      <c r="Q506" s="132"/>
      <c r="R506" s="132"/>
      <c r="S506" s="132"/>
      <c r="T506" s="132"/>
      <c r="U506" s="132"/>
      <c r="V506" s="132"/>
      <c r="W506" s="134"/>
      <c r="X506" s="132"/>
    </row>
    <row r="507" spans="1:24" ht="15.75" customHeight="1" thickTop="1" thickBot="1" x14ac:dyDescent="0.25">
      <c r="A507" s="129" t="s">
        <v>94</v>
      </c>
      <c r="B507" s="129">
        <v>505</v>
      </c>
      <c r="C507" s="129" t="s">
        <v>279</v>
      </c>
      <c r="D507" s="125"/>
      <c r="E507" s="125">
        <v>24.6</v>
      </c>
      <c r="F507" s="126">
        <v>-0.4</v>
      </c>
      <c r="G507" s="130">
        <v>461600</v>
      </c>
      <c r="H507" s="130">
        <v>11358</v>
      </c>
      <c r="I507" s="130">
        <v>7488</v>
      </c>
      <c r="J507" s="125">
        <v>19.46</v>
      </c>
      <c r="K507" s="125">
        <v>2.62</v>
      </c>
      <c r="L507" s="125">
        <v>0.28000000000000003</v>
      </c>
      <c r="M507" s="125">
        <v>1.02</v>
      </c>
      <c r="N507" s="125">
        <v>1.26</v>
      </c>
      <c r="O507" s="125"/>
      <c r="P507" s="125"/>
      <c r="Q507" s="125"/>
      <c r="R507" s="125">
        <v>4.13</v>
      </c>
      <c r="S507" s="125"/>
      <c r="T507" s="125"/>
      <c r="U507" s="125"/>
      <c r="V507" s="125"/>
      <c r="W507" s="128"/>
      <c r="X507" s="125"/>
    </row>
    <row r="508" spans="1:24" ht="15.75" customHeight="1" thickTop="1" thickBot="1" x14ac:dyDescent="0.25">
      <c r="A508" s="131" t="s">
        <v>354</v>
      </c>
      <c r="B508" s="131">
        <v>506</v>
      </c>
      <c r="C508" s="131" t="s">
        <v>279</v>
      </c>
      <c r="D508" s="132"/>
      <c r="E508" s="132">
        <v>20.6</v>
      </c>
      <c r="F508" s="135">
        <v>-1.44</v>
      </c>
      <c r="G508" s="133">
        <v>2613500</v>
      </c>
      <c r="H508" s="133">
        <v>54262</v>
      </c>
      <c r="I508" s="133">
        <v>8759</v>
      </c>
      <c r="J508" s="132">
        <v>17.55</v>
      </c>
      <c r="K508" s="132">
        <v>1.19</v>
      </c>
      <c r="L508" s="132">
        <v>0.26</v>
      </c>
      <c r="M508" s="132">
        <v>0.48</v>
      </c>
      <c r="N508" s="132">
        <v>1.17</v>
      </c>
      <c r="O508" s="132"/>
      <c r="P508" s="132"/>
      <c r="Q508" s="132"/>
      <c r="R508" s="132">
        <v>2.87</v>
      </c>
      <c r="S508" s="132"/>
      <c r="T508" s="132"/>
      <c r="U508" s="132"/>
      <c r="V508" s="132"/>
      <c r="W508" s="134"/>
      <c r="X508" s="132"/>
    </row>
    <row r="509" spans="1:24" ht="15.75" customHeight="1" thickTop="1" thickBot="1" x14ac:dyDescent="0.25">
      <c r="A509" s="129" t="s">
        <v>353</v>
      </c>
      <c r="B509" s="129">
        <v>507</v>
      </c>
      <c r="C509" s="129" t="s">
        <v>279</v>
      </c>
      <c r="D509" s="125"/>
      <c r="E509" s="125">
        <v>28.5</v>
      </c>
      <c r="F509" s="125">
        <v>0</v>
      </c>
      <c r="G509" s="130">
        <v>10500</v>
      </c>
      <c r="H509" s="125">
        <v>299</v>
      </c>
      <c r="I509" s="130">
        <v>10260</v>
      </c>
      <c r="J509" s="125">
        <v>17.89</v>
      </c>
      <c r="K509" s="125">
        <v>3.66</v>
      </c>
      <c r="L509" s="125">
        <v>0.11</v>
      </c>
      <c r="M509" s="125">
        <v>1.25</v>
      </c>
      <c r="N509" s="125">
        <v>1.59</v>
      </c>
      <c r="O509" s="125"/>
      <c r="P509" s="125"/>
      <c r="Q509" s="125"/>
      <c r="R509" s="125">
        <v>4.3899999999999997</v>
      </c>
      <c r="S509" s="125"/>
      <c r="T509" s="125"/>
      <c r="U509" s="125"/>
      <c r="V509" s="125"/>
      <c r="W509" s="128"/>
      <c r="X509" s="125"/>
    </row>
    <row r="510" spans="1:24" ht="15.75" customHeight="1" thickTop="1" thickBot="1" x14ac:dyDescent="0.25">
      <c r="A510" s="131" t="s">
        <v>352</v>
      </c>
      <c r="B510" s="131">
        <v>508</v>
      </c>
      <c r="C510" s="131" t="s">
        <v>279</v>
      </c>
      <c r="D510" s="132"/>
      <c r="E510" s="132">
        <v>73.5</v>
      </c>
      <c r="F510" s="134">
        <v>0.68</v>
      </c>
      <c r="G510" s="133">
        <v>7634700</v>
      </c>
      <c r="H510" s="133">
        <v>560475</v>
      </c>
      <c r="I510" s="133">
        <v>100927</v>
      </c>
      <c r="J510" s="132">
        <v>20.87</v>
      </c>
      <c r="K510" s="132">
        <v>4.2699999999999996</v>
      </c>
      <c r="L510" s="132">
        <v>1.27</v>
      </c>
      <c r="M510" s="132">
        <v>1.8</v>
      </c>
      <c r="N510" s="132">
        <v>3.52</v>
      </c>
      <c r="O510" s="132"/>
      <c r="P510" s="132"/>
      <c r="Q510" s="132"/>
      <c r="R510" s="132">
        <v>2.4700000000000002</v>
      </c>
      <c r="S510" s="132"/>
      <c r="T510" s="132"/>
      <c r="U510" s="132"/>
      <c r="V510" s="132"/>
      <c r="W510" s="134"/>
      <c r="X510" s="132"/>
    </row>
    <row r="511" spans="1:24" ht="15.75" customHeight="1" thickTop="1" thickBot="1" x14ac:dyDescent="0.25">
      <c r="A511" s="129" t="s">
        <v>351</v>
      </c>
      <c r="B511" s="129">
        <v>509</v>
      </c>
      <c r="C511" s="125" t="s">
        <v>977</v>
      </c>
      <c r="D511" s="125"/>
      <c r="E511" s="125">
        <v>10.3</v>
      </c>
      <c r="F511" s="125">
        <v>0</v>
      </c>
      <c r="G511" s="125">
        <v>0</v>
      </c>
      <c r="H511" s="125">
        <v>0</v>
      </c>
      <c r="I511" s="125">
        <v>247</v>
      </c>
      <c r="J511" s="125"/>
      <c r="K511" s="125">
        <v>0.69</v>
      </c>
      <c r="L511" s="125">
        <v>0.08</v>
      </c>
      <c r="M511" s="125"/>
      <c r="N511" s="125">
        <v>0</v>
      </c>
      <c r="O511" s="125">
        <v>-11.03</v>
      </c>
      <c r="P511" s="125">
        <v>-11.82</v>
      </c>
      <c r="Q511" s="125">
        <v>-23.28</v>
      </c>
      <c r="R511" s="125"/>
      <c r="S511" s="125">
        <v>22.83</v>
      </c>
      <c r="T511" s="125"/>
      <c r="U511" s="125"/>
      <c r="V511" s="125"/>
      <c r="W511" s="128"/>
      <c r="X511" s="125"/>
    </row>
    <row r="512" spans="1:24" ht="15.75" customHeight="1" thickTop="1" thickBot="1" x14ac:dyDescent="0.25">
      <c r="A512" s="131" t="s">
        <v>350</v>
      </c>
      <c r="B512" s="131">
        <v>510</v>
      </c>
      <c r="C512" s="131" t="s">
        <v>279</v>
      </c>
      <c r="D512" s="132"/>
      <c r="E512" s="132">
        <v>3.06</v>
      </c>
      <c r="F512" s="132">
        <v>0</v>
      </c>
      <c r="G512" s="133">
        <v>1563800</v>
      </c>
      <c r="H512" s="133">
        <v>4751</v>
      </c>
      <c r="I512" s="133">
        <v>12816</v>
      </c>
      <c r="J512" s="132">
        <v>6.36</v>
      </c>
      <c r="K512" s="132">
        <v>0.67</v>
      </c>
      <c r="L512" s="132">
        <v>1.38</v>
      </c>
      <c r="M512" s="132">
        <v>0.18</v>
      </c>
      <c r="N512" s="132">
        <v>0.48</v>
      </c>
      <c r="O512" s="132"/>
      <c r="P512" s="132"/>
      <c r="Q512" s="132"/>
      <c r="R512" s="132">
        <v>5.88</v>
      </c>
      <c r="S512" s="132"/>
      <c r="T512" s="132"/>
      <c r="U512" s="132"/>
      <c r="V512" s="132"/>
      <c r="W512" s="134"/>
      <c r="X512" s="132"/>
    </row>
    <row r="513" spans="1:24" ht="15.75" customHeight="1" thickTop="1" thickBot="1" x14ac:dyDescent="0.25">
      <c r="A513" s="129" t="s">
        <v>349</v>
      </c>
      <c r="B513" s="129">
        <v>511</v>
      </c>
      <c r="C513" s="129" t="s">
        <v>279</v>
      </c>
      <c r="D513" s="125"/>
      <c r="E513" s="125">
        <v>100.5</v>
      </c>
      <c r="F513" s="125">
        <v>0</v>
      </c>
      <c r="G513" s="130">
        <v>3817800</v>
      </c>
      <c r="H513" s="130">
        <v>383380</v>
      </c>
      <c r="I513" s="130">
        <v>341260</v>
      </c>
      <c r="J513" s="125">
        <v>12.18</v>
      </c>
      <c r="K513" s="125">
        <v>0.81</v>
      </c>
      <c r="L513" s="125">
        <v>6.97</v>
      </c>
      <c r="M513" s="125">
        <v>2.2999999999999998</v>
      </c>
      <c r="N513" s="125">
        <v>8.25</v>
      </c>
      <c r="O513" s="125"/>
      <c r="P513" s="125"/>
      <c r="Q513" s="125"/>
      <c r="R513" s="125">
        <v>2.29</v>
      </c>
      <c r="S513" s="125"/>
      <c r="T513" s="125"/>
      <c r="U513" s="125"/>
      <c r="V513" s="125"/>
      <c r="W513" s="128"/>
      <c r="X513" s="125"/>
    </row>
    <row r="514" spans="1:24" ht="15.75" customHeight="1" thickTop="1" thickBot="1" x14ac:dyDescent="0.25">
      <c r="A514" s="131" t="s">
        <v>348</v>
      </c>
      <c r="B514" s="131">
        <v>512</v>
      </c>
      <c r="C514" s="131" t="s">
        <v>279</v>
      </c>
      <c r="D514" s="132"/>
      <c r="E514" s="132">
        <v>434</v>
      </c>
      <c r="F514" s="135">
        <v>-1.81</v>
      </c>
      <c r="G514" s="133">
        <v>2086100</v>
      </c>
      <c r="H514" s="133">
        <v>910125</v>
      </c>
      <c r="I514" s="133">
        <v>520800</v>
      </c>
      <c r="J514" s="132">
        <v>12.37</v>
      </c>
      <c r="K514" s="132">
        <v>1.57</v>
      </c>
      <c r="L514" s="132">
        <v>1.1000000000000001</v>
      </c>
      <c r="M514" s="132">
        <v>8.5</v>
      </c>
      <c r="N514" s="132">
        <v>35.08</v>
      </c>
      <c r="O514" s="132"/>
      <c r="P514" s="132"/>
      <c r="Q514" s="132"/>
      <c r="R514" s="132">
        <v>3.17</v>
      </c>
      <c r="S514" s="132"/>
      <c r="T514" s="132"/>
      <c r="U514" s="132"/>
      <c r="V514" s="132"/>
      <c r="W514" s="134"/>
      <c r="X514" s="132"/>
    </row>
    <row r="515" spans="1:24" ht="15.75" customHeight="1" thickTop="1" thickBot="1" x14ac:dyDescent="0.25">
      <c r="A515" s="129" t="s">
        <v>347</v>
      </c>
      <c r="B515" s="129">
        <v>513</v>
      </c>
      <c r="C515" s="129" t="s">
        <v>279</v>
      </c>
      <c r="D515" s="125"/>
      <c r="E515" s="125">
        <v>181.5</v>
      </c>
      <c r="F515" s="126">
        <v>-0.27</v>
      </c>
      <c r="G515" s="130">
        <v>512800</v>
      </c>
      <c r="H515" s="130">
        <v>92952</v>
      </c>
      <c r="I515" s="130">
        <v>54087</v>
      </c>
      <c r="J515" s="125">
        <v>13.8</v>
      </c>
      <c r="K515" s="125">
        <v>1.67</v>
      </c>
      <c r="L515" s="125">
        <v>1.29</v>
      </c>
      <c r="M515" s="125">
        <v>9</v>
      </c>
      <c r="N515" s="125">
        <v>13.15</v>
      </c>
      <c r="O515" s="125"/>
      <c r="P515" s="125"/>
      <c r="Q515" s="125"/>
      <c r="R515" s="125">
        <v>4.95</v>
      </c>
      <c r="S515" s="125"/>
      <c r="T515" s="125"/>
      <c r="U515" s="125"/>
      <c r="V515" s="125"/>
      <c r="W515" s="128"/>
      <c r="X515" s="125"/>
    </row>
    <row r="516" spans="1:24" ht="15.75" customHeight="1" thickTop="1" thickBot="1" x14ac:dyDescent="0.25">
      <c r="A516" s="131" t="s">
        <v>346</v>
      </c>
      <c r="B516" s="131">
        <v>514</v>
      </c>
      <c r="C516" s="131" t="s">
        <v>279</v>
      </c>
      <c r="D516" s="132"/>
      <c r="E516" s="132">
        <v>4.08</v>
      </c>
      <c r="F516" s="134">
        <v>3.03</v>
      </c>
      <c r="G516" s="133">
        <v>93400</v>
      </c>
      <c r="H516" s="132">
        <v>379</v>
      </c>
      <c r="I516" s="133">
        <v>3896</v>
      </c>
      <c r="J516" s="132">
        <v>24.19</v>
      </c>
      <c r="K516" s="132">
        <v>1.43</v>
      </c>
      <c r="L516" s="132">
        <v>1.46</v>
      </c>
      <c r="M516" s="132">
        <v>0.06</v>
      </c>
      <c r="N516" s="132">
        <v>0.17</v>
      </c>
      <c r="O516" s="132"/>
      <c r="P516" s="132"/>
      <c r="Q516" s="132"/>
      <c r="R516" s="132">
        <v>1.54</v>
      </c>
      <c r="S516" s="132"/>
      <c r="T516" s="132"/>
      <c r="U516" s="132"/>
      <c r="V516" s="132"/>
      <c r="W516" s="134"/>
      <c r="X516" s="132"/>
    </row>
    <row r="517" spans="1:24" ht="15.75" customHeight="1" thickTop="1" thickBot="1" x14ac:dyDescent="0.25">
      <c r="A517" s="129" t="s">
        <v>1013</v>
      </c>
      <c r="B517" s="129">
        <v>515</v>
      </c>
      <c r="C517" s="129" t="s">
        <v>279</v>
      </c>
      <c r="D517" s="125"/>
      <c r="E517" s="125">
        <v>58</v>
      </c>
      <c r="F517" s="128">
        <v>0.87</v>
      </c>
      <c r="G517" s="130">
        <v>32494700</v>
      </c>
      <c r="H517" s="130">
        <v>1880179</v>
      </c>
      <c r="I517" s="130">
        <v>248989</v>
      </c>
      <c r="J517" s="125">
        <v>36.29</v>
      </c>
      <c r="K517" s="125">
        <v>2.77</v>
      </c>
      <c r="L517" s="125">
        <v>0.71</v>
      </c>
      <c r="M517" s="125">
        <v>0.45</v>
      </c>
      <c r="N517" s="125">
        <v>1.6</v>
      </c>
      <c r="O517" s="125"/>
      <c r="P517" s="125"/>
      <c r="Q517" s="125"/>
      <c r="R517" s="125">
        <v>0.78</v>
      </c>
      <c r="S517" s="125"/>
      <c r="T517" s="125"/>
      <c r="U517" s="125"/>
      <c r="V517" s="125"/>
      <c r="W517" s="128"/>
      <c r="X517" s="125"/>
    </row>
    <row r="518" spans="1:24" ht="15.75" customHeight="1" thickTop="1" thickBot="1" x14ac:dyDescent="0.25">
      <c r="A518" s="131" t="s">
        <v>345</v>
      </c>
      <c r="B518" s="131">
        <v>516</v>
      </c>
      <c r="C518" s="131" t="s">
        <v>279</v>
      </c>
      <c r="D518" s="132"/>
      <c r="E518" s="132">
        <v>2.12</v>
      </c>
      <c r="F518" s="134">
        <v>0.95</v>
      </c>
      <c r="G518" s="133">
        <v>5985900</v>
      </c>
      <c r="H518" s="133">
        <v>12720</v>
      </c>
      <c r="I518" s="133">
        <v>1590</v>
      </c>
      <c r="J518" s="132"/>
      <c r="K518" s="132">
        <v>1.1000000000000001</v>
      </c>
      <c r="L518" s="132">
        <v>1.05</v>
      </c>
      <c r="M518" s="132"/>
      <c r="N518" s="132">
        <v>0</v>
      </c>
      <c r="O518" s="132"/>
      <c r="P518" s="132"/>
      <c r="Q518" s="132"/>
      <c r="R518" s="132"/>
      <c r="S518" s="132"/>
      <c r="T518" s="132"/>
      <c r="U518" s="132"/>
      <c r="V518" s="132"/>
      <c r="W518" s="134"/>
      <c r="X518" s="132"/>
    </row>
    <row r="519" spans="1:24" ht="15.75" customHeight="1" thickTop="1" thickBot="1" x14ac:dyDescent="0.25">
      <c r="A519" s="129" t="s">
        <v>344</v>
      </c>
      <c r="B519" s="129">
        <v>517</v>
      </c>
      <c r="C519" s="129" t="s">
        <v>279</v>
      </c>
      <c r="D519" s="125"/>
      <c r="E519" s="125">
        <v>5.0999999999999996</v>
      </c>
      <c r="F519" s="125">
        <v>0</v>
      </c>
      <c r="G519" s="130">
        <v>4418400</v>
      </c>
      <c r="H519" s="130">
        <v>22645</v>
      </c>
      <c r="I519" s="130">
        <v>3060</v>
      </c>
      <c r="J519" s="125">
        <v>34.99</v>
      </c>
      <c r="K519" s="125">
        <v>5.0999999999999996</v>
      </c>
      <c r="L519" s="125">
        <v>0.4</v>
      </c>
      <c r="M519" s="125">
        <v>0.03</v>
      </c>
      <c r="N519" s="125">
        <v>0.15</v>
      </c>
      <c r="O519" s="125"/>
      <c r="P519" s="125"/>
      <c r="Q519" s="125"/>
      <c r="R519" s="125">
        <v>0.67</v>
      </c>
      <c r="S519" s="125"/>
      <c r="T519" s="125"/>
      <c r="U519" s="125"/>
      <c r="V519" s="125"/>
      <c r="W519" s="128"/>
      <c r="X519" s="125"/>
    </row>
    <row r="520" spans="1:24" ht="15.75" customHeight="1" thickTop="1" thickBot="1" x14ac:dyDescent="0.25">
      <c r="A520" s="131" t="s">
        <v>343</v>
      </c>
      <c r="B520" s="131">
        <v>518</v>
      </c>
      <c r="C520" s="131" t="s">
        <v>279</v>
      </c>
      <c r="D520" s="132"/>
      <c r="E520" s="132">
        <v>2.62</v>
      </c>
      <c r="F520" s="135">
        <v>-5.07</v>
      </c>
      <c r="G520" s="133">
        <v>10414600</v>
      </c>
      <c r="H520" s="133">
        <v>27784</v>
      </c>
      <c r="I520" s="133">
        <v>3144</v>
      </c>
      <c r="J520" s="132">
        <v>154.74</v>
      </c>
      <c r="K520" s="132">
        <v>1.19</v>
      </c>
      <c r="L520" s="132">
        <v>1.1200000000000001</v>
      </c>
      <c r="M520" s="132">
        <v>0.04</v>
      </c>
      <c r="N520" s="132">
        <v>0.02</v>
      </c>
      <c r="O520" s="132"/>
      <c r="P520" s="132"/>
      <c r="Q520" s="132"/>
      <c r="R520" s="132">
        <v>1.54</v>
      </c>
      <c r="S520" s="132"/>
      <c r="T520" s="132"/>
      <c r="U520" s="132"/>
      <c r="V520" s="132"/>
      <c r="W520" s="134"/>
      <c r="X520" s="132"/>
    </row>
    <row r="521" spans="1:24" ht="15.75" customHeight="1" thickTop="1" thickBot="1" x14ac:dyDescent="0.25">
      <c r="A521" s="129" t="s">
        <v>342</v>
      </c>
      <c r="B521" s="129">
        <v>519</v>
      </c>
      <c r="C521" s="129" t="s">
        <v>279</v>
      </c>
      <c r="D521" s="125"/>
      <c r="E521" s="125">
        <v>6.45</v>
      </c>
      <c r="F521" s="125">
        <v>0</v>
      </c>
      <c r="G521" s="130">
        <v>101900</v>
      </c>
      <c r="H521" s="125">
        <v>653</v>
      </c>
      <c r="I521" s="130">
        <v>1935</v>
      </c>
      <c r="J521" s="125">
        <v>9.81</v>
      </c>
      <c r="K521" s="125">
        <v>0.87</v>
      </c>
      <c r="L521" s="125">
        <v>0.16</v>
      </c>
      <c r="M521" s="125">
        <v>0.38</v>
      </c>
      <c r="N521" s="125">
        <v>0.66</v>
      </c>
      <c r="O521" s="125"/>
      <c r="P521" s="125"/>
      <c r="Q521" s="125"/>
      <c r="R521" s="125">
        <v>5.89</v>
      </c>
      <c r="S521" s="125"/>
      <c r="T521" s="125"/>
      <c r="U521" s="125"/>
      <c r="V521" s="125"/>
      <c r="W521" s="128"/>
      <c r="X521" s="125"/>
    </row>
    <row r="522" spans="1:24" ht="15.75" customHeight="1" thickTop="1" thickBot="1" x14ac:dyDescent="0.25">
      <c r="A522" s="131" t="s">
        <v>341</v>
      </c>
      <c r="B522" s="131">
        <v>520</v>
      </c>
      <c r="C522" s="131" t="s">
        <v>279</v>
      </c>
      <c r="D522" s="132" t="s">
        <v>133</v>
      </c>
      <c r="E522" s="132">
        <v>0.34</v>
      </c>
      <c r="F522" s="132">
        <v>0</v>
      </c>
      <c r="G522" s="133">
        <v>2924300</v>
      </c>
      <c r="H522" s="132">
        <v>989</v>
      </c>
      <c r="I522" s="133">
        <v>3850</v>
      </c>
      <c r="J522" s="132"/>
      <c r="K522" s="132">
        <v>11.33</v>
      </c>
      <c r="L522" s="132">
        <v>9.58</v>
      </c>
      <c r="M522" s="132"/>
      <c r="N522" s="132">
        <v>0</v>
      </c>
      <c r="O522" s="132"/>
      <c r="P522" s="132"/>
      <c r="Q522" s="132"/>
      <c r="R522" s="132"/>
      <c r="S522" s="132"/>
      <c r="T522" s="132"/>
      <c r="U522" s="132"/>
      <c r="V522" s="132"/>
      <c r="W522" s="134"/>
      <c r="X522" s="132"/>
    </row>
    <row r="523" spans="1:24" ht="15.75" customHeight="1" thickTop="1" thickBot="1" x14ac:dyDescent="0.25">
      <c r="A523" s="129" t="s">
        <v>340</v>
      </c>
      <c r="B523" s="129">
        <v>521</v>
      </c>
      <c r="C523" s="129" t="s">
        <v>279</v>
      </c>
      <c r="D523" s="125"/>
      <c r="E523" s="125">
        <v>1.35</v>
      </c>
      <c r="F523" s="126">
        <v>-1.46</v>
      </c>
      <c r="G523" s="130">
        <v>4214000</v>
      </c>
      <c r="H523" s="130">
        <v>5792</v>
      </c>
      <c r="I523" s="125">
        <v>356</v>
      </c>
      <c r="J523" s="125">
        <v>25.81</v>
      </c>
      <c r="K523" s="125">
        <v>1.71</v>
      </c>
      <c r="L523" s="125">
        <v>0.31</v>
      </c>
      <c r="M523" s="125">
        <v>0.01</v>
      </c>
      <c r="N523" s="125">
        <v>0.05</v>
      </c>
      <c r="O523" s="125"/>
      <c r="P523" s="125"/>
      <c r="Q523" s="125"/>
      <c r="R523" s="125">
        <v>0.16</v>
      </c>
      <c r="S523" s="125"/>
      <c r="T523" s="125"/>
      <c r="U523" s="125"/>
      <c r="V523" s="125"/>
      <c r="W523" s="128"/>
      <c r="X523" s="125"/>
    </row>
    <row r="524" spans="1:24" ht="15.75" customHeight="1" thickTop="1" thickBot="1" x14ac:dyDescent="0.25">
      <c r="A524" s="131" t="s">
        <v>339</v>
      </c>
      <c r="B524" s="131">
        <v>522</v>
      </c>
      <c r="C524" s="131" t="s">
        <v>279</v>
      </c>
      <c r="D524" s="132"/>
      <c r="E524" s="132">
        <v>2</v>
      </c>
      <c r="F524" s="135">
        <v>-1.96</v>
      </c>
      <c r="G524" s="133">
        <v>43200</v>
      </c>
      <c r="H524" s="132">
        <v>87</v>
      </c>
      <c r="I524" s="132">
        <v>784</v>
      </c>
      <c r="J524" s="132"/>
      <c r="K524" s="132">
        <v>0.73</v>
      </c>
      <c r="L524" s="132">
        <v>1.49</v>
      </c>
      <c r="M524" s="132"/>
      <c r="N524" s="132">
        <v>0</v>
      </c>
      <c r="O524" s="132"/>
      <c r="P524" s="132"/>
      <c r="Q524" s="132"/>
      <c r="R524" s="132"/>
      <c r="S524" s="132"/>
      <c r="T524" s="132"/>
      <c r="U524" s="132"/>
      <c r="V524" s="132"/>
      <c r="W524" s="134"/>
      <c r="X524" s="132"/>
    </row>
    <row r="525" spans="1:24" ht="15.75" customHeight="1" thickTop="1" thickBot="1" x14ac:dyDescent="0.25">
      <c r="A525" s="129" t="s">
        <v>338</v>
      </c>
      <c r="B525" s="129">
        <v>523</v>
      </c>
      <c r="C525" s="129" t="s">
        <v>279</v>
      </c>
      <c r="D525" s="125"/>
      <c r="E525" s="125">
        <v>4.84</v>
      </c>
      <c r="F525" s="126">
        <v>-0.41</v>
      </c>
      <c r="G525" s="130">
        <v>4128400</v>
      </c>
      <c r="H525" s="130">
        <v>20047</v>
      </c>
      <c r="I525" s="130">
        <v>3580</v>
      </c>
      <c r="J525" s="125">
        <v>42.65</v>
      </c>
      <c r="K525" s="125">
        <v>2.19</v>
      </c>
      <c r="L525" s="125">
        <v>0.91</v>
      </c>
      <c r="M525" s="125"/>
      <c r="N525" s="125">
        <v>0.11</v>
      </c>
      <c r="O525" s="125"/>
      <c r="P525" s="125"/>
      <c r="Q525" s="125"/>
      <c r="R525" s="125">
        <v>2.06</v>
      </c>
      <c r="S525" s="125"/>
      <c r="T525" s="125"/>
      <c r="U525" s="125"/>
      <c r="V525" s="125"/>
      <c r="W525" s="128"/>
      <c r="X525" s="125"/>
    </row>
    <row r="526" spans="1:24" ht="15.75" customHeight="1" thickTop="1" thickBot="1" x14ac:dyDescent="0.25">
      <c r="A526" s="131" t="s">
        <v>337</v>
      </c>
      <c r="B526" s="131">
        <v>524</v>
      </c>
      <c r="C526" s="131" t="s">
        <v>279</v>
      </c>
      <c r="D526" s="132"/>
      <c r="E526" s="132">
        <v>2.98</v>
      </c>
      <c r="F526" s="135">
        <v>-0.67</v>
      </c>
      <c r="G526" s="133">
        <v>426500</v>
      </c>
      <c r="H526" s="133">
        <v>1271</v>
      </c>
      <c r="I526" s="133">
        <v>1936</v>
      </c>
      <c r="J526" s="132">
        <v>89.15</v>
      </c>
      <c r="K526" s="132">
        <v>1.27</v>
      </c>
      <c r="L526" s="132">
        <v>0.56000000000000005</v>
      </c>
      <c r="M526" s="132">
        <v>0.01</v>
      </c>
      <c r="N526" s="132">
        <v>0.03</v>
      </c>
      <c r="O526" s="132"/>
      <c r="P526" s="132"/>
      <c r="Q526" s="132"/>
      <c r="R526" s="132">
        <v>0.23</v>
      </c>
      <c r="S526" s="132"/>
      <c r="T526" s="132"/>
      <c r="U526" s="132"/>
      <c r="V526" s="132"/>
      <c r="W526" s="134"/>
      <c r="X526" s="132"/>
    </row>
    <row r="527" spans="1:24" ht="15.75" customHeight="1" thickTop="1" thickBot="1" x14ac:dyDescent="0.25">
      <c r="A527" s="129" t="s">
        <v>336</v>
      </c>
      <c r="B527" s="129">
        <v>525</v>
      </c>
      <c r="C527" s="129" t="s">
        <v>279</v>
      </c>
      <c r="D527" s="125"/>
      <c r="E527" s="125">
        <v>3.18</v>
      </c>
      <c r="F527" s="128">
        <v>0.63</v>
      </c>
      <c r="G527" s="130">
        <v>1456600</v>
      </c>
      <c r="H527" s="130">
        <v>4610</v>
      </c>
      <c r="I527" s="130">
        <v>1049</v>
      </c>
      <c r="J527" s="125">
        <v>14.11</v>
      </c>
      <c r="K527" s="125">
        <v>2.48</v>
      </c>
      <c r="L527" s="125">
        <v>2.1</v>
      </c>
      <c r="M527" s="125">
        <v>0.06</v>
      </c>
      <c r="N527" s="125">
        <v>0.23</v>
      </c>
      <c r="O527" s="125"/>
      <c r="P527" s="125"/>
      <c r="Q527" s="125"/>
      <c r="R527" s="125">
        <v>1.51</v>
      </c>
      <c r="S527" s="125"/>
      <c r="T527" s="125"/>
      <c r="U527" s="125"/>
      <c r="V527" s="125"/>
      <c r="W527" s="128"/>
      <c r="X527" s="125"/>
    </row>
    <row r="528" spans="1:24" ht="15.75" customHeight="1" thickTop="1" thickBot="1" x14ac:dyDescent="0.25">
      <c r="A528" s="131" t="s">
        <v>335</v>
      </c>
      <c r="B528" s="131">
        <v>526</v>
      </c>
      <c r="C528" s="131" t="s">
        <v>279</v>
      </c>
      <c r="D528" s="132"/>
      <c r="E528" s="132">
        <v>4.0999999999999996</v>
      </c>
      <c r="F528" s="135">
        <v>-0.49</v>
      </c>
      <c r="G528" s="133">
        <v>1874800</v>
      </c>
      <c r="H528" s="133">
        <v>7679</v>
      </c>
      <c r="I528" s="133">
        <v>5859</v>
      </c>
      <c r="J528" s="132">
        <v>5.23</v>
      </c>
      <c r="K528" s="132">
        <v>0.84</v>
      </c>
      <c r="L528" s="132">
        <v>1.59</v>
      </c>
      <c r="M528" s="132">
        <v>0.19</v>
      </c>
      <c r="N528" s="132">
        <v>0.78</v>
      </c>
      <c r="O528" s="132"/>
      <c r="P528" s="132"/>
      <c r="Q528" s="132"/>
      <c r="R528" s="132">
        <v>7.62</v>
      </c>
      <c r="S528" s="132"/>
      <c r="T528" s="132"/>
      <c r="U528" s="132"/>
      <c r="V528" s="132"/>
      <c r="W528" s="134"/>
      <c r="X528" s="132"/>
    </row>
    <row r="529" spans="1:24" ht="15.75" customHeight="1" thickTop="1" thickBot="1" x14ac:dyDescent="0.25">
      <c r="A529" s="129" t="s">
        <v>334</v>
      </c>
      <c r="B529" s="129">
        <v>527</v>
      </c>
      <c r="C529" s="129" t="s">
        <v>279</v>
      </c>
      <c r="D529" s="125"/>
      <c r="E529" s="125">
        <v>7.15</v>
      </c>
      <c r="F529" s="128">
        <v>2.88</v>
      </c>
      <c r="G529" s="130">
        <v>3252800</v>
      </c>
      <c r="H529" s="130">
        <v>23018</v>
      </c>
      <c r="I529" s="130">
        <v>15243</v>
      </c>
      <c r="J529" s="125">
        <v>7.3</v>
      </c>
      <c r="K529" s="125">
        <v>1.03</v>
      </c>
      <c r="L529" s="125">
        <v>0.56000000000000005</v>
      </c>
      <c r="M529" s="125">
        <v>0.2</v>
      </c>
      <c r="N529" s="125">
        <v>0.98</v>
      </c>
      <c r="O529" s="125"/>
      <c r="P529" s="125"/>
      <c r="Q529" s="125"/>
      <c r="R529" s="125">
        <v>2.88</v>
      </c>
      <c r="S529" s="125"/>
      <c r="T529" s="125"/>
      <c r="U529" s="125"/>
      <c r="V529" s="125"/>
      <c r="W529" s="128"/>
      <c r="X529" s="125"/>
    </row>
    <row r="530" spans="1:24" ht="15.75" customHeight="1" thickTop="1" thickBot="1" x14ac:dyDescent="0.25">
      <c r="A530" s="131" t="s">
        <v>333</v>
      </c>
      <c r="B530" s="131">
        <v>528</v>
      </c>
      <c r="C530" s="131" t="s">
        <v>279</v>
      </c>
      <c r="D530" s="132"/>
      <c r="E530" s="132">
        <v>5.75</v>
      </c>
      <c r="F530" s="132">
        <v>0</v>
      </c>
      <c r="G530" s="133">
        <v>2635200</v>
      </c>
      <c r="H530" s="133">
        <v>14995</v>
      </c>
      <c r="I530" s="133">
        <v>4715</v>
      </c>
      <c r="J530" s="132">
        <v>32.21</v>
      </c>
      <c r="K530" s="132">
        <v>5.13</v>
      </c>
      <c r="L530" s="132">
        <v>0.46</v>
      </c>
      <c r="M530" s="132">
        <v>0.05</v>
      </c>
      <c r="N530" s="132">
        <v>0.18</v>
      </c>
      <c r="O530" s="132"/>
      <c r="P530" s="132"/>
      <c r="Q530" s="132"/>
      <c r="R530" s="132">
        <v>1.48</v>
      </c>
      <c r="S530" s="132"/>
      <c r="T530" s="132"/>
      <c r="U530" s="132"/>
      <c r="V530" s="132"/>
      <c r="W530" s="134"/>
      <c r="X530" s="132"/>
    </row>
    <row r="531" spans="1:24" ht="15.75" customHeight="1" thickTop="1" thickBot="1" x14ac:dyDescent="0.25">
      <c r="A531" s="129" t="s">
        <v>332</v>
      </c>
      <c r="B531" s="129">
        <v>529</v>
      </c>
      <c r="C531" s="129" t="s">
        <v>279</v>
      </c>
      <c r="D531" s="125"/>
      <c r="E531" s="125">
        <v>101.5</v>
      </c>
      <c r="F531" s="128">
        <v>2.5299999999999998</v>
      </c>
      <c r="G531" s="125">
        <v>100</v>
      </c>
      <c r="H531" s="125">
        <v>10</v>
      </c>
      <c r="I531" s="130">
        <v>2132</v>
      </c>
      <c r="J531" s="125">
        <v>57.18</v>
      </c>
      <c r="K531" s="125">
        <v>1.39</v>
      </c>
      <c r="L531" s="125">
        <v>0.35</v>
      </c>
      <c r="M531" s="125"/>
      <c r="N531" s="125">
        <v>1.78</v>
      </c>
      <c r="O531" s="125"/>
      <c r="P531" s="125"/>
      <c r="Q531" s="125"/>
      <c r="R531" s="125"/>
      <c r="S531" s="125"/>
      <c r="T531" s="125"/>
      <c r="U531" s="125"/>
      <c r="V531" s="125"/>
      <c r="W531" s="128"/>
      <c r="X531" s="125"/>
    </row>
    <row r="532" spans="1:24" ht="15.75" customHeight="1" thickTop="1" thickBot="1" x14ac:dyDescent="0.25">
      <c r="A532" s="131" t="s">
        <v>1014</v>
      </c>
      <c r="B532" s="131">
        <v>530</v>
      </c>
      <c r="C532" s="131" t="s">
        <v>279</v>
      </c>
      <c r="D532" s="132"/>
      <c r="E532" s="132">
        <v>6.25</v>
      </c>
      <c r="F532" s="134">
        <v>3.31</v>
      </c>
      <c r="G532" s="133">
        <v>2657000</v>
      </c>
      <c r="H532" s="133">
        <v>16559</v>
      </c>
      <c r="I532" s="133">
        <v>2750</v>
      </c>
      <c r="J532" s="132">
        <v>30.91</v>
      </c>
      <c r="K532" s="132">
        <v>4.01</v>
      </c>
      <c r="L532" s="132">
        <v>0.28000000000000003</v>
      </c>
      <c r="M532" s="132">
        <v>7.0000000000000007E-2</v>
      </c>
      <c r="N532" s="132">
        <v>0.2</v>
      </c>
      <c r="O532" s="132"/>
      <c r="P532" s="132"/>
      <c r="Q532" s="132"/>
      <c r="R532" s="132">
        <v>1.18</v>
      </c>
      <c r="S532" s="132"/>
      <c r="T532" s="132"/>
      <c r="U532" s="132"/>
      <c r="V532" s="132"/>
      <c r="W532" s="134"/>
      <c r="X532" s="132"/>
    </row>
    <row r="533" spans="1:24" ht="15.75" customHeight="1" thickTop="1" thickBot="1" x14ac:dyDescent="0.25">
      <c r="A533" s="129" t="s">
        <v>331</v>
      </c>
      <c r="B533" s="129">
        <v>531</v>
      </c>
      <c r="C533" s="129" t="s">
        <v>279</v>
      </c>
      <c r="D533" s="125"/>
      <c r="E533" s="125">
        <v>1.31</v>
      </c>
      <c r="F533" s="128">
        <v>6.5</v>
      </c>
      <c r="G533" s="130">
        <v>59401900</v>
      </c>
      <c r="H533" s="130">
        <v>77181</v>
      </c>
      <c r="I533" s="130">
        <v>1716</v>
      </c>
      <c r="J533" s="125">
        <v>32.1</v>
      </c>
      <c r="K533" s="125">
        <v>1.01</v>
      </c>
      <c r="L533" s="125">
        <v>0.34</v>
      </c>
      <c r="M533" s="125"/>
      <c r="N533" s="125">
        <v>0.04</v>
      </c>
      <c r="O533" s="125"/>
      <c r="P533" s="125"/>
      <c r="Q533" s="125"/>
      <c r="R533" s="125"/>
      <c r="S533" s="125"/>
      <c r="T533" s="125"/>
      <c r="U533" s="125"/>
      <c r="V533" s="125"/>
      <c r="W533" s="128"/>
      <c r="X533" s="125"/>
    </row>
    <row r="534" spans="1:24" ht="15.75" customHeight="1" thickTop="1" thickBot="1" x14ac:dyDescent="0.25">
      <c r="A534" s="131" t="s">
        <v>330</v>
      </c>
      <c r="B534" s="131">
        <v>532</v>
      </c>
      <c r="C534" s="131" t="s">
        <v>279</v>
      </c>
      <c r="D534" s="132"/>
      <c r="E534" s="132">
        <v>11.2</v>
      </c>
      <c r="F534" s="135">
        <v>-0.88</v>
      </c>
      <c r="G534" s="133">
        <v>1773500</v>
      </c>
      <c r="H534" s="133">
        <v>19958</v>
      </c>
      <c r="I534" s="133">
        <v>20584</v>
      </c>
      <c r="J534" s="132">
        <v>7.08</v>
      </c>
      <c r="K534" s="132">
        <v>1.45</v>
      </c>
      <c r="L534" s="132">
        <v>2.29</v>
      </c>
      <c r="M534" s="132">
        <v>0.4</v>
      </c>
      <c r="N534" s="132">
        <v>1.58</v>
      </c>
      <c r="O534" s="132"/>
      <c r="P534" s="132"/>
      <c r="Q534" s="132"/>
      <c r="R534" s="132">
        <v>4.42</v>
      </c>
      <c r="S534" s="132"/>
      <c r="T534" s="132"/>
      <c r="U534" s="132"/>
      <c r="V534" s="132"/>
      <c r="W534" s="134"/>
      <c r="X534" s="132"/>
    </row>
    <row r="535" spans="1:24" ht="15.75" customHeight="1" thickTop="1" thickBot="1" x14ac:dyDescent="0.25">
      <c r="A535" s="129" t="s">
        <v>329</v>
      </c>
      <c r="B535" s="129">
        <v>533</v>
      </c>
      <c r="C535" s="125" t="s">
        <v>979</v>
      </c>
      <c r="D535" s="125"/>
      <c r="E535" s="125">
        <v>50</v>
      </c>
      <c r="F535" s="125">
        <v>0</v>
      </c>
      <c r="G535" s="125">
        <v>200</v>
      </c>
      <c r="H535" s="125">
        <v>10</v>
      </c>
      <c r="I535" s="130">
        <v>6500</v>
      </c>
      <c r="J535" s="125"/>
      <c r="K535" s="125">
        <v>0.88</v>
      </c>
      <c r="L535" s="125">
        <v>0.04</v>
      </c>
      <c r="M535" s="125"/>
      <c r="N535" s="125">
        <v>0</v>
      </c>
      <c r="O535" s="125">
        <v>-16.059999999999999</v>
      </c>
      <c r="P535" s="125">
        <v>-14.83</v>
      </c>
      <c r="Q535" s="125">
        <v>-111.06</v>
      </c>
      <c r="R535" s="125"/>
      <c r="S535" s="125">
        <v>15.84</v>
      </c>
      <c r="T535" s="125"/>
      <c r="U535" s="125"/>
      <c r="V535" s="125"/>
      <c r="W535" s="128"/>
      <c r="X535" s="125"/>
    </row>
    <row r="536" spans="1:24" ht="15.75" customHeight="1" thickTop="1" thickBot="1" x14ac:dyDescent="0.25">
      <c r="A536" s="131" t="s">
        <v>328</v>
      </c>
      <c r="B536" s="131">
        <v>534</v>
      </c>
      <c r="C536" s="131" t="s">
        <v>279</v>
      </c>
      <c r="D536" s="132"/>
      <c r="E536" s="132">
        <v>3.2</v>
      </c>
      <c r="F536" s="135">
        <v>-1.23</v>
      </c>
      <c r="G536" s="133">
        <v>41789300</v>
      </c>
      <c r="H536" s="133">
        <v>136618</v>
      </c>
      <c r="I536" s="133">
        <v>11500</v>
      </c>
      <c r="J536" s="132"/>
      <c r="K536" s="132">
        <v>0.72</v>
      </c>
      <c r="L536" s="132">
        <v>0.73</v>
      </c>
      <c r="M536" s="132"/>
      <c r="N536" s="132">
        <v>0</v>
      </c>
      <c r="O536" s="132"/>
      <c r="P536" s="132"/>
      <c r="Q536" s="132"/>
      <c r="R536" s="132"/>
      <c r="S536" s="132"/>
      <c r="T536" s="132"/>
      <c r="U536" s="132"/>
      <c r="V536" s="132"/>
      <c r="W536" s="134"/>
      <c r="X536" s="132"/>
    </row>
    <row r="537" spans="1:24" ht="15.75" customHeight="1" thickTop="1" thickBot="1" x14ac:dyDescent="0.25">
      <c r="A537" s="129" t="s">
        <v>327</v>
      </c>
      <c r="B537" s="129">
        <v>535</v>
      </c>
      <c r="C537" s="129" t="s">
        <v>279</v>
      </c>
      <c r="D537" s="125"/>
      <c r="E537" s="125">
        <v>1.94</v>
      </c>
      <c r="F537" s="125">
        <v>0</v>
      </c>
      <c r="G537" s="130">
        <v>426800</v>
      </c>
      <c r="H537" s="125">
        <v>830</v>
      </c>
      <c r="I537" s="130">
        <v>1151</v>
      </c>
      <c r="J537" s="125">
        <v>7.49</v>
      </c>
      <c r="K537" s="125">
        <v>0.43</v>
      </c>
      <c r="L537" s="125">
        <v>0.3</v>
      </c>
      <c r="M537" s="125">
        <v>0.05</v>
      </c>
      <c r="N537" s="125">
        <v>0.26</v>
      </c>
      <c r="O537" s="125"/>
      <c r="P537" s="125"/>
      <c r="Q537" s="125"/>
      <c r="R537" s="125">
        <v>2.58</v>
      </c>
      <c r="S537" s="125"/>
      <c r="T537" s="125"/>
      <c r="U537" s="125"/>
      <c r="V537" s="125"/>
      <c r="W537" s="128"/>
      <c r="X537" s="125"/>
    </row>
    <row r="538" spans="1:24" ht="15.75" customHeight="1" thickTop="1" thickBot="1" x14ac:dyDescent="0.25">
      <c r="A538" s="131" t="s">
        <v>326</v>
      </c>
      <c r="B538" s="131">
        <v>536</v>
      </c>
      <c r="C538" s="131" t="s">
        <v>279</v>
      </c>
      <c r="D538" s="132"/>
      <c r="E538" s="132">
        <v>4.24</v>
      </c>
      <c r="F538" s="135">
        <v>-1.4</v>
      </c>
      <c r="G538" s="133">
        <v>790700</v>
      </c>
      <c r="H538" s="133">
        <v>3370</v>
      </c>
      <c r="I538" s="133">
        <v>1696</v>
      </c>
      <c r="J538" s="132">
        <v>43.6</v>
      </c>
      <c r="K538" s="132">
        <v>4.66</v>
      </c>
      <c r="L538" s="132">
        <v>0.2</v>
      </c>
      <c r="M538" s="132">
        <v>0.04</v>
      </c>
      <c r="N538" s="132">
        <v>0.1</v>
      </c>
      <c r="O538" s="132"/>
      <c r="P538" s="132"/>
      <c r="Q538" s="132"/>
      <c r="R538" s="132">
        <v>1</v>
      </c>
      <c r="S538" s="132"/>
      <c r="T538" s="132"/>
      <c r="U538" s="132"/>
      <c r="V538" s="132"/>
      <c r="W538" s="134"/>
      <c r="X538" s="132"/>
    </row>
    <row r="539" spans="1:24" ht="15.75" customHeight="1" thickTop="1" thickBot="1" x14ac:dyDescent="0.25">
      <c r="A539" s="129" t="s">
        <v>325</v>
      </c>
      <c r="B539" s="129">
        <v>537</v>
      </c>
      <c r="C539" s="129" t="s">
        <v>279</v>
      </c>
      <c r="D539" s="125"/>
      <c r="E539" s="125">
        <v>4.88</v>
      </c>
      <c r="F539" s="125">
        <v>0</v>
      </c>
      <c r="G539" s="130">
        <v>983300</v>
      </c>
      <c r="H539" s="130">
        <v>4791</v>
      </c>
      <c r="I539" s="130">
        <v>2575</v>
      </c>
      <c r="J539" s="125">
        <v>97.76</v>
      </c>
      <c r="K539" s="125">
        <v>5.14</v>
      </c>
      <c r="L539" s="125">
        <v>2.0499999999999998</v>
      </c>
      <c r="M539" s="125"/>
      <c r="N539" s="125">
        <v>0.05</v>
      </c>
      <c r="O539" s="125"/>
      <c r="P539" s="125"/>
      <c r="Q539" s="125"/>
      <c r="R539" s="125"/>
      <c r="S539" s="125"/>
      <c r="T539" s="125"/>
      <c r="U539" s="125"/>
      <c r="V539" s="125"/>
      <c r="W539" s="128"/>
      <c r="X539" s="125"/>
    </row>
    <row r="540" spans="1:24" ht="15.75" customHeight="1" thickTop="1" thickBot="1" x14ac:dyDescent="0.25">
      <c r="A540" s="131" t="s">
        <v>324</v>
      </c>
      <c r="B540" s="131">
        <v>538</v>
      </c>
      <c r="C540" s="131" t="s">
        <v>279</v>
      </c>
      <c r="D540" s="132"/>
      <c r="E540" s="132">
        <v>38.5</v>
      </c>
      <c r="F540" s="134">
        <v>0.65</v>
      </c>
      <c r="G540" s="133">
        <v>1440100</v>
      </c>
      <c r="H540" s="133">
        <v>54955</v>
      </c>
      <c r="I540" s="133">
        <v>19049</v>
      </c>
      <c r="J540" s="132">
        <v>38.369999999999997</v>
      </c>
      <c r="K540" s="132">
        <v>5.08</v>
      </c>
      <c r="L540" s="132">
        <v>2.29</v>
      </c>
      <c r="M540" s="132">
        <v>0.15</v>
      </c>
      <c r="N540" s="132">
        <v>1</v>
      </c>
      <c r="O540" s="132"/>
      <c r="P540" s="132"/>
      <c r="Q540" s="132"/>
      <c r="R540" s="132">
        <v>0.61</v>
      </c>
      <c r="S540" s="132"/>
      <c r="T540" s="132"/>
      <c r="U540" s="132"/>
      <c r="V540" s="132"/>
      <c r="W540" s="134"/>
      <c r="X540" s="132"/>
    </row>
    <row r="541" spans="1:24" ht="15.75" customHeight="1" thickTop="1" thickBot="1" x14ac:dyDescent="0.25">
      <c r="A541" s="129" t="s">
        <v>323</v>
      </c>
      <c r="B541" s="129">
        <v>539</v>
      </c>
      <c r="C541" s="129" t="s">
        <v>279</v>
      </c>
      <c r="D541" s="125"/>
      <c r="E541" s="125">
        <v>1.3</v>
      </c>
      <c r="F541" s="126">
        <v>-3.7</v>
      </c>
      <c r="G541" s="130">
        <v>827780400</v>
      </c>
      <c r="H541" s="130">
        <v>1058235</v>
      </c>
      <c r="I541" s="130">
        <v>19322</v>
      </c>
      <c r="J541" s="125">
        <v>9.69</v>
      </c>
      <c r="K541" s="125">
        <v>0.51</v>
      </c>
      <c r="L541" s="125">
        <v>1.96</v>
      </c>
      <c r="M541" s="125">
        <v>0.04</v>
      </c>
      <c r="N541" s="125">
        <v>0.13</v>
      </c>
      <c r="O541" s="125"/>
      <c r="P541" s="125"/>
      <c r="Q541" s="125"/>
      <c r="R541" s="125">
        <v>2.96</v>
      </c>
      <c r="S541" s="125"/>
      <c r="T541" s="125"/>
      <c r="U541" s="125"/>
      <c r="V541" s="125"/>
      <c r="W541" s="128"/>
      <c r="X541" s="125"/>
    </row>
    <row r="542" spans="1:24" ht="15.75" customHeight="1" thickTop="1" thickBot="1" x14ac:dyDescent="0.25">
      <c r="A542" s="131" t="s">
        <v>322</v>
      </c>
      <c r="B542" s="131">
        <v>540</v>
      </c>
      <c r="C542" s="131" t="s">
        <v>279</v>
      </c>
      <c r="D542" s="132"/>
      <c r="E542" s="132">
        <v>32.75</v>
      </c>
      <c r="F542" s="132">
        <v>0</v>
      </c>
      <c r="G542" s="133">
        <v>1037900</v>
      </c>
      <c r="H542" s="133">
        <v>33960</v>
      </c>
      <c r="I542" s="133">
        <v>11469</v>
      </c>
      <c r="J542" s="132">
        <v>17.43</v>
      </c>
      <c r="K542" s="132">
        <v>3.82</v>
      </c>
      <c r="L542" s="132">
        <v>1.73</v>
      </c>
      <c r="M542" s="132">
        <v>1</v>
      </c>
      <c r="N542" s="132">
        <v>1.88</v>
      </c>
      <c r="O542" s="132"/>
      <c r="P542" s="132"/>
      <c r="Q542" s="132"/>
      <c r="R542" s="132">
        <v>3.05</v>
      </c>
      <c r="S542" s="132"/>
      <c r="T542" s="132"/>
      <c r="U542" s="132"/>
      <c r="V542" s="132"/>
      <c r="W542" s="134"/>
      <c r="X542" s="132"/>
    </row>
    <row r="543" spans="1:24" ht="15.75" customHeight="1" thickTop="1" thickBot="1" x14ac:dyDescent="0.25">
      <c r="A543" s="129" t="s">
        <v>321</v>
      </c>
      <c r="B543" s="129">
        <v>541</v>
      </c>
      <c r="C543" s="129" t="s">
        <v>279</v>
      </c>
      <c r="D543" s="125"/>
      <c r="E543" s="125">
        <v>9.5500000000000007</v>
      </c>
      <c r="F543" s="125">
        <v>0</v>
      </c>
      <c r="G543" s="130">
        <v>266400</v>
      </c>
      <c r="H543" s="130">
        <v>2545</v>
      </c>
      <c r="I543" s="130">
        <v>8977</v>
      </c>
      <c r="J543" s="125">
        <v>52.29</v>
      </c>
      <c r="K543" s="125">
        <v>4.6100000000000003</v>
      </c>
      <c r="L543" s="125">
        <v>0.69</v>
      </c>
      <c r="M543" s="125">
        <v>0.08</v>
      </c>
      <c r="N543" s="125">
        <v>0.18</v>
      </c>
      <c r="O543" s="125"/>
      <c r="P543" s="125"/>
      <c r="Q543" s="125"/>
      <c r="R543" s="125">
        <v>0.8</v>
      </c>
      <c r="S543" s="125"/>
      <c r="T543" s="125"/>
      <c r="U543" s="125"/>
      <c r="V543" s="125"/>
      <c r="W543" s="128"/>
      <c r="X543" s="125"/>
    </row>
    <row r="544" spans="1:24" ht="15.75" customHeight="1" thickTop="1" thickBot="1" x14ac:dyDescent="0.25">
      <c r="A544" s="131" t="s">
        <v>320</v>
      </c>
      <c r="B544" s="131">
        <v>542</v>
      </c>
      <c r="C544" s="131" t="s">
        <v>279</v>
      </c>
      <c r="D544" s="132"/>
      <c r="E544" s="132">
        <v>1.19</v>
      </c>
      <c r="F544" s="134">
        <v>8.18</v>
      </c>
      <c r="G544" s="133">
        <v>86041800</v>
      </c>
      <c r="H544" s="133">
        <v>99937</v>
      </c>
      <c r="I544" s="133">
        <v>3225</v>
      </c>
      <c r="J544" s="132"/>
      <c r="K544" s="132">
        <v>0.88</v>
      </c>
      <c r="L544" s="132">
        <v>1.0900000000000001</v>
      </c>
      <c r="M544" s="132"/>
      <c r="N544" s="132">
        <v>0</v>
      </c>
      <c r="O544" s="132"/>
      <c r="P544" s="132"/>
      <c r="Q544" s="132"/>
      <c r="R544" s="132"/>
      <c r="S544" s="132"/>
      <c r="T544" s="132"/>
      <c r="U544" s="132"/>
      <c r="V544" s="132"/>
      <c r="W544" s="134"/>
      <c r="X544" s="132"/>
    </row>
    <row r="545" spans="1:24" ht="15.75" customHeight="1" thickTop="1" thickBot="1" x14ac:dyDescent="0.25">
      <c r="A545" s="129" t="s">
        <v>1015</v>
      </c>
      <c r="B545" s="129">
        <v>543</v>
      </c>
      <c r="C545" s="129" t="s">
        <v>279</v>
      </c>
      <c r="D545" s="125"/>
      <c r="E545" s="125">
        <v>1.55</v>
      </c>
      <c r="F545" s="128">
        <v>7.64</v>
      </c>
      <c r="G545" s="130">
        <v>80741700</v>
      </c>
      <c r="H545" s="130">
        <v>123919</v>
      </c>
      <c r="I545" s="125">
        <v>713</v>
      </c>
      <c r="J545" s="125">
        <v>30.89</v>
      </c>
      <c r="K545" s="125">
        <v>2.0699999999999998</v>
      </c>
      <c r="L545" s="125">
        <v>0.44</v>
      </c>
      <c r="M545" s="125">
        <v>0.02</v>
      </c>
      <c r="N545" s="125">
        <v>0.05</v>
      </c>
      <c r="O545" s="125"/>
      <c r="P545" s="125"/>
      <c r="Q545" s="125"/>
      <c r="R545" s="125">
        <v>1.39</v>
      </c>
      <c r="S545" s="125"/>
      <c r="T545" s="125"/>
      <c r="U545" s="125"/>
      <c r="V545" s="125"/>
      <c r="W545" s="128"/>
      <c r="X545" s="125"/>
    </row>
    <row r="546" spans="1:24" ht="15.75" customHeight="1" thickTop="1" thickBot="1" x14ac:dyDescent="0.25">
      <c r="A546" s="131" t="s">
        <v>319</v>
      </c>
      <c r="B546" s="131">
        <v>544</v>
      </c>
      <c r="C546" s="131" t="s">
        <v>279</v>
      </c>
      <c r="D546" s="132"/>
      <c r="E546" s="132">
        <v>1.06</v>
      </c>
      <c r="F546" s="135">
        <v>-4.5</v>
      </c>
      <c r="G546" s="133">
        <v>33531500</v>
      </c>
      <c r="H546" s="133">
        <v>35428</v>
      </c>
      <c r="I546" s="132">
        <v>986</v>
      </c>
      <c r="J546" s="132">
        <v>39.65</v>
      </c>
      <c r="K546" s="132">
        <v>1.0900000000000001</v>
      </c>
      <c r="L546" s="132">
        <v>0.66</v>
      </c>
      <c r="M546" s="132">
        <v>0.02</v>
      </c>
      <c r="N546" s="132">
        <v>0.03</v>
      </c>
      <c r="O546" s="132"/>
      <c r="P546" s="132"/>
      <c r="Q546" s="132"/>
      <c r="R546" s="132">
        <v>1.1299999999999999</v>
      </c>
      <c r="S546" s="132"/>
      <c r="T546" s="132"/>
      <c r="U546" s="132"/>
      <c r="V546" s="132"/>
      <c r="W546" s="134"/>
      <c r="X546" s="132"/>
    </row>
    <row r="547" spans="1:24" ht="15.75" customHeight="1" thickTop="1" thickBot="1" x14ac:dyDescent="0.25">
      <c r="A547" s="129" t="s">
        <v>318</v>
      </c>
      <c r="B547" s="129">
        <v>545</v>
      </c>
      <c r="C547" s="129" t="s">
        <v>279</v>
      </c>
      <c r="D547" s="125"/>
      <c r="E547" s="125">
        <v>5.35</v>
      </c>
      <c r="F547" s="126">
        <v>-2.73</v>
      </c>
      <c r="G547" s="130">
        <v>1897100</v>
      </c>
      <c r="H547" s="130">
        <v>10146</v>
      </c>
      <c r="I547" s="130">
        <v>4280</v>
      </c>
      <c r="J547" s="125">
        <v>19.510000000000002</v>
      </c>
      <c r="K547" s="125">
        <v>1.73</v>
      </c>
      <c r="L547" s="125">
        <v>0.52</v>
      </c>
      <c r="M547" s="125"/>
      <c r="N547" s="125">
        <v>0.27</v>
      </c>
      <c r="O547" s="125"/>
      <c r="P547" s="125"/>
      <c r="Q547" s="125"/>
      <c r="R547" s="125">
        <v>3.07</v>
      </c>
      <c r="S547" s="125"/>
      <c r="T547" s="125"/>
      <c r="U547" s="125"/>
      <c r="V547" s="125"/>
      <c r="W547" s="128"/>
      <c r="X547" s="125"/>
    </row>
    <row r="548" spans="1:24" ht="15.75" customHeight="1" thickTop="1" thickBot="1" x14ac:dyDescent="0.25">
      <c r="A548" s="131" t="s">
        <v>317</v>
      </c>
      <c r="B548" s="131">
        <v>546</v>
      </c>
      <c r="C548" s="131" t="s">
        <v>279</v>
      </c>
      <c r="D548" s="132"/>
      <c r="E548" s="132">
        <v>8.4499999999999993</v>
      </c>
      <c r="F548" s="134">
        <v>1.2</v>
      </c>
      <c r="G548" s="133">
        <v>169900</v>
      </c>
      <c r="H548" s="133">
        <v>1428</v>
      </c>
      <c r="I548" s="133">
        <v>16894</v>
      </c>
      <c r="J548" s="132">
        <v>45.47</v>
      </c>
      <c r="K548" s="132">
        <v>4.08</v>
      </c>
      <c r="L548" s="132">
        <v>0.59</v>
      </c>
      <c r="M548" s="132">
        <v>0.08</v>
      </c>
      <c r="N548" s="132">
        <v>0.19</v>
      </c>
      <c r="O548" s="132"/>
      <c r="P548" s="132"/>
      <c r="Q548" s="132"/>
      <c r="R548" s="132">
        <v>0.96</v>
      </c>
      <c r="S548" s="132"/>
      <c r="T548" s="132"/>
      <c r="U548" s="132"/>
      <c r="V548" s="132"/>
      <c r="W548" s="134"/>
      <c r="X548" s="132"/>
    </row>
    <row r="549" spans="1:24" ht="15.75" customHeight="1" thickTop="1" thickBot="1" x14ac:dyDescent="0.25">
      <c r="A549" s="129" t="s">
        <v>316</v>
      </c>
      <c r="B549" s="129">
        <v>547</v>
      </c>
      <c r="C549" s="129" t="s">
        <v>279</v>
      </c>
      <c r="D549" s="125"/>
      <c r="E549" s="125">
        <v>11.1</v>
      </c>
      <c r="F549" s="128">
        <v>0.91</v>
      </c>
      <c r="G549" s="130">
        <v>1088000</v>
      </c>
      <c r="H549" s="130">
        <v>12125</v>
      </c>
      <c r="I549" s="130">
        <v>6841</v>
      </c>
      <c r="J549" s="125">
        <v>47.45</v>
      </c>
      <c r="K549" s="125">
        <v>2.94</v>
      </c>
      <c r="L549" s="125">
        <v>3.15</v>
      </c>
      <c r="M549" s="125"/>
      <c r="N549" s="125">
        <v>0.23</v>
      </c>
      <c r="O549" s="125"/>
      <c r="P549" s="125"/>
      <c r="Q549" s="125"/>
      <c r="R549" s="125">
        <v>0.02</v>
      </c>
      <c r="S549" s="125"/>
      <c r="T549" s="125"/>
      <c r="U549" s="125"/>
      <c r="V549" s="125"/>
      <c r="W549" s="128"/>
      <c r="X549" s="125"/>
    </row>
    <row r="550" spans="1:24" ht="15.75" customHeight="1" thickTop="1" thickBot="1" x14ac:dyDescent="0.25">
      <c r="A550" s="131" t="s">
        <v>315</v>
      </c>
      <c r="B550" s="131">
        <v>548</v>
      </c>
      <c r="C550" s="132" t="s">
        <v>977</v>
      </c>
      <c r="D550" s="132" t="s">
        <v>277</v>
      </c>
      <c r="E550" s="132">
        <v>0</v>
      </c>
      <c r="F550" s="132">
        <v>0</v>
      </c>
      <c r="G550" s="132">
        <v>0</v>
      </c>
      <c r="H550" s="132">
        <v>0</v>
      </c>
      <c r="I550" s="132">
        <v>0</v>
      </c>
      <c r="J550" s="132"/>
      <c r="K550" s="132"/>
      <c r="L550" s="132">
        <v>-4.41</v>
      </c>
      <c r="M550" s="132"/>
      <c r="N550" s="132">
        <v>0</v>
      </c>
      <c r="O550" s="132">
        <v>-30.31</v>
      </c>
      <c r="P550" s="132"/>
      <c r="Q550" s="132">
        <v>-1.1599999999999999</v>
      </c>
      <c r="R550" s="132"/>
      <c r="S550" s="132">
        <v>42.29</v>
      </c>
      <c r="T550" s="132"/>
      <c r="U550" s="132"/>
      <c r="V550" s="132"/>
      <c r="W550" s="134"/>
      <c r="X550" s="132"/>
    </row>
    <row r="551" spans="1:24" ht="15.75" customHeight="1" thickTop="1" thickBot="1" x14ac:dyDescent="0.25">
      <c r="A551" s="129" t="s">
        <v>314</v>
      </c>
      <c r="B551" s="129">
        <v>549</v>
      </c>
      <c r="C551" s="129" t="s">
        <v>279</v>
      </c>
      <c r="D551" s="125"/>
      <c r="E551" s="125">
        <v>0.72</v>
      </c>
      <c r="F551" s="125">
        <v>0</v>
      </c>
      <c r="G551" s="130">
        <v>103600</v>
      </c>
      <c r="H551" s="125">
        <v>74</v>
      </c>
      <c r="I551" s="125">
        <v>864</v>
      </c>
      <c r="J551" s="125"/>
      <c r="K551" s="125">
        <v>0.97</v>
      </c>
      <c r="L551" s="125">
        <v>0.14000000000000001</v>
      </c>
      <c r="M551" s="125"/>
      <c r="N551" s="125">
        <v>0</v>
      </c>
      <c r="O551" s="125"/>
      <c r="P551" s="125"/>
      <c r="Q551" s="125"/>
      <c r="R551" s="125"/>
      <c r="S551" s="125"/>
      <c r="T551" s="125"/>
      <c r="U551" s="125"/>
      <c r="V551" s="125"/>
      <c r="W551" s="128"/>
      <c r="X551" s="125"/>
    </row>
    <row r="552" spans="1:24" ht="15.75" customHeight="1" thickTop="1" thickBot="1" x14ac:dyDescent="0.25">
      <c r="A552" s="131" t="s">
        <v>313</v>
      </c>
      <c r="B552" s="131">
        <v>550</v>
      </c>
      <c r="C552" s="131" t="s">
        <v>279</v>
      </c>
      <c r="D552" s="132"/>
      <c r="E552" s="132">
        <v>0.94</v>
      </c>
      <c r="F552" s="132">
        <v>0</v>
      </c>
      <c r="G552" s="133">
        <v>3217200</v>
      </c>
      <c r="H552" s="133">
        <v>2987</v>
      </c>
      <c r="I552" s="132">
        <v>865</v>
      </c>
      <c r="J552" s="132">
        <v>18.079999999999998</v>
      </c>
      <c r="K552" s="132">
        <v>1.65</v>
      </c>
      <c r="L552" s="132">
        <v>0.24</v>
      </c>
      <c r="M552" s="132">
        <v>7.0000000000000007E-2</v>
      </c>
      <c r="N552" s="132">
        <v>0.05</v>
      </c>
      <c r="O552" s="132"/>
      <c r="P552" s="132"/>
      <c r="Q552" s="132"/>
      <c r="R552" s="132">
        <v>3.72</v>
      </c>
      <c r="S552" s="132"/>
      <c r="T552" s="132"/>
      <c r="U552" s="132"/>
      <c r="V552" s="132"/>
      <c r="W552" s="134"/>
      <c r="X552" s="132"/>
    </row>
    <row r="553" spans="1:24" ht="15.75" customHeight="1" thickTop="1" thickBot="1" x14ac:dyDescent="0.25">
      <c r="A553" s="129" t="s">
        <v>312</v>
      </c>
      <c r="B553" s="129">
        <v>551</v>
      </c>
      <c r="C553" s="129" t="s">
        <v>279</v>
      </c>
      <c r="D553" s="125"/>
      <c r="E553" s="125">
        <v>4.34</v>
      </c>
      <c r="F553" s="126">
        <v>-0.91</v>
      </c>
      <c r="G553" s="130">
        <v>198100</v>
      </c>
      <c r="H553" s="125">
        <v>857</v>
      </c>
      <c r="I553" s="130">
        <v>2300</v>
      </c>
      <c r="J553" s="125">
        <v>13.54</v>
      </c>
      <c r="K553" s="125">
        <v>0.95</v>
      </c>
      <c r="L553" s="125">
        <v>0.12</v>
      </c>
      <c r="M553" s="125">
        <v>0.16</v>
      </c>
      <c r="N553" s="125">
        <v>0.32</v>
      </c>
      <c r="O553" s="125"/>
      <c r="P553" s="125"/>
      <c r="Q553" s="125"/>
      <c r="R553" s="125">
        <v>5.94</v>
      </c>
      <c r="S553" s="125"/>
      <c r="T553" s="125"/>
      <c r="U553" s="125"/>
      <c r="V553" s="125"/>
      <c r="W553" s="128"/>
      <c r="X553" s="125"/>
    </row>
    <row r="554" spans="1:24" ht="15.75" customHeight="1" thickTop="1" thickBot="1" x14ac:dyDescent="0.25">
      <c r="A554" s="131" t="s">
        <v>311</v>
      </c>
      <c r="B554" s="131">
        <v>552</v>
      </c>
      <c r="C554" s="131" t="s">
        <v>279</v>
      </c>
      <c r="D554" s="132"/>
      <c r="E554" s="132">
        <v>37.5</v>
      </c>
      <c r="F554" s="132">
        <v>0</v>
      </c>
      <c r="G554" s="133">
        <v>14400</v>
      </c>
      <c r="H554" s="132">
        <v>541</v>
      </c>
      <c r="I554" s="133">
        <v>7500</v>
      </c>
      <c r="J554" s="132">
        <v>10.11</v>
      </c>
      <c r="K554" s="132">
        <v>1.05</v>
      </c>
      <c r="L554" s="132">
        <v>1.29</v>
      </c>
      <c r="M554" s="132">
        <v>2.2000000000000002</v>
      </c>
      <c r="N554" s="132">
        <v>3.71</v>
      </c>
      <c r="O554" s="132"/>
      <c r="P554" s="132"/>
      <c r="Q554" s="132"/>
      <c r="R554" s="132">
        <v>5.87</v>
      </c>
      <c r="S554" s="132"/>
      <c r="T554" s="132"/>
      <c r="U554" s="132"/>
      <c r="V554" s="132"/>
      <c r="W554" s="134"/>
      <c r="X554" s="132"/>
    </row>
    <row r="555" spans="1:24" ht="15.75" customHeight="1" thickTop="1" thickBot="1" x14ac:dyDescent="0.25">
      <c r="A555" s="129" t="s">
        <v>310</v>
      </c>
      <c r="B555" s="129">
        <v>553</v>
      </c>
      <c r="C555" s="129" t="s">
        <v>279</v>
      </c>
      <c r="D555" s="125"/>
      <c r="E555" s="125">
        <v>10.7</v>
      </c>
      <c r="F555" s="128">
        <v>1.9</v>
      </c>
      <c r="G555" s="130">
        <v>1122600</v>
      </c>
      <c r="H555" s="130">
        <v>12034</v>
      </c>
      <c r="I555" s="130">
        <v>5730</v>
      </c>
      <c r="J555" s="125">
        <v>9.76</v>
      </c>
      <c r="K555" s="125">
        <v>2.81</v>
      </c>
      <c r="L555" s="125">
        <v>0.49</v>
      </c>
      <c r="M555" s="125">
        <v>0.43</v>
      </c>
      <c r="N555" s="125">
        <v>1.1000000000000001</v>
      </c>
      <c r="O555" s="125"/>
      <c r="P555" s="125"/>
      <c r="Q555" s="125"/>
      <c r="R555" s="125">
        <v>7.62</v>
      </c>
      <c r="S555" s="125"/>
      <c r="T555" s="125"/>
      <c r="U555" s="125"/>
      <c r="V555" s="125"/>
      <c r="W555" s="128"/>
      <c r="X555" s="125"/>
    </row>
    <row r="556" spans="1:24" ht="15.75" customHeight="1" thickTop="1" thickBot="1" x14ac:dyDescent="0.25">
      <c r="A556" s="131" t="s">
        <v>309</v>
      </c>
      <c r="B556" s="131">
        <v>554</v>
      </c>
      <c r="C556" s="131" t="s">
        <v>279</v>
      </c>
      <c r="D556" s="132"/>
      <c r="E556" s="132">
        <v>5.15</v>
      </c>
      <c r="F556" s="134">
        <v>4.67</v>
      </c>
      <c r="G556" s="133">
        <v>11147300</v>
      </c>
      <c r="H556" s="133">
        <v>56287</v>
      </c>
      <c r="I556" s="133">
        <v>4308</v>
      </c>
      <c r="J556" s="132">
        <v>26.36</v>
      </c>
      <c r="K556" s="132">
        <v>3.12</v>
      </c>
      <c r="L556" s="132">
        <v>0.98</v>
      </c>
      <c r="M556" s="132"/>
      <c r="N556" s="132">
        <v>0.2</v>
      </c>
      <c r="O556" s="132"/>
      <c r="P556" s="132"/>
      <c r="Q556" s="132"/>
      <c r="R556" s="132"/>
      <c r="S556" s="132"/>
      <c r="T556" s="132"/>
      <c r="U556" s="132"/>
      <c r="V556" s="132"/>
      <c r="W556" s="134"/>
      <c r="X556" s="132"/>
    </row>
    <row r="557" spans="1:24" ht="15.75" customHeight="1" thickTop="1" thickBot="1" x14ac:dyDescent="0.25">
      <c r="A557" s="129" t="s">
        <v>308</v>
      </c>
      <c r="B557" s="129">
        <v>555</v>
      </c>
      <c r="C557" s="129" t="s">
        <v>279</v>
      </c>
      <c r="D557" s="125"/>
      <c r="E557" s="125">
        <v>14.6</v>
      </c>
      <c r="F557" s="128">
        <v>0.69</v>
      </c>
      <c r="G557" s="130">
        <v>4101700</v>
      </c>
      <c r="H557" s="130">
        <v>61076</v>
      </c>
      <c r="I557" s="130">
        <v>4202</v>
      </c>
      <c r="J557" s="125">
        <v>9.68</v>
      </c>
      <c r="K557" s="125">
        <v>1.2</v>
      </c>
      <c r="L557" s="125">
        <v>1.2</v>
      </c>
      <c r="M557" s="125">
        <v>0.4</v>
      </c>
      <c r="N557" s="125">
        <v>1.51</v>
      </c>
      <c r="O557" s="125"/>
      <c r="P557" s="125"/>
      <c r="Q557" s="125"/>
      <c r="R557" s="125">
        <v>5.17</v>
      </c>
      <c r="S557" s="125"/>
      <c r="T557" s="125"/>
      <c r="U557" s="125"/>
      <c r="V557" s="125"/>
      <c r="W557" s="128"/>
      <c r="X557" s="125"/>
    </row>
    <row r="558" spans="1:24" ht="15.75" customHeight="1" thickTop="1" thickBot="1" x14ac:dyDescent="0.25">
      <c r="A558" s="131" t="s">
        <v>307</v>
      </c>
      <c r="B558" s="131">
        <v>556</v>
      </c>
      <c r="C558" s="131" t="s">
        <v>279</v>
      </c>
      <c r="D558" s="132"/>
      <c r="E558" s="132">
        <v>13.2</v>
      </c>
      <c r="F558" s="134">
        <v>1.54</v>
      </c>
      <c r="G558" s="133">
        <v>112600</v>
      </c>
      <c r="H558" s="133">
        <v>1468</v>
      </c>
      <c r="I558" s="133">
        <v>6473</v>
      </c>
      <c r="J558" s="132">
        <v>22.41</v>
      </c>
      <c r="K558" s="132">
        <v>2.65</v>
      </c>
      <c r="L558" s="132">
        <v>1.27</v>
      </c>
      <c r="M558" s="132">
        <v>0.25</v>
      </c>
      <c r="N558" s="132">
        <v>0.59</v>
      </c>
      <c r="O558" s="132"/>
      <c r="P558" s="132"/>
      <c r="Q558" s="132"/>
      <c r="R558" s="132">
        <v>2.31</v>
      </c>
      <c r="S558" s="132"/>
      <c r="T558" s="132"/>
      <c r="U558" s="132"/>
      <c r="V558" s="132"/>
      <c r="W558" s="134"/>
      <c r="X558" s="132"/>
    </row>
    <row r="559" spans="1:24" ht="15.75" customHeight="1" thickTop="1" thickBot="1" x14ac:dyDescent="0.25">
      <c r="A559" s="129" t="s">
        <v>1016</v>
      </c>
      <c r="B559" s="129">
        <v>557</v>
      </c>
      <c r="C559" s="129" t="s">
        <v>279</v>
      </c>
      <c r="D559" s="125"/>
      <c r="E559" s="125">
        <v>10.3</v>
      </c>
      <c r="F559" s="125">
        <v>0</v>
      </c>
      <c r="G559" s="130">
        <v>3981400</v>
      </c>
      <c r="H559" s="130">
        <v>41588</v>
      </c>
      <c r="I559" s="130">
        <v>3832</v>
      </c>
      <c r="J559" s="125">
        <v>26.39</v>
      </c>
      <c r="K559" s="125">
        <v>4.22</v>
      </c>
      <c r="L559" s="125">
        <v>0.77</v>
      </c>
      <c r="M559" s="125">
        <v>0.02</v>
      </c>
      <c r="N559" s="125">
        <v>0.39</v>
      </c>
      <c r="O559" s="125"/>
      <c r="P559" s="125"/>
      <c r="Q559" s="125"/>
      <c r="R559" s="125">
        <v>1.47</v>
      </c>
      <c r="S559" s="125"/>
      <c r="T559" s="125"/>
      <c r="U559" s="125"/>
      <c r="V559" s="125"/>
      <c r="W559" s="128"/>
      <c r="X559" s="125"/>
    </row>
    <row r="560" spans="1:24" ht="15.75" customHeight="1" thickTop="1" thickBot="1" x14ac:dyDescent="0.25">
      <c r="A560" s="131" t="s">
        <v>306</v>
      </c>
      <c r="B560" s="131">
        <v>558</v>
      </c>
      <c r="C560" s="131" t="s">
        <v>279</v>
      </c>
      <c r="D560" s="132"/>
      <c r="E560" s="132">
        <v>1.59</v>
      </c>
      <c r="F560" s="134">
        <v>1.27</v>
      </c>
      <c r="G560" s="133">
        <v>1271600</v>
      </c>
      <c r="H560" s="133">
        <v>2026</v>
      </c>
      <c r="I560" s="132">
        <v>865</v>
      </c>
      <c r="J560" s="132"/>
      <c r="K560" s="132">
        <v>2.06</v>
      </c>
      <c r="L560" s="132">
        <v>3.38</v>
      </c>
      <c r="M560" s="132"/>
      <c r="N560" s="132">
        <v>0</v>
      </c>
      <c r="O560" s="132"/>
      <c r="P560" s="132"/>
      <c r="Q560" s="132"/>
      <c r="R560" s="132"/>
      <c r="S560" s="132"/>
      <c r="T560" s="132"/>
      <c r="U560" s="132"/>
      <c r="V560" s="132"/>
      <c r="W560" s="134"/>
      <c r="X560" s="132"/>
    </row>
    <row r="561" spans="1:24" ht="15.75" customHeight="1" thickTop="1" thickBot="1" x14ac:dyDescent="0.25">
      <c r="A561" s="129" t="s">
        <v>305</v>
      </c>
      <c r="B561" s="129">
        <v>559</v>
      </c>
      <c r="C561" s="129" t="s">
        <v>279</v>
      </c>
      <c r="D561" s="125"/>
      <c r="E561" s="125">
        <v>3.44</v>
      </c>
      <c r="F561" s="128">
        <v>1.18</v>
      </c>
      <c r="G561" s="130">
        <v>18074600</v>
      </c>
      <c r="H561" s="130">
        <v>62133</v>
      </c>
      <c r="I561" s="130">
        <v>1892</v>
      </c>
      <c r="J561" s="125">
        <v>21.68</v>
      </c>
      <c r="K561" s="125">
        <v>2.75</v>
      </c>
      <c r="L561" s="125">
        <v>0.59</v>
      </c>
      <c r="M561" s="125">
        <v>0.06</v>
      </c>
      <c r="N561" s="125">
        <v>0.16</v>
      </c>
      <c r="O561" s="125"/>
      <c r="P561" s="125"/>
      <c r="Q561" s="125"/>
      <c r="R561" s="125">
        <v>1.62</v>
      </c>
      <c r="S561" s="125"/>
      <c r="T561" s="125"/>
      <c r="U561" s="125"/>
      <c r="V561" s="125"/>
      <c r="W561" s="128"/>
      <c r="X561" s="125"/>
    </row>
    <row r="562" spans="1:24" ht="15.75" customHeight="1" thickTop="1" thickBot="1" x14ac:dyDescent="0.25">
      <c r="A562" s="131" t="s">
        <v>304</v>
      </c>
      <c r="B562" s="131">
        <v>560</v>
      </c>
      <c r="C562" s="131" t="s">
        <v>279</v>
      </c>
      <c r="D562" s="132"/>
      <c r="E562" s="132">
        <v>4.68</v>
      </c>
      <c r="F562" s="132">
        <v>0</v>
      </c>
      <c r="G562" s="133">
        <v>148300</v>
      </c>
      <c r="H562" s="132">
        <v>695</v>
      </c>
      <c r="I562" s="133">
        <v>1514</v>
      </c>
      <c r="J562" s="132">
        <v>13.64</v>
      </c>
      <c r="K562" s="132">
        <v>1.29</v>
      </c>
      <c r="L562" s="132">
        <v>1.32</v>
      </c>
      <c r="M562" s="132">
        <v>0.2</v>
      </c>
      <c r="N562" s="132">
        <v>0.34</v>
      </c>
      <c r="O562" s="132"/>
      <c r="P562" s="132"/>
      <c r="Q562" s="132"/>
      <c r="R562" s="132">
        <v>4.2699999999999996</v>
      </c>
      <c r="S562" s="132"/>
      <c r="T562" s="132"/>
      <c r="U562" s="132"/>
      <c r="V562" s="132"/>
      <c r="W562" s="134"/>
      <c r="X562" s="132"/>
    </row>
    <row r="563" spans="1:24" ht="15.75" customHeight="1" thickTop="1" thickBot="1" x14ac:dyDescent="0.25">
      <c r="A563" s="129" t="s">
        <v>303</v>
      </c>
      <c r="B563" s="129">
        <v>561</v>
      </c>
      <c r="C563" s="129" t="s">
        <v>279</v>
      </c>
      <c r="D563" s="125"/>
      <c r="E563" s="125">
        <v>7.55</v>
      </c>
      <c r="F563" s="128">
        <v>0.67</v>
      </c>
      <c r="G563" s="130">
        <v>692900</v>
      </c>
      <c r="H563" s="130">
        <v>5180</v>
      </c>
      <c r="I563" s="130">
        <v>6455</v>
      </c>
      <c r="J563" s="125"/>
      <c r="K563" s="125">
        <v>7.78</v>
      </c>
      <c r="L563" s="125">
        <v>1.91</v>
      </c>
      <c r="M563" s="125"/>
      <c r="N563" s="125">
        <v>0</v>
      </c>
      <c r="O563" s="125"/>
      <c r="P563" s="125"/>
      <c r="Q563" s="125"/>
      <c r="R563" s="125"/>
      <c r="S563" s="125"/>
      <c r="T563" s="125"/>
      <c r="U563" s="125"/>
      <c r="V563" s="125"/>
      <c r="W563" s="128"/>
      <c r="X563" s="125"/>
    </row>
    <row r="564" spans="1:24" ht="15.75" customHeight="1" thickTop="1" thickBot="1" x14ac:dyDescent="0.25">
      <c r="A564" s="131" t="s">
        <v>302</v>
      </c>
      <c r="B564" s="131">
        <v>562</v>
      </c>
      <c r="C564" s="131" t="s">
        <v>279</v>
      </c>
      <c r="D564" s="132"/>
      <c r="E564" s="132">
        <v>2.74</v>
      </c>
      <c r="F564" s="135">
        <v>-1.44</v>
      </c>
      <c r="G564" s="133">
        <v>584700</v>
      </c>
      <c r="H564" s="133">
        <v>1607</v>
      </c>
      <c r="I564" s="132">
        <v>822</v>
      </c>
      <c r="J564" s="132">
        <v>9.69</v>
      </c>
      <c r="K564" s="132">
        <v>1.51</v>
      </c>
      <c r="L564" s="132">
        <v>1.38</v>
      </c>
      <c r="M564" s="132"/>
      <c r="N564" s="132">
        <v>0.28000000000000003</v>
      </c>
      <c r="O564" s="132"/>
      <c r="P564" s="132"/>
      <c r="Q564" s="132"/>
      <c r="R564" s="132"/>
      <c r="S564" s="132"/>
      <c r="T564" s="132"/>
      <c r="U564" s="132"/>
      <c r="V564" s="132"/>
      <c r="W564" s="134"/>
      <c r="X564" s="132"/>
    </row>
    <row r="565" spans="1:24" ht="15.75" customHeight="1" thickTop="1" thickBot="1" x14ac:dyDescent="0.25">
      <c r="A565" s="129" t="s">
        <v>301</v>
      </c>
      <c r="B565" s="129">
        <v>563</v>
      </c>
      <c r="C565" s="129" t="s">
        <v>279</v>
      </c>
      <c r="D565" s="125"/>
      <c r="E565" s="125">
        <v>20.3</v>
      </c>
      <c r="F565" s="125">
        <v>0</v>
      </c>
      <c r="G565" s="130">
        <v>5694600</v>
      </c>
      <c r="H565" s="130">
        <v>116403</v>
      </c>
      <c r="I565" s="130">
        <v>43505</v>
      </c>
      <c r="J565" s="125">
        <v>9.32</v>
      </c>
      <c r="K565" s="125">
        <v>1.05</v>
      </c>
      <c r="L565" s="125">
        <v>0.84</v>
      </c>
      <c r="M565" s="125">
        <v>0.5</v>
      </c>
      <c r="N565" s="125">
        <v>2.1800000000000002</v>
      </c>
      <c r="O565" s="125"/>
      <c r="P565" s="125"/>
      <c r="Q565" s="125"/>
      <c r="R565" s="125">
        <v>4.93</v>
      </c>
      <c r="S565" s="125"/>
      <c r="T565" s="125"/>
      <c r="U565" s="125"/>
      <c r="V565" s="125"/>
      <c r="W565" s="128"/>
      <c r="X565" s="125"/>
    </row>
    <row r="566" spans="1:24" ht="15.75" customHeight="1" thickTop="1" thickBot="1" x14ac:dyDescent="0.25">
      <c r="A566" s="131" t="s">
        <v>300</v>
      </c>
      <c r="B566" s="131">
        <v>564</v>
      </c>
      <c r="C566" s="131" t="s">
        <v>279</v>
      </c>
      <c r="D566" s="132"/>
      <c r="E566" s="132">
        <v>61</v>
      </c>
      <c r="F566" s="132">
        <v>0</v>
      </c>
      <c r="G566" s="133">
        <v>20400</v>
      </c>
      <c r="H566" s="133">
        <v>1243</v>
      </c>
      <c r="I566" s="133">
        <v>20130</v>
      </c>
      <c r="J566" s="132">
        <v>11.84</v>
      </c>
      <c r="K566" s="132">
        <v>0.85</v>
      </c>
      <c r="L566" s="132">
        <v>0.44</v>
      </c>
      <c r="M566" s="132">
        <v>1.6</v>
      </c>
      <c r="N566" s="132">
        <v>5.15</v>
      </c>
      <c r="O566" s="132"/>
      <c r="P566" s="132"/>
      <c r="Q566" s="132"/>
      <c r="R566" s="132">
        <v>2.62</v>
      </c>
      <c r="S566" s="132"/>
      <c r="T566" s="132"/>
      <c r="U566" s="132"/>
      <c r="V566" s="132"/>
      <c r="W566" s="134"/>
      <c r="X566" s="132"/>
    </row>
    <row r="567" spans="1:24" ht="15.75" customHeight="1" thickTop="1" thickBot="1" x14ac:dyDescent="0.25">
      <c r="A567" s="129" t="s">
        <v>299</v>
      </c>
      <c r="B567" s="129">
        <v>565</v>
      </c>
      <c r="C567" s="129" t="s">
        <v>279</v>
      </c>
      <c r="D567" s="125"/>
      <c r="E567" s="125">
        <v>19.100000000000001</v>
      </c>
      <c r="F567" s="128">
        <v>0.53</v>
      </c>
      <c r="G567" s="130">
        <v>2109500</v>
      </c>
      <c r="H567" s="130">
        <v>40003</v>
      </c>
      <c r="I567" s="130">
        <v>20166</v>
      </c>
      <c r="J567" s="125">
        <v>7.52</v>
      </c>
      <c r="K567" s="125">
        <v>1.26</v>
      </c>
      <c r="L567" s="125">
        <v>0.3</v>
      </c>
      <c r="M567" s="125">
        <v>0.65</v>
      </c>
      <c r="N567" s="125">
        <v>2.54</v>
      </c>
      <c r="O567" s="125"/>
      <c r="P567" s="125"/>
      <c r="Q567" s="125"/>
      <c r="R567" s="125">
        <v>6.09</v>
      </c>
      <c r="S567" s="125"/>
      <c r="T567" s="125"/>
      <c r="U567" s="125"/>
      <c r="V567" s="125"/>
      <c r="W567" s="128"/>
      <c r="X567" s="125"/>
    </row>
    <row r="568" spans="1:24" ht="15.75" customHeight="1" thickTop="1" thickBot="1" x14ac:dyDescent="0.25">
      <c r="A568" s="131" t="s">
        <v>298</v>
      </c>
      <c r="B568" s="131">
        <v>566</v>
      </c>
      <c r="C568" s="131" t="s">
        <v>279</v>
      </c>
      <c r="D568" s="132"/>
      <c r="E568" s="132">
        <v>17.7</v>
      </c>
      <c r="F568" s="132">
        <v>0</v>
      </c>
      <c r="G568" s="133">
        <v>1900</v>
      </c>
      <c r="H568" s="132">
        <v>34</v>
      </c>
      <c r="I568" s="133">
        <v>6107</v>
      </c>
      <c r="J568" s="132">
        <v>13.78</v>
      </c>
      <c r="K568" s="132">
        <v>1.1299999999999999</v>
      </c>
      <c r="L568" s="132">
        <v>0.09</v>
      </c>
      <c r="M568" s="132">
        <v>0.45</v>
      </c>
      <c r="N568" s="132">
        <v>1.28</v>
      </c>
      <c r="O568" s="132"/>
      <c r="P568" s="132"/>
      <c r="Q568" s="132"/>
      <c r="R568" s="132">
        <v>2.54</v>
      </c>
      <c r="S568" s="132"/>
      <c r="T568" s="132"/>
      <c r="U568" s="132"/>
      <c r="V568" s="132"/>
      <c r="W568" s="134"/>
      <c r="X568" s="132"/>
    </row>
    <row r="569" spans="1:24" ht="15.75" customHeight="1" thickTop="1" thickBot="1" x14ac:dyDescent="0.25">
      <c r="A569" s="129" t="s">
        <v>297</v>
      </c>
      <c r="B569" s="129">
        <v>567</v>
      </c>
      <c r="C569" s="129" t="s">
        <v>279</v>
      </c>
      <c r="D569" s="125"/>
      <c r="E569" s="125">
        <v>60.25</v>
      </c>
      <c r="F569" s="126">
        <v>-0.82</v>
      </c>
      <c r="G569" s="125">
        <v>400</v>
      </c>
      <c r="H569" s="125">
        <v>24</v>
      </c>
      <c r="I569" s="130">
        <v>34456</v>
      </c>
      <c r="J569" s="125">
        <v>15.87</v>
      </c>
      <c r="K569" s="125">
        <v>0.87</v>
      </c>
      <c r="L569" s="125">
        <v>0.4</v>
      </c>
      <c r="M569" s="125">
        <v>0.5</v>
      </c>
      <c r="N569" s="125">
        <v>3.8</v>
      </c>
      <c r="O569" s="125"/>
      <c r="P569" s="125"/>
      <c r="Q569" s="125"/>
      <c r="R569" s="125">
        <v>1.1499999999999999</v>
      </c>
      <c r="S569" s="125"/>
      <c r="T569" s="125"/>
      <c r="U569" s="125"/>
      <c r="V569" s="125"/>
      <c r="W569" s="128"/>
      <c r="X569" s="125"/>
    </row>
    <row r="570" spans="1:24" ht="15.75" customHeight="1" thickTop="1" thickBot="1" x14ac:dyDescent="0.25">
      <c r="A570" s="131" t="s">
        <v>296</v>
      </c>
      <c r="B570" s="131">
        <v>568</v>
      </c>
      <c r="C570" s="131" t="s">
        <v>279</v>
      </c>
      <c r="D570" s="132"/>
      <c r="E570" s="132">
        <v>9.8000000000000007</v>
      </c>
      <c r="F570" s="135">
        <v>-1.51</v>
      </c>
      <c r="G570" s="133">
        <v>10541300</v>
      </c>
      <c r="H570" s="133">
        <v>104400</v>
      </c>
      <c r="I570" s="133">
        <v>42492</v>
      </c>
      <c r="J570" s="132">
        <v>9.94</v>
      </c>
      <c r="K570" s="132">
        <v>1.43</v>
      </c>
      <c r="L570" s="132">
        <v>0.76</v>
      </c>
      <c r="M570" s="132"/>
      <c r="N570" s="132">
        <v>0.99</v>
      </c>
      <c r="O570" s="132"/>
      <c r="P570" s="132"/>
      <c r="Q570" s="132"/>
      <c r="R570" s="132"/>
      <c r="S570" s="132"/>
      <c r="T570" s="132"/>
      <c r="U570" s="132"/>
      <c r="V570" s="132"/>
      <c r="W570" s="134"/>
      <c r="X570" s="132"/>
    </row>
    <row r="571" spans="1:24" ht="15.75" customHeight="1" thickTop="1" thickBot="1" x14ac:dyDescent="0.25">
      <c r="A571" s="129" t="s">
        <v>295</v>
      </c>
      <c r="B571" s="129">
        <v>569</v>
      </c>
      <c r="C571" s="129" t="s">
        <v>279</v>
      </c>
      <c r="D571" s="125"/>
      <c r="E571" s="125">
        <v>6.45</v>
      </c>
      <c r="F571" s="125">
        <v>0</v>
      </c>
      <c r="G571" s="130">
        <v>1156800</v>
      </c>
      <c r="H571" s="130">
        <v>7477</v>
      </c>
      <c r="I571" s="130">
        <v>2580</v>
      </c>
      <c r="J571" s="125">
        <v>27.15</v>
      </c>
      <c r="K571" s="125">
        <v>5.76</v>
      </c>
      <c r="L571" s="125">
        <v>1.1000000000000001</v>
      </c>
      <c r="M571" s="125">
        <v>0.11</v>
      </c>
      <c r="N571" s="125">
        <v>0.24</v>
      </c>
      <c r="O571" s="125"/>
      <c r="P571" s="125"/>
      <c r="Q571" s="125"/>
      <c r="R571" s="125">
        <v>1.71</v>
      </c>
      <c r="S571" s="125"/>
      <c r="T571" s="125"/>
      <c r="U571" s="125"/>
      <c r="V571" s="125"/>
      <c r="W571" s="128"/>
      <c r="X571" s="125"/>
    </row>
    <row r="572" spans="1:24" ht="15.75" customHeight="1" thickTop="1" thickBot="1" x14ac:dyDescent="0.25">
      <c r="A572" s="131" t="s">
        <v>294</v>
      </c>
      <c r="B572" s="131">
        <v>570</v>
      </c>
      <c r="C572" s="131" t="s">
        <v>279</v>
      </c>
      <c r="D572" s="132"/>
      <c r="E572" s="132">
        <v>2.94</v>
      </c>
      <c r="F572" s="134">
        <v>0.68</v>
      </c>
      <c r="G572" s="133">
        <v>15636300</v>
      </c>
      <c r="H572" s="133">
        <v>46141</v>
      </c>
      <c r="I572" s="133">
        <v>3371</v>
      </c>
      <c r="J572" s="132">
        <v>8.92</v>
      </c>
      <c r="K572" s="132">
        <v>1.27</v>
      </c>
      <c r="L572" s="132">
        <v>3.15</v>
      </c>
      <c r="M572" s="132">
        <v>0.08</v>
      </c>
      <c r="N572" s="132">
        <v>0.33</v>
      </c>
      <c r="O572" s="132"/>
      <c r="P572" s="132"/>
      <c r="Q572" s="132"/>
      <c r="R572" s="132">
        <v>2.74</v>
      </c>
      <c r="S572" s="132"/>
      <c r="T572" s="132"/>
      <c r="U572" s="132"/>
      <c r="V572" s="132"/>
      <c r="W572" s="134"/>
      <c r="X572" s="132"/>
    </row>
    <row r="573" spans="1:24" ht="15.75" customHeight="1" thickTop="1" thickBot="1" x14ac:dyDescent="0.25">
      <c r="A573" s="129" t="s">
        <v>293</v>
      </c>
      <c r="B573" s="129">
        <v>571</v>
      </c>
      <c r="C573" s="129" t="s">
        <v>279</v>
      </c>
      <c r="D573" s="125"/>
      <c r="E573" s="125">
        <v>0.96</v>
      </c>
      <c r="F573" s="126">
        <v>-3.03</v>
      </c>
      <c r="G573" s="130">
        <v>240500</v>
      </c>
      <c r="H573" s="125">
        <v>232</v>
      </c>
      <c r="I573" s="125">
        <v>650</v>
      </c>
      <c r="J573" s="125"/>
      <c r="K573" s="125">
        <v>0.67</v>
      </c>
      <c r="L573" s="125">
        <v>1.39</v>
      </c>
      <c r="M573" s="125"/>
      <c r="N573" s="125">
        <v>0</v>
      </c>
      <c r="O573" s="125"/>
      <c r="P573" s="125"/>
      <c r="Q573" s="125"/>
      <c r="R573" s="125"/>
      <c r="S573" s="125"/>
      <c r="T573" s="125"/>
      <c r="U573" s="125"/>
      <c r="V573" s="125"/>
      <c r="W573" s="128"/>
      <c r="X573" s="125"/>
    </row>
    <row r="574" spans="1:24" ht="15.75" customHeight="1" thickTop="1" thickBot="1" x14ac:dyDescent="0.25">
      <c r="A574" s="131" t="s">
        <v>292</v>
      </c>
      <c r="B574" s="131">
        <v>572</v>
      </c>
      <c r="C574" s="131" t="s">
        <v>279</v>
      </c>
      <c r="D574" s="132"/>
      <c r="E574" s="132">
        <v>14.4</v>
      </c>
      <c r="F574" s="135">
        <v>-1.37</v>
      </c>
      <c r="G574" s="133">
        <v>688000</v>
      </c>
      <c r="H574" s="133">
        <v>9947</v>
      </c>
      <c r="I574" s="133">
        <v>4462</v>
      </c>
      <c r="J574" s="132">
        <v>18.37</v>
      </c>
      <c r="K574" s="132">
        <v>2.5299999999999998</v>
      </c>
      <c r="L574" s="132">
        <v>0.3</v>
      </c>
      <c r="M574" s="132">
        <v>0.4</v>
      </c>
      <c r="N574" s="132">
        <v>0.78</v>
      </c>
      <c r="O574" s="132"/>
      <c r="P574" s="132"/>
      <c r="Q574" s="132"/>
      <c r="R574" s="132">
        <v>2.74</v>
      </c>
      <c r="S574" s="132"/>
      <c r="T574" s="132"/>
      <c r="U574" s="132"/>
      <c r="V574" s="132"/>
      <c r="W574" s="134"/>
      <c r="X574" s="132"/>
    </row>
    <row r="575" spans="1:24" ht="15.75" customHeight="1" thickTop="1" thickBot="1" x14ac:dyDescent="0.25">
      <c r="A575" s="129" t="s">
        <v>291</v>
      </c>
      <c r="B575" s="129">
        <v>573</v>
      </c>
      <c r="C575" s="125" t="s">
        <v>979</v>
      </c>
      <c r="D575" s="125"/>
      <c r="E575" s="125">
        <v>32.25</v>
      </c>
      <c r="F575" s="126">
        <v>-3.73</v>
      </c>
      <c r="G575" s="130">
        <v>1300</v>
      </c>
      <c r="H575" s="125">
        <v>43</v>
      </c>
      <c r="I575" s="130">
        <v>8575</v>
      </c>
      <c r="J575" s="125">
        <v>60.52</v>
      </c>
      <c r="K575" s="125">
        <v>0.96</v>
      </c>
      <c r="L575" s="125">
        <v>0.41</v>
      </c>
      <c r="M575" s="125">
        <v>0.32</v>
      </c>
      <c r="N575" s="125">
        <v>0.53</v>
      </c>
      <c r="O575" s="125">
        <v>1.06</v>
      </c>
      <c r="P575" s="125">
        <v>1.6</v>
      </c>
      <c r="Q575" s="125">
        <v>2.02</v>
      </c>
      <c r="R575" s="125">
        <v>0.96</v>
      </c>
      <c r="S575" s="125">
        <v>14.19</v>
      </c>
      <c r="T575" s="125"/>
      <c r="U575" s="125">
        <v>620</v>
      </c>
      <c r="V575" s="125">
        <v>630</v>
      </c>
      <c r="W575" s="126">
        <v>-1.1499999999999999</v>
      </c>
      <c r="X575" s="125"/>
    </row>
    <row r="576" spans="1:24" ht="15.75" customHeight="1" thickTop="1" thickBot="1" x14ac:dyDescent="0.25">
      <c r="A576" s="131" t="s">
        <v>290</v>
      </c>
      <c r="B576" s="131">
        <v>574</v>
      </c>
      <c r="C576" s="132" t="s">
        <v>977</v>
      </c>
      <c r="D576" s="132"/>
      <c r="E576" s="132">
        <v>8.75</v>
      </c>
      <c r="F576" s="132">
        <v>0</v>
      </c>
      <c r="G576" s="132">
        <v>0</v>
      </c>
      <c r="H576" s="132">
        <v>0</v>
      </c>
      <c r="I576" s="133">
        <v>2362</v>
      </c>
      <c r="J576" s="132">
        <v>11.44</v>
      </c>
      <c r="K576" s="132">
        <v>1.35</v>
      </c>
      <c r="L576" s="132">
        <v>1.06</v>
      </c>
      <c r="M576" s="132">
        <v>0.33</v>
      </c>
      <c r="N576" s="132">
        <v>0.76</v>
      </c>
      <c r="O576" s="132">
        <v>13.81</v>
      </c>
      <c r="P576" s="132">
        <v>12.52</v>
      </c>
      <c r="Q576" s="132">
        <v>7.36</v>
      </c>
      <c r="R576" s="132">
        <v>3.74</v>
      </c>
      <c r="S576" s="132">
        <v>23.12</v>
      </c>
      <c r="T576" s="132"/>
      <c r="U576" s="132">
        <v>160</v>
      </c>
      <c r="V576" s="132">
        <v>136</v>
      </c>
      <c r="W576" s="134">
        <v>0.13</v>
      </c>
      <c r="X576" s="132"/>
    </row>
    <row r="577" spans="1:24" ht="15.75" customHeight="1" thickTop="1" thickBot="1" x14ac:dyDescent="0.25">
      <c r="A577" s="129" t="s">
        <v>289</v>
      </c>
      <c r="B577" s="129">
        <v>575</v>
      </c>
      <c r="C577" s="129" t="s">
        <v>279</v>
      </c>
      <c r="D577" s="125"/>
      <c r="E577" s="125">
        <v>12.3</v>
      </c>
      <c r="F577" s="126">
        <v>-4.6500000000000004</v>
      </c>
      <c r="G577" s="130">
        <v>6449500</v>
      </c>
      <c r="H577" s="130">
        <v>81348</v>
      </c>
      <c r="I577" s="130">
        <v>11341</v>
      </c>
      <c r="J577" s="125">
        <v>17.760000000000002</v>
      </c>
      <c r="K577" s="125">
        <v>2.78</v>
      </c>
      <c r="L577" s="125">
        <v>2.75</v>
      </c>
      <c r="M577" s="125">
        <v>0.01</v>
      </c>
      <c r="N577" s="125">
        <v>0.69</v>
      </c>
      <c r="O577" s="125"/>
      <c r="P577" s="125"/>
      <c r="Q577" s="125"/>
      <c r="R577" s="125">
        <v>0.08</v>
      </c>
      <c r="S577" s="125"/>
      <c r="T577" s="125"/>
      <c r="U577" s="125"/>
      <c r="V577" s="125"/>
      <c r="W577" s="128"/>
      <c r="X577" s="125"/>
    </row>
    <row r="578" spans="1:24" ht="15.75" customHeight="1" thickTop="1" thickBot="1" x14ac:dyDescent="0.25">
      <c r="A578" s="131" t="s">
        <v>288</v>
      </c>
      <c r="B578" s="131">
        <v>576</v>
      </c>
      <c r="C578" s="131" t="s">
        <v>279</v>
      </c>
      <c r="D578" s="132"/>
      <c r="E578" s="132">
        <v>2.88</v>
      </c>
      <c r="F578" s="132">
        <v>0</v>
      </c>
      <c r="G578" s="133">
        <v>297200</v>
      </c>
      <c r="H578" s="132">
        <v>855</v>
      </c>
      <c r="I578" s="133">
        <v>1843</v>
      </c>
      <c r="J578" s="132">
        <v>21.55</v>
      </c>
      <c r="K578" s="132">
        <v>0.64</v>
      </c>
      <c r="L578" s="132">
        <v>0.16</v>
      </c>
      <c r="M578" s="132">
        <v>0.11</v>
      </c>
      <c r="N578" s="132">
        <v>0.13</v>
      </c>
      <c r="O578" s="132"/>
      <c r="P578" s="132"/>
      <c r="Q578" s="132"/>
      <c r="R578" s="132">
        <v>3.68</v>
      </c>
      <c r="S578" s="132"/>
      <c r="T578" s="132"/>
      <c r="U578" s="132"/>
      <c r="V578" s="132"/>
      <c r="W578" s="134"/>
      <c r="X578" s="132"/>
    </row>
    <row r="579" spans="1:24" ht="15.75" customHeight="1" thickTop="1" thickBot="1" x14ac:dyDescent="0.25">
      <c r="A579" s="129" t="s">
        <v>287</v>
      </c>
      <c r="B579" s="129">
        <v>577</v>
      </c>
      <c r="C579" s="129" t="s">
        <v>279</v>
      </c>
      <c r="D579" s="125"/>
      <c r="E579" s="125">
        <v>3.94</v>
      </c>
      <c r="F579" s="126">
        <v>-0.51</v>
      </c>
      <c r="G579" s="130">
        <v>280900</v>
      </c>
      <c r="H579" s="130">
        <v>1107</v>
      </c>
      <c r="I579" s="130">
        <v>1975</v>
      </c>
      <c r="J579" s="125"/>
      <c r="K579" s="125">
        <v>1.03</v>
      </c>
      <c r="L579" s="125">
        <v>2.04</v>
      </c>
      <c r="M579" s="125">
        <v>0.01</v>
      </c>
      <c r="N579" s="125">
        <v>0</v>
      </c>
      <c r="O579" s="125"/>
      <c r="P579" s="125"/>
      <c r="Q579" s="125"/>
      <c r="R579" s="125">
        <v>0.13</v>
      </c>
      <c r="S579" s="125"/>
      <c r="T579" s="125"/>
      <c r="U579" s="125"/>
      <c r="V579" s="125"/>
      <c r="W579" s="128"/>
      <c r="X579" s="125"/>
    </row>
    <row r="580" spans="1:24" ht="15.75" customHeight="1" thickTop="1" thickBot="1" x14ac:dyDescent="0.25">
      <c r="A580" s="131" t="s">
        <v>286</v>
      </c>
      <c r="B580" s="131">
        <v>578</v>
      </c>
      <c r="C580" s="131" t="s">
        <v>279</v>
      </c>
      <c r="D580" s="132"/>
      <c r="E580" s="132">
        <v>45.25</v>
      </c>
      <c r="F580" s="134">
        <v>0.56000000000000005</v>
      </c>
      <c r="G580" s="133">
        <v>8851200</v>
      </c>
      <c r="H580" s="133">
        <v>401696</v>
      </c>
      <c r="I580" s="133">
        <v>69504</v>
      </c>
      <c r="J580" s="132">
        <v>4.75</v>
      </c>
      <c r="K580" s="132">
        <v>1.57</v>
      </c>
      <c r="L580" s="132">
        <v>1.04</v>
      </c>
      <c r="M580" s="132">
        <v>1</v>
      </c>
      <c r="N580" s="132">
        <v>9.5299999999999994</v>
      </c>
      <c r="O580" s="132"/>
      <c r="P580" s="132"/>
      <c r="Q580" s="132"/>
      <c r="R580" s="132">
        <v>5</v>
      </c>
      <c r="S580" s="132"/>
      <c r="T580" s="132"/>
      <c r="U580" s="132"/>
      <c r="V580" s="132"/>
      <c r="W580" s="134"/>
      <c r="X580" s="132"/>
    </row>
    <row r="581" spans="1:24" ht="15.75" customHeight="1" thickTop="1" thickBot="1" x14ac:dyDescent="0.25">
      <c r="A581" s="129" t="s">
        <v>285</v>
      </c>
      <c r="B581" s="129">
        <v>579</v>
      </c>
      <c r="C581" s="129" t="s">
        <v>279</v>
      </c>
      <c r="D581" s="125"/>
      <c r="E581" s="125">
        <v>179</v>
      </c>
      <c r="F581" s="126">
        <v>-0.56000000000000005</v>
      </c>
      <c r="G581" s="130">
        <v>120800</v>
      </c>
      <c r="H581" s="130">
        <v>21611</v>
      </c>
      <c r="I581" s="130">
        <v>13716</v>
      </c>
      <c r="J581" s="125">
        <v>12.93</v>
      </c>
      <c r="K581" s="125">
        <v>0.73</v>
      </c>
      <c r="L581" s="125">
        <v>0.15</v>
      </c>
      <c r="M581" s="125">
        <v>5.5</v>
      </c>
      <c r="N581" s="125">
        <v>13.85</v>
      </c>
      <c r="O581" s="125"/>
      <c r="P581" s="125"/>
      <c r="Q581" s="125"/>
      <c r="R581" s="125">
        <v>3.06</v>
      </c>
      <c r="S581" s="125"/>
      <c r="T581" s="125"/>
      <c r="U581" s="125"/>
      <c r="V581" s="125"/>
      <c r="W581" s="128"/>
      <c r="X581" s="125"/>
    </row>
    <row r="582" spans="1:24" ht="15.75" customHeight="1" thickTop="1" thickBot="1" x14ac:dyDescent="0.25">
      <c r="A582" s="131" t="s">
        <v>284</v>
      </c>
      <c r="B582" s="131">
        <v>580</v>
      </c>
      <c r="C582" s="132" t="s">
        <v>977</v>
      </c>
      <c r="D582" s="132" t="s">
        <v>300</v>
      </c>
      <c r="E582" s="132">
        <v>2.04</v>
      </c>
      <c r="F582" s="132">
        <v>0</v>
      </c>
      <c r="G582" s="132">
        <v>0</v>
      </c>
      <c r="H582" s="132">
        <v>0</v>
      </c>
      <c r="I582" s="132">
        <v>695</v>
      </c>
      <c r="J582" s="132"/>
      <c r="K582" s="132">
        <v>8.5</v>
      </c>
      <c r="L582" s="132">
        <v>3.5</v>
      </c>
      <c r="M582" s="132"/>
      <c r="N582" s="132">
        <v>0</v>
      </c>
      <c r="O582" s="132">
        <v>-65.11</v>
      </c>
      <c r="P582" s="132">
        <v>-132.1</v>
      </c>
      <c r="Q582" s="138">
        <v>-1084.95</v>
      </c>
      <c r="R582" s="132"/>
      <c r="S582" s="132">
        <v>62.48</v>
      </c>
      <c r="T582" s="132"/>
      <c r="U582" s="132"/>
      <c r="V582" s="132"/>
      <c r="W582" s="134"/>
      <c r="X582" s="132"/>
    </row>
    <row r="583" spans="1:24" ht="15.75" customHeight="1" thickTop="1" thickBot="1" x14ac:dyDescent="0.25">
      <c r="A583" s="129" t="s">
        <v>283</v>
      </c>
      <c r="B583" s="129">
        <v>581</v>
      </c>
      <c r="C583" s="129" t="s">
        <v>279</v>
      </c>
      <c r="D583" s="125"/>
      <c r="E583" s="125">
        <v>4.12</v>
      </c>
      <c r="F583" s="128">
        <v>0.98</v>
      </c>
      <c r="G583" s="130">
        <v>51811600</v>
      </c>
      <c r="H583" s="130">
        <v>214342</v>
      </c>
      <c r="I583" s="130">
        <v>49054</v>
      </c>
      <c r="J583" s="125">
        <v>27.47</v>
      </c>
      <c r="K583" s="125">
        <v>11.77</v>
      </c>
      <c r="L583" s="125">
        <v>6.35</v>
      </c>
      <c r="M583" s="125"/>
      <c r="N583" s="125">
        <v>0.15</v>
      </c>
      <c r="O583" s="125"/>
      <c r="P583" s="125"/>
      <c r="Q583" s="125"/>
      <c r="R583" s="125"/>
      <c r="S583" s="125"/>
      <c r="T583" s="125"/>
      <c r="U583" s="125"/>
      <c r="V583" s="125"/>
      <c r="W583" s="128"/>
      <c r="X583" s="125"/>
    </row>
    <row r="584" spans="1:24" ht="15.75" customHeight="1" thickTop="1" thickBot="1" x14ac:dyDescent="0.25">
      <c r="A584" s="131" t="s">
        <v>282</v>
      </c>
      <c r="B584" s="131">
        <v>582</v>
      </c>
      <c r="C584" s="131" t="s">
        <v>279</v>
      </c>
      <c r="D584" s="132"/>
      <c r="E584" s="132">
        <v>0.8</v>
      </c>
      <c r="F584" s="135">
        <v>-3.61</v>
      </c>
      <c r="G584" s="133">
        <v>2194500</v>
      </c>
      <c r="H584" s="133">
        <v>1772</v>
      </c>
      <c r="I584" s="132">
        <v>454</v>
      </c>
      <c r="J584" s="132">
        <v>56.05</v>
      </c>
      <c r="K584" s="132">
        <v>1.19</v>
      </c>
      <c r="L584" s="132">
        <v>0.51</v>
      </c>
      <c r="M584" s="132">
        <v>0.02</v>
      </c>
      <c r="N584" s="132">
        <v>0.01</v>
      </c>
      <c r="O584" s="132"/>
      <c r="P584" s="132"/>
      <c r="Q584" s="132"/>
      <c r="R584" s="132">
        <v>1.93</v>
      </c>
      <c r="S584" s="132"/>
      <c r="T584" s="132"/>
      <c r="U584" s="132"/>
      <c r="V584" s="132"/>
      <c r="W584" s="134"/>
      <c r="X584" s="132"/>
    </row>
    <row r="585" spans="1:24" ht="15.75" customHeight="1" thickTop="1" thickBot="1" x14ac:dyDescent="0.25">
      <c r="A585" s="129" t="s">
        <v>281</v>
      </c>
      <c r="B585" s="129">
        <v>583</v>
      </c>
      <c r="C585" s="129" t="s">
        <v>279</v>
      </c>
      <c r="D585" s="125"/>
      <c r="E585" s="125">
        <v>14.8</v>
      </c>
      <c r="F585" s="126">
        <v>-1.99</v>
      </c>
      <c r="G585" s="130">
        <v>27226400</v>
      </c>
      <c r="H585" s="130">
        <v>409789</v>
      </c>
      <c r="I585" s="130">
        <v>22572</v>
      </c>
      <c r="J585" s="125">
        <v>20.88</v>
      </c>
      <c r="K585" s="125">
        <v>1.52</v>
      </c>
      <c r="L585" s="125">
        <v>2.0299999999999998</v>
      </c>
      <c r="M585" s="125">
        <v>0.3</v>
      </c>
      <c r="N585" s="125">
        <v>0.71</v>
      </c>
      <c r="O585" s="125"/>
      <c r="P585" s="125"/>
      <c r="Q585" s="125"/>
      <c r="R585" s="125">
        <v>1.99</v>
      </c>
      <c r="S585" s="125"/>
      <c r="T585" s="125"/>
      <c r="U585" s="125"/>
      <c r="V585" s="125"/>
      <c r="W585" s="128"/>
      <c r="X585" s="125"/>
    </row>
    <row r="586" spans="1:24" ht="15.75" customHeight="1" thickTop="1" thickBot="1" x14ac:dyDescent="0.25">
      <c r="A586" s="131" t="s">
        <v>280</v>
      </c>
      <c r="B586" s="131">
        <v>584</v>
      </c>
      <c r="C586" s="131" t="s">
        <v>279</v>
      </c>
      <c r="D586" s="132"/>
      <c r="E586" s="132">
        <v>47.25</v>
      </c>
      <c r="F586" s="134">
        <v>0.53</v>
      </c>
      <c r="G586" s="133">
        <v>24001300</v>
      </c>
      <c r="H586" s="133">
        <v>1134388</v>
      </c>
      <c r="I586" s="133">
        <v>135020</v>
      </c>
      <c r="J586" s="132">
        <v>5.62</v>
      </c>
      <c r="K586" s="132">
        <v>3.27</v>
      </c>
      <c r="L586" s="132">
        <v>0.37</v>
      </c>
      <c r="M586" s="132">
        <v>1.5</v>
      </c>
      <c r="N586" s="132">
        <v>8.41</v>
      </c>
      <c r="O586" s="132"/>
      <c r="P586" s="132"/>
      <c r="Q586" s="132"/>
      <c r="R586" s="132">
        <v>5.59</v>
      </c>
      <c r="S586" s="132"/>
      <c r="T586" s="132"/>
      <c r="U586" s="132"/>
      <c r="V586" s="132"/>
      <c r="W586" s="134"/>
      <c r="X586" s="132"/>
    </row>
    <row r="587" spans="1:24" ht="15.75" customHeight="1" thickTop="1" thickBot="1" x14ac:dyDescent="0.25">
      <c r="A587" s="129" t="s">
        <v>278</v>
      </c>
      <c r="B587" s="129">
        <v>585</v>
      </c>
      <c r="C587" s="125" t="s">
        <v>977</v>
      </c>
      <c r="D587" s="125" t="s">
        <v>277</v>
      </c>
      <c r="E587" s="125">
        <v>0.01</v>
      </c>
      <c r="F587" s="125">
        <v>0</v>
      </c>
      <c r="G587" s="125">
        <v>0</v>
      </c>
      <c r="H587" s="125">
        <v>0</v>
      </c>
      <c r="I587" s="125">
        <v>160</v>
      </c>
      <c r="J587" s="125"/>
      <c r="K587" s="125">
        <v>0.14000000000000001</v>
      </c>
      <c r="L587" s="125">
        <v>0.18</v>
      </c>
      <c r="M587" s="125"/>
      <c r="N587" s="125">
        <v>0.01</v>
      </c>
      <c r="O587" s="125">
        <v>40.29</v>
      </c>
      <c r="P587" s="125">
        <v>44.59</v>
      </c>
      <c r="Q587" s="125">
        <v>35.94</v>
      </c>
      <c r="R587" s="125"/>
      <c r="S587" s="125">
        <v>74.47</v>
      </c>
      <c r="T587" s="125"/>
      <c r="U587" s="125"/>
      <c r="V587" s="125"/>
      <c r="W587" s="128"/>
      <c r="X587" s="125"/>
    </row>
    <row r="588" spans="1:24" ht="15.75" customHeight="1" thickTop="1" thickBot="1" x14ac:dyDescent="0.25">
      <c r="A588" s="131" t="s">
        <v>276</v>
      </c>
      <c r="B588" s="131">
        <v>586</v>
      </c>
      <c r="C588" s="131" t="s">
        <v>279</v>
      </c>
      <c r="D588" s="132"/>
      <c r="E588" s="132">
        <v>8.1</v>
      </c>
      <c r="F588" s="135">
        <v>-0.61</v>
      </c>
      <c r="G588" s="133">
        <v>753400</v>
      </c>
      <c r="H588" s="133">
        <v>6103</v>
      </c>
      <c r="I588" s="133">
        <v>2171</v>
      </c>
      <c r="J588" s="132">
        <v>13.39</v>
      </c>
      <c r="K588" s="132">
        <v>2.88</v>
      </c>
      <c r="L588" s="132">
        <v>1.41</v>
      </c>
      <c r="M588" s="132">
        <v>0.4</v>
      </c>
      <c r="N588" s="132">
        <v>0.61</v>
      </c>
      <c r="O588" s="132"/>
      <c r="P588" s="132"/>
      <c r="Q588" s="132"/>
      <c r="R588" s="132">
        <v>4.91</v>
      </c>
      <c r="S588" s="132"/>
      <c r="T588" s="132"/>
      <c r="U588" s="132"/>
      <c r="V588" s="132"/>
      <c r="W588" s="134"/>
      <c r="X588" s="132"/>
    </row>
    <row r="589" spans="1:24" ht="15.75" customHeight="1" thickTop="1" thickBot="1" x14ac:dyDescent="0.25">
      <c r="A589" s="129" t="s">
        <v>275</v>
      </c>
      <c r="B589" s="129">
        <v>587</v>
      </c>
      <c r="C589" s="129" t="s">
        <v>279</v>
      </c>
      <c r="D589" s="125"/>
      <c r="E589" s="125">
        <v>4.5199999999999996</v>
      </c>
      <c r="F589" s="126">
        <v>-1.31</v>
      </c>
      <c r="G589" s="130">
        <v>18836000</v>
      </c>
      <c r="H589" s="130">
        <v>86444</v>
      </c>
      <c r="I589" s="130">
        <v>7344</v>
      </c>
      <c r="J589" s="125"/>
      <c r="K589" s="125">
        <v>0.97</v>
      </c>
      <c r="L589" s="125">
        <v>0.68</v>
      </c>
      <c r="M589" s="125"/>
      <c r="N589" s="125">
        <v>0</v>
      </c>
      <c r="O589" s="125"/>
      <c r="P589" s="125"/>
      <c r="Q589" s="125"/>
      <c r="R589" s="125"/>
      <c r="S589" s="125"/>
      <c r="T589" s="125"/>
      <c r="U589" s="125"/>
      <c r="V589" s="125"/>
      <c r="W589" s="128"/>
      <c r="X589" s="125"/>
    </row>
    <row r="590" spans="1:24" ht="15.75" customHeight="1" thickTop="1" thickBot="1" x14ac:dyDescent="0.25">
      <c r="A590" s="131" t="s">
        <v>274</v>
      </c>
      <c r="B590" s="131">
        <v>588</v>
      </c>
      <c r="C590" s="131" t="s">
        <v>279</v>
      </c>
      <c r="D590" s="132"/>
      <c r="E590" s="132">
        <v>36.25</v>
      </c>
      <c r="F590" s="134">
        <v>1.4</v>
      </c>
      <c r="G590" s="133">
        <v>26600</v>
      </c>
      <c r="H590" s="132">
        <v>959</v>
      </c>
      <c r="I590" s="133">
        <v>10875</v>
      </c>
      <c r="J590" s="132">
        <v>9.82</v>
      </c>
      <c r="K590" s="132">
        <v>0.5</v>
      </c>
      <c r="L590" s="132">
        <v>0.14000000000000001</v>
      </c>
      <c r="M590" s="132">
        <v>1.5</v>
      </c>
      <c r="N590" s="132">
        <v>3.69</v>
      </c>
      <c r="O590" s="132"/>
      <c r="P590" s="132"/>
      <c r="Q590" s="132"/>
      <c r="R590" s="132">
        <v>4.2</v>
      </c>
      <c r="S590" s="132"/>
      <c r="T590" s="132"/>
      <c r="U590" s="132"/>
      <c r="V590" s="132"/>
      <c r="W590" s="134"/>
      <c r="X590" s="132"/>
    </row>
    <row r="591" spans="1:24" ht="15.75" customHeight="1" thickTop="1" thickBot="1" x14ac:dyDescent="0.25">
      <c r="A591" s="129" t="s">
        <v>273</v>
      </c>
      <c r="B591" s="129">
        <v>589</v>
      </c>
      <c r="C591" s="129" t="s">
        <v>279</v>
      </c>
      <c r="D591" s="125"/>
      <c r="E591" s="125">
        <v>5.75</v>
      </c>
      <c r="F591" s="126">
        <v>-4.17</v>
      </c>
      <c r="G591" s="130">
        <v>5637500</v>
      </c>
      <c r="H591" s="130">
        <v>32804</v>
      </c>
      <c r="I591" s="130">
        <v>3709</v>
      </c>
      <c r="J591" s="125">
        <v>17.41</v>
      </c>
      <c r="K591" s="125">
        <v>3.53</v>
      </c>
      <c r="L591" s="125">
        <v>0.27</v>
      </c>
      <c r="M591" s="125">
        <v>0.05</v>
      </c>
      <c r="N591" s="125">
        <v>0.33</v>
      </c>
      <c r="O591" s="125"/>
      <c r="P591" s="125"/>
      <c r="Q591" s="125"/>
      <c r="R591" s="125">
        <v>1.1100000000000001</v>
      </c>
      <c r="S591" s="125"/>
      <c r="T591" s="125"/>
      <c r="U591" s="125"/>
      <c r="V591" s="125"/>
      <c r="W591" s="128"/>
      <c r="X591" s="125"/>
    </row>
    <row r="592" spans="1:24" ht="15.75" customHeight="1" thickTop="1" thickBot="1" x14ac:dyDescent="0.25">
      <c r="A592" s="131" t="s">
        <v>272</v>
      </c>
      <c r="B592" s="131">
        <v>590</v>
      </c>
      <c r="C592" s="131" t="s">
        <v>279</v>
      </c>
      <c r="D592" s="132"/>
      <c r="E592" s="132">
        <v>0.95</v>
      </c>
      <c r="F592" s="135">
        <v>-1.04</v>
      </c>
      <c r="G592" s="133">
        <v>26703400</v>
      </c>
      <c r="H592" s="133">
        <v>25431</v>
      </c>
      <c r="I592" s="133">
        <v>25982</v>
      </c>
      <c r="J592" s="132">
        <v>17.98</v>
      </c>
      <c r="K592" s="132">
        <v>1.46</v>
      </c>
      <c r="L592" s="132">
        <v>3.13</v>
      </c>
      <c r="M592" s="132">
        <v>0.01</v>
      </c>
      <c r="N592" s="132">
        <v>0.05</v>
      </c>
      <c r="O592" s="132"/>
      <c r="P592" s="132"/>
      <c r="Q592" s="132"/>
      <c r="R592" s="132">
        <v>0.63</v>
      </c>
      <c r="S592" s="132"/>
      <c r="T592" s="132"/>
      <c r="U592" s="132"/>
      <c r="V592" s="132"/>
      <c r="W592" s="134"/>
      <c r="X592" s="132"/>
    </row>
    <row r="593" spans="1:24" ht="15.75" customHeight="1" thickTop="1" thickBot="1" x14ac:dyDescent="0.25">
      <c r="A593" s="129" t="s">
        <v>271</v>
      </c>
      <c r="B593" s="129">
        <v>591</v>
      </c>
      <c r="C593" s="129" t="s">
        <v>279</v>
      </c>
      <c r="D593" s="125"/>
      <c r="E593" s="125">
        <v>3.24</v>
      </c>
      <c r="F593" s="128">
        <v>1.25</v>
      </c>
      <c r="G593" s="130">
        <v>146200</v>
      </c>
      <c r="H593" s="125">
        <v>468</v>
      </c>
      <c r="I593" s="130">
        <v>3564</v>
      </c>
      <c r="J593" s="125">
        <v>9.51</v>
      </c>
      <c r="K593" s="125">
        <v>0.91</v>
      </c>
      <c r="L593" s="125">
        <v>0.74</v>
      </c>
      <c r="M593" s="125">
        <v>0.09</v>
      </c>
      <c r="N593" s="125">
        <v>0.34</v>
      </c>
      <c r="O593" s="125"/>
      <c r="P593" s="125"/>
      <c r="Q593" s="125"/>
      <c r="R593" s="125">
        <v>3.47</v>
      </c>
      <c r="S593" s="125"/>
      <c r="T593" s="125"/>
      <c r="U593" s="125"/>
      <c r="V593" s="125"/>
      <c r="W593" s="128"/>
      <c r="X593" s="125"/>
    </row>
    <row r="594" spans="1:24" ht="15.75" customHeight="1" thickTop="1" thickBot="1" x14ac:dyDescent="0.25">
      <c r="A594" s="131" t="s">
        <v>270</v>
      </c>
      <c r="B594" s="131">
        <v>592</v>
      </c>
      <c r="C594" s="131" t="s">
        <v>279</v>
      </c>
      <c r="D594" s="132"/>
      <c r="E594" s="132">
        <v>4.9400000000000004</v>
      </c>
      <c r="F594" s="135">
        <v>-1.2</v>
      </c>
      <c r="G594" s="133">
        <v>197700</v>
      </c>
      <c r="H594" s="132">
        <v>984</v>
      </c>
      <c r="I594" s="133">
        <v>1482</v>
      </c>
      <c r="J594" s="132">
        <v>6.82</v>
      </c>
      <c r="K594" s="132">
        <v>2.3199999999999998</v>
      </c>
      <c r="L594" s="132">
        <v>2.64</v>
      </c>
      <c r="M594" s="132">
        <v>0.13</v>
      </c>
      <c r="N594" s="132">
        <v>0.72</v>
      </c>
      <c r="O594" s="132"/>
      <c r="P594" s="132"/>
      <c r="Q594" s="132"/>
      <c r="R594" s="132">
        <v>5.6</v>
      </c>
      <c r="S594" s="132"/>
      <c r="T594" s="132"/>
      <c r="U594" s="132"/>
      <c r="V594" s="132"/>
      <c r="W594" s="134"/>
      <c r="X594" s="132"/>
    </row>
    <row r="595" spans="1:24" ht="15.75" customHeight="1" thickTop="1" thickBot="1" x14ac:dyDescent="0.25">
      <c r="A595" s="129" t="s">
        <v>269</v>
      </c>
      <c r="B595" s="129">
        <v>593</v>
      </c>
      <c r="C595" s="129" t="s">
        <v>279</v>
      </c>
      <c r="D595" s="125"/>
      <c r="E595" s="125">
        <v>395</v>
      </c>
      <c r="F595" s="128">
        <v>1.02</v>
      </c>
      <c r="G595" s="130">
        <v>1100</v>
      </c>
      <c r="H595" s="125">
        <v>434</v>
      </c>
      <c r="I595" s="130">
        <v>39500</v>
      </c>
      <c r="J595" s="125">
        <v>30.72</v>
      </c>
      <c r="K595" s="125">
        <v>3.94</v>
      </c>
      <c r="L595" s="125">
        <v>0.33</v>
      </c>
      <c r="M595" s="125">
        <v>13</v>
      </c>
      <c r="N595" s="125">
        <v>12.86</v>
      </c>
      <c r="O595" s="125"/>
      <c r="P595" s="125"/>
      <c r="Q595" s="125"/>
      <c r="R595" s="125">
        <v>3.32</v>
      </c>
      <c r="S595" s="125"/>
      <c r="T595" s="125"/>
      <c r="U595" s="125"/>
      <c r="V595" s="125"/>
      <c r="W595" s="128"/>
      <c r="X595" s="125"/>
    </row>
    <row r="596" spans="1:24" ht="15.75" customHeight="1" thickTop="1" thickBot="1" x14ac:dyDescent="0.25">
      <c r="A596" s="131" t="s">
        <v>268</v>
      </c>
      <c r="B596" s="131">
        <v>594</v>
      </c>
      <c r="C596" s="131" t="s">
        <v>279</v>
      </c>
      <c r="D596" s="132"/>
      <c r="E596" s="132">
        <v>4.92</v>
      </c>
      <c r="F596" s="134">
        <v>3.8</v>
      </c>
      <c r="G596" s="133">
        <v>10013100</v>
      </c>
      <c r="H596" s="133">
        <v>48767</v>
      </c>
      <c r="I596" s="133">
        <v>11152</v>
      </c>
      <c r="J596" s="132">
        <v>17.43</v>
      </c>
      <c r="K596" s="132">
        <v>2.5499999999999998</v>
      </c>
      <c r="L596" s="132">
        <v>1.64</v>
      </c>
      <c r="M596" s="132">
        <v>0.11</v>
      </c>
      <c r="N596" s="132">
        <v>0.28000000000000003</v>
      </c>
      <c r="O596" s="132"/>
      <c r="P596" s="132"/>
      <c r="Q596" s="132"/>
      <c r="R596" s="132">
        <v>2.3199999999999998</v>
      </c>
      <c r="S596" s="132"/>
      <c r="T596" s="132"/>
      <c r="U596" s="132"/>
      <c r="V596" s="132"/>
      <c r="W596" s="134"/>
      <c r="X596" s="132"/>
    </row>
    <row r="597" spans="1:24" ht="15.75" customHeight="1" thickTop="1" thickBot="1" x14ac:dyDescent="0.25">
      <c r="A597" s="129" t="s">
        <v>267</v>
      </c>
      <c r="B597" s="129">
        <v>595</v>
      </c>
      <c r="C597" s="129" t="s">
        <v>279</v>
      </c>
      <c r="D597" s="125"/>
      <c r="E597" s="125">
        <v>2.08</v>
      </c>
      <c r="F597" s="126">
        <v>-0.95</v>
      </c>
      <c r="G597" s="130">
        <v>12370100</v>
      </c>
      <c r="H597" s="130">
        <v>25934</v>
      </c>
      <c r="I597" s="130">
        <v>1471</v>
      </c>
      <c r="J597" s="125">
        <v>10.35</v>
      </c>
      <c r="K597" s="125">
        <v>0.85</v>
      </c>
      <c r="L597" s="125">
        <v>1.63</v>
      </c>
      <c r="M597" s="125">
        <v>0.05</v>
      </c>
      <c r="N597" s="125">
        <v>0.2</v>
      </c>
      <c r="O597" s="125"/>
      <c r="P597" s="125"/>
      <c r="Q597" s="125"/>
      <c r="R597" s="125">
        <v>2.38</v>
      </c>
      <c r="S597" s="125"/>
      <c r="T597" s="125"/>
      <c r="U597" s="125"/>
      <c r="V597" s="125"/>
      <c r="W597" s="128"/>
      <c r="X597" s="125"/>
    </row>
    <row r="598" spans="1:24" ht="15.75" customHeight="1" thickTop="1" thickBot="1" x14ac:dyDescent="0.25">
      <c r="A598" s="131" t="s">
        <v>266</v>
      </c>
      <c r="B598" s="131">
        <v>596</v>
      </c>
      <c r="C598" s="131" t="s">
        <v>279</v>
      </c>
      <c r="D598" s="132"/>
      <c r="E598" s="132">
        <v>5.75</v>
      </c>
      <c r="F598" s="132">
        <v>0</v>
      </c>
      <c r="G598" s="133">
        <v>20900</v>
      </c>
      <c r="H598" s="132">
        <v>120</v>
      </c>
      <c r="I598" s="133">
        <v>1856</v>
      </c>
      <c r="J598" s="132">
        <v>24.91</v>
      </c>
      <c r="K598" s="132">
        <v>2.76</v>
      </c>
      <c r="L598" s="132">
        <v>0.72</v>
      </c>
      <c r="M598" s="132">
        <v>0.25</v>
      </c>
      <c r="N598" s="132">
        <v>0.23</v>
      </c>
      <c r="O598" s="132"/>
      <c r="P598" s="132"/>
      <c r="Q598" s="132"/>
      <c r="R598" s="132">
        <v>6.45</v>
      </c>
      <c r="S598" s="132"/>
      <c r="T598" s="132"/>
      <c r="U598" s="132"/>
      <c r="V598" s="132"/>
      <c r="W598" s="134"/>
      <c r="X598" s="132"/>
    </row>
    <row r="599" spans="1:24" ht="15.75" customHeight="1" thickTop="1" thickBot="1" x14ac:dyDescent="0.25">
      <c r="A599" s="129" t="s">
        <v>265</v>
      </c>
      <c r="B599" s="129">
        <v>597</v>
      </c>
      <c r="C599" s="129" t="s">
        <v>279</v>
      </c>
      <c r="D599" s="125"/>
      <c r="E599" s="125">
        <v>5.55</v>
      </c>
      <c r="F599" s="126">
        <v>-0.89</v>
      </c>
      <c r="G599" s="130">
        <v>9300</v>
      </c>
      <c r="H599" s="125">
        <v>51</v>
      </c>
      <c r="I599" s="130">
        <v>2407</v>
      </c>
      <c r="J599" s="125">
        <v>29.06</v>
      </c>
      <c r="K599" s="125">
        <v>0.99</v>
      </c>
      <c r="L599" s="125">
        <v>0.74</v>
      </c>
      <c r="M599" s="125">
        <v>0.06</v>
      </c>
      <c r="N599" s="125">
        <v>0.19</v>
      </c>
      <c r="O599" s="125"/>
      <c r="P599" s="125"/>
      <c r="Q599" s="125"/>
      <c r="R599" s="125">
        <v>0.98</v>
      </c>
      <c r="S599" s="125"/>
      <c r="T599" s="125"/>
      <c r="U599" s="125"/>
      <c r="V599" s="125"/>
      <c r="W599" s="128"/>
      <c r="X599" s="125"/>
    </row>
    <row r="600" spans="1:24" ht="15.75" customHeight="1" thickTop="1" thickBot="1" x14ac:dyDescent="0.25">
      <c r="A600" s="131" t="s">
        <v>264</v>
      </c>
      <c r="B600" s="131">
        <v>598</v>
      </c>
      <c r="C600" s="131" t="s">
        <v>279</v>
      </c>
      <c r="D600" s="132"/>
      <c r="E600" s="132">
        <v>26.25</v>
      </c>
      <c r="F600" s="132">
        <v>0</v>
      </c>
      <c r="G600" s="133">
        <v>852700</v>
      </c>
      <c r="H600" s="133">
        <v>22552</v>
      </c>
      <c r="I600" s="133">
        <v>22243</v>
      </c>
      <c r="J600" s="132">
        <v>31.99</v>
      </c>
      <c r="K600" s="132">
        <v>6.05</v>
      </c>
      <c r="L600" s="132">
        <v>1.56</v>
      </c>
      <c r="M600" s="132">
        <v>0.4</v>
      </c>
      <c r="N600" s="132">
        <v>0.82</v>
      </c>
      <c r="O600" s="132"/>
      <c r="P600" s="132"/>
      <c r="Q600" s="132"/>
      <c r="R600" s="132">
        <v>2.06</v>
      </c>
      <c r="S600" s="132"/>
      <c r="T600" s="132"/>
      <c r="U600" s="132"/>
      <c r="V600" s="132"/>
      <c r="W600" s="134"/>
      <c r="X600" s="132"/>
    </row>
    <row r="601" spans="1:24" ht="15.75" customHeight="1" thickTop="1" thickBot="1" x14ac:dyDescent="0.25">
      <c r="A601" s="129" t="s">
        <v>263</v>
      </c>
      <c r="B601" s="129">
        <v>599</v>
      </c>
      <c r="C601" s="129" t="s">
        <v>279</v>
      </c>
      <c r="D601" s="125"/>
      <c r="E601" s="125">
        <v>1.97</v>
      </c>
      <c r="F601" s="126">
        <v>-2.48</v>
      </c>
      <c r="G601" s="130">
        <v>13870900</v>
      </c>
      <c r="H601" s="130">
        <v>27714</v>
      </c>
      <c r="I601" s="130">
        <v>3152</v>
      </c>
      <c r="J601" s="125">
        <v>14.9</v>
      </c>
      <c r="K601" s="125">
        <v>0.55000000000000004</v>
      </c>
      <c r="L601" s="125">
        <v>0.79</v>
      </c>
      <c r="M601" s="125">
        <v>0.05</v>
      </c>
      <c r="N601" s="125">
        <v>0.13</v>
      </c>
      <c r="O601" s="125"/>
      <c r="P601" s="125"/>
      <c r="Q601" s="125"/>
      <c r="R601" s="125">
        <v>3.96</v>
      </c>
      <c r="S601" s="125"/>
      <c r="T601" s="125"/>
      <c r="U601" s="125"/>
      <c r="V601" s="125"/>
      <c r="W601" s="128"/>
      <c r="X601" s="125"/>
    </row>
    <row r="602" spans="1:24" ht="15.75" customHeight="1" thickTop="1" thickBot="1" x14ac:dyDescent="0.25">
      <c r="A602" s="131" t="s">
        <v>262</v>
      </c>
      <c r="B602" s="131">
        <v>600</v>
      </c>
      <c r="C602" s="131" t="s">
        <v>279</v>
      </c>
      <c r="D602" s="132" t="s">
        <v>133</v>
      </c>
      <c r="E602" s="132">
        <v>0.08</v>
      </c>
      <c r="F602" s="132">
        <v>0</v>
      </c>
      <c r="G602" s="133">
        <v>46172700</v>
      </c>
      <c r="H602" s="133">
        <v>3425</v>
      </c>
      <c r="I602" s="132">
        <v>876</v>
      </c>
      <c r="J602" s="132"/>
      <c r="K602" s="132">
        <v>8</v>
      </c>
      <c r="L602" s="132">
        <v>0.77</v>
      </c>
      <c r="M602" s="132"/>
      <c r="N602" s="132">
        <v>0</v>
      </c>
      <c r="O602" s="132"/>
      <c r="P602" s="132"/>
      <c r="Q602" s="132"/>
      <c r="R602" s="132"/>
      <c r="S602" s="132"/>
      <c r="T602" s="132"/>
      <c r="U602" s="132"/>
      <c r="V602" s="132"/>
      <c r="W602" s="134"/>
      <c r="X602" s="132"/>
    </row>
    <row r="603" spans="1:24" ht="15.75" customHeight="1" thickTop="1" thickBot="1" x14ac:dyDescent="0.25">
      <c r="A603" s="129" t="s">
        <v>261</v>
      </c>
      <c r="B603" s="129">
        <v>601</v>
      </c>
      <c r="C603" s="129" t="s">
        <v>279</v>
      </c>
      <c r="D603" s="125"/>
      <c r="E603" s="125">
        <v>6.75</v>
      </c>
      <c r="F603" s="126">
        <v>-1.46</v>
      </c>
      <c r="G603" s="130">
        <v>775800</v>
      </c>
      <c r="H603" s="130">
        <v>5278</v>
      </c>
      <c r="I603" s="130">
        <v>4104</v>
      </c>
      <c r="J603" s="125">
        <v>21.32</v>
      </c>
      <c r="K603" s="125">
        <v>5.31</v>
      </c>
      <c r="L603" s="125">
        <v>0.4</v>
      </c>
      <c r="M603" s="125">
        <v>0.17</v>
      </c>
      <c r="N603" s="125">
        <v>0.32</v>
      </c>
      <c r="O603" s="125"/>
      <c r="P603" s="125"/>
      <c r="Q603" s="125"/>
      <c r="R603" s="125">
        <v>4.38</v>
      </c>
      <c r="S603" s="125"/>
      <c r="T603" s="125"/>
      <c r="U603" s="125"/>
      <c r="V603" s="125"/>
      <c r="W603" s="128"/>
      <c r="X603" s="125"/>
    </row>
    <row r="604" spans="1:24" ht="15.75" customHeight="1" thickTop="1" thickBot="1" x14ac:dyDescent="0.25">
      <c r="A604" s="131" t="s">
        <v>260</v>
      </c>
      <c r="B604" s="131">
        <v>602</v>
      </c>
      <c r="C604" s="131" t="s">
        <v>279</v>
      </c>
      <c r="D604" s="132"/>
      <c r="E604" s="132">
        <v>2.7</v>
      </c>
      <c r="F604" s="134">
        <v>1.5</v>
      </c>
      <c r="G604" s="133">
        <v>30358300</v>
      </c>
      <c r="H604" s="133">
        <v>84168</v>
      </c>
      <c r="I604" s="133">
        <v>2700</v>
      </c>
      <c r="J604" s="132">
        <v>62.12</v>
      </c>
      <c r="K604" s="132">
        <v>1.45</v>
      </c>
      <c r="L604" s="132">
        <v>0.87</v>
      </c>
      <c r="M604" s="132">
        <v>0.03</v>
      </c>
      <c r="N604" s="132">
        <v>0.04</v>
      </c>
      <c r="O604" s="132"/>
      <c r="P604" s="132"/>
      <c r="Q604" s="132"/>
      <c r="R604" s="132">
        <v>3.01</v>
      </c>
      <c r="S604" s="132"/>
      <c r="T604" s="132"/>
      <c r="U604" s="132"/>
      <c r="V604" s="132"/>
      <c r="W604" s="134"/>
      <c r="X604" s="132"/>
    </row>
    <row r="605" spans="1:24" ht="15.75" customHeight="1" thickTop="1" thickBot="1" x14ac:dyDescent="0.25">
      <c r="A605" s="129" t="s">
        <v>259</v>
      </c>
      <c r="B605" s="129">
        <v>603</v>
      </c>
      <c r="C605" s="129" t="s">
        <v>279</v>
      </c>
      <c r="D605" s="125"/>
      <c r="E605" s="125">
        <v>1.29</v>
      </c>
      <c r="F605" s="126">
        <v>-5.84</v>
      </c>
      <c r="G605" s="130">
        <v>25943300</v>
      </c>
      <c r="H605" s="130">
        <v>35107</v>
      </c>
      <c r="I605" s="130">
        <v>1032</v>
      </c>
      <c r="J605" s="125">
        <v>31.55</v>
      </c>
      <c r="K605" s="125">
        <v>1.1499999999999999</v>
      </c>
      <c r="L605" s="125">
        <v>1.35</v>
      </c>
      <c r="M605" s="125">
        <v>0.04</v>
      </c>
      <c r="N605" s="125">
        <v>0.04</v>
      </c>
      <c r="O605" s="125"/>
      <c r="P605" s="125"/>
      <c r="Q605" s="125"/>
      <c r="R605" s="125">
        <v>2.74</v>
      </c>
      <c r="S605" s="125"/>
      <c r="T605" s="125"/>
      <c r="U605" s="125"/>
      <c r="V605" s="125"/>
      <c r="W605" s="128"/>
      <c r="X605" s="125"/>
    </row>
    <row r="606" spans="1:24" ht="15.75" customHeight="1" thickTop="1" thickBot="1" x14ac:dyDescent="0.25">
      <c r="A606" s="131" t="s">
        <v>258</v>
      </c>
      <c r="B606" s="131">
        <v>604</v>
      </c>
      <c r="C606" s="131" t="s">
        <v>279</v>
      </c>
      <c r="D606" s="132"/>
      <c r="E606" s="132">
        <v>3.86</v>
      </c>
      <c r="F606" s="135">
        <v>-2.0299999999999998</v>
      </c>
      <c r="G606" s="133">
        <v>754100</v>
      </c>
      <c r="H606" s="133">
        <v>2936</v>
      </c>
      <c r="I606" s="133">
        <v>1590</v>
      </c>
      <c r="J606" s="132"/>
      <c r="K606" s="132">
        <v>1.63</v>
      </c>
      <c r="L606" s="132">
        <v>1.52</v>
      </c>
      <c r="M606" s="132">
        <v>0.01</v>
      </c>
      <c r="N606" s="132">
        <v>0</v>
      </c>
      <c r="O606" s="132"/>
      <c r="P606" s="132"/>
      <c r="Q606" s="132"/>
      <c r="R606" s="132">
        <v>0.25</v>
      </c>
      <c r="S606" s="132"/>
      <c r="T606" s="132"/>
      <c r="U606" s="132"/>
      <c r="V606" s="132"/>
      <c r="W606" s="134"/>
      <c r="X606" s="132"/>
    </row>
    <row r="607" spans="1:24" ht="15.75" customHeight="1" thickTop="1" thickBot="1" x14ac:dyDescent="0.25">
      <c r="A607" s="129" t="s">
        <v>257</v>
      </c>
      <c r="B607" s="129">
        <v>605</v>
      </c>
      <c r="C607" s="129" t="s">
        <v>279</v>
      </c>
      <c r="D607" s="125"/>
      <c r="E607" s="125">
        <v>19.399999999999999</v>
      </c>
      <c r="F607" s="126">
        <v>-1.02</v>
      </c>
      <c r="G607" s="130">
        <v>4955400</v>
      </c>
      <c r="H607" s="130">
        <v>96742</v>
      </c>
      <c r="I607" s="130">
        <v>30620</v>
      </c>
      <c r="J607" s="125">
        <v>6.38</v>
      </c>
      <c r="K607" s="125">
        <v>2.0299999999999998</v>
      </c>
      <c r="L607" s="125">
        <v>0.43</v>
      </c>
      <c r="M607" s="125">
        <v>1</v>
      </c>
      <c r="N607" s="125">
        <v>3.04</v>
      </c>
      <c r="O607" s="125"/>
      <c r="P607" s="125"/>
      <c r="Q607" s="125"/>
      <c r="R607" s="125">
        <v>8.16</v>
      </c>
      <c r="S607" s="125"/>
      <c r="T607" s="125"/>
      <c r="U607" s="125"/>
      <c r="V607" s="125"/>
      <c r="W607" s="128"/>
      <c r="X607" s="125"/>
    </row>
    <row r="608" spans="1:24" ht="15.75" customHeight="1" thickTop="1" thickBot="1" x14ac:dyDescent="0.25">
      <c r="A608" s="131" t="s">
        <v>256</v>
      </c>
      <c r="B608" s="131">
        <v>606</v>
      </c>
      <c r="C608" s="131" t="s">
        <v>279</v>
      </c>
      <c r="D608" s="132"/>
      <c r="E608" s="132">
        <v>11.4</v>
      </c>
      <c r="F608" s="135">
        <v>-4.2</v>
      </c>
      <c r="G608" s="133">
        <v>5000</v>
      </c>
      <c r="H608" s="132">
        <v>57</v>
      </c>
      <c r="I608" s="133">
        <v>2328</v>
      </c>
      <c r="J608" s="132">
        <v>81.31</v>
      </c>
      <c r="K608" s="132">
        <v>2.4500000000000002</v>
      </c>
      <c r="L608" s="132">
        <v>1.1100000000000001</v>
      </c>
      <c r="M608" s="132"/>
      <c r="N608" s="132">
        <v>0.14000000000000001</v>
      </c>
      <c r="O608" s="132"/>
      <c r="P608" s="132"/>
      <c r="Q608" s="132"/>
      <c r="R608" s="132"/>
      <c r="S608" s="132"/>
      <c r="T608" s="132"/>
      <c r="U608" s="132"/>
      <c r="V608" s="132"/>
      <c r="W608" s="134"/>
      <c r="X608" s="132"/>
    </row>
    <row r="609" spans="1:24" ht="15.75" customHeight="1" thickTop="1" thickBot="1" x14ac:dyDescent="0.25">
      <c r="A609" s="129" t="s">
        <v>255</v>
      </c>
      <c r="B609" s="129">
        <v>607</v>
      </c>
      <c r="C609" s="129" t="s">
        <v>279</v>
      </c>
      <c r="D609" s="125"/>
      <c r="E609" s="125">
        <v>6.4</v>
      </c>
      <c r="F609" s="126">
        <v>-0.78</v>
      </c>
      <c r="G609" s="130">
        <v>452800</v>
      </c>
      <c r="H609" s="130">
        <v>2894</v>
      </c>
      <c r="I609" s="130">
        <v>2112</v>
      </c>
      <c r="J609" s="125">
        <v>9.18</v>
      </c>
      <c r="K609" s="125">
        <v>1</v>
      </c>
      <c r="L609" s="125">
        <v>0.32</v>
      </c>
      <c r="M609" s="125">
        <v>0.25</v>
      </c>
      <c r="N609" s="125">
        <v>0.7</v>
      </c>
      <c r="O609" s="125"/>
      <c r="P609" s="125"/>
      <c r="Q609" s="125"/>
      <c r="R609" s="125">
        <v>3.88</v>
      </c>
      <c r="S609" s="125"/>
      <c r="T609" s="125"/>
      <c r="U609" s="125"/>
      <c r="V609" s="125"/>
      <c r="W609" s="128"/>
      <c r="X609" s="125"/>
    </row>
    <row r="610" spans="1:24" ht="15.75" customHeight="1" thickTop="1" thickBot="1" x14ac:dyDescent="0.25">
      <c r="A610" s="131" t="s">
        <v>254</v>
      </c>
      <c r="B610" s="131">
        <v>608</v>
      </c>
      <c r="C610" s="131" t="s">
        <v>279</v>
      </c>
      <c r="D610" s="132"/>
      <c r="E610" s="132">
        <v>33.75</v>
      </c>
      <c r="F610" s="132">
        <v>0</v>
      </c>
      <c r="G610" s="133">
        <v>7435300</v>
      </c>
      <c r="H610" s="133">
        <v>252279</v>
      </c>
      <c r="I610" s="133">
        <v>39323</v>
      </c>
      <c r="J610" s="132">
        <v>10.31</v>
      </c>
      <c r="K610" s="132">
        <v>0.55000000000000004</v>
      </c>
      <c r="L610" s="132">
        <v>1.07</v>
      </c>
      <c r="M610" s="132">
        <v>1.8</v>
      </c>
      <c r="N610" s="132">
        <v>3.27</v>
      </c>
      <c r="O610" s="132"/>
      <c r="P610" s="132"/>
      <c r="Q610" s="132"/>
      <c r="R610" s="132">
        <v>8.89</v>
      </c>
      <c r="S610" s="132"/>
      <c r="T610" s="132"/>
      <c r="U610" s="132"/>
      <c r="V610" s="132"/>
      <c r="W610" s="134"/>
      <c r="X610" s="132"/>
    </row>
    <row r="611" spans="1:24" ht="15.75" customHeight="1" thickTop="1" thickBot="1" x14ac:dyDescent="0.25">
      <c r="A611" s="129" t="s">
        <v>253</v>
      </c>
      <c r="B611" s="129">
        <v>609</v>
      </c>
      <c r="C611" s="129" t="s">
        <v>279</v>
      </c>
      <c r="D611" s="125"/>
      <c r="E611" s="125">
        <v>0.4</v>
      </c>
      <c r="F611" s="125">
        <v>0</v>
      </c>
      <c r="G611" s="130">
        <v>4417200</v>
      </c>
      <c r="H611" s="130">
        <v>1806</v>
      </c>
      <c r="I611" s="125">
        <v>512</v>
      </c>
      <c r="J611" s="125"/>
      <c r="K611" s="125">
        <v>0.68</v>
      </c>
      <c r="L611" s="125">
        <v>0.28000000000000003</v>
      </c>
      <c r="M611" s="125"/>
      <c r="N611" s="125">
        <v>0</v>
      </c>
      <c r="O611" s="125"/>
      <c r="P611" s="125"/>
      <c r="Q611" s="125"/>
      <c r="R611" s="125"/>
      <c r="S611" s="125"/>
      <c r="T611" s="125"/>
      <c r="U611" s="125"/>
      <c r="V611" s="125"/>
      <c r="W611" s="128"/>
      <c r="X611" s="125"/>
    </row>
    <row r="612" spans="1:24" ht="15.75" customHeight="1" thickTop="1" thickBot="1" x14ac:dyDescent="0.25">
      <c r="A612" s="131" t="s">
        <v>252</v>
      </c>
      <c r="B612" s="131">
        <v>610</v>
      </c>
      <c r="C612" s="131" t="s">
        <v>279</v>
      </c>
      <c r="D612" s="132"/>
      <c r="E612" s="132">
        <v>36.75</v>
      </c>
      <c r="F612" s="135">
        <v>-1.34</v>
      </c>
      <c r="G612" s="133">
        <v>32000</v>
      </c>
      <c r="H612" s="133">
        <v>1173</v>
      </c>
      <c r="I612" s="133">
        <v>21488</v>
      </c>
      <c r="J612" s="132">
        <v>12.62</v>
      </c>
      <c r="K612" s="132">
        <v>2.16</v>
      </c>
      <c r="L612" s="132">
        <v>0.13</v>
      </c>
      <c r="M612" s="132">
        <v>1.8</v>
      </c>
      <c r="N612" s="132">
        <v>2.91</v>
      </c>
      <c r="O612" s="132"/>
      <c r="P612" s="132"/>
      <c r="Q612" s="132"/>
      <c r="R612" s="132">
        <v>4.83</v>
      </c>
      <c r="S612" s="132"/>
      <c r="T612" s="132"/>
      <c r="U612" s="132"/>
      <c r="V612" s="132"/>
      <c r="W612" s="134"/>
      <c r="X612" s="132"/>
    </row>
    <row r="613" spans="1:24" ht="15.75" customHeight="1" thickTop="1" thickBot="1" x14ac:dyDescent="0.25">
      <c r="A613" s="129" t="s">
        <v>251</v>
      </c>
      <c r="B613" s="129">
        <v>611</v>
      </c>
      <c r="C613" s="129" t="s">
        <v>279</v>
      </c>
      <c r="D613" s="125"/>
      <c r="E613" s="125">
        <v>4.12</v>
      </c>
      <c r="F613" s="125">
        <v>0</v>
      </c>
      <c r="G613" s="130">
        <v>115300</v>
      </c>
      <c r="H613" s="125">
        <v>474</v>
      </c>
      <c r="I613" s="125">
        <v>435</v>
      </c>
      <c r="J613" s="125">
        <v>57.85</v>
      </c>
      <c r="K613" s="125">
        <v>0.3</v>
      </c>
      <c r="L613" s="125">
        <v>0.68</v>
      </c>
      <c r="M613" s="125"/>
      <c r="N613" s="125">
        <v>7.0000000000000007E-2</v>
      </c>
      <c r="O613" s="125"/>
      <c r="P613" s="125"/>
      <c r="Q613" s="125"/>
      <c r="R613" s="125"/>
      <c r="S613" s="125"/>
      <c r="T613" s="125"/>
      <c r="U613" s="125"/>
      <c r="V613" s="125"/>
      <c r="W613" s="128"/>
      <c r="X613" s="125"/>
    </row>
    <row r="614" spans="1:24" ht="15.75" customHeight="1" thickTop="1" thickBot="1" x14ac:dyDescent="0.25">
      <c r="A614" s="131" t="s">
        <v>250</v>
      </c>
      <c r="B614" s="131">
        <v>612</v>
      </c>
      <c r="C614" s="131" t="s">
        <v>279</v>
      </c>
      <c r="D614" s="132"/>
      <c r="E614" s="132">
        <v>1.96</v>
      </c>
      <c r="F614" s="134">
        <v>0.51</v>
      </c>
      <c r="G614" s="133">
        <v>3286100</v>
      </c>
      <c r="H614" s="133">
        <v>6431</v>
      </c>
      <c r="I614" s="133">
        <v>1496</v>
      </c>
      <c r="J614" s="132"/>
      <c r="K614" s="132">
        <v>0.62</v>
      </c>
      <c r="L614" s="132">
        <v>2.2200000000000002</v>
      </c>
      <c r="M614" s="132"/>
      <c r="N614" s="132">
        <v>0</v>
      </c>
      <c r="O614" s="132"/>
      <c r="P614" s="132"/>
      <c r="Q614" s="132"/>
      <c r="R614" s="132"/>
      <c r="S614" s="132"/>
      <c r="T614" s="132"/>
      <c r="U614" s="132"/>
      <c r="V614" s="132"/>
      <c r="W614" s="134"/>
      <c r="X614" s="132"/>
    </row>
    <row r="615" spans="1:24" ht="15.75" customHeight="1" thickTop="1" thickBot="1" x14ac:dyDescent="0.25">
      <c r="A615" s="129" t="s">
        <v>249</v>
      </c>
      <c r="B615" s="129">
        <v>613</v>
      </c>
      <c r="C615" s="129" t="s">
        <v>279</v>
      </c>
      <c r="D615" s="125"/>
      <c r="E615" s="125">
        <v>26.25</v>
      </c>
      <c r="F615" s="128">
        <v>0.96</v>
      </c>
      <c r="G615" s="125">
        <v>500</v>
      </c>
      <c r="H615" s="125">
        <v>13</v>
      </c>
      <c r="I615" s="125">
        <v>276</v>
      </c>
      <c r="J615" s="125">
        <v>22.33</v>
      </c>
      <c r="K615" s="125">
        <v>0.52</v>
      </c>
      <c r="L615" s="125">
        <v>0.25</v>
      </c>
      <c r="M615" s="125">
        <v>0.9</v>
      </c>
      <c r="N615" s="125">
        <v>1.18</v>
      </c>
      <c r="O615" s="125"/>
      <c r="P615" s="125"/>
      <c r="Q615" s="125"/>
      <c r="R615" s="125">
        <v>3.46</v>
      </c>
      <c r="S615" s="125"/>
      <c r="T615" s="125"/>
      <c r="U615" s="125"/>
      <c r="V615" s="125"/>
      <c r="W615" s="128"/>
      <c r="X615" s="125"/>
    </row>
    <row r="616" spans="1:24" ht="15.75" customHeight="1" thickTop="1" thickBot="1" x14ac:dyDescent="0.25">
      <c r="A616" s="131" t="s">
        <v>248</v>
      </c>
      <c r="B616" s="131">
        <v>614</v>
      </c>
      <c r="C616" s="131" t="s">
        <v>279</v>
      </c>
      <c r="D616" s="132"/>
      <c r="E616" s="132">
        <v>2.3199999999999998</v>
      </c>
      <c r="F616" s="134">
        <v>5.45</v>
      </c>
      <c r="G616" s="133">
        <v>3011400</v>
      </c>
      <c r="H616" s="133">
        <v>6860</v>
      </c>
      <c r="I616" s="133">
        <v>1478</v>
      </c>
      <c r="J616" s="132">
        <v>35.68</v>
      </c>
      <c r="K616" s="132">
        <v>1.78</v>
      </c>
      <c r="L616" s="132">
        <v>0.83</v>
      </c>
      <c r="M616" s="132"/>
      <c r="N616" s="132">
        <v>7.0000000000000007E-2</v>
      </c>
      <c r="O616" s="132"/>
      <c r="P616" s="132"/>
      <c r="Q616" s="132"/>
      <c r="R616" s="132"/>
      <c r="S616" s="132"/>
      <c r="T616" s="132"/>
      <c r="U616" s="132"/>
      <c r="V616" s="132"/>
      <c r="W616" s="134"/>
      <c r="X616" s="132"/>
    </row>
    <row r="617" spans="1:24" ht="15.75" customHeight="1" thickTop="1" thickBot="1" x14ac:dyDescent="0.25">
      <c r="A617" s="129" t="s">
        <v>247</v>
      </c>
      <c r="B617" s="129">
        <v>615</v>
      </c>
      <c r="C617" s="129" t="s">
        <v>279</v>
      </c>
      <c r="D617" s="125"/>
      <c r="E617" s="125">
        <v>2.2999999999999998</v>
      </c>
      <c r="F617" s="126">
        <v>-2.54</v>
      </c>
      <c r="G617" s="130">
        <v>3372500</v>
      </c>
      <c r="H617" s="130">
        <v>7829</v>
      </c>
      <c r="I617" s="130">
        <v>1564</v>
      </c>
      <c r="J617" s="125">
        <v>13.47</v>
      </c>
      <c r="K617" s="125">
        <v>1.68</v>
      </c>
      <c r="L617" s="125">
        <v>1.2</v>
      </c>
      <c r="M617" s="125">
        <v>0.05</v>
      </c>
      <c r="N617" s="125">
        <v>0.17</v>
      </c>
      <c r="O617" s="125"/>
      <c r="P617" s="125"/>
      <c r="Q617" s="125"/>
      <c r="R617" s="125">
        <v>6.78</v>
      </c>
      <c r="S617" s="125"/>
      <c r="T617" s="125"/>
      <c r="U617" s="125"/>
      <c r="V617" s="125"/>
      <c r="W617" s="128"/>
      <c r="X617" s="125"/>
    </row>
    <row r="618" spans="1:24" ht="15.75" customHeight="1" thickTop="1" thickBot="1" x14ac:dyDescent="0.25">
      <c r="A618" s="131" t="s">
        <v>246</v>
      </c>
      <c r="B618" s="131">
        <v>616</v>
      </c>
      <c r="C618" s="131" t="s">
        <v>279</v>
      </c>
      <c r="D618" s="132"/>
      <c r="E618" s="132">
        <v>4.8600000000000003</v>
      </c>
      <c r="F618" s="132">
        <v>0</v>
      </c>
      <c r="G618" s="133">
        <v>1387000</v>
      </c>
      <c r="H618" s="133">
        <v>6732</v>
      </c>
      <c r="I618" s="133">
        <v>27253</v>
      </c>
      <c r="J618" s="132">
        <v>11.51</v>
      </c>
      <c r="K618" s="132">
        <v>2.36</v>
      </c>
      <c r="L618" s="132">
        <v>1.34</v>
      </c>
      <c r="M618" s="132">
        <v>0.06</v>
      </c>
      <c r="N618" s="132">
        <v>0.42</v>
      </c>
      <c r="O618" s="132"/>
      <c r="P618" s="132"/>
      <c r="Q618" s="132"/>
      <c r="R618" s="132">
        <v>1.75</v>
      </c>
      <c r="S618" s="132"/>
      <c r="T618" s="132"/>
      <c r="U618" s="132"/>
      <c r="V618" s="132"/>
      <c r="W618" s="134"/>
      <c r="X618" s="132"/>
    </row>
    <row r="619" spans="1:24" ht="15.75" customHeight="1" thickTop="1" thickBot="1" x14ac:dyDescent="0.25">
      <c r="A619" s="129" t="s">
        <v>245</v>
      </c>
      <c r="B619" s="129">
        <v>617</v>
      </c>
      <c r="C619" s="129" t="s">
        <v>279</v>
      </c>
      <c r="D619" s="125" t="s">
        <v>409</v>
      </c>
      <c r="E619" s="125">
        <v>0.26</v>
      </c>
      <c r="F619" s="125">
        <v>0</v>
      </c>
      <c r="G619" s="130">
        <v>12750100</v>
      </c>
      <c r="H619" s="130">
        <v>3338</v>
      </c>
      <c r="I619" s="130">
        <v>3792</v>
      </c>
      <c r="J619" s="125">
        <v>76.040000000000006</v>
      </c>
      <c r="K619" s="125">
        <v>1.44</v>
      </c>
      <c r="L619" s="125">
        <v>0.18</v>
      </c>
      <c r="M619" s="125"/>
      <c r="N619" s="125">
        <v>0</v>
      </c>
      <c r="O619" s="125"/>
      <c r="P619" s="125"/>
      <c r="Q619" s="125"/>
      <c r="R619" s="125"/>
      <c r="S619" s="125"/>
      <c r="T619" s="125"/>
      <c r="U619" s="125"/>
      <c r="V619" s="125"/>
      <c r="W619" s="128"/>
      <c r="X619" s="125"/>
    </row>
    <row r="620" spans="1:24" ht="15.75" customHeight="1" thickTop="1" thickBot="1" x14ac:dyDescent="0.25">
      <c r="A620" s="131" t="s">
        <v>244</v>
      </c>
      <c r="B620" s="131">
        <v>618</v>
      </c>
      <c r="C620" s="131" t="s">
        <v>279</v>
      </c>
      <c r="D620" s="132"/>
      <c r="E620" s="132">
        <v>191.5</v>
      </c>
      <c r="F620" s="132">
        <v>0</v>
      </c>
      <c r="G620" s="133">
        <v>125500</v>
      </c>
      <c r="H620" s="133">
        <v>24033</v>
      </c>
      <c r="I620" s="133">
        <v>63138</v>
      </c>
      <c r="J620" s="132">
        <v>16.07</v>
      </c>
      <c r="K620" s="132">
        <v>2.35</v>
      </c>
      <c r="L620" s="132">
        <v>0.15</v>
      </c>
      <c r="M620" s="132">
        <v>0.92</v>
      </c>
      <c r="N620" s="132">
        <v>11.92</v>
      </c>
      <c r="O620" s="132"/>
      <c r="P620" s="132"/>
      <c r="Q620" s="132"/>
      <c r="R620" s="132">
        <v>2.4900000000000002</v>
      </c>
      <c r="S620" s="132"/>
      <c r="T620" s="132"/>
      <c r="U620" s="132"/>
      <c r="V620" s="132"/>
      <c r="W620" s="134"/>
      <c r="X620" s="132"/>
    </row>
    <row r="621" spans="1:24" ht="15.75" customHeight="1" thickTop="1" thickBot="1" x14ac:dyDescent="0.25">
      <c r="A621" s="129" t="s">
        <v>1017</v>
      </c>
      <c r="B621" s="129">
        <v>619</v>
      </c>
      <c r="C621" s="129" t="s">
        <v>279</v>
      </c>
      <c r="D621" s="125"/>
      <c r="E621" s="125">
        <v>33.75</v>
      </c>
      <c r="F621" s="126">
        <v>-2.17</v>
      </c>
      <c r="G621" s="130">
        <v>6200</v>
      </c>
      <c r="H621" s="125">
        <v>206</v>
      </c>
      <c r="I621" s="130">
        <v>25383</v>
      </c>
      <c r="J621" s="125">
        <v>21.91</v>
      </c>
      <c r="K621" s="125">
        <v>1.96</v>
      </c>
      <c r="L621" s="125">
        <v>5.74</v>
      </c>
      <c r="M621" s="125"/>
      <c r="N621" s="125">
        <v>1.54</v>
      </c>
      <c r="O621" s="125"/>
      <c r="P621" s="125"/>
      <c r="Q621" s="125"/>
      <c r="R621" s="125">
        <v>1.74</v>
      </c>
      <c r="S621" s="125"/>
      <c r="T621" s="125"/>
      <c r="U621" s="125"/>
      <c r="V621" s="125"/>
      <c r="W621" s="128"/>
      <c r="X621" s="125"/>
    </row>
    <row r="622" spans="1:24" ht="15.75" customHeight="1" thickTop="1" thickBot="1" x14ac:dyDescent="0.25">
      <c r="A622" s="131" t="s">
        <v>243</v>
      </c>
      <c r="B622" s="131">
        <v>620</v>
      </c>
      <c r="C622" s="131" t="s">
        <v>279</v>
      </c>
      <c r="D622" s="132"/>
      <c r="E622" s="132">
        <v>0.36</v>
      </c>
      <c r="F622" s="134">
        <v>2.86</v>
      </c>
      <c r="G622" s="133">
        <v>61206800</v>
      </c>
      <c r="H622" s="133">
        <v>21990</v>
      </c>
      <c r="I622" s="133">
        <v>1699</v>
      </c>
      <c r="J622" s="132"/>
      <c r="K622" s="132">
        <v>0.84</v>
      </c>
      <c r="L622" s="132">
        <v>0.6</v>
      </c>
      <c r="M622" s="132"/>
      <c r="N622" s="132">
        <v>0</v>
      </c>
      <c r="O622" s="132"/>
      <c r="P622" s="132"/>
      <c r="Q622" s="132"/>
      <c r="R622" s="132"/>
      <c r="S622" s="132"/>
      <c r="T622" s="132"/>
      <c r="U622" s="132"/>
      <c r="V622" s="132"/>
      <c r="W622" s="134"/>
      <c r="X622" s="132"/>
    </row>
    <row r="623" spans="1:24" ht="15.75" customHeight="1" thickTop="1" thickBot="1" x14ac:dyDescent="0.25">
      <c r="A623" s="129" t="s">
        <v>242</v>
      </c>
      <c r="B623" s="129">
        <v>621</v>
      </c>
      <c r="C623" s="129" t="s">
        <v>279</v>
      </c>
      <c r="D623" s="125"/>
      <c r="E623" s="125">
        <v>1.94</v>
      </c>
      <c r="F623" s="128">
        <v>10.86</v>
      </c>
      <c r="G623" s="130">
        <v>36929100</v>
      </c>
      <c r="H623" s="130">
        <v>68262</v>
      </c>
      <c r="I623" s="130">
        <v>1872</v>
      </c>
      <c r="J623" s="125">
        <v>77.28</v>
      </c>
      <c r="K623" s="125">
        <v>1.56</v>
      </c>
      <c r="L623" s="125">
        <v>0.03</v>
      </c>
      <c r="M623" s="125"/>
      <c r="N623" s="125">
        <v>0.03</v>
      </c>
      <c r="O623" s="125"/>
      <c r="P623" s="125"/>
      <c r="Q623" s="125"/>
      <c r="R623" s="125"/>
      <c r="S623" s="125"/>
      <c r="T623" s="125"/>
      <c r="U623" s="125"/>
      <c r="V623" s="125"/>
      <c r="W623" s="128"/>
      <c r="X623" s="125"/>
    </row>
    <row r="624" spans="1:24" ht="15.75" customHeight="1" thickTop="1" thickBot="1" x14ac:dyDescent="0.25">
      <c r="A624" s="131" t="s">
        <v>241</v>
      </c>
      <c r="B624" s="131">
        <v>622</v>
      </c>
      <c r="C624" s="132" t="s">
        <v>977</v>
      </c>
      <c r="D624" s="132" t="s">
        <v>277</v>
      </c>
      <c r="E624" s="132">
        <v>3.32</v>
      </c>
      <c r="F624" s="132">
        <v>0</v>
      </c>
      <c r="G624" s="132">
        <v>0</v>
      </c>
      <c r="H624" s="132">
        <v>0</v>
      </c>
      <c r="I624" s="133">
        <v>7247</v>
      </c>
      <c r="J624" s="132"/>
      <c r="K624" s="132"/>
      <c r="L624" s="132">
        <v>-2.62</v>
      </c>
      <c r="M624" s="132"/>
      <c r="N624" s="132">
        <v>0</v>
      </c>
      <c r="O624" s="132">
        <v>-54.96</v>
      </c>
      <c r="P624" s="132"/>
      <c r="Q624" s="132">
        <v>-290.27</v>
      </c>
      <c r="R624" s="132"/>
      <c r="S624" s="132">
        <v>52.14</v>
      </c>
      <c r="T624" s="132"/>
      <c r="U624" s="132"/>
      <c r="V624" s="132"/>
      <c r="W624" s="134"/>
      <c r="X624" s="132"/>
    </row>
    <row r="625" spans="1:24" ht="15.75" customHeight="1" thickTop="1" thickBot="1" x14ac:dyDescent="0.25">
      <c r="A625" s="129" t="s">
        <v>239</v>
      </c>
      <c r="B625" s="129">
        <v>623</v>
      </c>
      <c r="C625" s="129" t="s">
        <v>279</v>
      </c>
      <c r="D625" s="125"/>
      <c r="E625" s="125">
        <v>1.42</v>
      </c>
      <c r="F625" s="126">
        <v>-2.74</v>
      </c>
      <c r="G625" s="130">
        <v>325500</v>
      </c>
      <c r="H625" s="125">
        <v>455</v>
      </c>
      <c r="I625" s="125">
        <v>360</v>
      </c>
      <c r="J625" s="125"/>
      <c r="K625" s="125">
        <v>0.98</v>
      </c>
      <c r="L625" s="125">
        <v>0.73</v>
      </c>
      <c r="M625" s="125"/>
      <c r="N625" s="125">
        <v>0</v>
      </c>
      <c r="O625" s="125"/>
      <c r="P625" s="125"/>
      <c r="Q625" s="125"/>
      <c r="R625" s="125"/>
      <c r="S625" s="125"/>
      <c r="T625" s="125"/>
      <c r="U625" s="125"/>
      <c r="V625" s="125"/>
      <c r="W625" s="128"/>
      <c r="X625" s="125"/>
    </row>
    <row r="626" spans="1:24" ht="15.75" customHeight="1" thickTop="1" thickBot="1" x14ac:dyDescent="0.25">
      <c r="A626" s="131" t="s">
        <v>238</v>
      </c>
      <c r="B626" s="131">
        <v>624</v>
      </c>
      <c r="C626" s="131" t="s">
        <v>279</v>
      </c>
      <c r="D626" s="132"/>
      <c r="E626" s="132">
        <v>4.0599999999999996</v>
      </c>
      <c r="F626" s="134">
        <v>0.5</v>
      </c>
      <c r="G626" s="133">
        <v>30767400</v>
      </c>
      <c r="H626" s="133">
        <v>125319</v>
      </c>
      <c r="I626" s="133">
        <v>22992</v>
      </c>
      <c r="J626" s="132">
        <v>12.61</v>
      </c>
      <c r="K626" s="132">
        <v>2.04</v>
      </c>
      <c r="L626" s="132">
        <v>3.48</v>
      </c>
      <c r="M626" s="132">
        <v>0.17</v>
      </c>
      <c r="N626" s="132">
        <v>0.32</v>
      </c>
      <c r="O626" s="132"/>
      <c r="P626" s="132"/>
      <c r="Q626" s="132"/>
      <c r="R626" s="132">
        <v>4.21</v>
      </c>
      <c r="S626" s="132"/>
      <c r="T626" s="132"/>
      <c r="U626" s="132"/>
      <c r="V626" s="132"/>
      <c r="W626" s="134"/>
      <c r="X626" s="132"/>
    </row>
    <row r="627" spans="1:24" ht="15.75" customHeight="1" thickTop="1" thickBot="1" x14ac:dyDescent="0.25">
      <c r="A627" s="129" t="s">
        <v>237</v>
      </c>
      <c r="B627" s="129">
        <v>625</v>
      </c>
      <c r="C627" s="129" t="s">
        <v>279</v>
      </c>
      <c r="D627" s="125"/>
      <c r="E627" s="125">
        <v>11.1</v>
      </c>
      <c r="F627" s="126">
        <v>-0.89</v>
      </c>
      <c r="G627" s="130">
        <v>9393000</v>
      </c>
      <c r="H627" s="130">
        <v>104675</v>
      </c>
      <c r="I627" s="130">
        <v>12167</v>
      </c>
      <c r="J627" s="125">
        <v>28.45</v>
      </c>
      <c r="K627" s="125">
        <v>1.0900000000000001</v>
      </c>
      <c r="L627" s="125">
        <v>0.48</v>
      </c>
      <c r="M627" s="125">
        <v>0.2</v>
      </c>
      <c r="N627" s="125">
        <v>0.39</v>
      </c>
      <c r="O627" s="125"/>
      <c r="P627" s="125"/>
      <c r="Q627" s="125"/>
      <c r="R627" s="125">
        <v>1.79</v>
      </c>
      <c r="S627" s="125"/>
      <c r="T627" s="125"/>
      <c r="U627" s="125"/>
      <c r="V627" s="125"/>
      <c r="W627" s="128"/>
      <c r="X627" s="125"/>
    </row>
    <row r="628" spans="1:24" ht="15.75" customHeight="1" thickTop="1" thickBot="1" x14ac:dyDescent="0.25">
      <c r="A628" s="131" t="s">
        <v>236</v>
      </c>
      <c r="B628" s="131">
        <v>626</v>
      </c>
      <c r="C628" s="131" t="s">
        <v>279</v>
      </c>
      <c r="D628" s="132"/>
      <c r="E628" s="132">
        <v>3.16</v>
      </c>
      <c r="F628" s="134">
        <v>0.64</v>
      </c>
      <c r="G628" s="133">
        <v>23584700</v>
      </c>
      <c r="H628" s="133">
        <v>76205</v>
      </c>
      <c r="I628" s="133">
        <v>3483</v>
      </c>
      <c r="J628" s="132">
        <v>9.18</v>
      </c>
      <c r="K628" s="132">
        <v>1.78</v>
      </c>
      <c r="L628" s="132">
        <v>1.68</v>
      </c>
      <c r="M628" s="132">
        <v>0.2</v>
      </c>
      <c r="N628" s="132">
        <v>0.34</v>
      </c>
      <c r="O628" s="132"/>
      <c r="P628" s="132"/>
      <c r="Q628" s="132"/>
      <c r="R628" s="132">
        <v>0.96</v>
      </c>
      <c r="S628" s="132"/>
      <c r="T628" s="132"/>
      <c r="U628" s="132"/>
      <c r="V628" s="132"/>
      <c r="W628" s="134"/>
      <c r="X628" s="132"/>
    </row>
    <row r="629" spans="1:24" ht="15.75" customHeight="1" thickTop="1" thickBot="1" x14ac:dyDescent="0.25">
      <c r="A629" s="129" t="s">
        <v>235</v>
      </c>
      <c r="B629" s="129">
        <v>627</v>
      </c>
      <c r="C629" s="129" t="s">
        <v>279</v>
      </c>
      <c r="D629" s="125"/>
      <c r="E629" s="125">
        <v>25.5</v>
      </c>
      <c r="F629" s="125">
        <v>0</v>
      </c>
      <c r="G629" s="130">
        <v>654400</v>
      </c>
      <c r="H629" s="130">
        <v>16620</v>
      </c>
      <c r="I629" s="130">
        <v>21652</v>
      </c>
      <c r="J629" s="125"/>
      <c r="K629" s="125">
        <v>2.79</v>
      </c>
      <c r="L629" s="125">
        <v>1.51</v>
      </c>
      <c r="M629" s="125">
        <v>0.3</v>
      </c>
      <c r="N629" s="125">
        <v>0</v>
      </c>
      <c r="O629" s="125"/>
      <c r="P629" s="125"/>
      <c r="Q629" s="125"/>
      <c r="R629" s="125">
        <v>1.18</v>
      </c>
      <c r="S629" s="125"/>
      <c r="T629" s="125"/>
      <c r="U629" s="125"/>
      <c r="V629" s="125"/>
      <c r="W629" s="128"/>
      <c r="X629" s="125"/>
    </row>
    <row r="630" spans="1:24" ht="15.75" customHeight="1" thickTop="1" thickBot="1" x14ac:dyDescent="0.25">
      <c r="A630" s="131" t="s">
        <v>234</v>
      </c>
      <c r="B630" s="131">
        <v>628</v>
      </c>
      <c r="C630" s="131" t="s">
        <v>279</v>
      </c>
      <c r="D630" s="132"/>
      <c r="E630" s="132">
        <v>34</v>
      </c>
      <c r="F630" s="132">
        <v>0</v>
      </c>
      <c r="G630" s="133">
        <v>30600</v>
      </c>
      <c r="H630" s="133">
        <v>1041</v>
      </c>
      <c r="I630" s="133">
        <v>2720</v>
      </c>
      <c r="J630" s="132">
        <v>8.5399999999999991</v>
      </c>
      <c r="K630" s="132">
        <v>1.46</v>
      </c>
      <c r="L630" s="132">
        <v>0.25</v>
      </c>
      <c r="M630" s="132">
        <v>1.08</v>
      </c>
      <c r="N630" s="132">
        <v>3.98</v>
      </c>
      <c r="O630" s="132"/>
      <c r="P630" s="132"/>
      <c r="Q630" s="132"/>
      <c r="R630" s="132">
        <v>4.12</v>
      </c>
      <c r="S630" s="132"/>
      <c r="T630" s="132"/>
      <c r="U630" s="132"/>
      <c r="V630" s="132"/>
      <c r="W630" s="134"/>
      <c r="X630" s="132"/>
    </row>
    <row r="631" spans="1:24" ht="15.75" customHeight="1" thickTop="1" thickBot="1" x14ac:dyDescent="0.25">
      <c r="A631" s="129" t="s">
        <v>233</v>
      </c>
      <c r="B631" s="129">
        <v>629</v>
      </c>
      <c r="C631" s="125" t="s">
        <v>977</v>
      </c>
      <c r="D631" s="125" t="s">
        <v>118</v>
      </c>
      <c r="E631" s="125">
        <v>0.46</v>
      </c>
      <c r="F631" s="125">
        <v>0</v>
      </c>
      <c r="G631" s="125">
        <v>0</v>
      </c>
      <c r="H631" s="125">
        <v>0</v>
      </c>
      <c r="I631" s="125">
        <v>348</v>
      </c>
      <c r="J631" s="125"/>
      <c r="K631" s="125"/>
      <c r="L631" s="125">
        <v>0.18</v>
      </c>
      <c r="M631" s="125"/>
      <c r="N631" s="125">
        <v>0</v>
      </c>
      <c r="O631" s="125">
        <v>7.79</v>
      </c>
      <c r="P631" s="125">
        <v>6.42</v>
      </c>
      <c r="Q631" s="125">
        <v>23.4</v>
      </c>
      <c r="R631" s="125"/>
      <c r="S631" s="125">
        <v>53.48</v>
      </c>
      <c r="T631" s="125"/>
      <c r="U631" s="125"/>
      <c r="V631" s="125"/>
      <c r="W631" s="128"/>
      <c r="X631" s="125"/>
    </row>
    <row r="632" spans="1:24" ht="15.75" customHeight="1" thickTop="1" thickBot="1" x14ac:dyDescent="0.25">
      <c r="A632" s="131" t="s">
        <v>232</v>
      </c>
      <c r="B632" s="131">
        <v>630</v>
      </c>
      <c r="C632" s="131" t="s">
        <v>279</v>
      </c>
      <c r="D632" s="132"/>
      <c r="E632" s="132">
        <v>1.03</v>
      </c>
      <c r="F632" s="135">
        <v>-1.9</v>
      </c>
      <c r="G632" s="133">
        <v>1280900</v>
      </c>
      <c r="H632" s="133">
        <v>1348</v>
      </c>
      <c r="I632" s="132">
        <v>350</v>
      </c>
      <c r="J632" s="132"/>
      <c r="K632" s="132">
        <v>0.95</v>
      </c>
      <c r="L632" s="132">
        <v>0.71</v>
      </c>
      <c r="M632" s="132"/>
      <c r="N632" s="132">
        <v>0</v>
      </c>
      <c r="O632" s="132"/>
      <c r="P632" s="132"/>
      <c r="Q632" s="132"/>
      <c r="R632" s="132"/>
      <c r="S632" s="132"/>
      <c r="T632" s="132"/>
      <c r="U632" s="132"/>
      <c r="V632" s="132"/>
      <c r="W632" s="134"/>
      <c r="X632" s="132"/>
    </row>
    <row r="633" spans="1:24" ht="15.75" customHeight="1" thickTop="1" thickBot="1" x14ac:dyDescent="0.25">
      <c r="A633" s="129" t="s">
        <v>231</v>
      </c>
      <c r="B633" s="129">
        <v>631</v>
      </c>
      <c r="C633" s="129" t="s">
        <v>279</v>
      </c>
      <c r="D633" s="125"/>
      <c r="E633" s="125">
        <v>1.34</v>
      </c>
      <c r="F633" s="126">
        <v>-1.47</v>
      </c>
      <c r="G633" s="130">
        <v>8918300</v>
      </c>
      <c r="H633" s="130">
        <v>12061</v>
      </c>
      <c r="I633" s="130">
        <v>5648</v>
      </c>
      <c r="J633" s="125">
        <v>16.010000000000002</v>
      </c>
      <c r="K633" s="125">
        <v>1.47</v>
      </c>
      <c r="L633" s="125">
        <v>0.9</v>
      </c>
      <c r="M633" s="125">
        <v>0.04</v>
      </c>
      <c r="N633" s="125">
        <v>0.08</v>
      </c>
      <c r="O633" s="125"/>
      <c r="P633" s="125"/>
      <c r="Q633" s="125"/>
      <c r="R633" s="125">
        <v>2.94</v>
      </c>
      <c r="S633" s="125"/>
      <c r="T633" s="125"/>
      <c r="U633" s="125"/>
      <c r="V633" s="125"/>
      <c r="W633" s="128"/>
      <c r="X633" s="125"/>
    </row>
    <row r="634" spans="1:24" ht="15.75" customHeight="1" thickTop="1" thickBot="1" x14ac:dyDescent="0.25">
      <c r="A634" s="131" t="s">
        <v>230</v>
      </c>
      <c r="B634" s="131">
        <v>632</v>
      </c>
      <c r="C634" s="131" t="s">
        <v>279</v>
      </c>
      <c r="D634" s="132"/>
      <c r="E634" s="132">
        <v>3.56</v>
      </c>
      <c r="F634" s="135">
        <v>-2.2000000000000002</v>
      </c>
      <c r="G634" s="133">
        <v>3355300</v>
      </c>
      <c r="H634" s="133">
        <v>12035</v>
      </c>
      <c r="I634" s="133">
        <v>2136</v>
      </c>
      <c r="J634" s="132">
        <v>17.649999999999999</v>
      </c>
      <c r="K634" s="132">
        <v>1.46</v>
      </c>
      <c r="L634" s="132">
        <v>0.9</v>
      </c>
      <c r="M634" s="132">
        <v>0.14000000000000001</v>
      </c>
      <c r="N634" s="132">
        <v>0.2</v>
      </c>
      <c r="O634" s="132"/>
      <c r="P634" s="132"/>
      <c r="Q634" s="132"/>
      <c r="R634" s="132">
        <v>3.85</v>
      </c>
      <c r="S634" s="132"/>
      <c r="T634" s="132"/>
      <c r="U634" s="132"/>
      <c r="V634" s="132"/>
      <c r="W634" s="134"/>
      <c r="X634" s="132"/>
    </row>
    <row r="635" spans="1:24" ht="15.75" customHeight="1" thickTop="1" thickBot="1" x14ac:dyDescent="0.25">
      <c r="A635" s="129" t="s">
        <v>1018</v>
      </c>
      <c r="B635" s="129">
        <v>633</v>
      </c>
      <c r="C635" s="129" t="s">
        <v>279</v>
      </c>
      <c r="D635" s="125" t="s">
        <v>1019</v>
      </c>
      <c r="E635" s="125">
        <v>41.5</v>
      </c>
      <c r="F635" s="126">
        <v>-0.6</v>
      </c>
      <c r="G635" s="130">
        <v>8706500</v>
      </c>
      <c r="H635" s="130">
        <v>361283</v>
      </c>
      <c r="I635" s="130">
        <v>96238</v>
      </c>
      <c r="J635" s="125">
        <v>38.520000000000003</v>
      </c>
      <c r="K635" s="125"/>
      <c r="L635" s="125"/>
      <c r="M635" s="125"/>
      <c r="N635" s="125">
        <v>1.08</v>
      </c>
      <c r="O635" s="125"/>
      <c r="P635" s="125"/>
      <c r="Q635" s="125"/>
      <c r="R635" s="125"/>
      <c r="S635" s="125"/>
      <c r="T635" s="125"/>
      <c r="U635" s="125"/>
      <c r="V635" s="125"/>
      <c r="W635" s="128"/>
      <c r="X635" s="125"/>
    </row>
    <row r="636" spans="1:24" ht="15.75" customHeight="1" thickTop="1" thickBot="1" x14ac:dyDescent="0.25">
      <c r="A636" s="131" t="s">
        <v>229</v>
      </c>
      <c r="B636" s="131">
        <v>634</v>
      </c>
      <c r="C636" s="131" t="s">
        <v>279</v>
      </c>
      <c r="D636" s="132"/>
      <c r="E636" s="132">
        <v>3.08</v>
      </c>
      <c r="F636" s="135">
        <v>-1.28</v>
      </c>
      <c r="G636" s="133">
        <v>769100</v>
      </c>
      <c r="H636" s="133">
        <v>2343</v>
      </c>
      <c r="I636" s="133">
        <v>1417</v>
      </c>
      <c r="J636" s="132">
        <v>31.96</v>
      </c>
      <c r="K636" s="132">
        <v>2.2599999999999998</v>
      </c>
      <c r="L636" s="132">
        <v>0.23</v>
      </c>
      <c r="M636" s="132">
        <v>0.09</v>
      </c>
      <c r="N636" s="132">
        <v>0.1</v>
      </c>
      <c r="O636" s="132"/>
      <c r="P636" s="132"/>
      <c r="Q636" s="132"/>
      <c r="R636" s="132">
        <v>2.88</v>
      </c>
      <c r="S636" s="132"/>
      <c r="T636" s="132"/>
      <c r="U636" s="132"/>
      <c r="V636" s="132"/>
      <c r="W636" s="134"/>
      <c r="X636" s="132"/>
    </row>
    <row r="637" spans="1:24" ht="15.75" customHeight="1" thickTop="1" thickBot="1" x14ac:dyDescent="0.25">
      <c r="A637" s="129" t="s">
        <v>228</v>
      </c>
      <c r="B637" s="129">
        <v>635</v>
      </c>
      <c r="C637" s="129" t="s">
        <v>279</v>
      </c>
      <c r="D637" s="125"/>
      <c r="E637" s="125">
        <v>35</v>
      </c>
      <c r="F637" s="128">
        <v>5.26</v>
      </c>
      <c r="G637" s="130">
        <v>4570900</v>
      </c>
      <c r="H637" s="130">
        <v>160149</v>
      </c>
      <c r="I637" s="130">
        <v>21000</v>
      </c>
      <c r="J637" s="125">
        <v>9.65</v>
      </c>
      <c r="K637" s="125">
        <v>2.25</v>
      </c>
      <c r="L637" s="125">
        <v>4.2699999999999996</v>
      </c>
      <c r="M637" s="125">
        <v>1.3</v>
      </c>
      <c r="N637" s="125">
        <v>3.63</v>
      </c>
      <c r="O637" s="125"/>
      <c r="P637" s="125"/>
      <c r="Q637" s="125"/>
      <c r="R637" s="125">
        <v>5.41</v>
      </c>
      <c r="S637" s="125"/>
      <c r="T637" s="125"/>
      <c r="U637" s="125"/>
      <c r="V637" s="125"/>
      <c r="W637" s="128"/>
      <c r="X637" s="125"/>
    </row>
    <row r="638" spans="1:24" ht="15.75" customHeight="1" thickTop="1" thickBot="1" x14ac:dyDescent="0.25">
      <c r="A638" s="131" t="s">
        <v>227</v>
      </c>
      <c r="B638" s="131">
        <v>636</v>
      </c>
      <c r="C638" s="131" t="s">
        <v>279</v>
      </c>
      <c r="D638" s="132"/>
      <c r="E638" s="132">
        <v>9.0500000000000007</v>
      </c>
      <c r="F638" s="135">
        <v>-1.63</v>
      </c>
      <c r="G638" s="133">
        <v>1151200</v>
      </c>
      <c r="H638" s="133">
        <v>10441</v>
      </c>
      <c r="I638" s="133">
        <v>4367</v>
      </c>
      <c r="J638" s="132">
        <v>5.34</v>
      </c>
      <c r="K638" s="132">
        <v>1.03</v>
      </c>
      <c r="L638" s="132">
        <v>0.54</v>
      </c>
      <c r="M638" s="132">
        <v>0.69</v>
      </c>
      <c r="N638" s="132">
        <v>1.69</v>
      </c>
      <c r="O638" s="132"/>
      <c r="P638" s="132"/>
      <c r="Q638" s="132"/>
      <c r="R638" s="132">
        <v>10.220000000000001</v>
      </c>
      <c r="S638" s="132"/>
      <c r="T638" s="132"/>
      <c r="U638" s="132"/>
      <c r="V638" s="132"/>
      <c r="W638" s="134"/>
      <c r="X638" s="132"/>
    </row>
    <row r="639" spans="1:24" ht="15.75" customHeight="1" thickTop="1" thickBot="1" x14ac:dyDescent="0.25">
      <c r="A639" s="129" t="s">
        <v>226</v>
      </c>
      <c r="B639" s="129">
        <v>637</v>
      </c>
      <c r="C639" s="129" t="s">
        <v>279</v>
      </c>
      <c r="D639" s="125"/>
      <c r="E639" s="125">
        <v>87.75</v>
      </c>
      <c r="F639" s="128">
        <v>0.86</v>
      </c>
      <c r="G639" s="130">
        <v>2152200</v>
      </c>
      <c r="H639" s="130">
        <v>188549</v>
      </c>
      <c r="I639" s="130">
        <v>70257</v>
      </c>
      <c r="J639" s="125">
        <v>11.08</v>
      </c>
      <c r="K639" s="125">
        <v>1.7</v>
      </c>
      <c r="L639" s="125">
        <v>5.98</v>
      </c>
      <c r="M639" s="125">
        <v>6.3</v>
      </c>
      <c r="N639" s="125">
        <v>7.92</v>
      </c>
      <c r="O639" s="125"/>
      <c r="P639" s="125"/>
      <c r="Q639" s="125"/>
      <c r="R639" s="125">
        <v>7.24</v>
      </c>
      <c r="S639" s="125"/>
      <c r="T639" s="125"/>
      <c r="U639" s="125"/>
      <c r="V639" s="125"/>
      <c r="W639" s="128"/>
      <c r="X639" s="125"/>
    </row>
    <row r="640" spans="1:24" ht="15.75" customHeight="1" thickTop="1" thickBot="1" x14ac:dyDescent="0.25">
      <c r="A640" s="131" t="s">
        <v>225</v>
      </c>
      <c r="B640" s="131">
        <v>638</v>
      </c>
      <c r="C640" s="131" t="s">
        <v>279</v>
      </c>
      <c r="D640" s="132"/>
      <c r="E640" s="132">
        <v>2.42</v>
      </c>
      <c r="F640" s="135">
        <v>-0.82</v>
      </c>
      <c r="G640" s="133">
        <v>59200</v>
      </c>
      <c r="H640" s="132">
        <v>143</v>
      </c>
      <c r="I640" s="133">
        <v>1756</v>
      </c>
      <c r="J640" s="132"/>
      <c r="K640" s="132">
        <v>2.72</v>
      </c>
      <c r="L640" s="132">
        <v>0.96</v>
      </c>
      <c r="M640" s="132"/>
      <c r="N640" s="132">
        <v>0</v>
      </c>
      <c r="O640" s="132"/>
      <c r="P640" s="132"/>
      <c r="Q640" s="132"/>
      <c r="R640" s="132"/>
      <c r="S640" s="132"/>
      <c r="T640" s="132"/>
      <c r="U640" s="132"/>
      <c r="V640" s="132"/>
      <c r="W640" s="134"/>
      <c r="X640" s="132"/>
    </row>
    <row r="641" spans="1:24" ht="15.75" customHeight="1" thickTop="1" thickBot="1" x14ac:dyDescent="0.25">
      <c r="A641" s="129" t="s">
        <v>224</v>
      </c>
      <c r="B641" s="129">
        <v>639</v>
      </c>
      <c r="C641" s="129" t="s">
        <v>279</v>
      </c>
      <c r="D641" s="125"/>
      <c r="E641" s="125">
        <v>9.75</v>
      </c>
      <c r="F641" s="126">
        <v>-0.51</v>
      </c>
      <c r="G641" s="130">
        <v>412900</v>
      </c>
      <c r="H641" s="130">
        <v>4029</v>
      </c>
      <c r="I641" s="130">
        <v>4875</v>
      </c>
      <c r="J641" s="125">
        <v>13.37</v>
      </c>
      <c r="K641" s="125">
        <v>0.89</v>
      </c>
      <c r="L641" s="125">
        <v>0.37</v>
      </c>
      <c r="M641" s="125">
        <v>0.42</v>
      </c>
      <c r="N641" s="125">
        <v>0.73</v>
      </c>
      <c r="O641" s="125"/>
      <c r="P641" s="125"/>
      <c r="Q641" s="125"/>
      <c r="R641" s="125">
        <v>4.29</v>
      </c>
      <c r="S641" s="125"/>
      <c r="T641" s="125"/>
      <c r="U641" s="125"/>
      <c r="V641" s="125"/>
      <c r="W641" s="128"/>
      <c r="X641" s="125"/>
    </row>
    <row r="642" spans="1:24" ht="15.75" customHeight="1" thickTop="1" thickBot="1" x14ac:dyDescent="0.25">
      <c r="A642" s="131" t="s">
        <v>223</v>
      </c>
      <c r="B642" s="131">
        <v>640</v>
      </c>
      <c r="C642" s="131" t="s">
        <v>279</v>
      </c>
      <c r="D642" s="132"/>
      <c r="E642" s="132">
        <v>7.15</v>
      </c>
      <c r="F642" s="135">
        <v>-1.38</v>
      </c>
      <c r="G642" s="133">
        <v>6493000</v>
      </c>
      <c r="H642" s="133">
        <v>46905</v>
      </c>
      <c r="I642" s="133">
        <v>9867</v>
      </c>
      <c r="J642" s="132">
        <v>46.29</v>
      </c>
      <c r="K642" s="132">
        <v>4.74</v>
      </c>
      <c r="L642" s="132">
        <v>0.72</v>
      </c>
      <c r="M642" s="132">
        <v>0.1</v>
      </c>
      <c r="N642" s="132">
        <v>0.15</v>
      </c>
      <c r="O642" s="132"/>
      <c r="P642" s="132"/>
      <c r="Q642" s="132"/>
      <c r="R642" s="132">
        <v>2.9</v>
      </c>
      <c r="S642" s="132"/>
      <c r="T642" s="132"/>
      <c r="U642" s="132"/>
      <c r="V642" s="132"/>
      <c r="W642" s="134"/>
      <c r="X642" s="132"/>
    </row>
    <row r="643" spans="1:24" ht="15.75" customHeight="1" thickTop="1" thickBot="1" x14ac:dyDescent="0.25">
      <c r="A643" s="129" t="s">
        <v>222</v>
      </c>
      <c r="B643" s="129">
        <v>641</v>
      </c>
      <c r="C643" s="129" t="s">
        <v>279</v>
      </c>
      <c r="D643" s="125"/>
      <c r="E643" s="125">
        <v>9.9</v>
      </c>
      <c r="F643" s="126">
        <v>-1.98</v>
      </c>
      <c r="G643" s="130">
        <v>4808200</v>
      </c>
      <c r="H643" s="130">
        <v>48114</v>
      </c>
      <c r="I643" s="130">
        <v>4576</v>
      </c>
      <c r="J643" s="125">
        <v>15.7</v>
      </c>
      <c r="K643" s="125">
        <v>1.74</v>
      </c>
      <c r="L643" s="125">
        <v>0.65</v>
      </c>
      <c r="M643" s="125">
        <v>0.2</v>
      </c>
      <c r="N643" s="125">
        <v>0.63</v>
      </c>
      <c r="O643" s="125"/>
      <c r="P643" s="125"/>
      <c r="Q643" s="125"/>
      <c r="R643" s="125">
        <v>2.57</v>
      </c>
      <c r="S643" s="125"/>
      <c r="T643" s="125"/>
      <c r="U643" s="125"/>
      <c r="V643" s="125"/>
      <c r="W643" s="128"/>
      <c r="X643" s="125"/>
    </row>
    <row r="644" spans="1:24" ht="15.75" customHeight="1" thickTop="1" thickBot="1" x14ac:dyDescent="0.25">
      <c r="A644" s="131" t="s">
        <v>221</v>
      </c>
      <c r="B644" s="131">
        <v>642</v>
      </c>
      <c r="C644" s="131" t="s">
        <v>279</v>
      </c>
      <c r="D644" s="132"/>
      <c r="E644" s="132">
        <v>1.4</v>
      </c>
      <c r="F644" s="135">
        <v>-1.41</v>
      </c>
      <c r="G644" s="133">
        <v>468100</v>
      </c>
      <c r="H644" s="132">
        <v>659</v>
      </c>
      <c r="I644" s="132">
        <v>333</v>
      </c>
      <c r="J644" s="132"/>
      <c r="K644" s="132">
        <v>0.77</v>
      </c>
      <c r="L644" s="132">
        <v>1.66</v>
      </c>
      <c r="M644" s="132"/>
      <c r="N644" s="132">
        <v>0</v>
      </c>
      <c r="O644" s="132"/>
      <c r="P644" s="132"/>
      <c r="Q644" s="132"/>
      <c r="R644" s="132"/>
      <c r="S644" s="132"/>
      <c r="T644" s="132"/>
      <c r="U644" s="132"/>
      <c r="V644" s="132"/>
      <c r="W644" s="134"/>
      <c r="X644" s="132"/>
    </row>
    <row r="645" spans="1:24" ht="15.75" customHeight="1" thickTop="1" thickBot="1" x14ac:dyDescent="0.25">
      <c r="A645" s="129" t="s">
        <v>220</v>
      </c>
      <c r="B645" s="129">
        <v>643</v>
      </c>
      <c r="C645" s="129" t="s">
        <v>279</v>
      </c>
      <c r="D645" s="125"/>
      <c r="E645" s="125">
        <v>3.44</v>
      </c>
      <c r="F645" s="128">
        <v>2.38</v>
      </c>
      <c r="G645" s="130">
        <v>4499900</v>
      </c>
      <c r="H645" s="130">
        <v>15414</v>
      </c>
      <c r="I645" s="130">
        <v>1060</v>
      </c>
      <c r="J645" s="125">
        <v>36.56</v>
      </c>
      <c r="K645" s="125">
        <v>2.37</v>
      </c>
      <c r="L645" s="125">
        <v>0.59</v>
      </c>
      <c r="M645" s="125">
        <v>0.1</v>
      </c>
      <c r="N645" s="125">
        <v>0.09</v>
      </c>
      <c r="O645" s="125"/>
      <c r="P645" s="125"/>
      <c r="Q645" s="125"/>
      <c r="R645" s="125">
        <v>2.98</v>
      </c>
      <c r="S645" s="125"/>
      <c r="T645" s="125"/>
      <c r="U645" s="125"/>
      <c r="V645" s="125"/>
      <c r="W645" s="128"/>
      <c r="X645" s="125"/>
    </row>
    <row r="646" spans="1:24" ht="15.75" customHeight="1" thickTop="1" thickBot="1" x14ac:dyDescent="0.25">
      <c r="A646" s="131" t="s">
        <v>219</v>
      </c>
      <c r="B646" s="131">
        <v>644</v>
      </c>
      <c r="C646" s="132" t="s">
        <v>977</v>
      </c>
      <c r="D646" s="132"/>
      <c r="E646" s="132">
        <v>1.1499999999999999</v>
      </c>
      <c r="F646" s="135">
        <v>-0.86</v>
      </c>
      <c r="G646" s="133">
        <v>4824949</v>
      </c>
      <c r="H646" s="133">
        <v>551641</v>
      </c>
      <c r="I646" s="133">
        <v>110871</v>
      </c>
      <c r="J646" s="132">
        <v>10.96</v>
      </c>
      <c r="K646" s="132">
        <v>0.54</v>
      </c>
      <c r="L646" s="132">
        <v>7.83</v>
      </c>
      <c r="M646" s="132">
        <v>0.05</v>
      </c>
      <c r="N646" s="132">
        <v>0.1</v>
      </c>
      <c r="O646" s="132"/>
      <c r="P646" s="132"/>
      <c r="Q646" s="132"/>
      <c r="R646" s="132">
        <v>3.88</v>
      </c>
      <c r="S646" s="132"/>
      <c r="T646" s="132"/>
      <c r="U646" s="132"/>
      <c r="V646" s="132"/>
      <c r="W646" s="137">
        <v>1.85</v>
      </c>
      <c r="X646" s="132"/>
    </row>
    <row r="647" spans="1:24" ht="15.75" customHeight="1" thickTop="1" thickBot="1" x14ac:dyDescent="0.25">
      <c r="A647" s="129" t="s">
        <v>218</v>
      </c>
      <c r="B647" s="129">
        <v>645</v>
      </c>
      <c r="C647" s="129" t="s">
        <v>279</v>
      </c>
      <c r="D647" s="125"/>
      <c r="E647" s="125">
        <v>1.03</v>
      </c>
      <c r="F647" s="128">
        <v>1.98</v>
      </c>
      <c r="G647" s="130">
        <v>1276100</v>
      </c>
      <c r="H647" s="130">
        <v>1324</v>
      </c>
      <c r="I647" s="125">
        <v>473</v>
      </c>
      <c r="J647" s="125"/>
      <c r="K647" s="125">
        <v>1.34</v>
      </c>
      <c r="L647" s="125">
        <v>0.96</v>
      </c>
      <c r="M647" s="125"/>
      <c r="N647" s="125">
        <v>0</v>
      </c>
      <c r="O647" s="125"/>
      <c r="P647" s="125"/>
      <c r="Q647" s="125"/>
      <c r="R647" s="125"/>
      <c r="S647" s="125"/>
      <c r="T647" s="125"/>
      <c r="U647" s="125"/>
      <c r="V647" s="125"/>
      <c r="W647" s="128"/>
      <c r="X647" s="125"/>
    </row>
    <row r="648" spans="1:24" ht="15.75" customHeight="1" thickTop="1" thickBot="1" x14ac:dyDescent="0.25">
      <c r="A648" s="131" t="s">
        <v>217</v>
      </c>
      <c r="B648" s="131">
        <v>646</v>
      </c>
      <c r="C648" s="131" t="s">
        <v>279</v>
      </c>
      <c r="D648" s="132"/>
      <c r="E648" s="132">
        <v>23.4</v>
      </c>
      <c r="F648" s="135">
        <v>-0.43</v>
      </c>
      <c r="G648" s="133">
        <v>4500</v>
      </c>
      <c r="H648" s="132">
        <v>105</v>
      </c>
      <c r="I648" s="133">
        <v>3510</v>
      </c>
      <c r="J648" s="132">
        <v>10.71</v>
      </c>
      <c r="K648" s="132">
        <v>1.18</v>
      </c>
      <c r="L648" s="132">
        <v>0.09</v>
      </c>
      <c r="M648" s="132">
        <v>1.4</v>
      </c>
      <c r="N648" s="132">
        <v>2.1800000000000002</v>
      </c>
      <c r="O648" s="132"/>
      <c r="P648" s="132"/>
      <c r="Q648" s="132"/>
      <c r="R648" s="132">
        <v>5.96</v>
      </c>
      <c r="S648" s="132"/>
      <c r="T648" s="132"/>
      <c r="U648" s="132"/>
      <c r="V648" s="132"/>
      <c r="W648" s="134"/>
      <c r="X648" s="132"/>
    </row>
    <row r="649" spans="1:24" ht="15.75" customHeight="1" thickTop="1" thickBot="1" x14ac:dyDescent="0.25">
      <c r="A649" s="129" t="s">
        <v>216</v>
      </c>
      <c r="B649" s="129">
        <v>647</v>
      </c>
      <c r="C649" s="129" t="s">
        <v>279</v>
      </c>
      <c r="D649" s="125"/>
      <c r="E649" s="125">
        <v>1.24</v>
      </c>
      <c r="F649" s="126">
        <v>-9.49</v>
      </c>
      <c r="G649" s="130">
        <v>61138700</v>
      </c>
      <c r="H649" s="130">
        <v>81045</v>
      </c>
      <c r="I649" s="125">
        <v>833</v>
      </c>
      <c r="J649" s="125">
        <v>43.22</v>
      </c>
      <c r="K649" s="125">
        <v>4.28</v>
      </c>
      <c r="L649" s="125">
        <v>1.3</v>
      </c>
      <c r="M649" s="125"/>
      <c r="N649" s="125">
        <v>0.03</v>
      </c>
      <c r="O649" s="125"/>
      <c r="P649" s="125"/>
      <c r="Q649" s="125"/>
      <c r="R649" s="125"/>
      <c r="S649" s="125"/>
      <c r="T649" s="125"/>
      <c r="U649" s="125"/>
      <c r="V649" s="125"/>
      <c r="W649" s="128"/>
      <c r="X649" s="125"/>
    </row>
    <row r="650" spans="1:24" ht="15.75" customHeight="1" thickTop="1" thickBot="1" x14ac:dyDescent="0.25">
      <c r="A650" s="131" t="s">
        <v>215</v>
      </c>
      <c r="B650" s="131">
        <v>648</v>
      </c>
      <c r="C650" s="131" t="s">
        <v>279</v>
      </c>
      <c r="D650" s="132"/>
      <c r="E650" s="132">
        <v>3.68</v>
      </c>
      <c r="F650" s="132">
        <v>0</v>
      </c>
      <c r="G650" s="133">
        <v>402900</v>
      </c>
      <c r="H650" s="133">
        <v>1487</v>
      </c>
      <c r="I650" s="133">
        <v>1467</v>
      </c>
      <c r="J650" s="132">
        <v>13.47</v>
      </c>
      <c r="K650" s="132">
        <v>1.37</v>
      </c>
      <c r="L650" s="132">
        <v>0.35</v>
      </c>
      <c r="M650" s="132">
        <v>0.12</v>
      </c>
      <c r="N650" s="132">
        <v>0.27</v>
      </c>
      <c r="O650" s="132"/>
      <c r="P650" s="132"/>
      <c r="Q650" s="132"/>
      <c r="R650" s="132">
        <v>5.43</v>
      </c>
      <c r="S650" s="132"/>
      <c r="T650" s="132"/>
      <c r="U650" s="132"/>
      <c r="V650" s="132"/>
      <c r="W650" s="134"/>
      <c r="X650" s="132"/>
    </row>
    <row r="651" spans="1:24" ht="15.75" customHeight="1" thickTop="1" thickBot="1" x14ac:dyDescent="0.25">
      <c r="A651" s="129" t="s">
        <v>214</v>
      </c>
      <c r="B651" s="129">
        <v>649</v>
      </c>
      <c r="C651" s="129" t="s">
        <v>279</v>
      </c>
      <c r="D651" s="125"/>
      <c r="E651" s="125">
        <v>11.1</v>
      </c>
      <c r="F651" s="126">
        <v>-0.89</v>
      </c>
      <c r="G651" s="130">
        <v>1854500</v>
      </c>
      <c r="H651" s="130">
        <v>20649</v>
      </c>
      <c r="I651" s="130">
        <v>9665</v>
      </c>
      <c r="J651" s="125">
        <v>11.54</v>
      </c>
      <c r="K651" s="125">
        <v>2.68</v>
      </c>
      <c r="L651" s="125">
        <v>1.78</v>
      </c>
      <c r="M651" s="125">
        <v>0.5</v>
      </c>
      <c r="N651" s="125">
        <v>0.96</v>
      </c>
      <c r="O651" s="125"/>
      <c r="P651" s="125"/>
      <c r="Q651" s="125"/>
      <c r="R651" s="125">
        <v>4.46</v>
      </c>
      <c r="S651" s="125"/>
      <c r="T651" s="125"/>
      <c r="U651" s="125"/>
      <c r="V651" s="125"/>
      <c r="W651" s="128"/>
      <c r="X651" s="125"/>
    </row>
    <row r="652" spans="1:24" ht="15.75" customHeight="1" thickTop="1" thickBot="1" x14ac:dyDescent="0.25">
      <c r="A652" s="131" t="s">
        <v>213</v>
      </c>
      <c r="B652" s="131">
        <v>650</v>
      </c>
      <c r="C652" s="131" t="s">
        <v>279</v>
      </c>
      <c r="D652" s="132"/>
      <c r="E652" s="132">
        <v>39.5</v>
      </c>
      <c r="F652" s="134">
        <v>1.28</v>
      </c>
      <c r="G652" s="133">
        <v>26400</v>
      </c>
      <c r="H652" s="133">
        <v>1030</v>
      </c>
      <c r="I652" s="133">
        <v>1576</v>
      </c>
      <c r="J652" s="132">
        <v>23.16</v>
      </c>
      <c r="K652" s="132">
        <v>0.65</v>
      </c>
      <c r="L652" s="132">
        <v>0.3</v>
      </c>
      <c r="M652" s="132">
        <v>1.78</v>
      </c>
      <c r="N652" s="132">
        <v>1.71</v>
      </c>
      <c r="O652" s="132"/>
      <c r="P652" s="132"/>
      <c r="Q652" s="132"/>
      <c r="R652" s="132">
        <v>4.5599999999999996</v>
      </c>
      <c r="S652" s="132"/>
      <c r="T652" s="132"/>
      <c r="U652" s="132"/>
      <c r="V652" s="132"/>
      <c r="W652" s="134"/>
      <c r="X652" s="132"/>
    </row>
    <row r="653" spans="1:24" ht="15.75" customHeight="1" thickTop="1" thickBot="1" x14ac:dyDescent="0.25">
      <c r="A653" s="129" t="s">
        <v>212</v>
      </c>
      <c r="B653" s="129">
        <v>651</v>
      </c>
      <c r="C653" s="129" t="s">
        <v>279</v>
      </c>
      <c r="D653" s="125"/>
      <c r="E653" s="125">
        <v>4.08</v>
      </c>
      <c r="F653" s="128">
        <v>3.55</v>
      </c>
      <c r="G653" s="130">
        <v>81200</v>
      </c>
      <c r="H653" s="125">
        <v>324</v>
      </c>
      <c r="I653" s="125">
        <v>408</v>
      </c>
      <c r="J653" s="125">
        <v>25.67</v>
      </c>
      <c r="K653" s="125">
        <v>0.86</v>
      </c>
      <c r="L653" s="125">
        <v>1.36</v>
      </c>
      <c r="M653" s="125"/>
      <c r="N653" s="125">
        <v>0.16</v>
      </c>
      <c r="O653" s="125"/>
      <c r="P653" s="125"/>
      <c r="Q653" s="125"/>
      <c r="R653" s="125"/>
      <c r="S653" s="125"/>
      <c r="T653" s="125"/>
      <c r="U653" s="125"/>
      <c r="V653" s="125"/>
      <c r="W653" s="128"/>
      <c r="X653" s="125"/>
    </row>
    <row r="654" spans="1:24" ht="15.75" customHeight="1" thickTop="1" thickBot="1" x14ac:dyDescent="0.25">
      <c r="A654" s="131" t="s">
        <v>211</v>
      </c>
      <c r="B654" s="131">
        <v>652</v>
      </c>
      <c r="C654" s="131" t="s">
        <v>279</v>
      </c>
      <c r="D654" s="132"/>
      <c r="E654" s="132">
        <v>31.5</v>
      </c>
      <c r="F654" s="132">
        <v>0</v>
      </c>
      <c r="G654" s="133">
        <v>25300</v>
      </c>
      <c r="H654" s="132">
        <v>795</v>
      </c>
      <c r="I654" s="133">
        <v>5670</v>
      </c>
      <c r="J654" s="132">
        <v>26.89</v>
      </c>
      <c r="K654" s="132">
        <v>2.88</v>
      </c>
      <c r="L654" s="132">
        <v>0.18</v>
      </c>
      <c r="M654" s="132">
        <v>0.45</v>
      </c>
      <c r="N654" s="132">
        <v>1.17</v>
      </c>
      <c r="O654" s="132"/>
      <c r="P654" s="132"/>
      <c r="Q654" s="132"/>
      <c r="R654" s="132">
        <v>1.43</v>
      </c>
      <c r="S654" s="132"/>
      <c r="T654" s="132"/>
      <c r="U654" s="132"/>
      <c r="V654" s="132"/>
      <c r="W654" s="134"/>
      <c r="X654" s="132"/>
    </row>
    <row r="655" spans="1:24" ht="15.75" customHeight="1" thickTop="1" thickBot="1" x14ac:dyDescent="0.25">
      <c r="A655" s="129" t="s">
        <v>210</v>
      </c>
      <c r="B655" s="129">
        <v>653</v>
      </c>
      <c r="C655" s="129" t="s">
        <v>279</v>
      </c>
      <c r="D655" s="125"/>
      <c r="E655" s="125">
        <v>6.65</v>
      </c>
      <c r="F655" s="126">
        <v>-2.21</v>
      </c>
      <c r="G655" s="130">
        <v>1616900</v>
      </c>
      <c r="H655" s="130">
        <v>10710</v>
      </c>
      <c r="I655" s="130">
        <v>1426</v>
      </c>
      <c r="J655" s="125">
        <v>4.71</v>
      </c>
      <c r="K655" s="125">
        <v>0.83</v>
      </c>
      <c r="L655" s="125">
        <v>2.16</v>
      </c>
      <c r="M655" s="125">
        <v>0.5</v>
      </c>
      <c r="N655" s="125">
        <v>1.41</v>
      </c>
      <c r="O655" s="125"/>
      <c r="P655" s="125"/>
      <c r="Q655" s="125"/>
      <c r="R655" s="125">
        <v>7.35</v>
      </c>
      <c r="S655" s="125"/>
      <c r="T655" s="125"/>
      <c r="U655" s="125"/>
      <c r="V655" s="125"/>
      <c r="W655" s="128"/>
      <c r="X655" s="125"/>
    </row>
    <row r="656" spans="1:24" ht="15.75" customHeight="1" thickTop="1" thickBot="1" x14ac:dyDescent="0.25">
      <c r="A656" s="131" t="s">
        <v>209</v>
      </c>
      <c r="B656" s="131">
        <v>654</v>
      </c>
      <c r="C656" s="132" t="s">
        <v>977</v>
      </c>
      <c r="D656" s="132"/>
      <c r="E656" s="132">
        <v>16</v>
      </c>
      <c r="F656" s="132">
        <v>0</v>
      </c>
      <c r="G656" s="132">
        <v>0</v>
      </c>
      <c r="H656" s="132">
        <v>0</v>
      </c>
      <c r="I656" s="133">
        <v>1920</v>
      </c>
      <c r="J656" s="132">
        <v>158.54</v>
      </c>
      <c r="K656" s="132">
        <v>0.5</v>
      </c>
      <c r="L656" s="132">
        <v>0.14000000000000001</v>
      </c>
      <c r="M656" s="132">
        <v>7.0000000000000007E-2</v>
      </c>
      <c r="N656" s="132">
        <v>0.1</v>
      </c>
      <c r="O656" s="132">
        <v>0.13</v>
      </c>
      <c r="P656" s="132">
        <v>0.32</v>
      </c>
      <c r="Q656" s="132">
        <v>4.95</v>
      </c>
      <c r="R656" s="132">
        <v>0.43</v>
      </c>
      <c r="S656" s="132">
        <v>23.87</v>
      </c>
      <c r="T656" s="132"/>
      <c r="U656" s="132">
        <v>670</v>
      </c>
      <c r="V656" s="132">
        <v>678</v>
      </c>
      <c r="W656" s="135">
        <v>-6.55</v>
      </c>
      <c r="X656" s="132"/>
    </row>
    <row r="657" spans="1:24" ht="15.75" customHeight="1" thickTop="1" thickBot="1" x14ac:dyDescent="0.25">
      <c r="A657" s="129" t="s">
        <v>208</v>
      </c>
      <c r="B657" s="129">
        <v>655</v>
      </c>
      <c r="C657" s="129" t="s">
        <v>279</v>
      </c>
      <c r="D657" s="125"/>
      <c r="E657" s="125">
        <v>5.85</v>
      </c>
      <c r="F657" s="128">
        <v>0.86</v>
      </c>
      <c r="G657" s="130">
        <v>3985200</v>
      </c>
      <c r="H657" s="130">
        <v>22875</v>
      </c>
      <c r="I657" s="130">
        <v>4680</v>
      </c>
      <c r="J657" s="125">
        <v>29.37</v>
      </c>
      <c r="K657" s="125">
        <v>5.52</v>
      </c>
      <c r="L657" s="125">
        <v>0.31</v>
      </c>
      <c r="M657" s="125">
        <v>0.04</v>
      </c>
      <c r="N657" s="125">
        <v>0.2</v>
      </c>
      <c r="O657" s="125"/>
      <c r="P657" s="125"/>
      <c r="Q657" s="125"/>
      <c r="R657" s="125">
        <v>1.21</v>
      </c>
      <c r="S657" s="125"/>
      <c r="T657" s="125"/>
      <c r="U657" s="125"/>
      <c r="V657" s="125"/>
      <c r="W657" s="128"/>
      <c r="X657" s="125"/>
    </row>
    <row r="658" spans="1:24" ht="15.75" customHeight="1" thickTop="1" thickBot="1" x14ac:dyDescent="0.25">
      <c r="A658" s="131" t="s">
        <v>207</v>
      </c>
      <c r="B658" s="131">
        <v>656</v>
      </c>
      <c r="C658" s="131" t="s">
        <v>279</v>
      </c>
      <c r="D658" s="132"/>
      <c r="E658" s="132">
        <v>1.91</v>
      </c>
      <c r="F658" s="132">
        <v>0</v>
      </c>
      <c r="G658" s="133">
        <v>491000</v>
      </c>
      <c r="H658" s="132">
        <v>943</v>
      </c>
      <c r="I658" s="132">
        <v>610</v>
      </c>
      <c r="J658" s="132">
        <v>6.8</v>
      </c>
      <c r="K658" s="132">
        <v>1.31</v>
      </c>
      <c r="L658" s="132">
        <v>1.1000000000000001</v>
      </c>
      <c r="M658" s="132">
        <v>0.01</v>
      </c>
      <c r="N658" s="132">
        <v>0.28000000000000003</v>
      </c>
      <c r="O658" s="132"/>
      <c r="P658" s="132"/>
      <c r="Q658" s="132"/>
      <c r="R658" s="132">
        <v>0.65</v>
      </c>
      <c r="S658" s="132"/>
      <c r="T658" s="132"/>
      <c r="U658" s="132"/>
      <c r="V658" s="132"/>
      <c r="W658" s="134"/>
      <c r="X658" s="132"/>
    </row>
    <row r="659" spans="1:24" ht="15.75" customHeight="1" thickTop="1" thickBot="1" x14ac:dyDescent="0.25">
      <c r="A659" s="129" t="s">
        <v>206</v>
      </c>
      <c r="B659" s="129">
        <v>657</v>
      </c>
      <c r="C659" s="129" t="s">
        <v>279</v>
      </c>
      <c r="D659" s="125"/>
      <c r="E659" s="125">
        <v>11.9</v>
      </c>
      <c r="F659" s="126">
        <v>-0.83</v>
      </c>
      <c r="G659" s="130">
        <v>449000</v>
      </c>
      <c r="H659" s="130">
        <v>5413</v>
      </c>
      <c r="I659" s="130">
        <v>3570</v>
      </c>
      <c r="J659" s="125">
        <v>21.01</v>
      </c>
      <c r="K659" s="125">
        <v>2.69</v>
      </c>
      <c r="L659" s="125">
        <v>0.62</v>
      </c>
      <c r="M659" s="125">
        <v>0.26</v>
      </c>
      <c r="N659" s="125">
        <v>0.56999999999999995</v>
      </c>
      <c r="O659" s="125"/>
      <c r="P659" s="125"/>
      <c r="Q659" s="125"/>
      <c r="R659" s="125">
        <v>2.17</v>
      </c>
      <c r="S659" s="125"/>
      <c r="T659" s="125"/>
      <c r="U659" s="125"/>
      <c r="V659" s="125"/>
      <c r="W659" s="128"/>
      <c r="X659" s="125"/>
    </row>
    <row r="660" spans="1:24" ht="15.75" customHeight="1" thickTop="1" thickBot="1" x14ac:dyDescent="0.25">
      <c r="A660" s="131" t="s">
        <v>205</v>
      </c>
      <c r="B660" s="131">
        <v>658</v>
      </c>
      <c r="C660" s="131" t="s">
        <v>279</v>
      </c>
      <c r="D660" s="132"/>
      <c r="E660" s="132">
        <v>35.5</v>
      </c>
      <c r="F660" s="134">
        <v>2.16</v>
      </c>
      <c r="G660" s="133">
        <v>4464700</v>
      </c>
      <c r="H660" s="133">
        <v>158976</v>
      </c>
      <c r="I660" s="133">
        <v>72030</v>
      </c>
      <c r="J660" s="132">
        <v>31.6</v>
      </c>
      <c r="K660" s="132">
        <v>5.92</v>
      </c>
      <c r="L660" s="132">
        <v>0.45</v>
      </c>
      <c r="M660" s="132">
        <v>0.26</v>
      </c>
      <c r="N660" s="132">
        <v>1.1200000000000001</v>
      </c>
      <c r="O660" s="132"/>
      <c r="P660" s="132"/>
      <c r="Q660" s="132"/>
      <c r="R660" s="132">
        <v>1.53</v>
      </c>
      <c r="S660" s="132"/>
      <c r="T660" s="132"/>
      <c r="U660" s="132"/>
      <c r="V660" s="132"/>
      <c r="W660" s="134"/>
      <c r="X660" s="132"/>
    </row>
    <row r="661" spans="1:24" ht="15.75" customHeight="1" thickTop="1" thickBot="1" x14ac:dyDescent="0.25">
      <c r="A661" s="129" t="s">
        <v>204</v>
      </c>
      <c r="B661" s="129">
        <v>659</v>
      </c>
      <c r="C661" s="129" t="s">
        <v>279</v>
      </c>
      <c r="D661" s="125"/>
      <c r="E661" s="125">
        <v>6.75</v>
      </c>
      <c r="F661" s="126">
        <v>-2.17</v>
      </c>
      <c r="G661" s="130">
        <v>2944000</v>
      </c>
      <c r="H661" s="130">
        <v>20322</v>
      </c>
      <c r="I661" s="130">
        <v>3202</v>
      </c>
      <c r="J661" s="125">
        <v>25.26</v>
      </c>
      <c r="K661" s="125">
        <v>1.68</v>
      </c>
      <c r="L661" s="125">
        <v>0.56000000000000005</v>
      </c>
      <c r="M661" s="125">
        <v>0.12</v>
      </c>
      <c r="N661" s="125">
        <v>0.27</v>
      </c>
      <c r="O661" s="125"/>
      <c r="P661" s="125"/>
      <c r="Q661" s="125"/>
      <c r="R661" s="125">
        <v>1.74</v>
      </c>
      <c r="S661" s="125"/>
      <c r="T661" s="125"/>
      <c r="U661" s="125"/>
      <c r="V661" s="125"/>
      <c r="W661" s="128"/>
      <c r="X661" s="125"/>
    </row>
    <row r="662" spans="1:24" ht="15.75" customHeight="1" thickTop="1" thickBot="1" x14ac:dyDescent="0.25">
      <c r="A662" s="131" t="s">
        <v>203</v>
      </c>
      <c r="B662" s="131">
        <v>660</v>
      </c>
      <c r="C662" s="131" t="s">
        <v>279</v>
      </c>
      <c r="D662" s="132"/>
      <c r="E662" s="132">
        <v>56</v>
      </c>
      <c r="F662" s="135">
        <v>-1.32</v>
      </c>
      <c r="G662" s="133">
        <v>6802100</v>
      </c>
      <c r="H662" s="133">
        <v>384333</v>
      </c>
      <c r="I662" s="133">
        <v>114242</v>
      </c>
      <c r="J662" s="132">
        <v>8.27</v>
      </c>
      <c r="K662" s="132">
        <v>1</v>
      </c>
      <c r="L662" s="132">
        <v>1.6</v>
      </c>
      <c r="M662" s="132">
        <v>0.7</v>
      </c>
      <c r="N662" s="132">
        <v>6.77</v>
      </c>
      <c r="O662" s="132"/>
      <c r="P662" s="132"/>
      <c r="Q662" s="132"/>
      <c r="R662" s="132">
        <v>1.23</v>
      </c>
      <c r="S662" s="132"/>
      <c r="T662" s="132"/>
      <c r="U662" s="132"/>
      <c r="V662" s="132"/>
      <c r="W662" s="134"/>
      <c r="X662" s="132"/>
    </row>
    <row r="663" spans="1:24" ht="15.75" customHeight="1" thickTop="1" thickBot="1" x14ac:dyDescent="0.25">
      <c r="A663" s="129" t="s">
        <v>202</v>
      </c>
      <c r="B663" s="129">
        <v>661</v>
      </c>
      <c r="C663" s="125" t="s">
        <v>979</v>
      </c>
      <c r="D663" s="125"/>
      <c r="E663" s="125">
        <v>200</v>
      </c>
      <c r="F663" s="125">
        <v>0</v>
      </c>
      <c r="G663" s="125">
        <v>0</v>
      </c>
      <c r="H663" s="125">
        <v>0</v>
      </c>
      <c r="I663" s="130">
        <v>1200</v>
      </c>
      <c r="J663" s="125">
        <v>9.6300000000000008</v>
      </c>
      <c r="K663" s="125">
        <v>0.84</v>
      </c>
      <c r="L663" s="125">
        <v>0.2</v>
      </c>
      <c r="M663" s="125">
        <v>6.33</v>
      </c>
      <c r="N663" s="125">
        <v>20.76</v>
      </c>
      <c r="O663" s="125">
        <v>8.08</v>
      </c>
      <c r="P663" s="125">
        <v>8.8000000000000007</v>
      </c>
      <c r="Q663" s="125">
        <v>8.1</v>
      </c>
      <c r="R663" s="125">
        <v>3.15</v>
      </c>
      <c r="S663" s="125">
        <v>22.69</v>
      </c>
      <c r="T663" s="125"/>
      <c r="U663" s="125">
        <v>141</v>
      </c>
      <c r="V663" s="125">
        <v>129</v>
      </c>
      <c r="W663" s="136">
        <v>1.3</v>
      </c>
      <c r="X663" s="125"/>
    </row>
    <row r="664" spans="1:24" ht="15.75" customHeight="1" thickTop="1" thickBot="1" x14ac:dyDescent="0.25">
      <c r="A664" s="131" t="s">
        <v>201</v>
      </c>
      <c r="B664" s="131">
        <v>662</v>
      </c>
      <c r="C664" s="131" t="s">
        <v>279</v>
      </c>
      <c r="D664" s="132"/>
      <c r="E664" s="132">
        <v>6.5</v>
      </c>
      <c r="F664" s="132">
        <v>0</v>
      </c>
      <c r="G664" s="133">
        <v>64500</v>
      </c>
      <c r="H664" s="132">
        <v>417</v>
      </c>
      <c r="I664" s="132">
        <v>790</v>
      </c>
      <c r="J664" s="132">
        <v>14.33</v>
      </c>
      <c r="K664" s="132">
        <v>1.51</v>
      </c>
      <c r="L664" s="132">
        <v>0.7</v>
      </c>
      <c r="M664" s="132">
        <v>0.45</v>
      </c>
      <c r="N664" s="132">
        <v>0.45</v>
      </c>
      <c r="O664" s="132"/>
      <c r="P664" s="132"/>
      <c r="Q664" s="132"/>
      <c r="R664" s="132">
        <v>6.92</v>
      </c>
      <c r="S664" s="132"/>
      <c r="T664" s="132"/>
      <c r="U664" s="132"/>
      <c r="V664" s="132"/>
      <c r="W664" s="134"/>
      <c r="X664" s="132"/>
    </row>
    <row r="665" spans="1:24" ht="15.75" customHeight="1" thickTop="1" thickBot="1" x14ac:dyDescent="0.25">
      <c r="A665" s="129" t="s">
        <v>200</v>
      </c>
      <c r="B665" s="129">
        <v>663</v>
      </c>
      <c r="C665" s="129" t="s">
        <v>279</v>
      </c>
      <c r="D665" s="125"/>
      <c r="E665" s="125">
        <v>15.4</v>
      </c>
      <c r="F665" s="128">
        <v>1.32</v>
      </c>
      <c r="G665" s="130">
        <v>577500</v>
      </c>
      <c r="H665" s="130">
        <v>8857</v>
      </c>
      <c r="I665" s="130">
        <v>5029</v>
      </c>
      <c r="J665" s="125">
        <v>23.84</v>
      </c>
      <c r="K665" s="125">
        <v>2.33</v>
      </c>
      <c r="L665" s="125">
        <v>1.26</v>
      </c>
      <c r="M665" s="125">
        <v>0.28999999999999998</v>
      </c>
      <c r="N665" s="125">
        <v>0.65</v>
      </c>
      <c r="O665" s="125"/>
      <c r="P665" s="125"/>
      <c r="Q665" s="125"/>
      <c r="R665" s="125">
        <v>1.92</v>
      </c>
      <c r="S665" s="125"/>
      <c r="T665" s="125"/>
      <c r="U665" s="125"/>
      <c r="V665" s="125"/>
      <c r="W665" s="128"/>
      <c r="X665" s="125"/>
    </row>
    <row r="666" spans="1:24" ht="15.75" customHeight="1" thickTop="1" thickBot="1" x14ac:dyDescent="0.25">
      <c r="A666" s="131" t="s">
        <v>199</v>
      </c>
      <c r="B666" s="131">
        <v>664</v>
      </c>
      <c r="C666" s="131" t="s">
        <v>279</v>
      </c>
      <c r="D666" s="132"/>
      <c r="E666" s="132">
        <v>5.35</v>
      </c>
      <c r="F666" s="132">
        <v>0</v>
      </c>
      <c r="G666" s="133">
        <v>201400</v>
      </c>
      <c r="H666" s="133">
        <v>1075</v>
      </c>
      <c r="I666" s="133">
        <v>2230</v>
      </c>
      <c r="J666" s="132">
        <v>13.64</v>
      </c>
      <c r="K666" s="132">
        <v>0.92</v>
      </c>
      <c r="L666" s="132">
        <v>1.02</v>
      </c>
      <c r="M666" s="132">
        <v>0.25</v>
      </c>
      <c r="N666" s="132">
        <v>0.39</v>
      </c>
      <c r="O666" s="132"/>
      <c r="P666" s="132"/>
      <c r="Q666" s="132"/>
      <c r="R666" s="132">
        <v>4.67</v>
      </c>
      <c r="S666" s="132"/>
      <c r="T666" s="132"/>
      <c r="U666" s="132"/>
      <c r="V666" s="132"/>
      <c r="W666" s="134"/>
      <c r="X666" s="132"/>
    </row>
    <row r="667" spans="1:24" ht="15.75" customHeight="1" thickTop="1" thickBot="1" x14ac:dyDescent="0.25">
      <c r="A667" s="129" t="s">
        <v>198</v>
      </c>
      <c r="B667" s="129">
        <v>665</v>
      </c>
      <c r="C667" s="129" t="s">
        <v>279</v>
      </c>
      <c r="D667" s="125"/>
      <c r="E667" s="125">
        <v>13.2</v>
      </c>
      <c r="F667" s="126">
        <v>-0.75</v>
      </c>
      <c r="G667" s="130">
        <v>318500</v>
      </c>
      <c r="H667" s="130">
        <v>4236</v>
      </c>
      <c r="I667" s="130">
        <v>5296</v>
      </c>
      <c r="J667" s="125">
        <v>24.9</v>
      </c>
      <c r="K667" s="125">
        <v>1.76</v>
      </c>
      <c r="L667" s="125">
        <v>1.56</v>
      </c>
      <c r="M667" s="125">
        <v>0.11</v>
      </c>
      <c r="N667" s="125">
        <v>0.53</v>
      </c>
      <c r="O667" s="125"/>
      <c r="P667" s="125"/>
      <c r="Q667" s="125"/>
      <c r="R667" s="125">
        <v>1.49</v>
      </c>
      <c r="S667" s="125"/>
      <c r="T667" s="125"/>
      <c r="U667" s="125"/>
      <c r="V667" s="125"/>
      <c r="W667" s="128"/>
      <c r="X667" s="125"/>
    </row>
    <row r="668" spans="1:24" ht="15.75" customHeight="1" thickTop="1" thickBot="1" x14ac:dyDescent="0.25">
      <c r="A668" s="131" t="s">
        <v>1020</v>
      </c>
      <c r="B668" s="131">
        <v>666</v>
      </c>
      <c r="C668" s="131" t="s">
        <v>279</v>
      </c>
      <c r="D668" s="132"/>
      <c r="E668" s="132">
        <v>13.5</v>
      </c>
      <c r="F668" s="134">
        <v>1.5</v>
      </c>
      <c r="G668" s="133">
        <v>3900</v>
      </c>
      <c r="H668" s="132">
        <v>53</v>
      </c>
      <c r="I668" s="133">
        <v>1458</v>
      </c>
      <c r="J668" s="132">
        <v>18.95</v>
      </c>
      <c r="K668" s="132">
        <v>0.61</v>
      </c>
      <c r="L668" s="132">
        <v>0.11</v>
      </c>
      <c r="M668" s="132">
        <v>0.6</v>
      </c>
      <c r="N668" s="132">
        <v>0.71</v>
      </c>
      <c r="O668" s="132"/>
      <c r="P668" s="132"/>
      <c r="Q668" s="132"/>
      <c r="R668" s="132">
        <v>4.51</v>
      </c>
      <c r="S668" s="132"/>
      <c r="T668" s="132"/>
      <c r="U668" s="132"/>
      <c r="V668" s="132"/>
      <c r="W668" s="134"/>
      <c r="X668" s="132"/>
    </row>
    <row r="669" spans="1:24" ht="15.75" customHeight="1" thickTop="1" thickBot="1" x14ac:dyDescent="0.25">
      <c r="A669" s="129" t="s">
        <v>197</v>
      </c>
      <c r="B669" s="129">
        <v>667</v>
      </c>
      <c r="C669" s="129" t="s">
        <v>279</v>
      </c>
      <c r="D669" s="125"/>
      <c r="E669" s="125">
        <v>1.95</v>
      </c>
      <c r="F669" s="128">
        <v>1.04</v>
      </c>
      <c r="G669" s="130">
        <v>22360700</v>
      </c>
      <c r="H669" s="130">
        <v>43456</v>
      </c>
      <c r="I669" s="130">
        <v>37402</v>
      </c>
      <c r="J669" s="125">
        <v>16.510000000000002</v>
      </c>
      <c r="K669" s="125">
        <v>0.83</v>
      </c>
      <c r="L669" s="125">
        <v>1.65</v>
      </c>
      <c r="M669" s="125">
        <v>0.03</v>
      </c>
      <c r="N669" s="125">
        <v>0.12</v>
      </c>
      <c r="O669" s="125"/>
      <c r="P669" s="125"/>
      <c r="Q669" s="125"/>
      <c r="R669" s="125">
        <v>3.08</v>
      </c>
      <c r="S669" s="125"/>
      <c r="T669" s="125"/>
      <c r="U669" s="125"/>
      <c r="V669" s="125"/>
      <c r="W669" s="128"/>
      <c r="X669" s="125"/>
    </row>
    <row r="670" spans="1:24" ht="15.75" customHeight="1" thickTop="1" thickBot="1" x14ac:dyDescent="0.25">
      <c r="A670" s="131" t="s">
        <v>196</v>
      </c>
      <c r="B670" s="131">
        <v>668</v>
      </c>
      <c r="C670" s="131" t="s">
        <v>279</v>
      </c>
      <c r="D670" s="132"/>
      <c r="E670" s="132">
        <v>4.42</v>
      </c>
      <c r="F670" s="134">
        <v>0.45</v>
      </c>
      <c r="G670" s="133">
        <v>6793200</v>
      </c>
      <c r="H670" s="133">
        <v>29933</v>
      </c>
      <c r="I670" s="133">
        <v>37128</v>
      </c>
      <c r="J670" s="132">
        <v>8.08</v>
      </c>
      <c r="K670" s="132">
        <v>1.24</v>
      </c>
      <c r="L670" s="132">
        <v>0.51</v>
      </c>
      <c r="M670" s="132">
        <v>0.15</v>
      </c>
      <c r="N670" s="132">
        <v>0.55000000000000004</v>
      </c>
      <c r="O670" s="132"/>
      <c r="P670" s="132"/>
      <c r="Q670" s="132"/>
      <c r="R670" s="132">
        <v>6.14</v>
      </c>
      <c r="S670" s="132"/>
      <c r="T670" s="132"/>
      <c r="U670" s="132"/>
      <c r="V670" s="132"/>
      <c r="W670" s="134"/>
      <c r="X670" s="132"/>
    </row>
    <row r="671" spans="1:24" ht="15.75" customHeight="1" thickTop="1" thickBot="1" x14ac:dyDescent="0.25">
      <c r="A671" s="129" t="s">
        <v>195</v>
      </c>
      <c r="B671" s="129">
        <v>669</v>
      </c>
      <c r="C671" s="129" t="s">
        <v>279</v>
      </c>
      <c r="D671" s="125"/>
      <c r="E671" s="125">
        <v>2.14</v>
      </c>
      <c r="F671" s="126">
        <v>-1.83</v>
      </c>
      <c r="G671" s="130">
        <v>1514300</v>
      </c>
      <c r="H671" s="130">
        <v>3236</v>
      </c>
      <c r="I671" s="125">
        <v>578</v>
      </c>
      <c r="J671" s="125">
        <v>15.07</v>
      </c>
      <c r="K671" s="125">
        <v>1.8</v>
      </c>
      <c r="L671" s="125">
        <v>0.2</v>
      </c>
      <c r="M671" s="125">
        <v>0.1</v>
      </c>
      <c r="N671" s="125">
        <v>0.14000000000000001</v>
      </c>
      <c r="O671" s="125"/>
      <c r="P671" s="125"/>
      <c r="Q671" s="125"/>
      <c r="R671" s="125">
        <v>4.59</v>
      </c>
      <c r="S671" s="125"/>
      <c r="T671" s="125"/>
      <c r="U671" s="125"/>
      <c r="V671" s="125"/>
      <c r="W671" s="128"/>
      <c r="X671" s="125"/>
    </row>
    <row r="672" spans="1:24" ht="15.75" customHeight="1" thickTop="1" thickBot="1" x14ac:dyDescent="0.25">
      <c r="A672" s="131" t="s">
        <v>194</v>
      </c>
      <c r="B672" s="131">
        <v>670</v>
      </c>
      <c r="C672" s="131" t="s">
        <v>279</v>
      </c>
      <c r="D672" s="132"/>
      <c r="E672" s="132">
        <v>2.2200000000000002</v>
      </c>
      <c r="F672" s="135">
        <v>-3.48</v>
      </c>
      <c r="G672" s="133">
        <v>649200</v>
      </c>
      <c r="H672" s="133">
        <v>1481</v>
      </c>
      <c r="I672" s="133">
        <v>1272</v>
      </c>
      <c r="J672" s="132"/>
      <c r="K672" s="132">
        <v>0.8</v>
      </c>
      <c r="L672" s="132">
        <v>3.65</v>
      </c>
      <c r="M672" s="132">
        <v>0.01</v>
      </c>
      <c r="N672" s="132">
        <v>0</v>
      </c>
      <c r="O672" s="132"/>
      <c r="P672" s="132"/>
      <c r="Q672" s="132"/>
      <c r="R672" s="132">
        <v>0.46</v>
      </c>
      <c r="S672" s="132"/>
      <c r="T672" s="132"/>
      <c r="U672" s="132"/>
      <c r="V672" s="132"/>
      <c r="W672" s="134"/>
      <c r="X672" s="132"/>
    </row>
    <row r="673" spans="1:24" ht="15.75" customHeight="1" thickTop="1" thickBot="1" x14ac:dyDescent="0.25">
      <c r="A673" s="129" t="s">
        <v>193</v>
      </c>
      <c r="B673" s="129">
        <v>671</v>
      </c>
      <c r="C673" s="129" t="s">
        <v>279</v>
      </c>
      <c r="D673" s="125"/>
      <c r="E673" s="125">
        <v>22.8</v>
      </c>
      <c r="F673" s="126">
        <v>-1.72</v>
      </c>
      <c r="G673" s="130">
        <v>1300</v>
      </c>
      <c r="H673" s="125">
        <v>29</v>
      </c>
      <c r="I673" s="125">
        <v>855</v>
      </c>
      <c r="J673" s="125">
        <v>41.91</v>
      </c>
      <c r="K673" s="125">
        <v>0.97</v>
      </c>
      <c r="L673" s="125">
        <v>0.16</v>
      </c>
      <c r="M673" s="125">
        <v>0.4</v>
      </c>
      <c r="N673" s="125">
        <v>0.54</v>
      </c>
      <c r="O673" s="125"/>
      <c r="P673" s="125"/>
      <c r="Q673" s="125"/>
      <c r="R673" s="125">
        <v>1.72</v>
      </c>
      <c r="S673" s="125"/>
      <c r="T673" s="125"/>
      <c r="U673" s="125"/>
      <c r="V673" s="125"/>
      <c r="W673" s="128"/>
      <c r="X673" s="125"/>
    </row>
    <row r="674" spans="1:24" ht="15.75" customHeight="1" thickTop="1" thickBot="1" x14ac:dyDescent="0.25">
      <c r="A674" s="131" t="s">
        <v>192</v>
      </c>
      <c r="B674" s="131">
        <v>672</v>
      </c>
      <c r="C674" s="131" t="s">
        <v>279</v>
      </c>
      <c r="D674" s="132"/>
      <c r="E674" s="132">
        <v>2.2200000000000002</v>
      </c>
      <c r="F674" s="135">
        <v>-0.89</v>
      </c>
      <c r="G674" s="133">
        <v>796800</v>
      </c>
      <c r="H674" s="133">
        <v>1774</v>
      </c>
      <c r="I674" s="132">
        <v>746</v>
      </c>
      <c r="J674" s="132">
        <v>16.55</v>
      </c>
      <c r="K674" s="132">
        <v>1.96</v>
      </c>
      <c r="L674" s="132">
        <v>0.63</v>
      </c>
      <c r="M674" s="132">
        <v>0.04</v>
      </c>
      <c r="N674" s="132">
        <v>0.13</v>
      </c>
      <c r="O674" s="132"/>
      <c r="P674" s="132"/>
      <c r="Q674" s="132"/>
      <c r="R674" s="132">
        <v>1.49</v>
      </c>
      <c r="S674" s="132"/>
      <c r="T674" s="132"/>
      <c r="U674" s="132"/>
      <c r="V674" s="132"/>
      <c r="W674" s="134"/>
      <c r="X674" s="132"/>
    </row>
    <row r="675" spans="1:24" ht="15.75" customHeight="1" thickTop="1" thickBot="1" x14ac:dyDescent="0.25">
      <c r="A675" s="129" t="s">
        <v>191</v>
      </c>
      <c r="B675" s="129">
        <v>673</v>
      </c>
      <c r="C675" s="129" t="s">
        <v>279</v>
      </c>
      <c r="D675" s="125"/>
      <c r="E675" s="125">
        <v>113</v>
      </c>
      <c r="F675" s="128">
        <v>0.44</v>
      </c>
      <c r="G675" s="130">
        <v>477800</v>
      </c>
      <c r="H675" s="130">
        <v>54234</v>
      </c>
      <c r="I675" s="130">
        <v>33900</v>
      </c>
      <c r="J675" s="125">
        <v>46.81</v>
      </c>
      <c r="K675" s="125">
        <v>13</v>
      </c>
      <c r="L675" s="125">
        <v>1.06</v>
      </c>
      <c r="M675" s="125">
        <v>1.1499999999999999</v>
      </c>
      <c r="N675" s="125">
        <v>2.41</v>
      </c>
      <c r="O675" s="125"/>
      <c r="P675" s="125"/>
      <c r="Q675" s="125"/>
      <c r="R675" s="125">
        <v>1.91</v>
      </c>
      <c r="S675" s="125"/>
      <c r="T675" s="125"/>
      <c r="U675" s="125"/>
      <c r="V675" s="125"/>
      <c r="W675" s="128"/>
      <c r="X675" s="125"/>
    </row>
    <row r="676" spans="1:24" ht="15.75" customHeight="1" thickTop="1" thickBot="1" x14ac:dyDescent="0.25">
      <c r="A676" s="131" t="s">
        <v>1021</v>
      </c>
      <c r="B676" s="131">
        <v>674</v>
      </c>
      <c r="C676" s="131" t="s">
        <v>279</v>
      </c>
      <c r="D676" s="132"/>
      <c r="E676" s="132">
        <v>18.8</v>
      </c>
      <c r="F676" s="134">
        <v>0.53</v>
      </c>
      <c r="G676" s="133">
        <v>232700</v>
      </c>
      <c r="H676" s="133">
        <v>4352</v>
      </c>
      <c r="I676" s="133">
        <v>4324</v>
      </c>
      <c r="J676" s="132">
        <v>55.96</v>
      </c>
      <c r="K676" s="132">
        <v>10.44</v>
      </c>
      <c r="L676" s="132">
        <v>1.1000000000000001</v>
      </c>
      <c r="M676" s="132">
        <v>0.01</v>
      </c>
      <c r="N676" s="132">
        <v>0.34</v>
      </c>
      <c r="O676" s="132"/>
      <c r="P676" s="132"/>
      <c r="Q676" s="132"/>
      <c r="R676" s="132">
        <v>7.0000000000000007E-2</v>
      </c>
      <c r="S676" s="132"/>
      <c r="T676" s="132"/>
      <c r="U676" s="132"/>
      <c r="V676" s="132"/>
      <c r="W676" s="134"/>
      <c r="X676" s="132"/>
    </row>
    <row r="677" spans="1:24" ht="15.75" customHeight="1" thickTop="1" thickBot="1" x14ac:dyDescent="0.25">
      <c r="A677" s="129" t="s">
        <v>190</v>
      </c>
      <c r="B677" s="129">
        <v>675</v>
      </c>
      <c r="C677" s="129" t="s">
        <v>279</v>
      </c>
      <c r="D677" s="125"/>
      <c r="E677" s="125">
        <v>32</v>
      </c>
      <c r="F677" s="128">
        <v>0.79</v>
      </c>
      <c r="G677" s="130">
        <v>19900</v>
      </c>
      <c r="H677" s="125">
        <v>636</v>
      </c>
      <c r="I677" s="130">
        <v>6451</v>
      </c>
      <c r="J677" s="125">
        <v>803.81</v>
      </c>
      <c r="K677" s="125">
        <v>0.27</v>
      </c>
      <c r="L677" s="125">
        <v>7.0000000000000007E-2</v>
      </c>
      <c r="M677" s="125">
        <v>0.05</v>
      </c>
      <c r="N677" s="125">
        <v>0.04</v>
      </c>
      <c r="O677" s="125"/>
      <c r="P677" s="125"/>
      <c r="Q677" s="125"/>
      <c r="R677" s="125">
        <v>0.16</v>
      </c>
      <c r="S677" s="125"/>
      <c r="T677" s="125"/>
      <c r="U677" s="125"/>
      <c r="V677" s="125"/>
      <c r="W677" s="128"/>
      <c r="X677" s="125"/>
    </row>
    <row r="678" spans="1:24" ht="15.75" customHeight="1" thickTop="1" thickBot="1" x14ac:dyDescent="0.25">
      <c r="A678" s="131" t="s">
        <v>189</v>
      </c>
      <c r="B678" s="131">
        <v>676</v>
      </c>
      <c r="C678" s="131" t="s">
        <v>279</v>
      </c>
      <c r="D678" s="132" t="s">
        <v>133</v>
      </c>
      <c r="E678" s="132">
        <v>0.14000000000000001</v>
      </c>
      <c r="F678" s="132">
        <v>0</v>
      </c>
      <c r="G678" s="133">
        <v>19229400</v>
      </c>
      <c r="H678" s="133">
        <v>2692</v>
      </c>
      <c r="I678" s="133">
        <v>1342</v>
      </c>
      <c r="J678" s="132"/>
      <c r="K678" s="132">
        <v>3.5</v>
      </c>
      <c r="L678" s="132">
        <v>7.71</v>
      </c>
      <c r="M678" s="132"/>
      <c r="N678" s="132">
        <v>0</v>
      </c>
      <c r="O678" s="132"/>
      <c r="P678" s="132"/>
      <c r="Q678" s="132"/>
      <c r="R678" s="132"/>
      <c r="S678" s="132"/>
      <c r="T678" s="132"/>
      <c r="U678" s="132"/>
      <c r="V678" s="132"/>
      <c r="W678" s="134"/>
      <c r="X678" s="132"/>
    </row>
    <row r="679" spans="1:24" ht="15.75" customHeight="1" thickTop="1" thickBot="1" x14ac:dyDescent="0.25">
      <c r="A679" s="129" t="s">
        <v>188</v>
      </c>
      <c r="B679" s="129">
        <v>677</v>
      </c>
      <c r="C679" s="129" t="s">
        <v>279</v>
      </c>
      <c r="D679" s="125"/>
      <c r="E679" s="125">
        <v>0.31</v>
      </c>
      <c r="F679" s="125">
        <v>0</v>
      </c>
      <c r="G679" s="130">
        <v>140771500</v>
      </c>
      <c r="H679" s="130">
        <v>42776</v>
      </c>
      <c r="I679" s="130">
        <v>2991</v>
      </c>
      <c r="J679" s="125"/>
      <c r="K679" s="125">
        <v>1.82</v>
      </c>
      <c r="L679" s="125">
        <v>0.57999999999999996</v>
      </c>
      <c r="M679" s="125"/>
      <c r="N679" s="125">
        <v>0</v>
      </c>
      <c r="O679" s="125"/>
      <c r="P679" s="125"/>
      <c r="Q679" s="125"/>
      <c r="R679" s="125"/>
      <c r="S679" s="125"/>
      <c r="T679" s="125"/>
      <c r="U679" s="125"/>
      <c r="V679" s="125"/>
      <c r="W679" s="128"/>
      <c r="X679" s="125"/>
    </row>
    <row r="680" spans="1:24" ht="15.75" customHeight="1" thickTop="1" thickBot="1" x14ac:dyDescent="0.25">
      <c r="A680" s="131" t="s">
        <v>187</v>
      </c>
      <c r="B680" s="131">
        <v>678</v>
      </c>
      <c r="C680" s="131" t="s">
        <v>279</v>
      </c>
      <c r="D680" s="132"/>
      <c r="E680" s="132">
        <v>2.16</v>
      </c>
      <c r="F680" s="135">
        <v>-0.92</v>
      </c>
      <c r="G680" s="133">
        <v>243500</v>
      </c>
      <c r="H680" s="132">
        <v>529</v>
      </c>
      <c r="I680" s="132">
        <v>665</v>
      </c>
      <c r="J680" s="132">
        <v>17.760000000000002</v>
      </c>
      <c r="K680" s="132">
        <v>0.64</v>
      </c>
      <c r="L680" s="132">
        <v>2.1</v>
      </c>
      <c r="M680" s="132">
        <v>0.02</v>
      </c>
      <c r="N680" s="132">
        <v>0.12</v>
      </c>
      <c r="O680" s="132"/>
      <c r="P680" s="132"/>
      <c r="Q680" s="132"/>
      <c r="R680" s="132">
        <v>0.92</v>
      </c>
      <c r="S680" s="132"/>
      <c r="T680" s="132"/>
      <c r="U680" s="132"/>
      <c r="V680" s="132"/>
      <c r="W680" s="134"/>
      <c r="X680" s="132"/>
    </row>
    <row r="681" spans="1:24" ht="15.75" customHeight="1" thickTop="1" thickBot="1" x14ac:dyDescent="0.25">
      <c r="A681" s="129" t="s">
        <v>186</v>
      </c>
      <c r="B681" s="129">
        <v>679</v>
      </c>
      <c r="C681" s="129" t="s">
        <v>279</v>
      </c>
      <c r="D681" s="125"/>
      <c r="E681" s="125">
        <v>3.76</v>
      </c>
      <c r="F681" s="128">
        <v>0.53</v>
      </c>
      <c r="G681" s="130">
        <v>22600</v>
      </c>
      <c r="H681" s="125">
        <v>85</v>
      </c>
      <c r="I681" s="130">
        <v>2222</v>
      </c>
      <c r="J681" s="125"/>
      <c r="K681" s="125">
        <v>0.68</v>
      </c>
      <c r="L681" s="125">
        <v>0.13</v>
      </c>
      <c r="M681" s="125">
        <v>0.06</v>
      </c>
      <c r="N681" s="125">
        <v>0</v>
      </c>
      <c r="O681" s="125"/>
      <c r="P681" s="125"/>
      <c r="Q681" s="125"/>
      <c r="R681" s="125">
        <v>1.6</v>
      </c>
      <c r="S681" s="125"/>
      <c r="T681" s="125"/>
      <c r="U681" s="125"/>
      <c r="V681" s="125"/>
      <c r="W681" s="128"/>
      <c r="X681" s="125"/>
    </row>
    <row r="682" spans="1:24" ht="15.75" customHeight="1" thickTop="1" thickBot="1" x14ac:dyDescent="0.25">
      <c r="A682" s="131" t="s">
        <v>185</v>
      </c>
      <c r="B682" s="131">
        <v>680</v>
      </c>
      <c r="C682" s="131" t="s">
        <v>279</v>
      </c>
      <c r="D682" s="132"/>
      <c r="E682" s="132">
        <v>2.96</v>
      </c>
      <c r="F682" s="135">
        <v>-1.99</v>
      </c>
      <c r="G682" s="133">
        <v>11683900</v>
      </c>
      <c r="H682" s="133">
        <v>34949</v>
      </c>
      <c r="I682" s="133">
        <v>2017</v>
      </c>
      <c r="J682" s="132">
        <v>24.37</v>
      </c>
      <c r="K682" s="132">
        <v>0.8</v>
      </c>
      <c r="L682" s="132">
        <v>2.56</v>
      </c>
      <c r="M682" s="132"/>
      <c r="N682" s="132">
        <v>0.12</v>
      </c>
      <c r="O682" s="132"/>
      <c r="P682" s="132"/>
      <c r="Q682" s="132"/>
      <c r="R682" s="132"/>
      <c r="S682" s="132"/>
      <c r="T682" s="132"/>
      <c r="U682" s="132"/>
      <c r="V682" s="132"/>
      <c r="W682" s="134"/>
      <c r="X682" s="132"/>
    </row>
    <row r="683" spans="1:24" ht="15.75" customHeight="1" thickTop="1" thickBot="1" x14ac:dyDescent="0.25">
      <c r="A683" s="129" t="b">
        <v>1</v>
      </c>
      <c r="B683" s="129">
        <v>681</v>
      </c>
      <c r="C683" s="129" t="s">
        <v>279</v>
      </c>
      <c r="D683" s="125"/>
      <c r="E683" s="125">
        <v>3.08</v>
      </c>
      <c r="F683" s="126">
        <v>-0.65</v>
      </c>
      <c r="G683" s="130">
        <v>34299300</v>
      </c>
      <c r="H683" s="130">
        <v>105266</v>
      </c>
      <c r="I683" s="130">
        <v>102774</v>
      </c>
      <c r="J683" s="125">
        <v>163.49</v>
      </c>
      <c r="K683" s="125">
        <v>1.22</v>
      </c>
      <c r="L683" s="125">
        <v>6.25</v>
      </c>
      <c r="M683" s="125">
        <v>7.0000000000000007E-2</v>
      </c>
      <c r="N683" s="125">
        <v>0.02</v>
      </c>
      <c r="O683" s="125"/>
      <c r="P683" s="125"/>
      <c r="Q683" s="125"/>
      <c r="R683" s="125">
        <v>2.2599999999999998</v>
      </c>
      <c r="S683" s="125"/>
      <c r="T683" s="125"/>
      <c r="U683" s="125"/>
      <c r="V683" s="125"/>
      <c r="W683" s="128"/>
      <c r="X683" s="125"/>
    </row>
    <row r="684" spans="1:24" ht="15.75" customHeight="1" thickTop="1" thickBot="1" x14ac:dyDescent="0.25">
      <c r="A684" s="131" t="s">
        <v>184</v>
      </c>
      <c r="B684" s="131">
        <v>682</v>
      </c>
      <c r="C684" s="131" t="s">
        <v>279</v>
      </c>
      <c r="D684" s="132"/>
      <c r="E684" s="132">
        <v>12</v>
      </c>
      <c r="F684" s="135">
        <v>-8.4</v>
      </c>
      <c r="G684" s="133">
        <v>81000</v>
      </c>
      <c r="H684" s="132">
        <v>980</v>
      </c>
      <c r="I684" s="133">
        <v>3118</v>
      </c>
      <c r="J684" s="132">
        <v>25.01</v>
      </c>
      <c r="K684" s="132">
        <v>1.97</v>
      </c>
      <c r="L684" s="132">
        <v>0.47</v>
      </c>
      <c r="M684" s="132">
        <v>0.4</v>
      </c>
      <c r="N684" s="132">
        <v>0.48</v>
      </c>
      <c r="O684" s="132"/>
      <c r="P684" s="132"/>
      <c r="Q684" s="132"/>
      <c r="R684" s="132">
        <v>3.82</v>
      </c>
      <c r="S684" s="132"/>
      <c r="T684" s="132"/>
      <c r="U684" s="132"/>
      <c r="V684" s="132"/>
      <c r="W684" s="134"/>
      <c r="X684" s="132"/>
    </row>
    <row r="685" spans="1:24" ht="15.75" customHeight="1" thickTop="1" thickBot="1" x14ac:dyDescent="0.25">
      <c r="A685" s="129" t="s">
        <v>183</v>
      </c>
      <c r="B685" s="129">
        <v>683</v>
      </c>
      <c r="C685" s="129" t="s">
        <v>279</v>
      </c>
      <c r="D685" s="125"/>
      <c r="E685" s="125">
        <v>2.82</v>
      </c>
      <c r="F685" s="126">
        <v>-0.7</v>
      </c>
      <c r="G685" s="130">
        <v>10715400</v>
      </c>
      <c r="H685" s="130">
        <v>30274</v>
      </c>
      <c r="I685" s="130">
        <v>5972</v>
      </c>
      <c r="J685" s="125">
        <v>9.67</v>
      </c>
      <c r="K685" s="125">
        <v>1</v>
      </c>
      <c r="L685" s="125">
        <v>2.2400000000000002</v>
      </c>
      <c r="M685" s="125"/>
      <c r="N685" s="125">
        <v>0.28999999999999998</v>
      </c>
      <c r="O685" s="125"/>
      <c r="P685" s="125"/>
      <c r="Q685" s="125"/>
      <c r="R685" s="125">
        <v>1.76</v>
      </c>
      <c r="S685" s="125"/>
      <c r="T685" s="125"/>
      <c r="U685" s="125"/>
      <c r="V685" s="125"/>
      <c r="W685" s="128"/>
      <c r="X685" s="125"/>
    </row>
    <row r="686" spans="1:24" ht="15.75" customHeight="1" thickTop="1" thickBot="1" x14ac:dyDescent="0.25">
      <c r="A686" s="131" t="s">
        <v>182</v>
      </c>
      <c r="B686" s="131">
        <v>684</v>
      </c>
      <c r="C686" s="132" t="s">
        <v>977</v>
      </c>
      <c r="D686" s="132" t="s">
        <v>118</v>
      </c>
      <c r="E686" s="132">
        <v>0.01</v>
      </c>
      <c r="F686" s="132">
        <v>0</v>
      </c>
      <c r="G686" s="132">
        <v>0</v>
      </c>
      <c r="H686" s="132">
        <v>0</v>
      </c>
      <c r="I686" s="132">
        <v>68</v>
      </c>
      <c r="J686" s="132"/>
      <c r="K686" s="132"/>
      <c r="L686" s="132">
        <v>-1.2</v>
      </c>
      <c r="M686" s="132"/>
      <c r="N686" s="132">
        <v>0</v>
      </c>
      <c r="O686" s="132">
        <v>-30.09</v>
      </c>
      <c r="P686" s="132"/>
      <c r="Q686" s="132">
        <v>-85.19</v>
      </c>
      <c r="R686" s="132"/>
      <c r="S686" s="132">
        <v>99.85</v>
      </c>
      <c r="T686" s="132"/>
      <c r="U686" s="132"/>
      <c r="V686" s="132"/>
      <c r="W686" s="134"/>
      <c r="X686" s="132"/>
    </row>
    <row r="687" spans="1:24" ht="15.75" customHeight="1" thickTop="1" thickBot="1" x14ac:dyDescent="0.25">
      <c r="A687" s="129" t="s">
        <v>181</v>
      </c>
      <c r="B687" s="129">
        <v>685</v>
      </c>
      <c r="C687" s="129" t="s">
        <v>279</v>
      </c>
      <c r="D687" s="125" t="s">
        <v>133</v>
      </c>
      <c r="E687" s="125">
        <v>0.35</v>
      </c>
      <c r="F687" s="125">
        <v>0</v>
      </c>
      <c r="G687" s="130">
        <v>3273900</v>
      </c>
      <c r="H687" s="130">
        <v>1132</v>
      </c>
      <c r="I687" s="125">
        <v>666</v>
      </c>
      <c r="J687" s="125"/>
      <c r="K687" s="125">
        <v>1.67</v>
      </c>
      <c r="L687" s="125">
        <v>2.13</v>
      </c>
      <c r="M687" s="125"/>
      <c r="N687" s="125">
        <v>0</v>
      </c>
      <c r="O687" s="125"/>
      <c r="P687" s="125"/>
      <c r="Q687" s="125"/>
      <c r="R687" s="125"/>
      <c r="S687" s="125"/>
      <c r="T687" s="125"/>
      <c r="U687" s="125"/>
      <c r="V687" s="125"/>
      <c r="W687" s="128"/>
      <c r="X687" s="125"/>
    </row>
    <row r="688" spans="1:24" ht="15.75" customHeight="1" thickTop="1" thickBot="1" x14ac:dyDescent="0.25">
      <c r="A688" s="131" t="s">
        <v>180</v>
      </c>
      <c r="B688" s="131">
        <v>686</v>
      </c>
      <c r="C688" s="131" t="s">
        <v>279</v>
      </c>
      <c r="D688" s="132"/>
      <c r="E688" s="132">
        <v>4.26</v>
      </c>
      <c r="F688" s="135">
        <v>-3.18</v>
      </c>
      <c r="G688" s="133">
        <v>4416500</v>
      </c>
      <c r="H688" s="133">
        <v>18898</v>
      </c>
      <c r="I688" s="133">
        <v>2342</v>
      </c>
      <c r="J688" s="132">
        <v>15.47</v>
      </c>
      <c r="K688" s="132">
        <v>1.79</v>
      </c>
      <c r="L688" s="132">
        <v>0.33</v>
      </c>
      <c r="M688" s="132">
        <v>0.08</v>
      </c>
      <c r="N688" s="132">
        <v>0.28000000000000003</v>
      </c>
      <c r="O688" s="132"/>
      <c r="P688" s="132"/>
      <c r="Q688" s="132"/>
      <c r="R688" s="132">
        <v>3.75</v>
      </c>
      <c r="S688" s="132"/>
      <c r="T688" s="132"/>
      <c r="U688" s="132"/>
      <c r="V688" s="132"/>
      <c r="W688" s="134"/>
      <c r="X688" s="132"/>
    </row>
    <row r="689" spans="1:24" ht="15.75" customHeight="1" thickTop="1" thickBot="1" x14ac:dyDescent="0.25">
      <c r="A689" s="129" t="s">
        <v>179</v>
      </c>
      <c r="B689" s="129">
        <v>687</v>
      </c>
      <c r="C689" s="129" t="s">
        <v>279</v>
      </c>
      <c r="D689" s="125"/>
      <c r="E689" s="125">
        <v>7.05</v>
      </c>
      <c r="F689" s="128">
        <v>0.71</v>
      </c>
      <c r="G689" s="130">
        <v>2200</v>
      </c>
      <c r="H689" s="125">
        <v>16</v>
      </c>
      <c r="I689" s="130">
        <v>2702</v>
      </c>
      <c r="J689" s="125">
        <v>18.059999999999999</v>
      </c>
      <c r="K689" s="125">
        <v>0.81</v>
      </c>
      <c r="L689" s="125">
        <v>0.3</v>
      </c>
      <c r="M689" s="125">
        <v>0.12</v>
      </c>
      <c r="N689" s="125">
        <v>0.39</v>
      </c>
      <c r="O689" s="125"/>
      <c r="P689" s="125"/>
      <c r="Q689" s="125"/>
      <c r="R689" s="125">
        <v>2.5</v>
      </c>
      <c r="S689" s="125"/>
      <c r="T689" s="125"/>
      <c r="U689" s="125"/>
      <c r="V689" s="125"/>
      <c r="W689" s="128"/>
      <c r="X689" s="125"/>
    </row>
    <row r="690" spans="1:24" ht="15.75" customHeight="1" thickTop="1" thickBot="1" x14ac:dyDescent="0.25">
      <c r="A690" s="131" t="s">
        <v>178</v>
      </c>
      <c r="B690" s="131">
        <v>688</v>
      </c>
      <c r="C690" s="131" t="s">
        <v>279</v>
      </c>
      <c r="D690" s="132"/>
      <c r="E690" s="132">
        <v>1.87</v>
      </c>
      <c r="F690" s="135">
        <v>-3.61</v>
      </c>
      <c r="G690" s="133">
        <v>64852000</v>
      </c>
      <c r="H690" s="133">
        <v>122864</v>
      </c>
      <c r="I690" s="133">
        <v>15748</v>
      </c>
      <c r="J690" s="132">
        <v>24.98</v>
      </c>
      <c r="K690" s="132">
        <v>1.6</v>
      </c>
      <c r="L690" s="132">
        <v>0.24</v>
      </c>
      <c r="M690" s="132"/>
      <c r="N690" s="132">
        <v>7.0000000000000007E-2</v>
      </c>
      <c r="O690" s="132"/>
      <c r="P690" s="132"/>
      <c r="Q690" s="132"/>
      <c r="R690" s="132"/>
      <c r="S690" s="132"/>
      <c r="T690" s="132"/>
      <c r="U690" s="132"/>
      <c r="V690" s="132"/>
      <c r="W690" s="134"/>
      <c r="X690" s="132"/>
    </row>
    <row r="691" spans="1:24" ht="15.75" customHeight="1" thickTop="1" thickBot="1" x14ac:dyDescent="0.25">
      <c r="A691" s="129" t="s">
        <v>177</v>
      </c>
      <c r="B691" s="129">
        <v>689</v>
      </c>
      <c r="C691" s="129" t="s">
        <v>279</v>
      </c>
      <c r="D691" s="125"/>
      <c r="E691" s="125">
        <v>17</v>
      </c>
      <c r="F691" s="126">
        <v>-0.57999999999999996</v>
      </c>
      <c r="G691" s="130">
        <v>51202900</v>
      </c>
      <c r="H691" s="130">
        <v>877520</v>
      </c>
      <c r="I691" s="130">
        <v>30982</v>
      </c>
      <c r="J691" s="125"/>
      <c r="K691" s="125">
        <v>1.84</v>
      </c>
      <c r="L691" s="125">
        <v>0.73</v>
      </c>
      <c r="M691" s="125">
        <v>0.02</v>
      </c>
      <c r="N691" s="125">
        <v>0</v>
      </c>
      <c r="O691" s="125"/>
      <c r="P691" s="125"/>
      <c r="Q691" s="125"/>
      <c r="R691" s="125">
        <v>0.12</v>
      </c>
      <c r="S691" s="125"/>
      <c r="T691" s="125"/>
      <c r="U691" s="125"/>
      <c r="V691" s="125"/>
      <c r="W691" s="128"/>
      <c r="X691" s="125"/>
    </row>
    <row r="692" spans="1:24" ht="15.75" customHeight="1" thickTop="1" thickBot="1" x14ac:dyDescent="0.25">
      <c r="A692" s="131" t="s">
        <v>1022</v>
      </c>
      <c r="B692" s="131">
        <v>690</v>
      </c>
      <c r="C692" s="131" t="s">
        <v>279</v>
      </c>
      <c r="D692" s="132"/>
      <c r="E692" s="132">
        <v>1.1200000000000001</v>
      </c>
      <c r="F692" s="135">
        <v>-0.88</v>
      </c>
      <c r="G692" s="133">
        <v>439408500</v>
      </c>
      <c r="H692" s="133">
        <v>490455</v>
      </c>
      <c r="I692" s="133">
        <v>107979</v>
      </c>
      <c r="J692" s="132">
        <v>12.37</v>
      </c>
      <c r="K692" s="132">
        <v>0.52</v>
      </c>
      <c r="L692" s="132"/>
      <c r="M692" s="132">
        <v>0.05</v>
      </c>
      <c r="N692" s="132">
        <v>0.09</v>
      </c>
      <c r="O692" s="132"/>
      <c r="P692" s="132"/>
      <c r="Q692" s="132"/>
      <c r="R692" s="132">
        <v>3.98</v>
      </c>
      <c r="S692" s="132"/>
      <c r="T692" s="132"/>
      <c r="U692" s="132"/>
      <c r="V692" s="132"/>
      <c r="W692" s="134"/>
      <c r="X692" s="132"/>
    </row>
    <row r="693" spans="1:24" ht="15.75" customHeight="1" thickTop="1" thickBot="1" x14ac:dyDescent="0.25">
      <c r="A693" s="129" t="s">
        <v>176</v>
      </c>
      <c r="B693" s="129">
        <v>691</v>
      </c>
      <c r="C693" s="129" t="s">
        <v>279</v>
      </c>
      <c r="D693" s="125"/>
      <c r="E693" s="125">
        <v>5</v>
      </c>
      <c r="F693" s="125">
        <v>0</v>
      </c>
      <c r="G693" s="130">
        <v>1697500</v>
      </c>
      <c r="H693" s="130">
        <v>8508</v>
      </c>
      <c r="I693" s="130">
        <v>3080</v>
      </c>
      <c r="J693" s="125"/>
      <c r="K693" s="125">
        <v>1.25</v>
      </c>
      <c r="L693" s="125">
        <v>4.5599999999999996</v>
      </c>
      <c r="M693" s="125"/>
      <c r="N693" s="125">
        <v>0</v>
      </c>
      <c r="O693" s="125"/>
      <c r="P693" s="125"/>
      <c r="Q693" s="125"/>
      <c r="R693" s="125"/>
      <c r="S693" s="125"/>
      <c r="T693" s="125"/>
      <c r="U693" s="125"/>
      <c r="V693" s="125"/>
      <c r="W693" s="128"/>
      <c r="X693" s="125"/>
    </row>
    <row r="694" spans="1:24" ht="15.75" customHeight="1" thickTop="1" thickBot="1" x14ac:dyDescent="0.25">
      <c r="A694" s="131" t="s">
        <v>175</v>
      </c>
      <c r="B694" s="131">
        <v>692</v>
      </c>
      <c r="C694" s="132" t="s">
        <v>977</v>
      </c>
      <c r="D694" s="132"/>
      <c r="E694" s="132">
        <v>23</v>
      </c>
      <c r="F694" s="132">
        <v>0</v>
      </c>
      <c r="G694" s="132">
        <v>0</v>
      </c>
      <c r="H694" s="132">
        <v>0</v>
      </c>
      <c r="I694" s="133">
        <v>1150</v>
      </c>
      <c r="J694" s="132"/>
      <c r="K694" s="132">
        <v>0.49</v>
      </c>
      <c r="L694" s="132">
        <v>0.72</v>
      </c>
      <c r="M694" s="132"/>
      <c r="N694" s="132">
        <v>0</v>
      </c>
      <c r="O694" s="132">
        <v>-1.54</v>
      </c>
      <c r="P694" s="132">
        <v>-3.45</v>
      </c>
      <c r="Q694" s="132">
        <v>-0.4</v>
      </c>
      <c r="R694" s="132"/>
      <c r="S694" s="132">
        <v>32.97</v>
      </c>
      <c r="T694" s="132"/>
      <c r="U694" s="132"/>
      <c r="V694" s="132"/>
      <c r="W694" s="134"/>
      <c r="X694" s="132"/>
    </row>
    <row r="695" spans="1:24" ht="15.75" customHeight="1" thickTop="1" thickBot="1" x14ac:dyDescent="0.25">
      <c r="A695" s="129" t="s">
        <v>174</v>
      </c>
      <c r="B695" s="129">
        <v>693</v>
      </c>
      <c r="C695" s="129" t="s">
        <v>279</v>
      </c>
      <c r="D695" s="125"/>
      <c r="E695" s="125">
        <v>50</v>
      </c>
      <c r="F695" s="125">
        <v>0</v>
      </c>
      <c r="G695" s="125">
        <v>600</v>
      </c>
      <c r="H695" s="125">
        <v>30</v>
      </c>
      <c r="I695" s="130">
        <v>2892</v>
      </c>
      <c r="J695" s="125"/>
      <c r="K695" s="125">
        <v>0.41</v>
      </c>
      <c r="L695" s="125">
        <v>0.38</v>
      </c>
      <c r="M695" s="125">
        <v>0.5</v>
      </c>
      <c r="N695" s="125">
        <v>0</v>
      </c>
      <c r="O695" s="125"/>
      <c r="P695" s="125"/>
      <c r="Q695" s="125"/>
      <c r="R695" s="125">
        <v>6.8</v>
      </c>
      <c r="S695" s="125"/>
      <c r="T695" s="125"/>
      <c r="U695" s="125"/>
      <c r="V695" s="125"/>
      <c r="W695" s="128"/>
      <c r="X695" s="125"/>
    </row>
    <row r="696" spans="1:24" ht="15.75" customHeight="1" thickTop="1" thickBot="1" x14ac:dyDescent="0.25">
      <c r="A696" s="131" t="s">
        <v>173</v>
      </c>
      <c r="B696" s="131">
        <v>694</v>
      </c>
      <c r="C696" s="131" t="s">
        <v>279</v>
      </c>
      <c r="D696" s="132"/>
      <c r="E696" s="132">
        <v>11.7</v>
      </c>
      <c r="F696" s="135">
        <v>-0.85</v>
      </c>
      <c r="G696" s="133">
        <v>2644200</v>
      </c>
      <c r="H696" s="133">
        <v>31009</v>
      </c>
      <c r="I696" s="133">
        <v>46683</v>
      </c>
      <c r="J696" s="132">
        <v>15.48</v>
      </c>
      <c r="K696" s="132">
        <v>3.27</v>
      </c>
      <c r="L696" s="132">
        <v>0.67</v>
      </c>
      <c r="M696" s="132">
        <v>0.3</v>
      </c>
      <c r="N696" s="132">
        <v>0.76</v>
      </c>
      <c r="O696" s="132"/>
      <c r="P696" s="132"/>
      <c r="Q696" s="132"/>
      <c r="R696" s="132">
        <v>5.08</v>
      </c>
      <c r="S696" s="132"/>
      <c r="T696" s="132"/>
      <c r="U696" s="132"/>
      <c r="V696" s="132"/>
      <c r="W696" s="134"/>
      <c r="X696" s="132"/>
    </row>
    <row r="697" spans="1:24" ht="15.75" customHeight="1" thickTop="1" thickBot="1" x14ac:dyDescent="0.25">
      <c r="A697" s="129" t="s">
        <v>172</v>
      </c>
      <c r="B697" s="129">
        <v>695</v>
      </c>
      <c r="C697" s="129" t="s">
        <v>279</v>
      </c>
      <c r="D697" s="125"/>
      <c r="E697" s="125">
        <v>17.5</v>
      </c>
      <c r="F697" s="126">
        <v>-1.1299999999999999</v>
      </c>
      <c r="G697" s="130">
        <v>22582500</v>
      </c>
      <c r="H697" s="130">
        <v>396497</v>
      </c>
      <c r="I697" s="130">
        <v>83507</v>
      </c>
      <c r="J697" s="125">
        <v>11.59</v>
      </c>
      <c r="K697" s="125">
        <v>1.52</v>
      </c>
      <c r="L697" s="125">
        <v>1.7</v>
      </c>
      <c r="M697" s="125">
        <v>0.4</v>
      </c>
      <c r="N697" s="125">
        <v>1.51</v>
      </c>
      <c r="O697" s="125"/>
      <c r="P697" s="125"/>
      <c r="Q697" s="125"/>
      <c r="R697" s="125">
        <v>4.07</v>
      </c>
      <c r="S697" s="125"/>
      <c r="T697" s="125"/>
      <c r="U697" s="125"/>
      <c r="V697" s="125"/>
      <c r="W697" s="128"/>
      <c r="X697" s="125"/>
    </row>
    <row r="698" spans="1:24" ht="15.75" customHeight="1" thickTop="1" thickBot="1" x14ac:dyDescent="0.25">
      <c r="A698" s="131" t="s">
        <v>171</v>
      </c>
      <c r="B698" s="131">
        <v>696</v>
      </c>
      <c r="C698" s="131" t="s">
        <v>279</v>
      </c>
      <c r="D698" s="132"/>
      <c r="E698" s="132">
        <v>1.1299999999999999</v>
      </c>
      <c r="F698" s="135">
        <v>-4.24</v>
      </c>
      <c r="G698" s="133">
        <v>6487700</v>
      </c>
      <c r="H698" s="133">
        <v>7455</v>
      </c>
      <c r="I698" s="133">
        <v>1012</v>
      </c>
      <c r="J698" s="132">
        <v>145.78</v>
      </c>
      <c r="K698" s="132">
        <v>1.33</v>
      </c>
      <c r="L698" s="132">
        <v>0.81</v>
      </c>
      <c r="M698" s="132"/>
      <c r="N698" s="132">
        <v>0.01</v>
      </c>
      <c r="O698" s="132"/>
      <c r="P698" s="132"/>
      <c r="Q698" s="132"/>
      <c r="R698" s="132">
        <v>3.62</v>
      </c>
      <c r="S698" s="132"/>
      <c r="T698" s="132"/>
      <c r="U698" s="132"/>
      <c r="V698" s="132"/>
      <c r="W698" s="134"/>
      <c r="X698" s="132"/>
    </row>
    <row r="699" spans="1:24" ht="15.75" customHeight="1" thickTop="1" thickBot="1" x14ac:dyDescent="0.25">
      <c r="A699" s="129" t="s">
        <v>170</v>
      </c>
      <c r="B699" s="129">
        <v>697</v>
      </c>
      <c r="C699" s="129" t="s">
        <v>279</v>
      </c>
      <c r="D699" s="125"/>
      <c r="E699" s="125">
        <v>6.75</v>
      </c>
      <c r="F699" s="128">
        <v>0.75</v>
      </c>
      <c r="G699" s="130">
        <v>1504900</v>
      </c>
      <c r="H699" s="130">
        <v>10444</v>
      </c>
      <c r="I699" s="130">
        <v>2045</v>
      </c>
      <c r="J699" s="125">
        <v>4.92</v>
      </c>
      <c r="K699" s="125">
        <v>1.38</v>
      </c>
      <c r="L699" s="125">
        <v>4.88</v>
      </c>
      <c r="M699" s="125">
        <v>0.2</v>
      </c>
      <c r="N699" s="125">
        <v>1.37</v>
      </c>
      <c r="O699" s="125"/>
      <c r="P699" s="125"/>
      <c r="Q699" s="125"/>
      <c r="R699" s="125">
        <v>2.99</v>
      </c>
      <c r="S699" s="125"/>
      <c r="T699" s="125"/>
      <c r="U699" s="125"/>
      <c r="V699" s="125"/>
      <c r="W699" s="128"/>
      <c r="X699" s="125"/>
    </row>
    <row r="700" spans="1:24" ht="15.75" customHeight="1" thickTop="1" thickBot="1" x14ac:dyDescent="0.25">
      <c r="A700" s="131" t="s">
        <v>169</v>
      </c>
      <c r="B700" s="131">
        <v>698</v>
      </c>
      <c r="C700" s="131" t="s">
        <v>279</v>
      </c>
      <c r="D700" s="132"/>
      <c r="E700" s="132">
        <v>34</v>
      </c>
      <c r="F700" s="132">
        <v>0</v>
      </c>
      <c r="G700" s="133">
        <v>3821500</v>
      </c>
      <c r="H700" s="133">
        <v>129981</v>
      </c>
      <c r="I700" s="133">
        <v>27493</v>
      </c>
      <c r="J700" s="132">
        <v>13.45</v>
      </c>
      <c r="K700" s="132">
        <v>2.74</v>
      </c>
      <c r="L700" s="132">
        <v>0.48</v>
      </c>
      <c r="M700" s="132">
        <v>0.8</v>
      </c>
      <c r="N700" s="132">
        <v>2.5299999999999998</v>
      </c>
      <c r="O700" s="132"/>
      <c r="P700" s="132"/>
      <c r="Q700" s="132"/>
      <c r="R700" s="132">
        <v>5</v>
      </c>
      <c r="S700" s="132"/>
      <c r="T700" s="132"/>
      <c r="U700" s="132"/>
      <c r="V700" s="132"/>
      <c r="W700" s="134"/>
      <c r="X700" s="132"/>
    </row>
    <row r="701" spans="1:24" ht="15.75" customHeight="1" thickTop="1" thickBot="1" x14ac:dyDescent="0.25">
      <c r="A701" s="129" t="s">
        <v>168</v>
      </c>
      <c r="B701" s="129">
        <v>699</v>
      </c>
      <c r="C701" s="129" t="s">
        <v>279</v>
      </c>
      <c r="D701" s="125"/>
      <c r="E701" s="125">
        <v>0.89</v>
      </c>
      <c r="F701" s="128">
        <v>7.23</v>
      </c>
      <c r="G701" s="130">
        <v>13082800</v>
      </c>
      <c r="H701" s="130">
        <v>11514</v>
      </c>
      <c r="I701" s="125">
        <v>712</v>
      </c>
      <c r="J701" s="127">
        <v>6158.34</v>
      </c>
      <c r="K701" s="125">
        <v>1.1599999999999999</v>
      </c>
      <c r="L701" s="125">
        <v>0.16</v>
      </c>
      <c r="M701" s="125"/>
      <c r="N701" s="125">
        <v>0</v>
      </c>
      <c r="O701" s="125"/>
      <c r="P701" s="125"/>
      <c r="Q701" s="125"/>
      <c r="R701" s="125"/>
      <c r="S701" s="125"/>
      <c r="T701" s="125"/>
      <c r="U701" s="125"/>
      <c r="V701" s="125"/>
      <c r="W701" s="128"/>
      <c r="X701" s="125"/>
    </row>
    <row r="702" spans="1:24" ht="15.75" customHeight="1" thickTop="1" thickBot="1" x14ac:dyDescent="0.25">
      <c r="A702" s="131" t="s">
        <v>167</v>
      </c>
      <c r="B702" s="131">
        <v>700</v>
      </c>
      <c r="C702" s="131" t="s">
        <v>279</v>
      </c>
      <c r="D702" s="132"/>
      <c r="E702" s="132">
        <v>3.9</v>
      </c>
      <c r="F702" s="135">
        <v>-3.94</v>
      </c>
      <c r="G702" s="133">
        <v>559500</v>
      </c>
      <c r="H702" s="133">
        <v>2212</v>
      </c>
      <c r="I702" s="133">
        <v>1053</v>
      </c>
      <c r="J702" s="132">
        <v>19.62</v>
      </c>
      <c r="K702" s="132">
        <v>0.64</v>
      </c>
      <c r="L702" s="132">
        <v>0.3</v>
      </c>
      <c r="M702" s="132"/>
      <c r="N702" s="132">
        <v>0.2</v>
      </c>
      <c r="O702" s="132"/>
      <c r="P702" s="132"/>
      <c r="Q702" s="132"/>
      <c r="R702" s="132"/>
      <c r="S702" s="132"/>
      <c r="T702" s="132"/>
      <c r="U702" s="132"/>
      <c r="V702" s="132"/>
      <c r="W702" s="134"/>
      <c r="X702" s="132"/>
    </row>
    <row r="703" spans="1:24" ht="15.75" customHeight="1" thickTop="1" thickBot="1" x14ac:dyDescent="0.25">
      <c r="A703" s="129" t="s">
        <v>166</v>
      </c>
      <c r="B703" s="129">
        <v>701</v>
      </c>
      <c r="C703" s="129" t="s">
        <v>279</v>
      </c>
      <c r="D703" s="125"/>
      <c r="E703" s="125">
        <v>5.5</v>
      </c>
      <c r="F703" s="126">
        <v>-0.9</v>
      </c>
      <c r="G703" s="130">
        <v>863000</v>
      </c>
      <c r="H703" s="130">
        <v>4697</v>
      </c>
      <c r="I703" s="130">
        <v>4842</v>
      </c>
      <c r="J703" s="125">
        <v>57.53</v>
      </c>
      <c r="K703" s="125">
        <v>0.96</v>
      </c>
      <c r="L703" s="125">
        <v>0.6</v>
      </c>
      <c r="M703" s="125">
        <v>0.13</v>
      </c>
      <c r="N703" s="125">
        <v>0.1</v>
      </c>
      <c r="O703" s="125"/>
      <c r="P703" s="125"/>
      <c r="Q703" s="125"/>
      <c r="R703" s="125">
        <v>2.41</v>
      </c>
      <c r="S703" s="125"/>
      <c r="T703" s="125"/>
      <c r="U703" s="125"/>
      <c r="V703" s="125"/>
      <c r="W703" s="128"/>
      <c r="X703" s="125"/>
    </row>
    <row r="704" spans="1:24" ht="15.75" customHeight="1" thickTop="1" thickBot="1" x14ac:dyDescent="0.25">
      <c r="A704" s="131" t="s">
        <v>165</v>
      </c>
      <c r="B704" s="131">
        <v>702</v>
      </c>
      <c r="C704" s="131" t="s">
        <v>279</v>
      </c>
      <c r="D704" s="132"/>
      <c r="E704" s="132">
        <v>0.12</v>
      </c>
      <c r="F704" s="134">
        <v>9.09</v>
      </c>
      <c r="G704" s="133">
        <v>93729500</v>
      </c>
      <c r="H704" s="133">
        <v>11139</v>
      </c>
      <c r="I704" s="133">
        <v>1787</v>
      </c>
      <c r="J704" s="132"/>
      <c r="K704" s="132">
        <v>0.43</v>
      </c>
      <c r="L704" s="132">
        <v>0.99</v>
      </c>
      <c r="M704" s="132"/>
      <c r="N704" s="132">
        <v>0</v>
      </c>
      <c r="O704" s="132"/>
      <c r="P704" s="132"/>
      <c r="Q704" s="132"/>
      <c r="R704" s="132"/>
      <c r="S704" s="132"/>
      <c r="T704" s="132"/>
      <c r="U704" s="132"/>
      <c r="V704" s="132"/>
      <c r="W704" s="134"/>
      <c r="X704" s="132"/>
    </row>
    <row r="705" spans="1:24" ht="15.75" customHeight="1" thickTop="1" thickBot="1" x14ac:dyDescent="0.25">
      <c r="A705" s="129" t="s">
        <v>164</v>
      </c>
      <c r="B705" s="129">
        <v>703</v>
      </c>
      <c r="C705" s="129" t="s">
        <v>279</v>
      </c>
      <c r="D705" s="125"/>
      <c r="E705" s="125">
        <v>3.68</v>
      </c>
      <c r="F705" s="125">
        <v>0</v>
      </c>
      <c r="G705" s="130">
        <v>254900</v>
      </c>
      <c r="H705" s="125">
        <v>922</v>
      </c>
      <c r="I705" s="130">
        <v>2196</v>
      </c>
      <c r="J705" s="125">
        <v>40.31</v>
      </c>
      <c r="K705" s="125">
        <v>0.52</v>
      </c>
      <c r="L705" s="125">
        <v>0.59</v>
      </c>
      <c r="M705" s="125"/>
      <c r="N705" s="125">
        <v>0.09</v>
      </c>
      <c r="O705" s="125"/>
      <c r="P705" s="125"/>
      <c r="Q705" s="125"/>
      <c r="R705" s="125"/>
      <c r="S705" s="125"/>
      <c r="T705" s="125"/>
      <c r="U705" s="125"/>
      <c r="V705" s="125"/>
      <c r="W705" s="128"/>
      <c r="X705" s="125"/>
    </row>
    <row r="706" spans="1:24" ht="15.75" customHeight="1" thickTop="1" thickBot="1" x14ac:dyDescent="0.25">
      <c r="A706" s="131" t="s">
        <v>163</v>
      </c>
      <c r="B706" s="131">
        <v>704</v>
      </c>
      <c r="C706" s="131" t="s">
        <v>279</v>
      </c>
      <c r="D706" s="132"/>
      <c r="E706" s="132">
        <v>1.02</v>
      </c>
      <c r="F706" s="134">
        <v>7.37</v>
      </c>
      <c r="G706" s="133">
        <v>1835914500</v>
      </c>
      <c r="H706" s="133">
        <v>1938115</v>
      </c>
      <c r="I706" s="133">
        <v>5726</v>
      </c>
      <c r="J706" s="132"/>
      <c r="K706" s="132">
        <v>0.4</v>
      </c>
      <c r="L706" s="132">
        <v>1.62</v>
      </c>
      <c r="M706" s="132"/>
      <c r="N706" s="132">
        <v>0</v>
      </c>
      <c r="O706" s="132"/>
      <c r="P706" s="132"/>
      <c r="Q706" s="132"/>
      <c r="R706" s="132"/>
      <c r="S706" s="132"/>
      <c r="T706" s="132"/>
      <c r="U706" s="132"/>
      <c r="V706" s="132"/>
      <c r="W706" s="134"/>
      <c r="X706" s="132"/>
    </row>
    <row r="707" spans="1:24" ht="15.75" customHeight="1" thickTop="1" thickBot="1" x14ac:dyDescent="0.25">
      <c r="A707" s="129" t="s">
        <v>162</v>
      </c>
      <c r="B707" s="129">
        <v>705</v>
      </c>
      <c r="C707" s="129" t="s">
        <v>279</v>
      </c>
      <c r="D707" s="125"/>
      <c r="E707" s="125">
        <v>4.62</v>
      </c>
      <c r="F707" s="126">
        <v>-0.43</v>
      </c>
      <c r="G707" s="130">
        <v>107900</v>
      </c>
      <c r="H707" s="125">
        <v>496</v>
      </c>
      <c r="I707" s="130">
        <v>3084</v>
      </c>
      <c r="J707" s="125">
        <v>12.68</v>
      </c>
      <c r="K707" s="125">
        <v>1.91</v>
      </c>
      <c r="L707" s="125">
        <v>0.98</v>
      </c>
      <c r="M707" s="125">
        <v>0.14000000000000001</v>
      </c>
      <c r="N707" s="125">
        <v>0.36</v>
      </c>
      <c r="O707" s="125"/>
      <c r="P707" s="125"/>
      <c r="Q707" s="125"/>
      <c r="R707" s="125">
        <v>4.3099999999999996</v>
      </c>
      <c r="S707" s="125"/>
      <c r="T707" s="125"/>
      <c r="U707" s="125"/>
      <c r="V707" s="125"/>
      <c r="W707" s="128"/>
      <c r="X707" s="125"/>
    </row>
    <row r="708" spans="1:24" ht="15.75" customHeight="1" thickTop="1" thickBot="1" x14ac:dyDescent="0.25">
      <c r="A708" s="131" t="s">
        <v>161</v>
      </c>
      <c r="B708" s="131">
        <v>706</v>
      </c>
      <c r="C708" s="131" t="s">
        <v>279</v>
      </c>
      <c r="D708" s="132"/>
      <c r="E708" s="132">
        <v>6.35</v>
      </c>
      <c r="F708" s="132">
        <v>0</v>
      </c>
      <c r="G708" s="133">
        <v>197500</v>
      </c>
      <c r="H708" s="133">
        <v>1264</v>
      </c>
      <c r="I708" s="133">
        <v>1448</v>
      </c>
      <c r="J708" s="132">
        <v>13.5</v>
      </c>
      <c r="K708" s="132">
        <v>2.93</v>
      </c>
      <c r="L708" s="132">
        <v>0.76</v>
      </c>
      <c r="M708" s="132"/>
      <c r="N708" s="132">
        <v>0.47</v>
      </c>
      <c r="O708" s="132"/>
      <c r="P708" s="132"/>
      <c r="Q708" s="132"/>
      <c r="R708" s="132">
        <v>2.36</v>
      </c>
      <c r="S708" s="132"/>
      <c r="T708" s="132"/>
      <c r="U708" s="132"/>
      <c r="V708" s="132"/>
      <c r="W708" s="134"/>
      <c r="X708" s="132"/>
    </row>
    <row r="709" spans="1:24" ht="15.75" customHeight="1" thickTop="1" thickBot="1" x14ac:dyDescent="0.25">
      <c r="A709" s="129" t="s">
        <v>160</v>
      </c>
      <c r="B709" s="129">
        <v>707</v>
      </c>
      <c r="C709" s="129" t="s">
        <v>279</v>
      </c>
      <c r="D709" s="125"/>
      <c r="E709" s="125">
        <v>1.71</v>
      </c>
      <c r="F709" s="128">
        <v>1.79</v>
      </c>
      <c r="G709" s="130">
        <v>1265600</v>
      </c>
      <c r="H709" s="130">
        <v>2172</v>
      </c>
      <c r="I709" s="125">
        <v>976</v>
      </c>
      <c r="J709" s="125">
        <v>16.88</v>
      </c>
      <c r="K709" s="125">
        <v>0.72</v>
      </c>
      <c r="L709" s="125">
        <v>0.12</v>
      </c>
      <c r="M709" s="125">
        <v>0.04</v>
      </c>
      <c r="N709" s="125">
        <v>0.1</v>
      </c>
      <c r="O709" s="125"/>
      <c r="P709" s="125"/>
      <c r="Q709" s="125"/>
      <c r="R709" s="125">
        <v>5.36</v>
      </c>
      <c r="S709" s="125"/>
      <c r="T709" s="125"/>
      <c r="U709" s="125"/>
      <c r="V709" s="125"/>
      <c r="W709" s="128"/>
      <c r="X709" s="125"/>
    </row>
    <row r="710" spans="1:24" ht="15.75" customHeight="1" thickTop="1" thickBot="1" x14ac:dyDescent="0.25">
      <c r="A710" s="131" t="s">
        <v>159</v>
      </c>
      <c r="B710" s="131">
        <v>708</v>
      </c>
      <c r="C710" s="131" t="s">
        <v>279</v>
      </c>
      <c r="D710" s="132"/>
      <c r="E710" s="132">
        <v>1.08</v>
      </c>
      <c r="F710" s="135">
        <v>-3.57</v>
      </c>
      <c r="G710" s="133">
        <v>20594400</v>
      </c>
      <c r="H710" s="133">
        <v>22547</v>
      </c>
      <c r="I710" s="133">
        <v>1335</v>
      </c>
      <c r="J710" s="132">
        <v>11.31</v>
      </c>
      <c r="K710" s="132">
        <v>1.21</v>
      </c>
      <c r="L710" s="132">
        <v>0.79</v>
      </c>
      <c r="M710" s="132">
        <v>0.06</v>
      </c>
      <c r="N710" s="132">
        <v>0.1</v>
      </c>
      <c r="O710" s="132"/>
      <c r="P710" s="132"/>
      <c r="Q710" s="132"/>
      <c r="R710" s="132">
        <v>4.91</v>
      </c>
      <c r="S710" s="132"/>
      <c r="T710" s="132"/>
      <c r="U710" s="132"/>
      <c r="V710" s="132"/>
      <c r="W710" s="134"/>
      <c r="X710" s="132"/>
    </row>
    <row r="711" spans="1:24" ht="15.75" customHeight="1" thickTop="1" thickBot="1" x14ac:dyDescent="0.25">
      <c r="A711" s="129" t="s">
        <v>158</v>
      </c>
      <c r="B711" s="129">
        <v>709</v>
      </c>
      <c r="C711" s="129" t="s">
        <v>279</v>
      </c>
      <c r="D711" s="125"/>
      <c r="E711" s="125">
        <v>1.41</v>
      </c>
      <c r="F711" s="126">
        <v>-2.08</v>
      </c>
      <c r="G711" s="130">
        <v>1662900</v>
      </c>
      <c r="H711" s="130">
        <v>2350</v>
      </c>
      <c r="I711" s="130">
        <v>1179</v>
      </c>
      <c r="J711" s="125"/>
      <c r="K711" s="125">
        <v>0.94</v>
      </c>
      <c r="L711" s="125">
        <v>1.4</v>
      </c>
      <c r="M711" s="125"/>
      <c r="N711" s="125">
        <v>0</v>
      </c>
      <c r="O711" s="125"/>
      <c r="P711" s="125"/>
      <c r="Q711" s="125"/>
      <c r="R711" s="125"/>
      <c r="S711" s="125"/>
      <c r="T711" s="125"/>
      <c r="U711" s="125"/>
      <c r="V711" s="125"/>
      <c r="W711" s="128"/>
      <c r="X711" s="125"/>
    </row>
    <row r="712" spans="1:24" ht="15.75" customHeight="1" thickTop="1" thickBot="1" x14ac:dyDescent="0.25">
      <c r="A712" s="131" t="s">
        <v>157</v>
      </c>
      <c r="B712" s="131">
        <v>710</v>
      </c>
      <c r="C712" s="132" t="s">
        <v>979</v>
      </c>
      <c r="D712" s="132" t="s">
        <v>133</v>
      </c>
      <c r="E712" s="132">
        <v>0.97</v>
      </c>
      <c r="F712" s="135">
        <v>-1.02</v>
      </c>
      <c r="G712" s="133">
        <v>4000</v>
      </c>
      <c r="H712" s="132">
        <v>4</v>
      </c>
      <c r="I712" s="133">
        <v>1111</v>
      </c>
      <c r="J712" s="132"/>
      <c r="K712" s="132">
        <v>5.39</v>
      </c>
      <c r="L712" s="132">
        <v>2.7</v>
      </c>
      <c r="M712" s="132"/>
      <c r="N712" s="132">
        <v>0</v>
      </c>
      <c r="O712" s="132">
        <v>-5.4</v>
      </c>
      <c r="P712" s="132">
        <v>-44.11</v>
      </c>
      <c r="Q712" s="132">
        <v>-50.89</v>
      </c>
      <c r="R712" s="132"/>
      <c r="S712" s="132">
        <v>3.78</v>
      </c>
      <c r="T712" s="132"/>
      <c r="U712" s="132"/>
      <c r="V712" s="132"/>
      <c r="W712" s="134"/>
      <c r="X712" s="132"/>
    </row>
    <row r="713" spans="1:24" ht="15.75" customHeight="1" thickTop="1" thickBot="1" x14ac:dyDescent="0.25">
      <c r="A713" s="129" t="s">
        <v>156</v>
      </c>
      <c r="B713" s="129">
        <v>711</v>
      </c>
      <c r="C713" s="129" t="s">
        <v>279</v>
      </c>
      <c r="D713" s="125"/>
      <c r="E713" s="125">
        <v>7.3</v>
      </c>
      <c r="F713" s="128">
        <v>2.1</v>
      </c>
      <c r="G713" s="130">
        <v>19568900</v>
      </c>
      <c r="H713" s="130">
        <v>144350</v>
      </c>
      <c r="I713" s="130">
        <v>7891</v>
      </c>
      <c r="J713" s="125">
        <v>112.19</v>
      </c>
      <c r="K713" s="125">
        <v>0.98</v>
      </c>
      <c r="L713" s="125">
        <v>3.17</v>
      </c>
      <c r="M713" s="125"/>
      <c r="N713" s="125">
        <v>7.0000000000000007E-2</v>
      </c>
      <c r="O713" s="125"/>
      <c r="P713" s="125"/>
      <c r="Q713" s="125"/>
      <c r="R713" s="125"/>
      <c r="S713" s="125"/>
      <c r="T713" s="125"/>
      <c r="U713" s="125"/>
      <c r="V713" s="125"/>
      <c r="W713" s="128"/>
      <c r="X713" s="125"/>
    </row>
    <row r="714" spans="1:24" ht="15.75" customHeight="1" thickTop="1" thickBot="1" x14ac:dyDescent="0.25">
      <c r="A714" s="131" t="s">
        <v>155</v>
      </c>
      <c r="B714" s="131">
        <v>712</v>
      </c>
      <c r="C714" s="132" t="s">
        <v>979</v>
      </c>
      <c r="D714" s="132"/>
      <c r="E714" s="132">
        <v>5.55</v>
      </c>
      <c r="F714" s="135">
        <v>-6.72</v>
      </c>
      <c r="G714" s="133">
        <v>1471000</v>
      </c>
      <c r="H714" s="133">
        <v>8195</v>
      </c>
      <c r="I714" s="133">
        <v>2789</v>
      </c>
      <c r="J714" s="132">
        <v>10.23</v>
      </c>
      <c r="K714" s="132">
        <v>0.74</v>
      </c>
      <c r="L714" s="132">
        <v>0.76</v>
      </c>
      <c r="M714" s="132">
        <v>0.1</v>
      </c>
      <c r="N714" s="132">
        <v>0.54</v>
      </c>
      <c r="O714" s="132">
        <v>6.13</v>
      </c>
      <c r="P714" s="132">
        <v>7.46</v>
      </c>
      <c r="Q714" s="132">
        <v>23.43</v>
      </c>
      <c r="R714" s="132">
        <v>1.68</v>
      </c>
      <c r="S714" s="132">
        <v>12.62</v>
      </c>
      <c r="T714" s="132"/>
      <c r="U714" s="132">
        <v>171</v>
      </c>
      <c r="V714" s="132">
        <v>167</v>
      </c>
      <c r="W714" s="134">
        <v>0.04</v>
      </c>
      <c r="X714" s="132"/>
    </row>
    <row r="715" spans="1:24" ht="15.75" customHeight="1" thickTop="1" thickBot="1" x14ac:dyDescent="0.25">
      <c r="A715" s="129" t="s">
        <v>154</v>
      </c>
      <c r="B715" s="129">
        <v>713</v>
      </c>
      <c r="C715" s="125" t="s">
        <v>979</v>
      </c>
      <c r="D715" s="125"/>
      <c r="E715" s="125">
        <v>16.600000000000001</v>
      </c>
      <c r="F715" s="128">
        <v>0.61</v>
      </c>
      <c r="G715" s="130">
        <v>2600</v>
      </c>
      <c r="H715" s="125">
        <v>43</v>
      </c>
      <c r="I715" s="125">
        <v>415</v>
      </c>
      <c r="J715" s="125"/>
      <c r="K715" s="125">
        <v>0.8</v>
      </c>
      <c r="L715" s="125">
        <v>0.32</v>
      </c>
      <c r="M715" s="125"/>
      <c r="N715" s="125">
        <v>0</v>
      </c>
      <c r="O715" s="125">
        <v>-3.17</v>
      </c>
      <c r="P715" s="125">
        <v>-4.3099999999999996</v>
      </c>
      <c r="Q715" s="125">
        <v>11.28</v>
      </c>
      <c r="R715" s="125"/>
      <c r="S715" s="125">
        <v>30.3</v>
      </c>
      <c r="T715" s="125"/>
      <c r="U715" s="125"/>
      <c r="V715" s="125"/>
      <c r="W715" s="128"/>
      <c r="X715" s="125"/>
    </row>
    <row r="716" spans="1:24" ht="15.75" customHeight="1" thickTop="1" thickBot="1" x14ac:dyDescent="0.25">
      <c r="A716" s="131" t="s">
        <v>153</v>
      </c>
      <c r="B716" s="131">
        <v>714</v>
      </c>
      <c r="C716" s="132" t="s">
        <v>977</v>
      </c>
      <c r="D716" s="132"/>
      <c r="E716" s="132">
        <v>0.34</v>
      </c>
      <c r="F716" s="132">
        <v>0</v>
      </c>
      <c r="G716" s="133">
        <v>48060800</v>
      </c>
      <c r="H716" s="133">
        <v>16262</v>
      </c>
      <c r="I716" s="133">
        <v>3444</v>
      </c>
      <c r="J716" s="132"/>
      <c r="K716" s="132">
        <v>1.17</v>
      </c>
      <c r="L716" s="132">
        <v>0.05</v>
      </c>
      <c r="M716" s="132"/>
      <c r="N716" s="132">
        <v>0</v>
      </c>
      <c r="O716" s="132">
        <v>-2.13</v>
      </c>
      <c r="P716" s="132">
        <v>-2.95</v>
      </c>
      <c r="Q716" s="132">
        <v>15.86</v>
      </c>
      <c r="R716" s="132"/>
      <c r="S716" s="132">
        <v>63.02</v>
      </c>
      <c r="T716" s="132"/>
      <c r="U716" s="132"/>
      <c r="V716" s="132"/>
      <c r="W716" s="134"/>
      <c r="X716" s="132"/>
    </row>
    <row r="717" spans="1:24" ht="15.75" customHeight="1" thickTop="1" thickBot="1" x14ac:dyDescent="0.25">
      <c r="A717" s="129" t="s">
        <v>152</v>
      </c>
      <c r="B717" s="129">
        <v>715</v>
      </c>
      <c r="C717" s="125" t="s">
        <v>977</v>
      </c>
      <c r="D717" s="125"/>
      <c r="E717" s="125">
        <v>66.25</v>
      </c>
      <c r="F717" s="126">
        <v>-0.38</v>
      </c>
      <c r="G717" s="130">
        <v>3100</v>
      </c>
      <c r="H717" s="125">
        <v>206</v>
      </c>
      <c r="I717" s="125">
        <v>497</v>
      </c>
      <c r="J717" s="125">
        <v>7.14</v>
      </c>
      <c r="K717" s="125">
        <v>1.2</v>
      </c>
      <c r="L717" s="125">
        <v>0.39</v>
      </c>
      <c r="M717" s="125">
        <v>8.9</v>
      </c>
      <c r="N717" s="125">
        <v>9.27</v>
      </c>
      <c r="O717" s="125">
        <v>16.14</v>
      </c>
      <c r="P717" s="125">
        <v>18.12</v>
      </c>
      <c r="Q717" s="125">
        <v>6.58</v>
      </c>
      <c r="R717" s="125">
        <v>13.38</v>
      </c>
      <c r="S717" s="125">
        <v>32.81</v>
      </c>
      <c r="T717" s="125"/>
      <c r="U717" s="125">
        <v>65</v>
      </c>
      <c r="V717" s="125">
        <v>45</v>
      </c>
      <c r="W717" s="128">
        <v>0.01</v>
      </c>
      <c r="X717" s="125"/>
    </row>
    <row r="718" spans="1:24" ht="15.75" customHeight="1" thickTop="1" thickBot="1" x14ac:dyDescent="0.25">
      <c r="A718" s="131" t="s">
        <v>151</v>
      </c>
      <c r="B718" s="131">
        <v>716</v>
      </c>
      <c r="C718" s="132" t="s">
        <v>979</v>
      </c>
      <c r="D718" s="132"/>
      <c r="E718" s="132">
        <v>5.9</v>
      </c>
      <c r="F718" s="134">
        <v>1.72</v>
      </c>
      <c r="G718" s="133">
        <v>35100</v>
      </c>
      <c r="H718" s="132">
        <v>206</v>
      </c>
      <c r="I718" s="133">
        <v>1912</v>
      </c>
      <c r="J718" s="132">
        <v>12.78</v>
      </c>
      <c r="K718" s="132">
        <v>1.64</v>
      </c>
      <c r="L718" s="132">
        <v>0.31</v>
      </c>
      <c r="M718" s="132">
        <v>0.2</v>
      </c>
      <c r="N718" s="132">
        <v>0.46</v>
      </c>
      <c r="O718" s="132">
        <v>13.03</v>
      </c>
      <c r="P718" s="132">
        <v>13.67</v>
      </c>
      <c r="Q718" s="132">
        <v>6</v>
      </c>
      <c r="R718" s="132">
        <v>3.45</v>
      </c>
      <c r="S718" s="132">
        <v>24.34</v>
      </c>
      <c r="T718" s="132"/>
      <c r="U718" s="132">
        <v>191</v>
      </c>
      <c r="V718" s="132">
        <v>176</v>
      </c>
      <c r="W718" s="135">
        <v>-0.01</v>
      </c>
      <c r="X718" s="132"/>
    </row>
    <row r="719" spans="1:24" ht="15.75" customHeight="1" thickTop="1" thickBot="1" x14ac:dyDescent="0.25">
      <c r="A719" s="129" t="s">
        <v>150</v>
      </c>
      <c r="B719" s="129">
        <v>717</v>
      </c>
      <c r="C719" s="125" t="s">
        <v>977</v>
      </c>
      <c r="D719" s="125"/>
      <c r="E719" s="125">
        <v>0.8</v>
      </c>
      <c r="F719" s="125">
        <v>0</v>
      </c>
      <c r="G719" s="130">
        <v>387600</v>
      </c>
      <c r="H719" s="125">
        <v>311</v>
      </c>
      <c r="I719" s="125">
        <v>712</v>
      </c>
      <c r="J719" s="125"/>
      <c r="K719" s="125">
        <v>2.42</v>
      </c>
      <c r="L719" s="125">
        <v>0.84</v>
      </c>
      <c r="M719" s="125"/>
      <c r="N719" s="125">
        <v>0</v>
      </c>
      <c r="O719" s="125">
        <v>-21.02</v>
      </c>
      <c r="P719" s="125">
        <v>-40.58</v>
      </c>
      <c r="Q719" s="125">
        <v>-404.99</v>
      </c>
      <c r="R719" s="125"/>
      <c r="S719" s="125">
        <v>58.28</v>
      </c>
      <c r="T719" s="125"/>
      <c r="U719" s="125"/>
      <c r="V719" s="125"/>
      <c r="W719" s="128"/>
      <c r="X719" s="125"/>
    </row>
    <row r="720" spans="1:24" ht="15.75" customHeight="1" thickTop="1" thickBot="1" x14ac:dyDescent="0.25">
      <c r="A720" s="131" t="s">
        <v>149</v>
      </c>
      <c r="B720" s="131">
        <v>718</v>
      </c>
      <c r="C720" s="132" t="s">
        <v>979</v>
      </c>
      <c r="D720" s="132"/>
      <c r="E720" s="132">
        <v>17.5</v>
      </c>
      <c r="F720" s="132">
        <v>0</v>
      </c>
      <c r="G720" s="132">
        <v>0</v>
      </c>
      <c r="H720" s="132">
        <v>0</v>
      </c>
      <c r="I720" s="132">
        <v>788</v>
      </c>
      <c r="J720" s="132"/>
      <c r="K720" s="132">
        <v>1.02</v>
      </c>
      <c r="L720" s="132">
        <v>0.19</v>
      </c>
      <c r="M720" s="132"/>
      <c r="N720" s="132">
        <v>0</v>
      </c>
      <c r="O720" s="132">
        <v>-2.68</v>
      </c>
      <c r="P720" s="132">
        <v>-2.59</v>
      </c>
      <c r="Q720" s="132">
        <v>6.81</v>
      </c>
      <c r="R720" s="132"/>
      <c r="S720" s="132">
        <v>25.33</v>
      </c>
      <c r="T720" s="132"/>
      <c r="U720" s="132"/>
      <c r="V720" s="132"/>
      <c r="W720" s="134"/>
      <c r="X720" s="132"/>
    </row>
    <row r="721" spans="1:24" ht="15.75" customHeight="1" thickTop="1" thickBot="1" x14ac:dyDescent="0.25">
      <c r="A721" s="129" t="s">
        <v>148</v>
      </c>
      <c r="B721" s="129">
        <v>719</v>
      </c>
      <c r="C721" s="125" t="s">
        <v>977</v>
      </c>
      <c r="D721" s="125"/>
      <c r="E721" s="125">
        <v>21.9</v>
      </c>
      <c r="F721" s="128">
        <v>0.46</v>
      </c>
      <c r="G721" s="130">
        <v>1297400</v>
      </c>
      <c r="H721" s="130">
        <v>28578</v>
      </c>
      <c r="I721" s="130">
        <v>14235</v>
      </c>
      <c r="J721" s="125">
        <v>14.31</v>
      </c>
      <c r="K721" s="125">
        <v>3.8</v>
      </c>
      <c r="L721" s="125">
        <v>0.13</v>
      </c>
      <c r="M721" s="125">
        <v>0.39</v>
      </c>
      <c r="N721" s="125">
        <v>1.53</v>
      </c>
      <c r="O721" s="125">
        <v>28.34</v>
      </c>
      <c r="P721" s="125">
        <v>27.65</v>
      </c>
      <c r="Q721" s="125">
        <v>25.89</v>
      </c>
      <c r="R721" s="125">
        <v>3.67</v>
      </c>
      <c r="S721" s="125">
        <v>39.61</v>
      </c>
      <c r="T721" s="125"/>
      <c r="U721" s="125">
        <v>194</v>
      </c>
      <c r="V721" s="125">
        <v>184</v>
      </c>
      <c r="W721" s="128">
        <v>0.28000000000000003</v>
      </c>
      <c r="X721" s="125"/>
    </row>
    <row r="722" spans="1:24" ht="15.75" customHeight="1" thickTop="1" thickBot="1" x14ac:dyDescent="0.25">
      <c r="A722" s="131" t="s">
        <v>147</v>
      </c>
      <c r="B722" s="131">
        <v>720</v>
      </c>
      <c r="C722" s="132" t="s">
        <v>979</v>
      </c>
      <c r="D722" s="132"/>
      <c r="E722" s="132">
        <v>3.6</v>
      </c>
      <c r="F722" s="135">
        <v>-1.1000000000000001</v>
      </c>
      <c r="G722" s="133">
        <v>1181100</v>
      </c>
      <c r="H722" s="133">
        <v>4276</v>
      </c>
      <c r="I722" s="133">
        <v>6883</v>
      </c>
      <c r="J722" s="132">
        <v>73.91</v>
      </c>
      <c r="K722" s="132">
        <v>0.68</v>
      </c>
      <c r="L722" s="132">
        <v>0.66</v>
      </c>
      <c r="M722" s="132">
        <v>0.02</v>
      </c>
      <c r="N722" s="132">
        <v>0.05</v>
      </c>
      <c r="O722" s="132">
        <v>0.96</v>
      </c>
      <c r="P722" s="132">
        <v>0.96</v>
      </c>
      <c r="Q722" s="132">
        <v>4.04</v>
      </c>
      <c r="R722" s="132">
        <v>0.55000000000000004</v>
      </c>
      <c r="S722" s="132">
        <v>33.700000000000003</v>
      </c>
      <c r="T722" s="132"/>
      <c r="U722" s="132">
        <v>645</v>
      </c>
      <c r="V722" s="132">
        <v>650</v>
      </c>
      <c r="W722" s="135">
        <v>-9.89</v>
      </c>
      <c r="X722" s="132"/>
    </row>
    <row r="723" spans="1:24" ht="15.75" customHeight="1" thickTop="1" thickBot="1" x14ac:dyDescent="0.25">
      <c r="A723" s="129" t="s">
        <v>146</v>
      </c>
      <c r="B723" s="129">
        <v>721</v>
      </c>
      <c r="C723" s="125" t="s">
        <v>977</v>
      </c>
      <c r="D723" s="125"/>
      <c r="E723" s="125">
        <v>6.35</v>
      </c>
      <c r="F723" s="126">
        <v>-2.31</v>
      </c>
      <c r="G723" s="130">
        <v>339800</v>
      </c>
      <c r="H723" s="130">
        <v>2179</v>
      </c>
      <c r="I723" s="130">
        <v>5969</v>
      </c>
      <c r="J723" s="125">
        <v>15.88</v>
      </c>
      <c r="K723" s="125">
        <v>1.8</v>
      </c>
      <c r="L723" s="125">
        <v>0.17</v>
      </c>
      <c r="M723" s="125">
        <v>0.17</v>
      </c>
      <c r="N723" s="125">
        <v>0.4</v>
      </c>
      <c r="O723" s="125">
        <v>12.51</v>
      </c>
      <c r="P723" s="125">
        <v>11.54</v>
      </c>
      <c r="Q723" s="125">
        <v>6.33</v>
      </c>
      <c r="R723" s="125">
        <v>4.1500000000000004</v>
      </c>
      <c r="S723" s="125">
        <v>48.28</v>
      </c>
      <c r="T723" s="125"/>
      <c r="U723" s="125">
        <v>267</v>
      </c>
      <c r="V723" s="125">
        <v>243</v>
      </c>
      <c r="W723" s="136">
        <v>1.76</v>
      </c>
      <c r="X723" s="125"/>
    </row>
    <row r="724" spans="1:24" ht="15.75" customHeight="1" thickTop="1" thickBot="1" x14ac:dyDescent="0.25">
      <c r="A724" s="131" t="s">
        <v>145</v>
      </c>
      <c r="B724" s="131">
        <v>722</v>
      </c>
      <c r="C724" s="132" t="s">
        <v>977</v>
      </c>
      <c r="D724" s="132" t="s">
        <v>133</v>
      </c>
      <c r="E724" s="132">
        <v>7.0000000000000007E-2</v>
      </c>
      <c r="F724" s="132">
        <v>0</v>
      </c>
      <c r="G724" s="133">
        <v>116587200</v>
      </c>
      <c r="H724" s="133">
        <v>7596</v>
      </c>
      <c r="I724" s="132">
        <v>921</v>
      </c>
      <c r="J724" s="132"/>
      <c r="K724" s="132">
        <v>7</v>
      </c>
      <c r="L724" s="132">
        <v>3.19</v>
      </c>
      <c r="M724" s="132"/>
      <c r="N724" s="132">
        <v>0</v>
      </c>
      <c r="O724" s="132">
        <v>-3.59</v>
      </c>
      <c r="P724" s="132">
        <v>-101.53</v>
      </c>
      <c r="Q724" s="132">
        <v>-41.9</v>
      </c>
      <c r="R724" s="132"/>
      <c r="S724" s="132">
        <v>62.28</v>
      </c>
      <c r="T724" s="132"/>
      <c r="U724" s="132"/>
      <c r="V724" s="132"/>
      <c r="W724" s="134"/>
      <c r="X724" s="132"/>
    </row>
    <row r="725" spans="1:24" ht="15.75" customHeight="1" thickTop="1" thickBot="1" x14ac:dyDescent="0.25">
      <c r="A725" s="129" t="s">
        <v>144</v>
      </c>
      <c r="B725" s="129">
        <v>723</v>
      </c>
      <c r="C725" s="125" t="s">
        <v>977</v>
      </c>
      <c r="D725" s="125"/>
      <c r="E725" s="125">
        <v>4.46</v>
      </c>
      <c r="F725" s="126">
        <v>-5.1100000000000003</v>
      </c>
      <c r="G725" s="130">
        <v>47100</v>
      </c>
      <c r="H725" s="125">
        <v>210</v>
      </c>
      <c r="I725" s="125">
        <v>446</v>
      </c>
      <c r="J725" s="125"/>
      <c r="K725" s="125">
        <v>0.57999999999999996</v>
      </c>
      <c r="L725" s="125">
        <v>1.1200000000000001</v>
      </c>
      <c r="M725" s="125"/>
      <c r="N725" s="125">
        <v>0</v>
      </c>
      <c r="O725" s="125">
        <v>-5.64</v>
      </c>
      <c r="P725" s="125">
        <v>-13.32</v>
      </c>
      <c r="Q725" s="125">
        <v>-0.82</v>
      </c>
      <c r="R725" s="125"/>
      <c r="S725" s="125">
        <v>21.39</v>
      </c>
      <c r="T725" s="125"/>
      <c r="U725" s="125"/>
      <c r="V725" s="125"/>
      <c r="W725" s="128"/>
      <c r="X725" s="125"/>
    </row>
    <row r="726" spans="1:24" ht="15.75" customHeight="1" thickTop="1" thickBot="1" x14ac:dyDescent="0.25">
      <c r="A726" s="131" t="s">
        <v>143</v>
      </c>
      <c r="B726" s="131">
        <v>724</v>
      </c>
      <c r="C726" s="132" t="s">
        <v>977</v>
      </c>
      <c r="D726" s="132"/>
      <c r="E726" s="132">
        <v>6.45</v>
      </c>
      <c r="F726" s="135">
        <v>-4.4400000000000004</v>
      </c>
      <c r="G726" s="133">
        <v>3364700</v>
      </c>
      <c r="H726" s="133">
        <v>21657</v>
      </c>
      <c r="I726" s="133">
        <v>1935</v>
      </c>
      <c r="J726" s="132">
        <v>21.14</v>
      </c>
      <c r="K726" s="132">
        <v>4.03</v>
      </c>
      <c r="L726" s="132">
        <v>2.12</v>
      </c>
      <c r="M726" s="132">
        <v>0.1</v>
      </c>
      <c r="N726" s="132">
        <v>0.31</v>
      </c>
      <c r="O726" s="132">
        <v>11.01</v>
      </c>
      <c r="P726" s="132">
        <v>20.329999999999998</v>
      </c>
      <c r="Q726" s="132">
        <v>7.6</v>
      </c>
      <c r="R726" s="132">
        <v>2.96</v>
      </c>
      <c r="S726" s="132">
        <v>26.5</v>
      </c>
      <c r="T726" s="132"/>
      <c r="U726" s="132">
        <v>312</v>
      </c>
      <c r="V726" s="132">
        <v>331</v>
      </c>
      <c r="W726" s="137">
        <v>1.1299999999999999</v>
      </c>
      <c r="X726" s="132"/>
    </row>
    <row r="727" spans="1:24" ht="15.75" customHeight="1" thickTop="1" thickBot="1" x14ac:dyDescent="0.25">
      <c r="A727" s="129" t="s">
        <v>142</v>
      </c>
      <c r="B727" s="129">
        <v>725</v>
      </c>
      <c r="C727" s="125" t="s">
        <v>977</v>
      </c>
      <c r="D727" s="125"/>
      <c r="E727" s="125">
        <v>6.05</v>
      </c>
      <c r="F727" s="126">
        <v>-1.63</v>
      </c>
      <c r="G727" s="130">
        <v>16430300</v>
      </c>
      <c r="H727" s="130">
        <v>99859</v>
      </c>
      <c r="I727" s="130">
        <v>52098</v>
      </c>
      <c r="J727" s="125">
        <v>52.9</v>
      </c>
      <c r="K727" s="125">
        <v>3.36</v>
      </c>
      <c r="L727" s="125">
        <v>0.25</v>
      </c>
      <c r="M727" s="125">
        <v>0.02</v>
      </c>
      <c r="N727" s="125">
        <v>0.11</v>
      </c>
      <c r="O727" s="125">
        <v>1.95</v>
      </c>
      <c r="P727" s="125">
        <v>6.36</v>
      </c>
      <c r="Q727" s="125">
        <v>28.33</v>
      </c>
      <c r="R727" s="125">
        <v>0.99</v>
      </c>
      <c r="S727" s="125">
        <v>24.7</v>
      </c>
      <c r="T727" s="125"/>
      <c r="U727" s="125">
        <v>568</v>
      </c>
      <c r="V727" s="125">
        <v>605</v>
      </c>
      <c r="W727" s="136">
        <v>26.99</v>
      </c>
      <c r="X727" s="125"/>
    </row>
    <row r="728" spans="1:24" ht="15.75" customHeight="1" thickTop="1" thickBot="1" x14ac:dyDescent="0.25">
      <c r="A728" s="131" t="s">
        <v>141</v>
      </c>
      <c r="B728" s="131">
        <v>726</v>
      </c>
      <c r="C728" s="132" t="s">
        <v>977</v>
      </c>
      <c r="D728" s="132"/>
      <c r="E728" s="132">
        <v>2.2000000000000002</v>
      </c>
      <c r="F728" s="134">
        <v>0.92</v>
      </c>
      <c r="G728" s="133">
        <v>41422000</v>
      </c>
      <c r="H728" s="133">
        <v>91544</v>
      </c>
      <c r="I728" s="133">
        <v>29867</v>
      </c>
      <c r="J728" s="132">
        <v>60.87</v>
      </c>
      <c r="K728" s="132">
        <v>3.38</v>
      </c>
      <c r="L728" s="132">
        <v>1.28</v>
      </c>
      <c r="M728" s="132">
        <v>0.04</v>
      </c>
      <c r="N728" s="132">
        <v>0.04</v>
      </c>
      <c r="O728" s="132">
        <v>4.26</v>
      </c>
      <c r="P728" s="132">
        <v>6.03</v>
      </c>
      <c r="Q728" s="132">
        <v>13.9</v>
      </c>
      <c r="R728" s="132">
        <v>1.83</v>
      </c>
      <c r="S728" s="132">
        <v>33.4</v>
      </c>
      <c r="T728" s="132"/>
      <c r="U728" s="132">
        <v>590</v>
      </c>
      <c r="V728" s="132">
        <v>596</v>
      </c>
      <c r="W728" s="135">
        <v>-10.48</v>
      </c>
      <c r="X728" s="132"/>
    </row>
    <row r="729" spans="1:24" ht="15.75" customHeight="1" thickTop="1" thickBot="1" x14ac:dyDescent="0.25">
      <c r="A729" s="129" t="s">
        <v>140</v>
      </c>
      <c r="B729" s="129">
        <v>727</v>
      </c>
      <c r="C729" s="125" t="s">
        <v>977</v>
      </c>
      <c r="D729" s="125"/>
      <c r="E729" s="125">
        <v>8.8000000000000007</v>
      </c>
      <c r="F729" s="125">
        <v>0</v>
      </c>
      <c r="G729" s="130">
        <v>324000</v>
      </c>
      <c r="H729" s="130">
        <v>2833</v>
      </c>
      <c r="I729" s="130">
        <v>5022</v>
      </c>
      <c r="J729" s="125">
        <v>24.79</v>
      </c>
      <c r="K729" s="125">
        <v>3.44</v>
      </c>
      <c r="L729" s="125">
        <v>0.65</v>
      </c>
      <c r="M729" s="125">
        <v>0.13</v>
      </c>
      <c r="N729" s="125">
        <v>0.35</v>
      </c>
      <c r="O729" s="125">
        <v>11.58</v>
      </c>
      <c r="P729" s="125">
        <v>14.45</v>
      </c>
      <c r="Q729" s="125">
        <v>9.77</v>
      </c>
      <c r="R729" s="125">
        <v>1.42</v>
      </c>
      <c r="S729" s="125">
        <v>29.03</v>
      </c>
      <c r="T729" s="125"/>
      <c r="U729" s="125">
        <v>363</v>
      </c>
      <c r="V729" s="125">
        <v>361</v>
      </c>
      <c r="W729" s="136">
        <v>1.55</v>
      </c>
      <c r="X729" s="125"/>
    </row>
    <row r="730" spans="1:24" ht="15.75" customHeight="1" thickTop="1" thickBot="1" x14ac:dyDescent="0.25">
      <c r="A730" s="131" t="s">
        <v>139</v>
      </c>
      <c r="B730" s="131">
        <v>728</v>
      </c>
      <c r="C730" s="132" t="s">
        <v>979</v>
      </c>
      <c r="D730" s="132"/>
      <c r="E730" s="132">
        <v>2.2000000000000002</v>
      </c>
      <c r="F730" s="135">
        <v>-3.51</v>
      </c>
      <c r="G730" s="133">
        <v>14130900</v>
      </c>
      <c r="H730" s="133">
        <v>31360</v>
      </c>
      <c r="I730" s="133">
        <v>1760</v>
      </c>
      <c r="J730" s="132">
        <v>29.07</v>
      </c>
      <c r="K730" s="132">
        <v>2.1</v>
      </c>
      <c r="L730" s="132">
        <v>1.1100000000000001</v>
      </c>
      <c r="M730" s="132">
        <v>0.05</v>
      </c>
      <c r="N730" s="132">
        <v>0.08</v>
      </c>
      <c r="O730" s="132">
        <v>5.46</v>
      </c>
      <c r="P730" s="132">
        <v>7.31</v>
      </c>
      <c r="Q730" s="132">
        <v>3.95</v>
      </c>
      <c r="R730" s="132">
        <v>3.07</v>
      </c>
      <c r="S730" s="132">
        <v>32.74</v>
      </c>
      <c r="T730" s="132"/>
      <c r="U730" s="132">
        <v>440</v>
      </c>
      <c r="V730" s="132">
        <v>446</v>
      </c>
      <c r="W730" s="137">
        <v>6.45</v>
      </c>
      <c r="X730" s="132"/>
    </row>
    <row r="731" spans="1:24" ht="15.75" customHeight="1" thickTop="1" thickBot="1" x14ac:dyDescent="0.25">
      <c r="A731" s="129" t="s">
        <v>138</v>
      </c>
      <c r="B731" s="129">
        <v>729</v>
      </c>
      <c r="C731" s="125" t="s">
        <v>977</v>
      </c>
      <c r="D731" s="125"/>
      <c r="E731" s="125">
        <v>7.35</v>
      </c>
      <c r="F731" s="126">
        <v>-2</v>
      </c>
      <c r="G731" s="130">
        <v>570700</v>
      </c>
      <c r="H731" s="130">
        <v>4219</v>
      </c>
      <c r="I731" s="130">
        <v>12754</v>
      </c>
      <c r="J731" s="125"/>
      <c r="K731" s="125">
        <v>2</v>
      </c>
      <c r="L731" s="125">
        <v>2.02</v>
      </c>
      <c r="M731" s="125"/>
      <c r="N731" s="125">
        <v>0</v>
      </c>
      <c r="O731" s="125">
        <v>-0.06</v>
      </c>
      <c r="P731" s="125">
        <v>-4.5</v>
      </c>
      <c r="Q731" s="125">
        <v>4.12</v>
      </c>
      <c r="R731" s="125"/>
      <c r="S731" s="125">
        <v>23.87</v>
      </c>
      <c r="T731" s="125"/>
      <c r="U731" s="125"/>
      <c r="V731" s="125"/>
      <c r="W731" s="128"/>
      <c r="X731" s="125"/>
    </row>
    <row r="732" spans="1:24" ht="15.75" customHeight="1" thickTop="1" thickBot="1" x14ac:dyDescent="0.25">
      <c r="A732" s="131" t="s">
        <v>137</v>
      </c>
      <c r="B732" s="131">
        <v>730</v>
      </c>
      <c r="C732" s="132" t="s">
        <v>979</v>
      </c>
      <c r="D732" s="132"/>
      <c r="E732" s="132">
        <v>38</v>
      </c>
      <c r="F732" s="132">
        <v>0</v>
      </c>
      <c r="G732" s="133">
        <v>6123700</v>
      </c>
      <c r="H732" s="133">
        <v>232716</v>
      </c>
      <c r="I732" s="133">
        <v>45037</v>
      </c>
      <c r="J732" s="132">
        <v>16.190000000000001</v>
      </c>
      <c r="K732" s="132">
        <v>1.9</v>
      </c>
      <c r="L732" s="132">
        <v>0.18</v>
      </c>
      <c r="M732" s="132">
        <v>0.9</v>
      </c>
      <c r="N732" s="132">
        <v>2.35</v>
      </c>
      <c r="O732" s="132">
        <v>12.34</v>
      </c>
      <c r="P732" s="132">
        <v>12.01</v>
      </c>
      <c r="Q732" s="132">
        <v>22.95</v>
      </c>
      <c r="R732" s="132">
        <v>2.37</v>
      </c>
      <c r="S732" s="132">
        <v>16.239999999999998</v>
      </c>
      <c r="T732" s="132"/>
      <c r="U732" s="132">
        <v>273</v>
      </c>
      <c r="V732" s="132">
        <v>253</v>
      </c>
      <c r="W732" s="134">
        <v>0.38</v>
      </c>
      <c r="X732" s="132"/>
    </row>
    <row r="733" spans="1:24" ht="15.75" customHeight="1" thickTop="1" thickBot="1" x14ac:dyDescent="0.25">
      <c r="A733" s="129" t="s">
        <v>136</v>
      </c>
      <c r="B733" s="129">
        <v>731</v>
      </c>
      <c r="C733" s="125" t="s">
        <v>979</v>
      </c>
      <c r="D733" s="125"/>
      <c r="E733" s="125">
        <v>1.1399999999999999</v>
      </c>
      <c r="F733" s="126">
        <v>-5</v>
      </c>
      <c r="G733" s="130">
        <v>3750200</v>
      </c>
      <c r="H733" s="130">
        <v>4272</v>
      </c>
      <c r="I733" s="130">
        <v>1072</v>
      </c>
      <c r="J733" s="125">
        <v>316.92</v>
      </c>
      <c r="K733" s="125">
        <v>2.15</v>
      </c>
      <c r="L733" s="125">
        <v>0.84</v>
      </c>
      <c r="M733" s="125"/>
      <c r="N733" s="125">
        <v>0</v>
      </c>
      <c r="O733" s="125">
        <v>2.5299999999999998</v>
      </c>
      <c r="P733" s="125">
        <v>0.68</v>
      </c>
      <c r="Q733" s="125">
        <v>-16.899999999999999</v>
      </c>
      <c r="R733" s="125"/>
      <c r="S733" s="125">
        <v>32.22</v>
      </c>
      <c r="T733" s="125"/>
      <c r="U733" s="125">
        <v>680</v>
      </c>
      <c r="V733" s="125">
        <v>662</v>
      </c>
      <c r="W733" s="126">
        <v>-20.440000000000001</v>
      </c>
      <c r="X733" s="125"/>
    </row>
    <row r="734" spans="1:24" ht="15.75" customHeight="1" thickTop="1" thickBot="1" x14ac:dyDescent="0.25">
      <c r="A734" s="131" t="s">
        <v>135</v>
      </c>
      <c r="B734" s="131">
        <v>732</v>
      </c>
      <c r="C734" s="132" t="s">
        <v>979</v>
      </c>
      <c r="D734" s="132"/>
      <c r="E734" s="132">
        <v>6.55</v>
      </c>
      <c r="F734" s="132">
        <v>0</v>
      </c>
      <c r="G734" s="133">
        <v>27700</v>
      </c>
      <c r="H734" s="132">
        <v>181</v>
      </c>
      <c r="I734" s="133">
        <v>2094</v>
      </c>
      <c r="J734" s="132"/>
      <c r="K734" s="132">
        <v>1.03</v>
      </c>
      <c r="L734" s="132">
        <v>1.59</v>
      </c>
      <c r="M734" s="132">
        <v>0.1</v>
      </c>
      <c r="N734" s="132">
        <v>0</v>
      </c>
      <c r="O734" s="132">
        <v>0.75</v>
      </c>
      <c r="P734" s="132">
        <v>-1.68</v>
      </c>
      <c r="Q734" s="132">
        <v>-9.74</v>
      </c>
      <c r="R734" s="132">
        <v>1.53</v>
      </c>
      <c r="S734" s="132">
        <v>33.380000000000003</v>
      </c>
      <c r="T734" s="132"/>
      <c r="U734" s="132"/>
      <c r="V734" s="132"/>
      <c r="W734" s="134"/>
      <c r="X734" s="132"/>
    </row>
    <row r="735" spans="1:24" ht="15.75" customHeight="1" thickTop="1" thickBot="1" x14ac:dyDescent="0.25">
      <c r="A735" s="129" t="s">
        <v>134</v>
      </c>
      <c r="B735" s="129">
        <v>733</v>
      </c>
      <c r="C735" s="125" t="s">
        <v>977</v>
      </c>
      <c r="D735" s="125" t="s">
        <v>133</v>
      </c>
      <c r="E735" s="125">
        <v>3.36</v>
      </c>
      <c r="F735" s="128">
        <v>2.44</v>
      </c>
      <c r="G735" s="130">
        <v>3804500</v>
      </c>
      <c r="H735" s="130">
        <v>12535</v>
      </c>
      <c r="I735" s="130">
        <v>2735</v>
      </c>
      <c r="J735" s="125"/>
      <c r="K735" s="125">
        <v>2.9</v>
      </c>
      <c r="L735" s="125">
        <v>0.35</v>
      </c>
      <c r="M735" s="125"/>
      <c r="N735" s="125">
        <v>0</v>
      </c>
      <c r="O735" s="125">
        <v>-19.38</v>
      </c>
      <c r="P735" s="125">
        <v>-32.6</v>
      </c>
      <c r="Q735" s="125">
        <v>-63.01</v>
      </c>
      <c r="R735" s="125"/>
      <c r="S735" s="125">
        <v>67.64</v>
      </c>
      <c r="T735" s="125"/>
      <c r="U735" s="125"/>
      <c r="V735" s="125"/>
      <c r="W735" s="128"/>
      <c r="X735" s="125"/>
    </row>
    <row r="736" spans="1:24" ht="15.75" customHeight="1" thickTop="1" thickBot="1" x14ac:dyDescent="0.25">
      <c r="A736" s="131" t="s">
        <v>132</v>
      </c>
      <c r="B736" s="131">
        <v>734</v>
      </c>
      <c r="C736" s="132" t="s">
        <v>977</v>
      </c>
      <c r="D736" s="132"/>
      <c r="E736" s="132">
        <v>41.25</v>
      </c>
      <c r="F736" s="132">
        <v>0</v>
      </c>
      <c r="G736" s="132">
        <v>200</v>
      </c>
      <c r="H736" s="132">
        <v>8</v>
      </c>
      <c r="I736" s="133">
        <v>4950</v>
      </c>
      <c r="J736" s="132"/>
      <c r="K736" s="132">
        <v>0.92</v>
      </c>
      <c r="L736" s="132">
        <v>0.25</v>
      </c>
      <c r="M736" s="132">
        <v>0.5</v>
      </c>
      <c r="N736" s="132">
        <v>0</v>
      </c>
      <c r="O736" s="132">
        <v>-7.95</v>
      </c>
      <c r="P736" s="132">
        <v>-8.02</v>
      </c>
      <c r="Q736" s="132">
        <v>-3.45</v>
      </c>
      <c r="R736" s="132">
        <v>1.21</v>
      </c>
      <c r="S736" s="132">
        <v>27.88</v>
      </c>
      <c r="T736" s="132"/>
      <c r="U736" s="132"/>
      <c r="V736" s="132"/>
      <c r="W736" s="134"/>
      <c r="X736" s="132"/>
    </row>
    <row r="737" spans="1:24" ht="15.75" customHeight="1" thickTop="1" thickBot="1" x14ac:dyDescent="0.25">
      <c r="A737" s="129" t="s">
        <v>131</v>
      </c>
      <c r="B737" s="129">
        <v>735</v>
      </c>
      <c r="C737" s="125" t="s">
        <v>977</v>
      </c>
      <c r="D737" s="125"/>
      <c r="E737" s="125">
        <v>0.85</v>
      </c>
      <c r="F737" s="128">
        <v>1.19</v>
      </c>
      <c r="G737" s="130">
        <v>24487500</v>
      </c>
      <c r="H737" s="130">
        <v>21091</v>
      </c>
      <c r="I737" s="125">
        <v>667</v>
      </c>
      <c r="J737" s="125"/>
      <c r="K737" s="125">
        <v>0.81</v>
      </c>
      <c r="L737" s="125">
        <v>1.35</v>
      </c>
      <c r="M737" s="125"/>
      <c r="N737" s="125">
        <v>0</v>
      </c>
      <c r="O737" s="125">
        <v>-6.48</v>
      </c>
      <c r="P737" s="125">
        <v>-16.68</v>
      </c>
      <c r="Q737" s="125">
        <v>0.78</v>
      </c>
      <c r="R737" s="125"/>
      <c r="S737" s="125">
        <v>57.64</v>
      </c>
      <c r="T737" s="125"/>
      <c r="U737" s="125"/>
      <c r="V737" s="125"/>
      <c r="W737" s="128"/>
      <c r="X737" s="125"/>
    </row>
    <row r="738" spans="1:24" ht="15.75" customHeight="1" thickTop="1" thickBot="1" x14ac:dyDescent="0.25">
      <c r="A738" s="131" t="s">
        <v>1023</v>
      </c>
      <c r="B738" s="131">
        <v>736</v>
      </c>
      <c r="C738" s="131" t="s">
        <v>279</v>
      </c>
      <c r="D738" s="132"/>
      <c r="E738" s="132">
        <v>2.06</v>
      </c>
      <c r="F738" s="135">
        <v>-0.96</v>
      </c>
      <c r="G738" s="133">
        <v>3676800</v>
      </c>
      <c r="H738" s="133">
        <v>7589</v>
      </c>
      <c r="I738" s="133">
        <v>1236</v>
      </c>
      <c r="J738" s="132">
        <v>107.06</v>
      </c>
      <c r="K738" s="132">
        <v>1.94</v>
      </c>
      <c r="L738" s="132">
        <v>0.56000000000000005</v>
      </c>
      <c r="M738" s="132"/>
      <c r="N738" s="132">
        <v>0.02</v>
      </c>
      <c r="O738" s="132">
        <v>2.89</v>
      </c>
      <c r="P738" s="132">
        <v>2.6</v>
      </c>
      <c r="Q738" s="132">
        <v>-12.02</v>
      </c>
      <c r="R738" s="132"/>
      <c r="S738" s="132">
        <v>26.3</v>
      </c>
      <c r="T738" s="132"/>
      <c r="U738" s="132">
        <v>644</v>
      </c>
      <c r="V738" s="132">
        <v>640</v>
      </c>
      <c r="W738" s="134"/>
      <c r="X738" s="132"/>
    </row>
    <row r="739" spans="1:24" ht="15.75" customHeight="1" thickTop="1" thickBot="1" x14ac:dyDescent="0.25">
      <c r="A739" s="129" t="s">
        <v>130</v>
      </c>
      <c r="B739" s="129">
        <v>737</v>
      </c>
      <c r="C739" s="125" t="s">
        <v>977</v>
      </c>
      <c r="D739" s="125"/>
      <c r="E739" s="125">
        <v>3.04</v>
      </c>
      <c r="F739" s="125">
        <v>0</v>
      </c>
      <c r="G739" s="130">
        <v>63101900</v>
      </c>
      <c r="H739" s="130">
        <v>192222</v>
      </c>
      <c r="I739" s="130">
        <v>45438</v>
      </c>
      <c r="J739" s="125">
        <v>17.75</v>
      </c>
      <c r="K739" s="125">
        <v>1.55</v>
      </c>
      <c r="L739" s="125">
        <v>1.75</v>
      </c>
      <c r="M739" s="125">
        <v>0.06</v>
      </c>
      <c r="N739" s="125">
        <v>0.17</v>
      </c>
      <c r="O739" s="125">
        <v>5.35</v>
      </c>
      <c r="P739" s="125">
        <v>8.9700000000000006</v>
      </c>
      <c r="Q739" s="125">
        <v>13.03</v>
      </c>
      <c r="R739" s="125">
        <v>3.3</v>
      </c>
      <c r="S739" s="125">
        <v>66.040000000000006</v>
      </c>
      <c r="T739" s="125"/>
      <c r="U739" s="125">
        <v>310</v>
      </c>
      <c r="V739" s="125">
        <v>334</v>
      </c>
      <c r="W739" s="136">
        <v>2.2599999999999998</v>
      </c>
      <c r="X739" s="125"/>
    </row>
    <row r="740" spans="1:24" ht="15.75" customHeight="1" thickTop="1" thickBot="1" x14ac:dyDescent="0.25">
      <c r="A740" s="131" t="s">
        <v>129</v>
      </c>
      <c r="B740" s="131">
        <v>738</v>
      </c>
      <c r="C740" s="132" t="s">
        <v>977</v>
      </c>
      <c r="D740" s="132"/>
      <c r="E740" s="132">
        <v>4.3</v>
      </c>
      <c r="F740" s="135">
        <v>-0.46</v>
      </c>
      <c r="G740" s="133">
        <v>3334600</v>
      </c>
      <c r="H740" s="133">
        <v>14430</v>
      </c>
      <c r="I740" s="133">
        <v>16448</v>
      </c>
      <c r="J740" s="132">
        <v>18.28</v>
      </c>
      <c r="K740" s="132">
        <v>1.3</v>
      </c>
      <c r="L740" s="132">
        <v>1.1499999999999999</v>
      </c>
      <c r="M740" s="132">
        <v>0.16</v>
      </c>
      <c r="N740" s="132">
        <v>0.24</v>
      </c>
      <c r="O740" s="132">
        <v>4.9800000000000004</v>
      </c>
      <c r="P740" s="132">
        <v>7.24</v>
      </c>
      <c r="Q740" s="132">
        <v>16.96</v>
      </c>
      <c r="R740" s="132">
        <v>5.84</v>
      </c>
      <c r="S740" s="132">
        <v>25.59</v>
      </c>
      <c r="T740" s="132"/>
      <c r="U740" s="132">
        <v>339</v>
      </c>
      <c r="V740" s="132">
        <v>352</v>
      </c>
      <c r="W740" s="134">
        <v>0.19</v>
      </c>
      <c r="X740" s="132"/>
    </row>
    <row r="741" spans="1:24" ht="15.75" customHeight="1" thickTop="1" thickBot="1" x14ac:dyDescent="0.25">
      <c r="A741" s="129" t="s">
        <v>128</v>
      </c>
      <c r="B741" s="129">
        <v>739</v>
      </c>
      <c r="C741" s="125" t="s">
        <v>977</v>
      </c>
      <c r="D741" s="125"/>
      <c r="E741" s="125">
        <v>7.9</v>
      </c>
      <c r="F741" s="128">
        <v>1.28</v>
      </c>
      <c r="G741" s="130">
        <v>7515900</v>
      </c>
      <c r="H741" s="130">
        <v>58852</v>
      </c>
      <c r="I741" s="130">
        <v>5150</v>
      </c>
      <c r="J741" s="125">
        <v>20.399999999999999</v>
      </c>
      <c r="K741" s="125">
        <v>5.34</v>
      </c>
      <c r="L741" s="125">
        <v>1.22</v>
      </c>
      <c r="M741" s="125">
        <v>0.14000000000000001</v>
      </c>
      <c r="N741" s="125">
        <v>0.39</v>
      </c>
      <c r="O741" s="125">
        <v>19.97</v>
      </c>
      <c r="P741" s="125">
        <v>28.02</v>
      </c>
      <c r="Q741" s="125">
        <v>7.77</v>
      </c>
      <c r="R741" s="125">
        <v>1.79</v>
      </c>
      <c r="S741" s="125">
        <v>41.26</v>
      </c>
      <c r="T741" s="125"/>
      <c r="U741" s="125">
        <v>288</v>
      </c>
      <c r="V741" s="125">
        <v>285</v>
      </c>
      <c r="W741" s="128">
        <v>0.43</v>
      </c>
      <c r="X741" s="125"/>
    </row>
    <row r="742" spans="1:24" ht="15.75" customHeight="1" thickTop="1" thickBot="1" x14ac:dyDescent="0.25">
      <c r="A742" s="131" t="s">
        <v>127</v>
      </c>
      <c r="B742" s="131">
        <v>740</v>
      </c>
      <c r="C742" s="132" t="s">
        <v>977</v>
      </c>
      <c r="D742" s="132"/>
      <c r="E742" s="132">
        <v>2.58</v>
      </c>
      <c r="F742" s="134">
        <v>2.38</v>
      </c>
      <c r="G742" s="133">
        <v>17197400</v>
      </c>
      <c r="H742" s="133">
        <v>44626</v>
      </c>
      <c r="I742" s="133">
        <v>1490</v>
      </c>
      <c r="J742" s="132">
        <v>13.53</v>
      </c>
      <c r="K742" s="132">
        <v>1.1000000000000001</v>
      </c>
      <c r="L742" s="132">
        <v>0.89</v>
      </c>
      <c r="M742" s="132">
        <v>0.09</v>
      </c>
      <c r="N742" s="132">
        <v>0.19</v>
      </c>
      <c r="O742" s="132">
        <v>6.38</v>
      </c>
      <c r="P742" s="132">
        <v>9.59</v>
      </c>
      <c r="Q742" s="132">
        <v>7.22</v>
      </c>
      <c r="R742" s="132">
        <v>6.58</v>
      </c>
      <c r="S742" s="132">
        <v>53.85</v>
      </c>
      <c r="T742" s="132"/>
      <c r="U742" s="132">
        <v>236</v>
      </c>
      <c r="V742" s="132">
        <v>245</v>
      </c>
      <c r="W742" s="134">
        <v>0.16</v>
      </c>
      <c r="X742" s="132"/>
    </row>
    <row r="743" spans="1:24" ht="15.75" customHeight="1" thickTop="1" thickBot="1" x14ac:dyDescent="0.25">
      <c r="A743" s="129" t="s">
        <v>126</v>
      </c>
      <c r="B743" s="129">
        <v>741</v>
      </c>
      <c r="C743" s="125" t="s">
        <v>977</v>
      </c>
      <c r="D743" s="125"/>
      <c r="E743" s="125">
        <v>0.54</v>
      </c>
      <c r="F743" s="125">
        <v>0</v>
      </c>
      <c r="G743" s="130">
        <v>647600</v>
      </c>
      <c r="H743" s="125">
        <v>343</v>
      </c>
      <c r="I743" s="125">
        <v>303</v>
      </c>
      <c r="J743" s="125"/>
      <c r="K743" s="125">
        <v>1.46</v>
      </c>
      <c r="L743" s="125">
        <v>1.82</v>
      </c>
      <c r="M743" s="125"/>
      <c r="N743" s="125">
        <v>0</v>
      </c>
      <c r="O743" s="125">
        <v>-9.44</v>
      </c>
      <c r="P743" s="125">
        <v>-31.21</v>
      </c>
      <c r="Q743" s="125">
        <v>-4.6100000000000003</v>
      </c>
      <c r="R743" s="125"/>
      <c r="S743" s="125">
        <v>31.53</v>
      </c>
      <c r="T743" s="125"/>
      <c r="U743" s="125"/>
      <c r="V743" s="125"/>
      <c r="W743" s="128"/>
      <c r="X743" s="125"/>
    </row>
    <row r="744" spans="1:24" ht="15.75" customHeight="1" thickTop="1" thickBot="1" x14ac:dyDescent="0.25">
      <c r="A744" s="131" t="s">
        <v>1024</v>
      </c>
      <c r="B744" s="131">
        <v>742</v>
      </c>
      <c r="C744" s="131" t="s">
        <v>279</v>
      </c>
      <c r="D744" s="132"/>
      <c r="E744" s="132">
        <v>5.85</v>
      </c>
      <c r="F744" s="135">
        <v>-0.85</v>
      </c>
      <c r="G744" s="133">
        <v>3915200</v>
      </c>
      <c r="H744" s="133">
        <v>22801</v>
      </c>
      <c r="I744" s="133">
        <v>2340</v>
      </c>
      <c r="J744" s="132">
        <v>44.48</v>
      </c>
      <c r="K744" s="132"/>
      <c r="L744" s="132"/>
      <c r="M744" s="132"/>
      <c r="N744" s="132">
        <v>0.13</v>
      </c>
      <c r="O744" s="132">
        <v>13</v>
      </c>
      <c r="P744" s="132">
        <v>24.74</v>
      </c>
      <c r="Q744" s="132">
        <v>8.8699999999999992</v>
      </c>
      <c r="R744" s="132"/>
      <c r="S744" s="132">
        <v>28.83</v>
      </c>
      <c r="T744" s="132"/>
      <c r="U744" s="132">
        <v>463</v>
      </c>
      <c r="V744" s="132">
        <v>479</v>
      </c>
      <c r="W744" s="134"/>
      <c r="X744" s="132"/>
    </row>
    <row r="745" spans="1:24" ht="15.75" customHeight="1" thickTop="1" thickBot="1" x14ac:dyDescent="0.25">
      <c r="A745" s="129" t="s">
        <v>125</v>
      </c>
      <c r="B745" s="129">
        <v>743</v>
      </c>
      <c r="C745" s="125" t="s">
        <v>977</v>
      </c>
      <c r="D745" s="125"/>
      <c r="E745" s="125">
        <v>2.88</v>
      </c>
      <c r="F745" s="126">
        <v>-1.37</v>
      </c>
      <c r="G745" s="130">
        <v>441700</v>
      </c>
      <c r="H745" s="130">
        <v>1270</v>
      </c>
      <c r="I745" s="130">
        <v>1152</v>
      </c>
      <c r="J745" s="125">
        <v>16.11</v>
      </c>
      <c r="K745" s="125">
        <v>1.8</v>
      </c>
      <c r="L745" s="125">
        <v>0.91</v>
      </c>
      <c r="M745" s="125">
        <v>0.1</v>
      </c>
      <c r="N745" s="125">
        <v>0.18</v>
      </c>
      <c r="O745" s="125">
        <v>9</v>
      </c>
      <c r="P745" s="125">
        <v>11.13</v>
      </c>
      <c r="Q745" s="125">
        <v>4.7300000000000004</v>
      </c>
      <c r="R745" s="125">
        <v>6.85</v>
      </c>
      <c r="S745" s="125">
        <v>40.409999999999997</v>
      </c>
      <c r="T745" s="125"/>
      <c r="U745" s="125">
        <v>278</v>
      </c>
      <c r="V745" s="125">
        <v>272</v>
      </c>
      <c r="W745" s="126">
        <v>-35.64</v>
      </c>
      <c r="X745" s="125"/>
    </row>
    <row r="746" spans="1:24" ht="15.75" customHeight="1" thickTop="1" thickBot="1" x14ac:dyDescent="0.25">
      <c r="A746" s="131" t="s">
        <v>124</v>
      </c>
      <c r="B746" s="131">
        <v>744</v>
      </c>
      <c r="C746" s="132" t="s">
        <v>977</v>
      </c>
      <c r="D746" s="132"/>
      <c r="E746" s="132">
        <v>24</v>
      </c>
      <c r="F746" s="134">
        <v>1.69</v>
      </c>
      <c r="G746" s="133">
        <v>9356200</v>
      </c>
      <c r="H746" s="133">
        <v>219240</v>
      </c>
      <c r="I746" s="133">
        <v>10597</v>
      </c>
      <c r="J746" s="132">
        <v>45.95</v>
      </c>
      <c r="K746" s="132">
        <v>2.29</v>
      </c>
      <c r="L746" s="132">
        <v>0.14000000000000001</v>
      </c>
      <c r="M746" s="132">
        <v>0.28000000000000003</v>
      </c>
      <c r="N746" s="132">
        <v>0.52</v>
      </c>
      <c r="O746" s="132">
        <v>5.61</v>
      </c>
      <c r="P746" s="132">
        <v>5.1100000000000003</v>
      </c>
      <c r="Q746" s="132">
        <v>19.88</v>
      </c>
      <c r="R746" s="132">
        <v>1.19</v>
      </c>
      <c r="S746" s="132">
        <v>49.08</v>
      </c>
      <c r="T746" s="132"/>
      <c r="U746" s="132">
        <v>561</v>
      </c>
      <c r="V746" s="132">
        <v>541</v>
      </c>
      <c r="W746" s="134">
        <v>0.88</v>
      </c>
      <c r="X746" s="132"/>
    </row>
    <row r="747" spans="1:24" ht="15.75" customHeight="1" thickTop="1" thickBot="1" x14ac:dyDescent="0.25">
      <c r="A747" s="129" t="s">
        <v>123</v>
      </c>
      <c r="B747" s="129">
        <v>745</v>
      </c>
      <c r="C747" s="125" t="s">
        <v>977</v>
      </c>
      <c r="D747" s="125"/>
      <c r="E747" s="125">
        <v>4.92</v>
      </c>
      <c r="F747" s="128">
        <v>1.65</v>
      </c>
      <c r="G747" s="130">
        <v>248900</v>
      </c>
      <c r="H747" s="130">
        <v>1220</v>
      </c>
      <c r="I747" s="130">
        <v>2551</v>
      </c>
      <c r="J747" s="125">
        <v>15.74</v>
      </c>
      <c r="K747" s="125">
        <v>1.89</v>
      </c>
      <c r="L747" s="125">
        <v>3.92</v>
      </c>
      <c r="M747" s="125">
        <v>0.2</v>
      </c>
      <c r="N747" s="125">
        <v>0.31</v>
      </c>
      <c r="O747" s="125">
        <v>3.57</v>
      </c>
      <c r="P747" s="125">
        <v>12.64</v>
      </c>
      <c r="Q747" s="125">
        <v>1.07</v>
      </c>
      <c r="R747" s="125">
        <v>4.13</v>
      </c>
      <c r="S747" s="125">
        <v>40.909999999999997</v>
      </c>
      <c r="T747" s="125"/>
      <c r="U747" s="125">
        <v>254</v>
      </c>
      <c r="V747" s="125">
        <v>318</v>
      </c>
      <c r="W747" s="128">
        <v>0.51</v>
      </c>
      <c r="X747" s="125"/>
    </row>
    <row r="748" spans="1:24" ht="15.75" customHeight="1" thickTop="1" thickBot="1" x14ac:dyDescent="0.25">
      <c r="A748" s="131" t="s">
        <v>122</v>
      </c>
      <c r="B748" s="131">
        <v>746</v>
      </c>
      <c r="C748" s="132" t="s">
        <v>977</v>
      </c>
      <c r="D748" s="132"/>
      <c r="E748" s="132">
        <v>1.96</v>
      </c>
      <c r="F748" s="135">
        <v>-1.01</v>
      </c>
      <c r="G748" s="133">
        <v>160500</v>
      </c>
      <c r="H748" s="132">
        <v>313</v>
      </c>
      <c r="I748" s="133">
        <v>1176</v>
      </c>
      <c r="J748" s="132"/>
      <c r="K748" s="132">
        <v>1.56</v>
      </c>
      <c r="L748" s="132">
        <v>0.9</v>
      </c>
      <c r="M748" s="132">
        <v>0.04</v>
      </c>
      <c r="N748" s="132">
        <v>0</v>
      </c>
      <c r="O748" s="132">
        <v>-3.11</v>
      </c>
      <c r="P748" s="132">
        <v>-5.43</v>
      </c>
      <c r="Q748" s="132">
        <v>-8.8000000000000007</v>
      </c>
      <c r="R748" s="132">
        <v>1.9</v>
      </c>
      <c r="S748" s="132">
        <v>29.57</v>
      </c>
      <c r="T748" s="132"/>
      <c r="U748" s="132"/>
      <c r="V748" s="132"/>
      <c r="W748" s="134"/>
      <c r="X748" s="132"/>
    </row>
    <row r="749" spans="1:24" ht="15.75" customHeight="1" thickTop="1" thickBot="1" x14ac:dyDescent="0.25">
      <c r="A749" s="129" t="s">
        <v>121</v>
      </c>
      <c r="B749" s="129">
        <v>747</v>
      </c>
      <c r="C749" s="125" t="s">
        <v>979</v>
      </c>
      <c r="D749" s="125"/>
      <c r="E749" s="125">
        <v>0.35</v>
      </c>
      <c r="F749" s="125">
        <v>0</v>
      </c>
      <c r="G749" s="125">
        <v>0</v>
      </c>
      <c r="H749" s="125">
        <v>0</v>
      </c>
      <c r="I749" s="125">
        <v>872</v>
      </c>
      <c r="J749" s="125"/>
      <c r="K749" s="125">
        <v>0.44</v>
      </c>
      <c r="L749" s="125">
        <v>0.93</v>
      </c>
      <c r="M749" s="125"/>
      <c r="N749" s="125">
        <v>0</v>
      </c>
      <c r="O749" s="125">
        <v>-6.25</v>
      </c>
      <c r="P749" s="125">
        <v>-19.37</v>
      </c>
      <c r="Q749" s="125">
        <v>-330.22</v>
      </c>
      <c r="R749" s="125"/>
      <c r="S749" s="125">
        <v>2.96</v>
      </c>
      <c r="T749" s="125"/>
      <c r="U749" s="125"/>
      <c r="V749" s="125"/>
      <c r="W749" s="128"/>
      <c r="X749" s="125"/>
    </row>
    <row r="750" spans="1:24" ht="15.75" customHeight="1" thickTop="1" thickBot="1" x14ac:dyDescent="0.25">
      <c r="A750" s="131" t="s">
        <v>120</v>
      </c>
      <c r="B750" s="131">
        <v>748</v>
      </c>
      <c r="C750" s="132" t="s">
        <v>977</v>
      </c>
      <c r="D750" s="132"/>
      <c r="E750" s="132">
        <v>22.3</v>
      </c>
      <c r="F750" s="134">
        <v>0.9</v>
      </c>
      <c r="G750" s="133">
        <v>3340300</v>
      </c>
      <c r="H750" s="133">
        <v>74499</v>
      </c>
      <c r="I750" s="133">
        <v>9472</v>
      </c>
      <c r="J750" s="132">
        <v>25.19</v>
      </c>
      <c r="K750" s="132">
        <v>8.3800000000000008</v>
      </c>
      <c r="L750" s="132">
        <v>0.21</v>
      </c>
      <c r="M750" s="132"/>
      <c r="N750" s="132">
        <v>0.89</v>
      </c>
      <c r="O750" s="132">
        <v>32.56</v>
      </c>
      <c r="P750" s="132">
        <v>38.4</v>
      </c>
      <c r="Q750" s="132">
        <v>29.58</v>
      </c>
      <c r="R750" s="132">
        <v>2.75</v>
      </c>
      <c r="S750" s="132">
        <v>39.01</v>
      </c>
      <c r="T750" s="132"/>
      <c r="U750" s="132">
        <v>329</v>
      </c>
      <c r="V750" s="132">
        <v>328</v>
      </c>
      <c r="W750" s="134">
        <v>0.35</v>
      </c>
      <c r="X750" s="132"/>
    </row>
    <row r="751" spans="1:24" ht="15.75" customHeight="1" thickTop="1" thickBot="1" x14ac:dyDescent="0.25">
      <c r="A751" s="129" t="s">
        <v>1025</v>
      </c>
      <c r="B751" s="129">
        <v>749</v>
      </c>
      <c r="C751" s="125" t="s">
        <v>989</v>
      </c>
      <c r="D751" s="125"/>
      <c r="E751" s="125">
        <v>7.05</v>
      </c>
      <c r="F751" s="126">
        <v>-2.08</v>
      </c>
      <c r="G751" s="130">
        <v>12212500</v>
      </c>
      <c r="H751" s="130">
        <v>85980</v>
      </c>
      <c r="I751" s="130">
        <v>11660</v>
      </c>
      <c r="J751" s="125">
        <v>282.43</v>
      </c>
      <c r="K751" s="125">
        <v>4.43</v>
      </c>
      <c r="L751" s="125">
        <v>0.15</v>
      </c>
      <c r="M751" s="125"/>
      <c r="N751" s="125">
        <v>0.02</v>
      </c>
      <c r="O751" s="125">
        <v>1.68</v>
      </c>
      <c r="P751" s="125">
        <v>1.6</v>
      </c>
      <c r="Q751" s="125">
        <v>200.87</v>
      </c>
      <c r="R751" s="125"/>
      <c r="S751" s="125">
        <v>61.26</v>
      </c>
      <c r="T751" s="125"/>
      <c r="U751" s="125">
        <v>669</v>
      </c>
      <c r="V751" s="125">
        <v>675</v>
      </c>
      <c r="W751" s="126">
        <v>-0.65</v>
      </c>
      <c r="X751" s="125"/>
    </row>
    <row r="752" spans="1:24" ht="15.75" customHeight="1" thickTop="1" thickBot="1" x14ac:dyDescent="0.25">
      <c r="A752" s="131" t="s">
        <v>119</v>
      </c>
      <c r="B752" s="131">
        <v>750</v>
      </c>
      <c r="C752" s="132" t="s">
        <v>977</v>
      </c>
      <c r="D752" s="132" t="s">
        <v>118</v>
      </c>
      <c r="E752" s="132">
        <v>13.2</v>
      </c>
      <c r="F752" s="132">
        <v>0</v>
      </c>
      <c r="G752" s="132">
        <v>0</v>
      </c>
      <c r="H752" s="132">
        <v>0</v>
      </c>
      <c r="I752" s="132">
        <v>92</v>
      </c>
      <c r="J752" s="132"/>
      <c r="K752" s="132"/>
      <c r="L752" s="132">
        <v>0.3</v>
      </c>
      <c r="M752" s="132"/>
      <c r="N752" s="132">
        <v>0</v>
      </c>
      <c r="O752" s="132">
        <v>-8.4499999999999993</v>
      </c>
      <c r="P752" s="132">
        <v>-11.25</v>
      </c>
      <c r="Q752" s="132">
        <v>-7.07</v>
      </c>
      <c r="R752" s="132"/>
      <c r="S752" s="132">
        <v>43.53</v>
      </c>
      <c r="T752" s="132"/>
      <c r="U752" s="132"/>
      <c r="V752" s="132"/>
      <c r="W752" s="134"/>
      <c r="X752" s="132"/>
    </row>
    <row r="753" spans="1:24" ht="15.75" customHeight="1" thickTop="1" thickBot="1" x14ac:dyDescent="0.25">
      <c r="A753" s="129" t="s">
        <v>117</v>
      </c>
      <c r="B753" s="129">
        <v>751</v>
      </c>
      <c r="C753" s="125" t="s">
        <v>979</v>
      </c>
      <c r="D753" s="125"/>
      <c r="E753" s="125">
        <v>22.1</v>
      </c>
      <c r="F753" s="126">
        <v>-0.9</v>
      </c>
      <c r="G753" s="130">
        <v>167600</v>
      </c>
      <c r="H753" s="130">
        <v>3716</v>
      </c>
      <c r="I753" s="130">
        <v>3978</v>
      </c>
      <c r="J753" s="125">
        <v>67.31</v>
      </c>
      <c r="K753" s="125">
        <v>10.52</v>
      </c>
      <c r="L753" s="125">
        <v>0.09</v>
      </c>
      <c r="M753" s="125">
        <v>0.08</v>
      </c>
      <c r="N753" s="125">
        <v>0.33</v>
      </c>
      <c r="O753" s="125">
        <v>14.16</v>
      </c>
      <c r="P753" s="125">
        <v>15.77</v>
      </c>
      <c r="Q753" s="125">
        <v>25.75</v>
      </c>
      <c r="R753" s="125">
        <v>0.78</v>
      </c>
      <c r="S753" s="125">
        <v>26.32</v>
      </c>
      <c r="T753" s="125"/>
      <c r="U753" s="125">
        <v>539</v>
      </c>
      <c r="V753" s="125">
        <v>520</v>
      </c>
      <c r="W753" s="136">
        <v>4.12</v>
      </c>
      <c r="X753" s="125"/>
    </row>
    <row r="754" spans="1:24" ht="15.75" customHeight="1" thickTop="1" thickBot="1" x14ac:dyDescent="0.25">
      <c r="A754" s="131" t="s">
        <v>116</v>
      </c>
      <c r="B754" s="131">
        <v>752</v>
      </c>
      <c r="C754" s="132" t="s">
        <v>979</v>
      </c>
      <c r="D754" s="132"/>
      <c r="E754" s="132">
        <v>18.2</v>
      </c>
      <c r="F754" s="135">
        <v>-1.0900000000000001</v>
      </c>
      <c r="G754" s="133">
        <v>43800</v>
      </c>
      <c r="H754" s="132">
        <v>796</v>
      </c>
      <c r="I754" s="133">
        <v>1959</v>
      </c>
      <c r="J754" s="132">
        <v>12.13</v>
      </c>
      <c r="K754" s="132">
        <v>2.12</v>
      </c>
      <c r="L754" s="132">
        <v>0.59</v>
      </c>
      <c r="M754" s="132">
        <v>0.44</v>
      </c>
      <c r="N754" s="132">
        <v>1.5</v>
      </c>
      <c r="O754" s="132">
        <v>14.93</v>
      </c>
      <c r="P754" s="132">
        <v>18.63</v>
      </c>
      <c r="Q754" s="132">
        <v>7.39</v>
      </c>
      <c r="R754" s="132">
        <v>2.4</v>
      </c>
      <c r="S754" s="132">
        <v>15.27</v>
      </c>
      <c r="T754" s="132"/>
      <c r="U754" s="132">
        <v>154</v>
      </c>
      <c r="V754" s="132">
        <v>143</v>
      </c>
      <c r="W754" s="134">
        <v>0.31</v>
      </c>
      <c r="X754" s="132"/>
    </row>
    <row r="755" spans="1:24" ht="15.75" customHeight="1" thickTop="1" thickBot="1" x14ac:dyDescent="0.25">
      <c r="A755" s="129" t="s">
        <v>115</v>
      </c>
      <c r="B755" s="129">
        <v>753</v>
      </c>
      <c r="C755" s="125" t="s">
        <v>979</v>
      </c>
      <c r="D755" s="125"/>
      <c r="E755" s="125">
        <v>11.5</v>
      </c>
      <c r="F755" s="128">
        <v>0.88</v>
      </c>
      <c r="G755" s="130">
        <v>27400</v>
      </c>
      <c r="H755" s="125">
        <v>315</v>
      </c>
      <c r="I755" s="130">
        <v>3450</v>
      </c>
      <c r="J755" s="125">
        <v>381.97</v>
      </c>
      <c r="K755" s="125">
        <v>2.78</v>
      </c>
      <c r="L755" s="125">
        <v>1.22</v>
      </c>
      <c r="M755" s="125"/>
      <c r="N755" s="125">
        <v>0.03</v>
      </c>
      <c r="O755" s="125">
        <v>1.18</v>
      </c>
      <c r="P755" s="125">
        <v>0.69</v>
      </c>
      <c r="Q755" s="125">
        <v>4.7</v>
      </c>
      <c r="R755" s="125">
        <v>2.19</v>
      </c>
      <c r="S755" s="125">
        <v>26.68</v>
      </c>
      <c r="T755" s="125"/>
      <c r="U755" s="125">
        <v>682</v>
      </c>
      <c r="V755" s="125">
        <v>684</v>
      </c>
      <c r="W755" s="126">
        <v>-4.1500000000000004</v>
      </c>
      <c r="X755" s="125"/>
    </row>
    <row r="756" spans="1:24" ht="15.75" customHeight="1" thickTop="1" thickBot="1" x14ac:dyDescent="0.35">
      <c r="A756" s="131" t="s">
        <v>114</v>
      </c>
      <c r="B756" s="131">
        <v>754</v>
      </c>
      <c r="C756" s="132" t="s">
        <v>977</v>
      </c>
      <c r="D756" s="132"/>
      <c r="E756" s="132">
        <v>5.3</v>
      </c>
      <c r="F756" s="135">
        <v>-2.75</v>
      </c>
      <c r="G756" s="133">
        <v>1416900</v>
      </c>
      <c r="H756" s="133">
        <v>7604</v>
      </c>
      <c r="I756" s="133">
        <v>2635</v>
      </c>
      <c r="J756" s="132">
        <v>19.12</v>
      </c>
      <c r="K756" s="132">
        <v>3.42</v>
      </c>
      <c r="L756" s="132">
        <v>0.69</v>
      </c>
      <c r="M756" s="132">
        <v>0.16</v>
      </c>
      <c r="N756" s="132">
        <v>0.28000000000000003</v>
      </c>
      <c r="O756" s="132">
        <v>13.48</v>
      </c>
      <c r="P756" s="132">
        <v>18.22</v>
      </c>
      <c r="Q756" s="132">
        <v>11.23</v>
      </c>
      <c r="R756" s="132">
        <v>2.95</v>
      </c>
      <c r="S756" s="132">
        <v>37.17</v>
      </c>
      <c r="T756" s="132"/>
      <c r="U756" s="132">
        <v>294</v>
      </c>
      <c r="V756" s="132">
        <v>287</v>
      </c>
      <c r="W756" s="134">
        <v>0.38</v>
      </c>
      <c r="X756" s="123"/>
    </row>
    <row r="757" spans="1:24" ht="15.75" customHeight="1" thickTop="1" x14ac:dyDescent="0.2"/>
    <row r="758" spans="1:24" ht="15.75" customHeight="1" x14ac:dyDescent="0.2"/>
    <row r="759" spans="1:24" ht="15.75" customHeight="1" x14ac:dyDescent="0.2"/>
    <row r="760" spans="1:24" ht="15.75" customHeight="1" x14ac:dyDescent="0.2"/>
    <row r="761" spans="1:24" ht="15.75" customHeight="1" x14ac:dyDescent="0.2"/>
    <row r="762" spans="1:24" ht="15.75" customHeight="1" x14ac:dyDescent="0.2"/>
    <row r="763" spans="1:24" ht="15.75" customHeight="1" x14ac:dyDescent="0.2"/>
    <row r="764" spans="1:24" ht="15.75" customHeight="1" x14ac:dyDescent="0.2"/>
    <row r="765" spans="1:24" ht="15.75" customHeight="1" x14ac:dyDescent="0.2"/>
    <row r="766" spans="1:24" ht="15.75" customHeight="1" x14ac:dyDescent="0.2"/>
    <row r="767" spans="1:24" ht="15.75" customHeight="1" x14ac:dyDescent="0.2"/>
    <row r="768" spans="1:24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</sheetData>
  <hyperlinks>
    <hyperlink ref="A3" r:id="rId1" display="http://siamchart.com/stock-chart/2S/" xr:uid="{00000000-0004-0000-0000-000000000000}"/>
    <hyperlink ref="B3" r:id="rId2" display="http://siamchart.com/stock-ichart/2S/" xr:uid="{00000000-0004-0000-0000-000001000000}"/>
    <hyperlink ref="C3" r:id="rId3" tooltip="ตารางข้อมูลงบการเงิน รายควอเตอร์ ย้อนหลัง 10 ปี" display="http://siamchart.com/stock-info/2S/" xr:uid="{00000000-0004-0000-0000-000002000000}"/>
    <hyperlink ref="A4" r:id="rId4" display="http://siamchart.com/stock-chart/3K-BAT/" xr:uid="{00000000-0004-0000-0000-000003000000}"/>
    <hyperlink ref="B4" r:id="rId5" display="http://siamchart.com/stock-ichart/3K-BAT/" xr:uid="{00000000-0004-0000-0000-000004000000}"/>
    <hyperlink ref="C4" r:id="rId6" tooltip="ตารางข้อมูลงบการเงิน รายควอเตอร์ ย้อนหลัง 10 ปี" display="http://siamchart.com/stock-info/3K-BAT/" xr:uid="{00000000-0004-0000-0000-000005000000}"/>
    <hyperlink ref="A5" r:id="rId7" display="http://siamchart.com/stock-chart/7UP/" xr:uid="{00000000-0004-0000-0000-000006000000}"/>
    <hyperlink ref="B5" r:id="rId8" display="http://siamchart.com/stock-ichart/7UP/" xr:uid="{00000000-0004-0000-0000-000007000000}"/>
    <hyperlink ref="C5" r:id="rId9" tooltip="ตารางข้อมูลงบการเงิน รายควอเตอร์ ย้อนหลัง 10 ปี" display="http://siamchart.com/stock-info/7UP/" xr:uid="{00000000-0004-0000-0000-000008000000}"/>
    <hyperlink ref="A6" r:id="rId10" display="http://siamchart.com/stock-chart/A/" xr:uid="{00000000-0004-0000-0000-000009000000}"/>
    <hyperlink ref="B6" r:id="rId11" display="http://siamchart.com/stock-ichart/A/" xr:uid="{00000000-0004-0000-0000-00000A000000}"/>
    <hyperlink ref="C6" r:id="rId12" tooltip="ตารางข้อมูลงบการเงิน รายควอเตอร์ ย้อนหลัง 10 ปี" display="http://siamchart.com/stock-info/A/" xr:uid="{00000000-0004-0000-0000-00000B000000}"/>
    <hyperlink ref="A7" r:id="rId13" display="http://siamchart.com/stock-chart/A5/" xr:uid="{00000000-0004-0000-0000-00000C000000}"/>
    <hyperlink ref="B7" r:id="rId14" display="http://siamchart.com/stock-ichart/A5/" xr:uid="{00000000-0004-0000-0000-00000D000000}"/>
    <hyperlink ref="A8" r:id="rId15" display="http://siamchart.com/stock-chart/AAV/" xr:uid="{00000000-0004-0000-0000-00000E000000}"/>
    <hyperlink ref="B8" r:id="rId16" display="http://siamchart.com/stock-ichart/AAV/" xr:uid="{00000000-0004-0000-0000-00000F000000}"/>
    <hyperlink ref="C8" r:id="rId17" tooltip="ตารางข้อมูลงบการเงิน รายควอเตอร์ ย้อนหลัง 10 ปี" display="http://siamchart.com/stock-info/AAV/" xr:uid="{00000000-0004-0000-0000-000010000000}"/>
    <hyperlink ref="A9" r:id="rId18" display="http://siamchart.com/stock-chart/ABICO/" xr:uid="{00000000-0004-0000-0000-000011000000}"/>
    <hyperlink ref="B9" r:id="rId19" display="http://siamchart.com/stock-ichart/ABICO/" xr:uid="{00000000-0004-0000-0000-000012000000}"/>
    <hyperlink ref="C9" r:id="rId20" tooltip="ตารางข้อมูลงบการเงิน รายควอเตอร์ ย้อนหลัง 10 ปี" display="http://siamchart.com/stock-info/ABICO/" xr:uid="{00000000-0004-0000-0000-000013000000}"/>
    <hyperlink ref="A10" r:id="rId21" display="http://siamchart.com/stock-chart/ABM/" xr:uid="{00000000-0004-0000-0000-000014000000}"/>
    <hyperlink ref="B10" r:id="rId22" display="http://siamchart.com/stock-ichart/ABM/" xr:uid="{00000000-0004-0000-0000-000015000000}"/>
    <hyperlink ref="C10" r:id="rId23" tooltip="ตารางข้อมูลงบการเงิน รายควอเตอร์ ย้อนหลัง 10 ปี" display="http://siamchart.com/stock-info/ABM/" xr:uid="{00000000-0004-0000-0000-000016000000}"/>
    <hyperlink ref="A11" r:id="rId24" display="http://siamchart.com/stock-chart/ACAP/" xr:uid="{00000000-0004-0000-0000-000017000000}"/>
    <hyperlink ref="B11" r:id="rId25" display="http://siamchart.com/stock-ichart/ACAP/" xr:uid="{00000000-0004-0000-0000-000018000000}"/>
    <hyperlink ref="C11" r:id="rId26" tooltip="ตารางข้อมูลงบการเงิน รายควอเตอร์ ย้อนหลัง 10 ปี" display="http://siamchart.com/stock-info/ACAP/" xr:uid="{00000000-0004-0000-0000-000019000000}"/>
    <hyperlink ref="A12" r:id="rId27" display="http://siamchart.com/stock-chart/ACC/" xr:uid="{00000000-0004-0000-0000-00001A000000}"/>
    <hyperlink ref="B12" r:id="rId28" display="http://siamchart.com/stock-ichart/ACC/" xr:uid="{00000000-0004-0000-0000-00001B000000}"/>
    <hyperlink ref="C12" r:id="rId29" tooltip="ตารางข้อมูลงบการเงิน รายควอเตอร์ ย้อนหลัง 10 ปี" display="http://siamchart.com/stock-info/ACC/" xr:uid="{00000000-0004-0000-0000-00001C000000}"/>
    <hyperlink ref="A13" r:id="rId30" display="http://siamchart.com/stock-chart/ACE/" xr:uid="{00000000-0004-0000-0000-00001D000000}"/>
    <hyperlink ref="B13" r:id="rId31" display="http://siamchart.com/stock-ichart/ACE/" xr:uid="{00000000-0004-0000-0000-00001E000000}"/>
    <hyperlink ref="C13" r:id="rId32" tooltip="ตารางข้อมูลงบการเงิน รายควอเตอร์ ย้อนหลัง 10 ปี" display="http://siamchart.com/stock-info/ACE/" xr:uid="{00000000-0004-0000-0000-00001F000000}"/>
    <hyperlink ref="A14" r:id="rId33" display="http://siamchart.com/stock-chart/ACG/" xr:uid="{00000000-0004-0000-0000-000020000000}"/>
    <hyperlink ref="B14" r:id="rId34" display="http://siamchart.com/stock-ichart/ACG/" xr:uid="{00000000-0004-0000-0000-000021000000}"/>
    <hyperlink ref="C14" r:id="rId35" tooltip="ตารางข้อมูลงบการเงิน รายควอเตอร์ ย้อนหลัง 10 ปี" display="http://siamchart.com/stock-info/ACG/" xr:uid="{00000000-0004-0000-0000-000022000000}"/>
    <hyperlink ref="A15" r:id="rId36" display="http://siamchart.com/stock-chart/ADB/" xr:uid="{00000000-0004-0000-0000-000023000000}"/>
    <hyperlink ref="B15" r:id="rId37" display="http://siamchart.com/stock-ichart/ADB/" xr:uid="{00000000-0004-0000-0000-000024000000}"/>
    <hyperlink ref="C15" r:id="rId38" tooltip="ตารางข้อมูลงบการเงิน รายควอเตอร์ ย้อนหลัง 10 ปี" display="http://siamchart.com/stock-info/ADB/" xr:uid="{00000000-0004-0000-0000-000025000000}"/>
    <hyperlink ref="A16" r:id="rId39" display="http://siamchart.com/stock-chart/ADD/" xr:uid="{00000000-0004-0000-0000-000026000000}"/>
    <hyperlink ref="B16" r:id="rId40" display="http://siamchart.com/stock-ichart/ADD/" xr:uid="{00000000-0004-0000-0000-000027000000}"/>
    <hyperlink ref="C16" r:id="rId41" tooltip="ตารางข้อมูลงบการเงิน รายควอเตอร์ ย้อนหลัง 10 ปี" display="http://siamchart.com/stock-info/ADD/" xr:uid="{00000000-0004-0000-0000-000028000000}"/>
    <hyperlink ref="A17" r:id="rId42" display="http://siamchart.com/stock-chart/ADVANC/" xr:uid="{00000000-0004-0000-0000-000029000000}"/>
    <hyperlink ref="B17" r:id="rId43" display="http://siamchart.com/stock-ichart/ADVANC/" xr:uid="{00000000-0004-0000-0000-00002A000000}"/>
    <hyperlink ref="C17" r:id="rId44" tooltip="ตารางข้อมูลงบการเงิน รายควอเตอร์ ย้อนหลัง 10 ปี" display="http://siamchart.com/stock-info/ADVANC/" xr:uid="{00000000-0004-0000-0000-00002B000000}"/>
    <hyperlink ref="A18" r:id="rId45" display="http://siamchart.com/stock-chart/AEC/" xr:uid="{00000000-0004-0000-0000-00002C000000}"/>
    <hyperlink ref="B18" r:id="rId46" display="http://siamchart.com/stock-ichart/AEC/" xr:uid="{00000000-0004-0000-0000-00002D000000}"/>
    <hyperlink ref="C18" r:id="rId47" tooltip="ตารางข้อมูลงบการเงิน รายควอเตอร์ ย้อนหลัง 10 ปี" display="http://siamchart.com/stock-info/AEC/" xr:uid="{00000000-0004-0000-0000-00002E000000}"/>
    <hyperlink ref="A19" r:id="rId48" display="http://siamchart.com/stock-chart/AEONTS/" xr:uid="{00000000-0004-0000-0000-00002F000000}"/>
    <hyperlink ref="B19" r:id="rId49" display="http://siamchart.com/stock-ichart/AEONTS/" xr:uid="{00000000-0004-0000-0000-000030000000}"/>
    <hyperlink ref="C19" r:id="rId50" tooltip="ตารางข้อมูลงบการเงิน รายควอเตอร์ ย้อนหลัง 10 ปี" display="http://siamchart.com/stock-info/AEONTS/" xr:uid="{00000000-0004-0000-0000-000031000000}"/>
    <hyperlink ref="A20" r:id="rId51" display="http://siamchart.com/stock-chart/AF/" xr:uid="{00000000-0004-0000-0000-000032000000}"/>
    <hyperlink ref="B20" r:id="rId52" display="http://siamchart.com/stock-ichart/AF/" xr:uid="{00000000-0004-0000-0000-000033000000}"/>
    <hyperlink ref="C20" r:id="rId53" tooltip="ตารางข้อมูลงบการเงิน รายควอเตอร์ ย้อนหลัง 10 ปี" display="http://siamchart.com/stock-info/AF/" xr:uid="{00000000-0004-0000-0000-000034000000}"/>
    <hyperlink ref="A21" r:id="rId54" display="http://siamchart.com/stock-chart/AFC/" xr:uid="{00000000-0004-0000-0000-000035000000}"/>
    <hyperlink ref="B21" r:id="rId55" display="http://siamchart.com/stock-ichart/AFC/" xr:uid="{00000000-0004-0000-0000-000036000000}"/>
    <hyperlink ref="C21" r:id="rId56" tooltip="ตารางข้อมูลงบการเงิน รายควอเตอร์ ย้อนหลัง 10 ปี" display="http://siamchart.com/stock-info/AFC/" xr:uid="{00000000-0004-0000-0000-000037000000}"/>
    <hyperlink ref="A22" r:id="rId57" display="http://siamchart.com/stock-chart/AGE/" xr:uid="{00000000-0004-0000-0000-000038000000}"/>
    <hyperlink ref="B22" r:id="rId58" display="http://siamchart.com/stock-ichart/AGE/" xr:uid="{00000000-0004-0000-0000-000039000000}"/>
    <hyperlink ref="C22" r:id="rId59" tooltip="ตารางข้อมูลงบการเงิน รายควอเตอร์ ย้อนหลัง 10 ปี" display="http://siamchart.com/stock-info/AGE/" xr:uid="{00000000-0004-0000-0000-00003A000000}"/>
    <hyperlink ref="A23" r:id="rId60" display="http://siamchart.com/stock-chart/AH/" xr:uid="{00000000-0004-0000-0000-00003B000000}"/>
    <hyperlink ref="B23" r:id="rId61" display="http://siamchart.com/stock-ichart/AH/" xr:uid="{00000000-0004-0000-0000-00003C000000}"/>
    <hyperlink ref="C23" r:id="rId62" tooltip="ตารางข้อมูลงบการเงิน รายควอเตอร์ ย้อนหลัง 10 ปี" display="http://siamchart.com/stock-info/AH/" xr:uid="{00000000-0004-0000-0000-00003D000000}"/>
    <hyperlink ref="A24" r:id="rId63" display="http://siamchart.com/stock-chart/AHC/" xr:uid="{00000000-0004-0000-0000-00003E000000}"/>
    <hyperlink ref="B24" r:id="rId64" display="http://siamchart.com/stock-ichart/AHC/" xr:uid="{00000000-0004-0000-0000-00003F000000}"/>
    <hyperlink ref="C24" r:id="rId65" tooltip="ตารางข้อมูลงบการเงิน รายควอเตอร์ ย้อนหลัง 10 ปี" display="http://siamchart.com/stock-info/AHC/" xr:uid="{00000000-0004-0000-0000-000040000000}"/>
    <hyperlink ref="A25" r:id="rId66" display="http://siamchart.com/stock-chart/AI/" xr:uid="{00000000-0004-0000-0000-000041000000}"/>
    <hyperlink ref="B25" r:id="rId67" display="http://siamchart.com/stock-ichart/AI/" xr:uid="{00000000-0004-0000-0000-000042000000}"/>
    <hyperlink ref="C25" r:id="rId68" tooltip="ตารางข้อมูลงบการเงิน รายควอเตอร์ ย้อนหลัง 10 ปี" display="http://siamchart.com/stock-info/AI/" xr:uid="{00000000-0004-0000-0000-000043000000}"/>
    <hyperlink ref="A26" r:id="rId69" display="http://siamchart.com/stock-chart/AIE/" xr:uid="{00000000-0004-0000-0000-000044000000}"/>
    <hyperlink ref="B26" r:id="rId70" display="http://siamchart.com/stock-ichart/AIE/" xr:uid="{00000000-0004-0000-0000-000045000000}"/>
    <hyperlink ref="C26" r:id="rId71" tooltip="ตารางข้อมูลงบการเงิน รายควอเตอร์ ย้อนหลัง 10 ปี" display="http://siamchart.com/stock-info/AIE/" xr:uid="{00000000-0004-0000-0000-000046000000}"/>
    <hyperlink ref="A27" r:id="rId72" display="http://siamchart.com/stock-chart/AIRA/" xr:uid="{00000000-0004-0000-0000-000047000000}"/>
    <hyperlink ref="B27" r:id="rId73" display="http://siamchart.com/stock-ichart/AIRA/" xr:uid="{00000000-0004-0000-0000-000048000000}"/>
    <hyperlink ref="C27" r:id="rId74" tooltip="ตารางข้อมูลงบการเงิน รายควอเตอร์ ย้อนหลัง 10 ปี" display="http://siamchart.com/stock-info/AIRA/" xr:uid="{00000000-0004-0000-0000-000049000000}"/>
    <hyperlink ref="A28" r:id="rId75" display="http://siamchart.com/stock-chart/AIT/" xr:uid="{00000000-0004-0000-0000-00004A000000}"/>
    <hyperlink ref="B28" r:id="rId76" display="http://siamchart.com/stock-ichart/AIT/" xr:uid="{00000000-0004-0000-0000-00004B000000}"/>
    <hyperlink ref="C28" r:id="rId77" tooltip="ตารางข้อมูลงบการเงิน รายควอเตอร์ ย้อนหลัง 10 ปี" display="http://siamchart.com/stock-info/AIT/" xr:uid="{00000000-0004-0000-0000-00004C000000}"/>
    <hyperlink ref="A29" r:id="rId78" display="http://siamchart.com/stock-chart/AJ/" xr:uid="{00000000-0004-0000-0000-00004D000000}"/>
    <hyperlink ref="B29" r:id="rId79" display="http://siamchart.com/stock-ichart/AJ/" xr:uid="{00000000-0004-0000-0000-00004E000000}"/>
    <hyperlink ref="C29" r:id="rId80" tooltip="ตารางข้อมูลงบการเงิน รายควอเตอร์ ย้อนหลัง 10 ปี" display="http://siamchart.com/stock-info/AJ/" xr:uid="{00000000-0004-0000-0000-00004F000000}"/>
    <hyperlink ref="A30" r:id="rId81" display="http://siamchart.com/stock-chart/AJA/" xr:uid="{00000000-0004-0000-0000-000050000000}"/>
    <hyperlink ref="B30" r:id="rId82" display="http://siamchart.com/stock-ichart/AJA/" xr:uid="{00000000-0004-0000-0000-000051000000}"/>
    <hyperlink ref="C30" r:id="rId83" tooltip="ตารางข้อมูลงบการเงิน รายควอเตอร์ ย้อนหลัง 10 ปี" display="http://siamchart.com/stock-info/AJA/" xr:uid="{00000000-0004-0000-0000-000052000000}"/>
    <hyperlink ref="A31" r:id="rId84" display="http://siamchart.com/stock-chart/AKP/" xr:uid="{00000000-0004-0000-0000-000053000000}"/>
    <hyperlink ref="B31" r:id="rId85" display="http://siamchart.com/stock-ichart/AKP/" xr:uid="{00000000-0004-0000-0000-000054000000}"/>
    <hyperlink ref="C31" r:id="rId86" tooltip="ตารางข้อมูลงบการเงิน รายควอเตอร์ ย้อนหลัง 10 ปี" display="http://siamchart.com/stock-info/AKP/" xr:uid="{00000000-0004-0000-0000-000055000000}"/>
    <hyperlink ref="A32" r:id="rId87" display="http://siamchart.com/stock-chart/AKR/" xr:uid="{00000000-0004-0000-0000-000056000000}"/>
    <hyperlink ref="B32" r:id="rId88" display="http://siamchart.com/stock-ichart/AKR/" xr:uid="{00000000-0004-0000-0000-000057000000}"/>
    <hyperlink ref="C32" r:id="rId89" tooltip="ตารางข้อมูลงบการเงิน รายควอเตอร์ ย้อนหลัง 10 ปี" display="http://siamchart.com/stock-info/AKR/" xr:uid="{00000000-0004-0000-0000-000058000000}"/>
    <hyperlink ref="A33" r:id="rId90" display="http://siamchart.com/stock-chart/ALL/" xr:uid="{00000000-0004-0000-0000-000059000000}"/>
    <hyperlink ref="B33" r:id="rId91" display="http://siamchart.com/stock-ichart/ALL/" xr:uid="{00000000-0004-0000-0000-00005A000000}"/>
    <hyperlink ref="C33" r:id="rId92" tooltip="ตารางข้อมูลงบการเงิน รายควอเตอร์ ย้อนหลัง 10 ปี" display="http://siamchart.com/stock-info/ALL/" xr:uid="{00000000-0004-0000-0000-00005B000000}"/>
    <hyperlink ref="A34" r:id="rId93" display="http://siamchart.com/stock-chart/ALLA/" xr:uid="{00000000-0004-0000-0000-00005C000000}"/>
    <hyperlink ref="B34" r:id="rId94" display="http://siamchart.com/stock-ichart/ALLA/" xr:uid="{00000000-0004-0000-0000-00005D000000}"/>
    <hyperlink ref="C34" r:id="rId95" tooltip="ตารางข้อมูลงบการเงิน รายควอเตอร์ ย้อนหลัง 10 ปี" display="http://siamchart.com/stock-info/ALLA/" xr:uid="{00000000-0004-0000-0000-00005E000000}"/>
    <hyperlink ref="A35" r:id="rId96" display="http://siamchart.com/stock-chart/ALT/" xr:uid="{00000000-0004-0000-0000-00005F000000}"/>
    <hyperlink ref="B35" r:id="rId97" display="http://siamchart.com/stock-ichart/ALT/" xr:uid="{00000000-0004-0000-0000-000060000000}"/>
    <hyperlink ref="C35" r:id="rId98" tooltip="ตารางข้อมูลงบการเงิน รายควอเตอร์ ย้อนหลัง 10 ปี" display="http://siamchart.com/stock-info/ALT/" xr:uid="{00000000-0004-0000-0000-000061000000}"/>
    <hyperlink ref="A36" r:id="rId99" display="http://siamchart.com/stock-chart/ALUCON/" xr:uid="{00000000-0004-0000-0000-000062000000}"/>
    <hyperlink ref="B36" r:id="rId100" display="http://siamchart.com/stock-ichart/ALUCON/" xr:uid="{00000000-0004-0000-0000-000063000000}"/>
    <hyperlink ref="C36" r:id="rId101" tooltip="ตารางข้อมูลงบการเงิน รายควอเตอร์ ย้อนหลัง 10 ปี" display="http://siamchart.com/stock-info/ALUCON/" xr:uid="{00000000-0004-0000-0000-000064000000}"/>
    <hyperlink ref="A37" r:id="rId102" display="http://siamchart.com/stock-chart/AMA/" xr:uid="{00000000-0004-0000-0000-000065000000}"/>
    <hyperlink ref="B37" r:id="rId103" display="http://siamchart.com/stock-ichart/AMA/" xr:uid="{00000000-0004-0000-0000-000066000000}"/>
    <hyperlink ref="C37" r:id="rId104" tooltip="ตารางข้อมูลงบการเงิน รายควอเตอร์ ย้อนหลัง 10 ปี" display="http://siamchart.com/stock-info/AMA/" xr:uid="{00000000-0004-0000-0000-000067000000}"/>
    <hyperlink ref="A38" r:id="rId105" display="http://siamchart.com/stock-chart/AMANAH/" xr:uid="{00000000-0004-0000-0000-000068000000}"/>
    <hyperlink ref="B38" r:id="rId106" display="http://siamchart.com/stock-ichart/AMANAH/" xr:uid="{00000000-0004-0000-0000-000069000000}"/>
    <hyperlink ref="C38" r:id="rId107" tooltip="ตารางข้อมูลงบการเงิน รายควอเตอร์ ย้อนหลัง 10 ปี" display="http://siamchart.com/stock-info/AMANAH/" xr:uid="{00000000-0004-0000-0000-00006A000000}"/>
    <hyperlink ref="A39" r:id="rId108" display="http://siamchart.com/stock-chart/AMARIN/" xr:uid="{00000000-0004-0000-0000-00006B000000}"/>
    <hyperlink ref="B39" r:id="rId109" display="http://siamchart.com/stock-ichart/AMARIN/" xr:uid="{00000000-0004-0000-0000-00006C000000}"/>
    <hyperlink ref="C39" r:id="rId110" tooltip="ตารางข้อมูลงบการเงิน รายควอเตอร์ ย้อนหลัง 10 ปี" display="http://siamchart.com/stock-info/AMARIN/" xr:uid="{00000000-0004-0000-0000-00006D000000}"/>
    <hyperlink ref="A40" r:id="rId111" display="http://siamchart.com/stock-chart/AMATA/" xr:uid="{00000000-0004-0000-0000-00006E000000}"/>
    <hyperlink ref="B40" r:id="rId112" display="http://siamchart.com/stock-ichart/AMATA/" xr:uid="{00000000-0004-0000-0000-00006F000000}"/>
    <hyperlink ref="C40" r:id="rId113" tooltip="ตารางข้อมูลงบการเงิน รายควอเตอร์ ย้อนหลัง 10 ปี" display="http://siamchart.com/stock-info/AMATA/" xr:uid="{00000000-0004-0000-0000-000070000000}"/>
    <hyperlink ref="A41" r:id="rId114" display="http://siamchart.com/stock-chart/AMATAV/" xr:uid="{00000000-0004-0000-0000-000071000000}"/>
    <hyperlink ref="B41" r:id="rId115" display="http://siamchart.com/stock-ichart/AMATAV/" xr:uid="{00000000-0004-0000-0000-000072000000}"/>
    <hyperlink ref="C41" r:id="rId116" tooltip="ตารางข้อมูลงบการเงิน รายควอเตอร์ ย้อนหลัง 10 ปี" display="http://siamchart.com/stock-info/AMATAV/" xr:uid="{00000000-0004-0000-0000-000073000000}"/>
    <hyperlink ref="A42" r:id="rId117" display="http://siamchart.com/stock-chart/AMC/" xr:uid="{00000000-0004-0000-0000-000074000000}"/>
    <hyperlink ref="B42" r:id="rId118" display="http://siamchart.com/stock-ichart/AMC/" xr:uid="{00000000-0004-0000-0000-000075000000}"/>
    <hyperlink ref="C42" r:id="rId119" tooltip="ตารางข้อมูลงบการเงิน รายควอเตอร์ ย้อนหลัง 10 ปี" display="http://siamchart.com/stock-info/AMC/" xr:uid="{00000000-0004-0000-0000-000076000000}"/>
    <hyperlink ref="A43" r:id="rId120" display="http://siamchart.com/stock-chart/ANAN/" xr:uid="{00000000-0004-0000-0000-000077000000}"/>
    <hyperlink ref="B43" r:id="rId121" display="http://siamchart.com/stock-ichart/ANAN/" xr:uid="{00000000-0004-0000-0000-000078000000}"/>
    <hyperlink ref="C43" r:id="rId122" tooltip="ตารางข้อมูลงบการเงิน รายควอเตอร์ ย้อนหลัง 10 ปี" display="http://siamchart.com/stock-info/ANAN/" xr:uid="{00000000-0004-0000-0000-000079000000}"/>
    <hyperlink ref="A44" r:id="rId123" display="http://siamchart.com/stock-chart/AOT/" xr:uid="{00000000-0004-0000-0000-00007A000000}"/>
    <hyperlink ref="B44" r:id="rId124" display="http://siamchart.com/stock-ichart/AOT/" xr:uid="{00000000-0004-0000-0000-00007B000000}"/>
    <hyperlink ref="C44" r:id="rId125" tooltip="ตารางข้อมูลงบการเงิน รายควอเตอร์ ย้อนหลัง 10 ปี" display="http://siamchart.com/stock-info/AOT/" xr:uid="{00000000-0004-0000-0000-00007C000000}"/>
    <hyperlink ref="A45" r:id="rId126" display="http://siamchart.com/stock-chart/AP/" xr:uid="{00000000-0004-0000-0000-00007D000000}"/>
    <hyperlink ref="B45" r:id="rId127" display="http://siamchart.com/stock-ichart/AP/" xr:uid="{00000000-0004-0000-0000-00007E000000}"/>
    <hyperlink ref="C45" r:id="rId128" tooltip="ตารางข้อมูลงบการเงิน รายควอเตอร์ ย้อนหลัง 10 ปี" display="http://siamchart.com/stock-info/AP/" xr:uid="{00000000-0004-0000-0000-00007F000000}"/>
    <hyperlink ref="A46" r:id="rId129" display="http://siamchart.com/stock-chart/APCO/" xr:uid="{00000000-0004-0000-0000-000080000000}"/>
    <hyperlink ref="B46" r:id="rId130" display="http://siamchart.com/stock-ichart/APCO/" xr:uid="{00000000-0004-0000-0000-000081000000}"/>
    <hyperlink ref="C46" r:id="rId131" tooltip="ตารางข้อมูลงบการเงิน รายควอเตอร์ ย้อนหลัง 10 ปี" display="http://siamchart.com/stock-info/APCO/" xr:uid="{00000000-0004-0000-0000-000082000000}"/>
    <hyperlink ref="A47" r:id="rId132" display="http://siamchart.com/stock-chart/APCS/" xr:uid="{00000000-0004-0000-0000-000083000000}"/>
    <hyperlink ref="B47" r:id="rId133" display="http://siamchart.com/stock-ichart/APCS/" xr:uid="{00000000-0004-0000-0000-000084000000}"/>
    <hyperlink ref="C47" r:id="rId134" tooltip="ตารางข้อมูลงบการเงิน รายควอเตอร์ ย้อนหลัง 10 ปี" display="http://siamchart.com/stock-info/APCS/" xr:uid="{00000000-0004-0000-0000-000085000000}"/>
    <hyperlink ref="A48" r:id="rId135" display="http://siamchart.com/stock-chart/APEX/" xr:uid="{00000000-0004-0000-0000-000086000000}"/>
    <hyperlink ref="B48" r:id="rId136" display="http://siamchart.com/stock-ichart/APEX/" xr:uid="{00000000-0004-0000-0000-000087000000}"/>
    <hyperlink ref="C48" r:id="rId137" tooltip="ตารางข้อมูลงบการเงิน รายควอเตอร์ ย้อนหลัง 10 ปี" display="http://siamchart.com/stock-info/APEX/" xr:uid="{00000000-0004-0000-0000-000088000000}"/>
    <hyperlink ref="A49" r:id="rId138" display="http://siamchart.com/stock-chart/APP/" xr:uid="{00000000-0004-0000-0000-000089000000}"/>
    <hyperlink ref="B49" r:id="rId139" display="http://siamchart.com/stock-ichart/APP/" xr:uid="{00000000-0004-0000-0000-00008A000000}"/>
    <hyperlink ref="C49" r:id="rId140" tooltip="ตารางข้อมูลงบการเงิน รายควอเตอร์ ย้อนหลัง 10 ปี" display="http://siamchart.com/stock-info/APP/" xr:uid="{00000000-0004-0000-0000-00008B000000}"/>
    <hyperlink ref="A50" r:id="rId141" display="http://siamchart.com/stock-chart/APURE/" xr:uid="{00000000-0004-0000-0000-00008C000000}"/>
    <hyperlink ref="B50" r:id="rId142" display="http://siamchart.com/stock-ichart/APURE/" xr:uid="{00000000-0004-0000-0000-00008D000000}"/>
    <hyperlink ref="C50" r:id="rId143" tooltip="ตารางข้อมูลงบการเงิน รายควอเตอร์ ย้อนหลัง 10 ปี" display="http://siamchart.com/stock-info/APURE/" xr:uid="{00000000-0004-0000-0000-00008E000000}"/>
    <hyperlink ref="A51" r:id="rId144" display="http://siamchart.com/stock-chart/AQ/" xr:uid="{00000000-0004-0000-0000-00008F000000}"/>
    <hyperlink ref="B51" r:id="rId145" display="http://siamchart.com/stock-ichart/AQ/" xr:uid="{00000000-0004-0000-0000-000090000000}"/>
    <hyperlink ref="C51" r:id="rId146" tooltip="ตารางข้อมูลงบการเงิน รายควอเตอร์ ย้อนหลัง 10 ปี" display="http://siamchart.com/stock-info/AQ/" xr:uid="{00000000-0004-0000-0000-000091000000}"/>
    <hyperlink ref="A52" r:id="rId147" display="http://siamchart.com/stock-chart/AQUA/" xr:uid="{00000000-0004-0000-0000-000092000000}"/>
    <hyperlink ref="B52" r:id="rId148" display="http://siamchart.com/stock-ichart/AQUA/" xr:uid="{00000000-0004-0000-0000-000093000000}"/>
    <hyperlink ref="C52" r:id="rId149" tooltip="ตารางข้อมูลงบการเงิน รายควอเตอร์ ย้อนหลัง 10 ปี" display="http://siamchart.com/stock-info/AQUA/" xr:uid="{00000000-0004-0000-0000-000094000000}"/>
    <hyperlink ref="A53" r:id="rId150" display="http://siamchart.com/stock-chart/ARIN/" xr:uid="{00000000-0004-0000-0000-000095000000}"/>
    <hyperlink ref="B53" r:id="rId151" display="http://siamchart.com/stock-ichart/ARIN/" xr:uid="{00000000-0004-0000-0000-000096000000}"/>
    <hyperlink ref="C53" r:id="rId152" tooltip="ตารางข้อมูลงบการเงิน รายควอเตอร์ ย้อนหลัง 10 ปี" display="http://siamchart.com/stock-info/ARIN/" xr:uid="{00000000-0004-0000-0000-000097000000}"/>
    <hyperlink ref="A54" r:id="rId153" display="http://siamchart.com/stock-chart/ARIP/" xr:uid="{00000000-0004-0000-0000-000098000000}"/>
    <hyperlink ref="B54" r:id="rId154" display="http://siamchart.com/stock-ichart/ARIP/" xr:uid="{00000000-0004-0000-0000-000099000000}"/>
    <hyperlink ref="C54" r:id="rId155" tooltip="ตารางข้อมูลงบการเงิน รายควอเตอร์ ย้อนหลัง 10 ปี" display="http://siamchart.com/stock-info/ARIP/" xr:uid="{00000000-0004-0000-0000-00009A000000}"/>
    <hyperlink ref="A55" r:id="rId156" display="http://siamchart.com/stock-chart/ARROW/" xr:uid="{00000000-0004-0000-0000-00009B000000}"/>
    <hyperlink ref="B55" r:id="rId157" display="http://siamchart.com/stock-ichart/ARROW/" xr:uid="{00000000-0004-0000-0000-00009C000000}"/>
    <hyperlink ref="C55" r:id="rId158" tooltip="ตารางข้อมูลงบการเงิน รายควอเตอร์ ย้อนหลัง 10 ปี" display="http://siamchart.com/stock-info/ARROW/" xr:uid="{00000000-0004-0000-0000-00009D000000}"/>
    <hyperlink ref="A56" r:id="rId159" display="http://siamchart.com/stock-chart/AS/" xr:uid="{00000000-0004-0000-0000-00009E000000}"/>
    <hyperlink ref="B56" r:id="rId160" display="http://siamchart.com/stock-ichart/AS/" xr:uid="{00000000-0004-0000-0000-00009F000000}"/>
    <hyperlink ref="C56" r:id="rId161" tooltip="ตารางข้อมูลงบการเงิน รายควอเตอร์ ย้อนหลัง 10 ปี" display="http://siamchart.com/stock-info/AS/" xr:uid="{00000000-0004-0000-0000-0000A0000000}"/>
    <hyperlink ref="A57" r:id="rId162" display="http://siamchart.com/stock-chart/ASAP/" xr:uid="{00000000-0004-0000-0000-0000A1000000}"/>
    <hyperlink ref="B57" r:id="rId163" display="http://siamchart.com/stock-ichart/ASAP/" xr:uid="{00000000-0004-0000-0000-0000A2000000}"/>
    <hyperlink ref="C57" r:id="rId164" tooltip="ตารางข้อมูลงบการเงิน รายควอเตอร์ ย้อนหลัง 10 ปี" display="http://siamchart.com/stock-info/ASAP/" xr:uid="{00000000-0004-0000-0000-0000A3000000}"/>
    <hyperlink ref="A58" r:id="rId165" display="http://siamchart.com/stock-chart/ASEFA/" xr:uid="{00000000-0004-0000-0000-0000A4000000}"/>
    <hyperlink ref="B58" r:id="rId166" display="http://siamchart.com/stock-ichart/ASEFA/" xr:uid="{00000000-0004-0000-0000-0000A5000000}"/>
    <hyperlink ref="C58" r:id="rId167" tooltip="ตารางข้อมูลงบการเงิน รายควอเตอร์ ย้อนหลัง 10 ปี" display="http://siamchart.com/stock-info/ASEFA/" xr:uid="{00000000-0004-0000-0000-0000A6000000}"/>
    <hyperlink ref="A59" r:id="rId168" display="http://siamchart.com/stock-chart/ASIA/" xr:uid="{00000000-0004-0000-0000-0000A7000000}"/>
    <hyperlink ref="B59" r:id="rId169" display="http://siamchart.com/stock-ichart/ASIA/" xr:uid="{00000000-0004-0000-0000-0000A8000000}"/>
    <hyperlink ref="C59" r:id="rId170" tooltip="ตารางข้อมูลงบการเงิน รายควอเตอร์ ย้อนหลัง 10 ปี" display="http://siamchart.com/stock-info/ASIA/" xr:uid="{00000000-0004-0000-0000-0000A9000000}"/>
    <hyperlink ref="A60" r:id="rId171" display="http://siamchart.com/stock-chart/ASIAN/" xr:uid="{00000000-0004-0000-0000-0000AA000000}"/>
    <hyperlink ref="B60" r:id="rId172" display="http://siamchart.com/stock-ichart/ASIAN/" xr:uid="{00000000-0004-0000-0000-0000AB000000}"/>
    <hyperlink ref="C60" r:id="rId173" tooltip="ตารางข้อมูลงบการเงิน รายควอเตอร์ ย้อนหลัง 10 ปี" display="http://siamchart.com/stock-info/ASIAN/" xr:uid="{00000000-0004-0000-0000-0000AC000000}"/>
    <hyperlink ref="A61" r:id="rId174" display="http://siamchart.com/stock-chart/ASIMAR/" xr:uid="{00000000-0004-0000-0000-0000AD000000}"/>
    <hyperlink ref="B61" r:id="rId175" display="http://siamchart.com/stock-ichart/ASIMAR/" xr:uid="{00000000-0004-0000-0000-0000AE000000}"/>
    <hyperlink ref="C61" r:id="rId176" tooltip="ตารางข้อมูลงบการเงิน รายควอเตอร์ ย้อนหลัง 10 ปี" display="http://siamchart.com/stock-info/ASIMAR/" xr:uid="{00000000-0004-0000-0000-0000AF000000}"/>
    <hyperlink ref="A62" r:id="rId177" display="http://siamchart.com/stock-chart/ASK/" xr:uid="{00000000-0004-0000-0000-0000B0000000}"/>
    <hyperlink ref="B62" r:id="rId178" display="http://siamchart.com/stock-ichart/ASK/" xr:uid="{00000000-0004-0000-0000-0000B1000000}"/>
    <hyperlink ref="C62" r:id="rId179" tooltip="ตารางข้อมูลงบการเงิน รายควอเตอร์ ย้อนหลัง 10 ปี" display="http://siamchart.com/stock-info/ASK/" xr:uid="{00000000-0004-0000-0000-0000B2000000}"/>
    <hyperlink ref="A63" r:id="rId180" display="http://siamchart.com/stock-chart/ASN/" xr:uid="{00000000-0004-0000-0000-0000B3000000}"/>
    <hyperlink ref="B63" r:id="rId181" display="http://siamchart.com/stock-ichart/ASN/" xr:uid="{00000000-0004-0000-0000-0000B4000000}"/>
    <hyperlink ref="C63" r:id="rId182" tooltip="ตารางข้อมูลงบการเงิน รายควอเตอร์ ย้อนหลัง 10 ปี" display="http://siamchart.com/stock-info/ASN/" xr:uid="{00000000-0004-0000-0000-0000B5000000}"/>
    <hyperlink ref="A64" r:id="rId183" display="http://siamchart.com/stock-chart/ASP/" xr:uid="{00000000-0004-0000-0000-0000B6000000}"/>
    <hyperlink ref="B64" r:id="rId184" display="http://siamchart.com/stock-ichart/ASP/" xr:uid="{00000000-0004-0000-0000-0000B7000000}"/>
    <hyperlink ref="C64" r:id="rId185" tooltip="ตารางข้อมูลงบการเงิน รายควอเตอร์ ย้อนหลัง 10 ปี" display="http://siamchart.com/stock-info/ASP/" xr:uid="{00000000-0004-0000-0000-0000B8000000}"/>
    <hyperlink ref="A65" r:id="rId186" display="http://siamchart.com/stock-chart/ASW/" xr:uid="{00000000-0004-0000-0000-0000B9000000}"/>
    <hyperlink ref="B65" r:id="rId187" display="http://siamchart.com/stock-ichart/ASW/" xr:uid="{00000000-0004-0000-0000-0000BA000000}"/>
    <hyperlink ref="C65" r:id="rId188" tooltip="ตารางข้อมูลงบการเงิน รายควอเตอร์ ย้อนหลัง 10 ปี" display="http://siamchart.com/stock-info/ASW/" xr:uid="{00000000-0004-0000-0000-0000BB000000}"/>
    <hyperlink ref="A66" r:id="rId189" display="http://siamchart.com/stock-chart/ATP30/" xr:uid="{00000000-0004-0000-0000-0000BC000000}"/>
    <hyperlink ref="B66" r:id="rId190" display="http://siamchart.com/stock-ichart/ATP30/" xr:uid="{00000000-0004-0000-0000-0000BD000000}"/>
    <hyperlink ref="C66" r:id="rId191" tooltip="ตารางข้อมูลงบการเงิน รายควอเตอร์ ย้อนหลัง 10 ปี" display="http://siamchart.com/stock-info/ATP30/" xr:uid="{00000000-0004-0000-0000-0000BE000000}"/>
    <hyperlink ref="A67" r:id="rId192" display="http://siamchart.com/stock-chart/AU/" xr:uid="{00000000-0004-0000-0000-0000BF000000}"/>
    <hyperlink ref="B67" r:id="rId193" display="http://siamchart.com/stock-ichart/AU/" xr:uid="{00000000-0004-0000-0000-0000C0000000}"/>
    <hyperlink ref="C67" r:id="rId194" tooltip="ตารางข้อมูลงบการเงิน รายควอเตอร์ ย้อนหลัง 10 ปี" display="http://siamchart.com/stock-info/AU/" xr:uid="{00000000-0004-0000-0000-0000C1000000}"/>
    <hyperlink ref="A68" r:id="rId195" display="http://siamchart.com/stock-chart/AUCT/" xr:uid="{00000000-0004-0000-0000-0000C2000000}"/>
    <hyperlink ref="B68" r:id="rId196" display="http://siamchart.com/stock-ichart/AUCT/" xr:uid="{00000000-0004-0000-0000-0000C3000000}"/>
    <hyperlink ref="C68" r:id="rId197" tooltip="ตารางข้อมูลงบการเงิน รายควอเตอร์ ย้อนหลัง 10 ปี" display="http://siamchart.com/stock-info/AUCT/" xr:uid="{00000000-0004-0000-0000-0000C4000000}"/>
    <hyperlink ref="A69" r:id="rId198" display="http://siamchart.com/stock-chart/AWC/" xr:uid="{00000000-0004-0000-0000-0000C5000000}"/>
    <hyperlink ref="B69" r:id="rId199" display="http://siamchart.com/stock-ichart/AWC/" xr:uid="{00000000-0004-0000-0000-0000C6000000}"/>
    <hyperlink ref="C69" r:id="rId200" tooltip="ตารางข้อมูลงบการเงิน รายควอเตอร์ ย้อนหลัง 10 ปี" display="http://siamchart.com/stock-info/AWC/" xr:uid="{00000000-0004-0000-0000-0000C7000000}"/>
    <hyperlink ref="A70" r:id="rId201" display="http://siamchart.com/stock-chart/AYUD/" xr:uid="{00000000-0004-0000-0000-0000C8000000}"/>
    <hyperlink ref="B70" r:id="rId202" display="http://siamchart.com/stock-ichart/AYUD/" xr:uid="{00000000-0004-0000-0000-0000C9000000}"/>
    <hyperlink ref="C70" r:id="rId203" tooltip="ตารางข้อมูลงบการเงิน รายควอเตอร์ ย้อนหลัง 10 ปี" display="http://siamchart.com/stock-info/AYUD/" xr:uid="{00000000-0004-0000-0000-0000CA000000}"/>
    <hyperlink ref="A71" r:id="rId204" display="http://siamchart.com/stock-chart/B/" xr:uid="{00000000-0004-0000-0000-0000CB000000}"/>
    <hyperlink ref="B71" r:id="rId205" display="http://siamchart.com/stock-ichart/B/" xr:uid="{00000000-0004-0000-0000-0000CC000000}"/>
    <hyperlink ref="C71" r:id="rId206" tooltip="ตารางข้อมูลงบการเงิน รายควอเตอร์ ย้อนหลัง 10 ปี" display="http://siamchart.com/stock-info/B/" xr:uid="{00000000-0004-0000-0000-0000CD000000}"/>
    <hyperlink ref="A72" r:id="rId207" display="http://siamchart.com/stock-chart/B52/" xr:uid="{00000000-0004-0000-0000-0000CE000000}"/>
    <hyperlink ref="B72" r:id="rId208" display="http://siamchart.com/stock-ichart/B52/" xr:uid="{00000000-0004-0000-0000-0000CF000000}"/>
    <hyperlink ref="C72" r:id="rId209" tooltip="ตารางข้อมูลงบการเงิน รายควอเตอร์ ย้อนหลัง 10 ปี" display="http://siamchart.com/stock-info/B52/" xr:uid="{00000000-0004-0000-0000-0000D0000000}"/>
    <hyperlink ref="A73" r:id="rId210" display="http://siamchart.com/stock-chart/BA/" xr:uid="{00000000-0004-0000-0000-0000D1000000}"/>
    <hyperlink ref="B73" r:id="rId211" display="http://siamchart.com/stock-ichart/BA/" xr:uid="{00000000-0004-0000-0000-0000D2000000}"/>
    <hyperlink ref="C73" r:id="rId212" tooltip="ตารางข้อมูลงบการเงิน รายควอเตอร์ ย้อนหลัง 10 ปี" display="http://siamchart.com/stock-info/BA/" xr:uid="{00000000-0004-0000-0000-0000D3000000}"/>
    <hyperlink ref="A74" r:id="rId213" display="http://siamchart.com/stock-chart/BAFS/" xr:uid="{00000000-0004-0000-0000-0000D4000000}"/>
    <hyperlink ref="B74" r:id="rId214" display="http://siamchart.com/stock-ichart/BAFS/" xr:uid="{00000000-0004-0000-0000-0000D5000000}"/>
    <hyperlink ref="C74" r:id="rId215" tooltip="ตารางข้อมูลงบการเงิน รายควอเตอร์ ย้อนหลัง 10 ปี" display="http://siamchart.com/stock-info/BAFS/" xr:uid="{00000000-0004-0000-0000-0000D6000000}"/>
    <hyperlink ref="A75" r:id="rId216" display="http://siamchart.com/stock-chart/BAM/" xr:uid="{00000000-0004-0000-0000-0000D7000000}"/>
    <hyperlink ref="B75" r:id="rId217" display="http://siamchart.com/stock-ichart/BAM/" xr:uid="{00000000-0004-0000-0000-0000D8000000}"/>
    <hyperlink ref="C75" r:id="rId218" tooltip="ตารางข้อมูลงบการเงิน รายควอเตอร์ ย้อนหลัง 10 ปี" display="http://siamchart.com/stock-info/BAM/" xr:uid="{00000000-0004-0000-0000-0000D9000000}"/>
    <hyperlink ref="A76" r:id="rId219" display="http://siamchart.com/stock-chart/BANPU/" xr:uid="{00000000-0004-0000-0000-0000DA000000}"/>
    <hyperlink ref="B76" r:id="rId220" display="http://siamchart.com/stock-ichart/BANPU/" xr:uid="{00000000-0004-0000-0000-0000DB000000}"/>
    <hyperlink ref="C76" r:id="rId221" tooltip="ตารางข้อมูลงบการเงิน รายควอเตอร์ ย้อนหลัง 10 ปี" display="http://siamchart.com/stock-info/BANPU/" xr:uid="{00000000-0004-0000-0000-0000DC000000}"/>
    <hyperlink ref="A77" r:id="rId222" display="http://siamchart.com/stock-chart/BAY/" xr:uid="{00000000-0004-0000-0000-0000DD000000}"/>
    <hyperlink ref="B77" r:id="rId223" display="http://siamchart.com/stock-ichart/BAY/" xr:uid="{00000000-0004-0000-0000-0000DE000000}"/>
    <hyperlink ref="C77" r:id="rId224" tooltip="ตารางข้อมูลงบการเงิน รายควอเตอร์ ย้อนหลัง 10 ปี" display="http://siamchart.com/stock-info/BAY/" xr:uid="{00000000-0004-0000-0000-0000DF000000}"/>
    <hyperlink ref="A78" r:id="rId225" display="http://siamchart.com/stock-chart/BBL/" xr:uid="{00000000-0004-0000-0000-0000E0000000}"/>
    <hyperlink ref="B78" r:id="rId226" display="http://siamchart.com/stock-ichart/BBL/" xr:uid="{00000000-0004-0000-0000-0000E1000000}"/>
    <hyperlink ref="C78" r:id="rId227" tooltip="ตารางข้อมูลงบการเงิน รายควอเตอร์ ย้อนหลัง 10 ปี" display="http://siamchart.com/stock-info/BBL/" xr:uid="{00000000-0004-0000-0000-0000E2000000}"/>
    <hyperlink ref="A79" r:id="rId228" display="http://siamchart.com/stock-chart/BC/" xr:uid="{00000000-0004-0000-0000-0000E3000000}"/>
    <hyperlink ref="B79" r:id="rId229" display="http://siamchart.com/stock-ichart/BC/" xr:uid="{00000000-0004-0000-0000-0000E4000000}"/>
    <hyperlink ref="C79" r:id="rId230" tooltip="ตารางข้อมูลงบการเงิน รายควอเตอร์ ย้อนหลัง 10 ปี" display="http://siamchart.com/stock-info/BC/" xr:uid="{00000000-0004-0000-0000-0000E5000000}"/>
    <hyperlink ref="A80" r:id="rId231" display="http://siamchart.com/stock-chart/BCH/" xr:uid="{00000000-0004-0000-0000-0000E6000000}"/>
    <hyperlink ref="B80" r:id="rId232" display="http://siamchart.com/stock-ichart/BCH/" xr:uid="{00000000-0004-0000-0000-0000E7000000}"/>
    <hyperlink ref="C80" r:id="rId233" tooltip="ตารางข้อมูลงบการเงิน รายควอเตอร์ ย้อนหลัง 10 ปี" display="http://siamchart.com/stock-info/BCH/" xr:uid="{00000000-0004-0000-0000-0000E8000000}"/>
    <hyperlink ref="A81" r:id="rId234" display="http://siamchart.com/stock-chart/BCP/" xr:uid="{00000000-0004-0000-0000-0000E9000000}"/>
    <hyperlink ref="B81" r:id="rId235" display="http://siamchart.com/stock-ichart/BCP/" xr:uid="{00000000-0004-0000-0000-0000EA000000}"/>
    <hyperlink ref="C81" r:id="rId236" tooltip="ตารางข้อมูลงบการเงิน รายควอเตอร์ ย้อนหลัง 10 ปี" display="http://siamchart.com/stock-info/BCP/" xr:uid="{00000000-0004-0000-0000-0000EB000000}"/>
    <hyperlink ref="A82" r:id="rId237" display="http://siamchart.com/stock-chart/BCPG/" xr:uid="{00000000-0004-0000-0000-0000EC000000}"/>
    <hyperlink ref="B82" r:id="rId238" display="http://siamchart.com/stock-ichart/BCPG/" xr:uid="{00000000-0004-0000-0000-0000ED000000}"/>
    <hyperlink ref="C82" r:id="rId239" tooltip="ตารางข้อมูลงบการเงิน รายควอเตอร์ ย้อนหลัง 10 ปี" display="http://siamchart.com/stock-info/BCPG/" xr:uid="{00000000-0004-0000-0000-0000EE000000}"/>
    <hyperlink ref="A83" r:id="rId240" display="http://siamchart.com/stock-chart/BCT/" xr:uid="{00000000-0004-0000-0000-0000EF000000}"/>
    <hyperlink ref="B83" r:id="rId241" display="http://siamchart.com/stock-ichart/BCT/" xr:uid="{00000000-0004-0000-0000-0000F0000000}"/>
    <hyperlink ref="C83" r:id="rId242" tooltip="ตารางข้อมูลงบการเงิน รายควอเตอร์ ย้อนหลัง 10 ปี" display="http://siamchart.com/stock-info/BCT/" xr:uid="{00000000-0004-0000-0000-0000F1000000}"/>
    <hyperlink ref="A84" r:id="rId243" display="http://siamchart.com/stock-chart/BDMS/" xr:uid="{00000000-0004-0000-0000-0000F2000000}"/>
    <hyperlink ref="B84" r:id="rId244" display="http://siamchart.com/stock-ichart/BDMS/" xr:uid="{00000000-0004-0000-0000-0000F3000000}"/>
    <hyperlink ref="C84" r:id="rId245" tooltip="ตารางข้อมูลงบการเงิน รายควอเตอร์ ย้อนหลัง 10 ปี" display="http://siamchart.com/stock-info/BDMS/" xr:uid="{00000000-0004-0000-0000-0000F4000000}"/>
    <hyperlink ref="A85" r:id="rId246" display="http://siamchart.com/stock-chart/BEAUTY/" xr:uid="{00000000-0004-0000-0000-0000F5000000}"/>
    <hyperlink ref="B85" r:id="rId247" display="http://siamchart.com/stock-ichart/BEAUTY/" xr:uid="{00000000-0004-0000-0000-0000F6000000}"/>
    <hyperlink ref="C85" r:id="rId248" tooltip="ตารางข้อมูลงบการเงิน รายควอเตอร์ ย้อนหลัง 10 ปี" display="http://siamchart.com/stock-info/BEAUTY/" xr:uid="{00000000-0004-0000-0000-0000F7000000}"/>
    <hyperlink ref="A86" r:id="rId249" display="http://siamchart.com/stock-chart/BEC/" xr:uid="{00000000-0004-0000-0000-0000F8000000}"/>
    <hyperlink ref="B86" r:id="rId250" display="http://siamchart.com/stock-ichart/BEC/" xr:uid="{00000000-0004-0000-0000-0000F9000000}"/>
    <hyperlink ref="C86" r:id="rId251" tooltip="ตารางข้อมูลงบการเงิน รายควอเตอร์ ย้อนหลัง 10 ปี" display="http://siamchart.com/stock-info/BEC/" xr:uid="{00000000-0004-0000-0000-0000FA000000}"/>
    <hyperlink ref="A87" r:id="rId252" display="http://siamchart.com/stock-chart/BEM/" xr:uid="{00000000-0004-0000-0000-0000FB000000}"/>
    <hyperlink ref="B87" r:id="rId253" display="http://siamchart.com/stock-ichart/BEM/" xr:uid="{00000000-0004-0000-0000-0000FC000000}"/>
    <hyperlink ref="C87" r:id="rId254" tooltip="ตารางข้อมูลงบการเงิน รายควอเตอร์ ย้อนหลัง 10 ปี" display="http://siamchart.com/stock-info/BEM/" xr:uid="{00000000-0004-0000-0000-0000FD000000}"/>
    <hyperlink ref="A88" r:id="rId255" display="http://siamchart.com/stock-chart/BFIT/" xr:uid="{00000000-0004-0000-0000-0000FE000000}"/>
    <hyperlink ref="B88" r:id="rId256" display="http://siamchart.com/stock-ichart/BFIT/" xr:uid="{00000000-0004-0000-0000-0000FF000000}"/>
    <hyperlink ref="C88" r:id="rId257" tooltip="ตารางข้อมูลงบการเงิน รายควอเตอร์ ย้อนหลัง 10 ปี" display="http://siamchart.com/stock-info/BFIT/" xr:uid="{00000000-0004-0000-0000-000000010000}"/>
    <hyperlink ref="A89" r:id="rId258" display="http://siamchart.com/stock-chart/BGC/" xr:uid="{00000000-0004-0000-0000-000001010000}"/>
    <hyperlink ref="B89" r:id="rId259" display="http://siamchart.com/stock-ichart/BGC/" xr:uid="{00000000-0004-0000-0000-000002010000}"/>
    <hyperlink ref="C89" r:id="rId260" tooltip="ตารางข้อมูลงบการเงิน รายควอเตอร์ ย้อนหลัง 10 ปี" display="http://siamchart.com/stock-info/BGC/" xr:uid="{00000000-0004-0000-0000-000003010000}"/>
    <hyperlink ref="A90" r:id="rId261" display="http://siamchart.com/stock-chart/BGRIM/" xr:uid="{00000000-0004-0000-0000-000004010000}"/>
    <hyperlink ref="B90" r:id="rId262" display="http://siamchart.com/stock-ichart/BGRIM/" xr:uid="{00000000-0004-0000-0000-000005010000}"/>
    <hyperlink ref="C90" r:id="rId263" tooltip="ตารางข้อมูลงบการเงิน รายควอเตอร์ ย้อนหลัง 10 ปี" display="http://siamchart.com/stock-info/BGRIM/" xr:uid="{00000000-0004-0000-0000-000006010000}"/>
    <hyperlink ref="A91" r:id="rId264" display="http://siamchart.com/stock-chart/BGT/" xr:uid="{00000000-0004-0000-0000-000007010000}"/>
    <hyperlink ref="B91" r:id="rId265" display="http://siamchart.com/stock-ichart/BGT/" xr:uid="{00000000-0004-0000-0000-000008010000}"/>
    <hyperlink ref="C91" r:id="rId266" tooltip="ตารางข้อมูลงบการเงิน รายควอเตอร์ ย้อนหลัง 10 ปี" display="http://siamchart.com/stock-info/BGT/" xr:uid="{00000000-0004-0000-0000-000009010000}"/>
    <hyperlink ref="A92" r:id="rId267" display="http://siamchart.com/stock-chart/BH/" xr:uid="{00000000-0004-0000-0000-00000A010000}"/>
    <hyperlink ref="B92" r:id="rId268" display="http://siamchart.com/stock-ichart/BH/" xr:uid="{00000000-0004-0000-0000-00000B010000}"/>
    <hyperlink ref="C92" r:id="rId269" tooltip="ตารางข้อมูลงบการเงิน รายควอเตอร์ ย้อนหลัง 10 ปี" display="http://siamchart.com/stock-info/BH/" xr:uid="{00000000-0004-0000-0000-00000C010000}"/>
    <hyperlink ref="A93" r:id="rId270" display="http://siamchart.com/stock-chart/BIG/" xr:uid="{00000000-0004-0000-0000-00000D010000}"/>
    <hyperlink ref="B93" r:id="rId271" display="http://siamchart.com/stock-ichart/BIG/" xr:uid="{00000000-0004-0000-0000-00000E010000}"/>
    <hyperlink ref="C93" r:id="rId272" tooltip="ตารางข้อมูลงบการเงิน รายควอเตอร์ ย้อนหลัง 10 ปี" display="http://siamchart.com/stock-info/BIG/" xr:uid="{00000000-0004-0000-0000-00000F010000}"/>
    <hyperlink ref="A94" r:id="rId273" display="http://siamchart.com/stock-chart/BIZ/" xr:uid="{00000000-0004-0000-0000-000010010000}"/>
    <hyperlink ref="B94" r:id="rId274" display="http://siamchart.com/stock-ichart/BIZ/" xr:uid="{00000000-0004-0000-0000-000011010000}"/>
    <hyperlink ref="C94" r:id="rId275" tooltip="ตารางข้อมูลงบการเงิน รายควอเตอร์ ย้อนหลัง 10 ปี" display="http://siamchart.com/stock-info/BIZ/" xr:uid="{00000000-0004-0000-0000-000012010000}"/>
    <hyperlink ref="A95" r:id="rId276" display="http://siamchart.com/stock-chart/BJC/" xr:uid="{00000000-0004-0000-0000-000013010000}"/>
    <hyperlink ref="B95" r:id="rId277" display="http://siamchart.com/stock-ichart/BJC/" xr:uid="{00000000-0004-0000-0000-000014010000}"/>
    <hyperlink ref="C95" r:id="rId278" tooltip="ตารางข้อมูลงบการเงิน รายควอเตอร์ ย้อนหลัง 10 ปี" display="http://siamchart.com/stock-info/BJC/" xr:uid="{00000000-0004-0000-0000-000015010000}"/>
    <hyperlink ref="A96" r:id="rId279" display="http://siamchart.com/stock-chart/BJCHI/" xr:uid="{00000000-0004-0000-0000-000016010000}"/>
    <hyperlink ref="B96" r:id="rId280" display="http://siamchart.com/stock-ichart/BJCHI/" xr:uid="{00000000-0004-0000-0000-000017010000}"/>
    <hyperlink ref="C96" r:id="rId281" tooltip="ตารางข้อมูลงบการเงิน รายควอเตอร์ ย้อนหลัง 10 ปี" display="http://siamchart.com/stock-info/BJCHI/" xr:uid="{00000000-0004-0000-0000-000018010000}"/>
    <hyperlink ref="A97" r:id="rId282" display="http://siamchart.com/stock-chart/BKD/" xr:uid="{00000000-0004-0000-0000-000019010000}"/>
    <hyperlink ref="B97" r:id="rId283" display="http://siamchart.com/stock-ichart/BKD/" xr:uid="{00000000-0004-0000-0000-00001A010000}"/>
    <hyperlink ref="C97" r:id="rId284" tooltip="ตารางข้อมูลงบการเงิน รายควอเตอร์ ย้อนหลัง 10 ปี" display="http://siamchart.com/stock-info/BKD/" xr:uid="{00000000-0004-0000-0000-00001B010000}"/>
    <hyperlink ref="A98" r:id="rId285" display="http://siamchart.com/stock-chart/BKI/" xr:uid="{00000000-0004-0000-0000-00001C010000}"/>
    <hyperlink ref="B98" r:id="rId286" display="http://siamchart.com/stock-ichart/BKI/" xr:uid="{00000000-0004-0000-0000-00001D010000}"/>
    <hyperlink ref="C98" r:id="rId287" tooltip="ตารางข้อมูลงบการเงิน รายควอเตอร์ ย้อนหลัง 10 ปี" display="http://siamchart.com/stock-info/BKI/" xr:uid="{00000000-0004-0000-0000-00001E010000}"/>
    <hyperlink ref="A99" r:id="rId288" display="http://siamchart.com/stock-chart/BLA/" xr:uid="{00000000-0004-0000-0000-00001F010000}"/>
    <hyperlink ref="B99" r:id="rId289" display="http://siamchart.com/stock-ichart/BLA/" xr:uid="{00000000-0004-0000-0000-000020010000}"/>
    <hyperlink ref="C99" r:id="rId290" tooltip="ตารางข้อมูลงบการเงิน รายควอเตอร์ ย้อนหลัง 10 ปี" display="http://siamchart.com/stock-info/BLA/" xr:uid="{00000000-0004-0000-0000-000021010000}"/>
    <hyperlink ref="A100" r:id="rId291" display="http://siamchart.com/stock-chart/BLAND/" xr:uid="{00000000-0004-0000-0000-000022010000}"/>
    <hyperlink ref="B100" r:id="rId292" display="http://siamchart.com/stock-ichart/BLAND/" xr:uid="{00000000-0004-0000-0000-000023010000}"/>
    <hyperlink ref="C100" r:id="rId293" tooltip="ตารางข้อมูลงบการเงิน รายควอเตอร์ ย้อนหลัง 10 ปี" display="http://siamchart.com/stock-info/BLAND/" xr:uid="{00000000-0004-0000-0000-000024010000}"/>
    <hyperlink ref="A101" r:id="rId294" display="http://siamchart.com/stock-chart/BLISS/" xr:uid="{00000000-0004-0000-0000-000025010000}"/>
    <hyperlink ref="B101" r:id="rId295" display="http://siamchart.com/stock-ichart/BLISS/" xr:uid="{00000000-0004-0000-0000-000026010000}"/>
    <hyperlink ref="A102" r:id="rId296" display="http://siamchart.com/stock-chart/BM/" xr:uid="{00000000-0004-0000-0000-000027010000}"/>
    <hyperlink ref="B102" r:id="rId297" display="http://siamchart.com/stock-ichart/BM/" xr:uid="{00000000-0004-0000-0000-000028010000}"/>
    <hyperlink ref="C102" r:id="rId298" tooltip="ตารางข้อมูลงบการเงิน รายควอเตอร์ ย้อนหลัง 10 ปี" display="http://siamchart.com/stock-info/BM/" xr:uid="{00000000-0004-0000-0000-000029010000}"/>
    <hyperlink ref="A103" r:id="rId299" display="http://siamchart.com/stock-chart/BOL/" xr:uid="{00000000-0004-0000-0000-00002A010000}"/>
    <hyperlink ref="B103" r:id="rId300" display="http://siamchart.com/stock-ichart/BOL/" xr:uid="{00000000-0004-0000-0000-00002B010000}"/>
    <hyperlink ref="C103" r:id="rId301" tooltip="ตารางข้อมูลงบการเงิน รายควอเตอร์ ย้อนหลัง 10 ปี" display="http://siamchart.com/stock-info/BOL/" xr:uid="{00000000-0004-0000-0000-00002C010000}"/>
    <hyperlink ref="A104" r:id="rId302" display="http://siamchart.com/stock-chart/BPP/" xr:uid="{00000000-0004-0000-0000-00002D010000}"/>
    <hyperlink ref="B104" r:id="rId303" display="http://siamchart.com/stock-ichart/BPP/" xr:uid="{00000000-0004-0000-0000-00002E010000}"/>
    <hyperlink ref="C104" r:id="rId304" tooltip="ตารางข้อมูลงบการเงิน รายควอเตอร์ ย้อนหลัง 10 ปี" display="http://siamchart.com/stock-info/BPP/" xr:uid="{00000000-0004-0000-0000-00002F010000}"/>
    <hyperlink ref="A105" r:id="rId305" display="http://siamchart.com/stock-chart/BR/" xr:uid="{00000000-0004-0000-0000-000030010000}"/>
    <hyperlink ref="B105" r:id="rId306" display="http://siamchart.com/stock-ichart/BR/" xr:uid="{00000000-0004-0000-0000-000031010000}"/>
    <hyperlink ref="C105" r:id="rId307" tooltip="ตารางข้อมูลงบการเงิน รายควอเตอร์ ย้อนหลัง 10 ปี" display="http://siamchart.com/stock-info/BR/" xr:uid="{00000000-0004-0000-0000-000032010000}"/>
    <hyperlink ref="A106" r:id="rId308" display="http://siamchart.com/stock-chart/BROCK/" xr:uid="{00000000-0004-0000-0000-000033010000}"/>
    <hyperlink ref="B106" r:id="rId309" display="http://siamchart.com/stock-ichart/BROCK/" xr:uid="{00000000-0004-0000-0000-000034010000}"/>
    <hyperlink ref="C106" r:id="rId310" tooltip="ตารางข้อมูลงบการเงิน รายควอเตอร์ ย้อนหลัง 10 ปี" display="http://siamchart.com/stock-info/BROCK/" xr:uid="{00000000-0004-0000-0000-000035010000}"/>
    <hyperlink ref="A107" r:id="rId311" display="http://siamchart.com/stock-chart/BROOK/" xr:uid="{00000000-0004-0000-0000-000036010000}"/>
    <hyperlink ref="B107" r:id="rId312" display="http://siamchart.com/stock-ichart/BROOK/" xr:uid="{00000000-0004-0000-0000-000037010000}"/>
    <hyperlink ref="C107" r:id="rId313" tooltip="ตารางข้อมูลงบการเงิน รายควอเตอร์ ย้อนหลัง 10 ปี" display="http://siamchart.com/stock-info/BROOK/" xr:uid="{00000000-0004-0000-0000-000038010000}"/>
    <hyperlink ref="A108" r:id="rId314" display="http://siamchart.com/stock-chart/BRR/" xr:uid="{00000000-0004-0000-0000-000039010000}"/>
    <hyperlink ref="B108" r:id="rId315" display="http://siamchart.com/stock-ichart/BRR/" xr:uid="{00000000-0004-0000-0000-00003A010000}"/>
    <hyperlink ref="C108" r:id="rId316" tooltip="ตารางข้อมูลงบการเงิน รายควอเตอร์ ย้อนหลัง 10 ปี" display="http://siamchart.com/stock-info/BRR/" xr:uid="{00000000-0004-0000-0000-00003B010000}"/>
    <hyperlink ref="A109" r:id="rId317" display="http://siamchart.com/stock-chart/BSBM/" xr:uid="{00000000-0004-0000-0000-00003C010000}"/>
    <hyperlink ref="B109" r:id="rId318" display="http://siamchart.com/stock-ichart/BSBM/" xr:uid="{00000000-0004-0000-0000-00003D010000}"/>
    <hyperlink ref="C109" r:id="rId319" tooltip="ตารางข้อมูลงบการเงิน รายควอเตอร์ ย้อนหลัง 10 ปี" display="http://siamchart.com/stock-info/BSBM/" xr:uid="{00000000-0004-0000-0000-00003E010000}"/>
    <hyperlink ref="A110" r:id="rId320" display="http://siamchart.com/stock-chart/BSM/" xr:uid="{00000000-0004-0000-0000-00003F010000}"/>
    <hyperlink ref="B110" r:id="rId321" display="http://siamchart.com/stock-ichart/BSM/" xr:uid="{00000000-0004-0000-0000-000040010000}"/>
    <hyperlink ref="C110" r:id="rId322" tooltip="ตารางข้อมูลงบการเงิน รายควอเตอร์ ย้อนหลัง 10 ปี" display="http://siamchart.com/stock-info/BSM/" xr:uid="{00000000-0004-0000-0000-000041010000}"/>
    <hyperlink ref="A111" r:id="rId323" display="http://siamchart.com/stock-chart/BTNC/" xr:uid="{00000000-0004-0000-0000-000042010000}"/>
    <hyperlink ref="B111" r:id="rId324" display="http://siamchart.com/stock-ichart/BTNC/" xr:uid="{00000000-0004-0000-0000-000043010000}"/>
    <hyperlink ref="A112" r:id="rId325" display="http://siamchart.com/stock-chart/BTS/" xr:uid="{00000000-0004-0000-0000-000044010000}"/>
    <hyperlink ref="B112" r:id="rId326" display="http://siamchart.com/stock-ichart/BTS/" xr:uid="{00000000-0004-0000-0000-000045010000}"/>
    <hyperlink ref="C112" r:id="rId327" tooltip="ตารางข้อมูลงบการเงิน รายควอเตอร์ ย้อนหลัง 10 ปี" display="http://siamchart.com/stock-info/BTS/" xr:uid="{00000000-0004-0000-0000-000046010000}"/>
    <hyperlink ref="A113" r:id="rId328" display="http://siamchart.com/stock-chart/BTW/" xr:uid="{00000000-0004-0000-0000-000047010000}"/>
    <hyperlink ref="B113" r:id="rId329" display="http://siamchart.com/stock-ichart/BTW/" xr:uid="{00000000-0004-0000-0000-000048010000}"/>
    <hyperlink ref="C113" r:id="rId330" tooltip="ตารางข้อมูลงบการเงิน รายควอเตอร์ ย้อนหลัง 10 ปี" display="http://siamchart.com/stock-info/BTW/" xr:uid="{00000000-0004-0000-0000-000049010000}"/>
    <hyperlink ref="A114" r:id="rId331" display="http://siamchart.com/stock-chart/BUI/" xr:uid="{00000000-0004-0000-0000-00004A010000}"/>
    <hyperlink ref="B114" r:id="rId332" display="http://siamchart.com/stock-ichart/BUI/" xr:uid="{00000000-0004-0000-0000-00004B010000}"/>
    <hyperlink ref="C114" r:id="rId333" tooltip="ตารางข้อมูลงบการเงิน รายควอเตอร์ ย้อนหลัง 10 ปี" display="http://siamchart.com/stock-info/BUI/" xr:uid="{00000000-0004-0000-0000-00004C010000}"/>
    <hyperlink ref="A115" r:id="rId334" display="http://siamchart.com/stock-chart/BWG/" xr:uid="{00000000-0004-0000-0000-00004D010000}"/>
    <hyperlink ref="B115" r:id="rId335" display="http://siamchart.com/stock-ichart/BWG/" xr:uid="{00000000-0004-0000-0000-00004E010000}"/>
    <hyperlink ref="C115" r:id="rId336" tooltip="ตารางข้อมูลงบการเงิน รายควอเตอร์ ย้อนหลัง 10 ปี" display="http://siamchart.com/stock-info/BWG/" xr:uid="{00000000-0004-0000-0000-00004F010000}"/>
    <hyperlink ref="A116" r:id="rId337" display="http://siamchart.com/stock-chart/CAZ/" xr:uid="{00000000-0004-0000-0000-000050010000}"/>
    <hyperlink ref="B116" r:id="rId338" display="http://siamchart.com/stock-ichart/CAZ/" xr:uid="{00000000-0004-0000-0000-000051010000}"/>
    <hyperlink ref="C116" r:id="rId339" tooltip="ตารางข้อมูลงบการเงิน รายควอเตอร์ ย้อนหลัง 10 ปี" display="http://siamchart.com/stock-info/CAZ/" xr:uid="{00000000-0004-0000-0000-000052010000}"/>
    <hyperlink ref="A117" r:id="rId340" display="http://siamchart.com/stock-chart/CBG/" xr:uid="{00000000-0004-0000-0000-000053010000}"/>
    <hyperlink ref="B117" r:id="rId341" display="http://siamchart.com/stock-ichart/CBG/" xr:uid="{00000000-0004-0000-0000-000054010000}"/>
    <hyperlink ref="C117" r:id="rId342" tooltip="ตารางข้อมูลงบการเงิน รายควอเตอร์ ย้อนหลัง 10 ปี" display="http://siamchart.com/stock-info/CBG/" xr:uid="{00000000-0004-0000-0000-000055010000}"/>
    <hyperlink ref="A118" r:id="rId343" display="http://siamchart.com/stock-chart/CCET/" xr:uid="{00000000-0004-0000-0000-000056010000}"/>
    <hyperlink ref="B118" r:id="rId344" display="http://siamchart.com/stock-ichart/CCET/" xr:uid="{00000000-0004-0000-0000-000057010000}"/>
    <hyperlink ref="C118" r:id="rId345" tooltip="ตารางข้อมูลงบการเงิน รายควอเตอร์ ย้อนหลัง 10 ปี" display="http://siamchart.com/stock-info/CCET/" xr:uid="{00000000-0004-0000-0000-000058010000}"/>
    <hyperlink ref="A119" r:id="rId346" display="http://siamchart.com/stock-chart/CCP/" xr:uid="{00000000-0004-0000-0000-000059010000}"/>
    <hyperlink ref="B119" r:id="rId347" display="http://siamchart.com/stock-ichart/CCP/" xr:uid="{00000000-0004-0000-0000-00005A010000}"/>
    <hyperlink ref="C119" r:id="rId348" tooltip="ตารางข้อมูลงบการเงิน รายควอเตอร์ ย้อนหลัง 10 ปี" display="http://siamchart.com/stock-info/CCP/" xr:uid="{00000000-0004-0000-0000-00005B010000}"/>
    <hyperlink ref="A120" r:id="rId349" display="http://siamchart.com/stock-chart/CEN/" xr:uid="{00000000-0004-0000-0000-00005C010000}"/>
    <hyperlink ref="B120" r:id="rId350" display="http://siamchart.com/stock-ichart/CEN/" xr:uid="{00000000-0004-0000-0000-00005D010000}"/>
    <hyperlink ref="C120" r:id="rId351" tooltip="ตารางข้อมูลงบการเงิน รายควอเตอร์ ย้อนหลัง 10 ปี" display="http://siamchart.com/stock-info/CEN/" xr:uid="{00000000-0004-0000-0000-00005E010000}"/>
    <hyperlink ref="A121" r:id="rId352" display="http://siamchart.com/stock-chart/CENTEL/" xr:uid="{00000000-0004-0000-0000-00005F010000}"/>
    <hyperlink ref="B121" r:id="rId353" display="http://siamchart.com/stock-ichart/CENTEL/" xr:uid="{00000000-0004-0000-0000-000060010000}"/>
    <hyperlink ref="C121" r:id="rId354" tooltip="ตารางข้อมูลงบการเงิน รายควอเตอร์ ย้อนหลัง 10 ปี" display="http://siamchart.com/stock-info/CENTEL/" xr:uid="{00000000-0004-0000-0000-000061010000}"/>
    <hyperlink ref="A122" r:id="rId355" display="http://siamchart.com/stock-chart/CFRESH/" xr:uid="{00000000-0004-0000-0000-000062010000}"/>
    <hyperlink ref="B122" r:id="rId356" display="http://siamchart.com/stock-ichart/CFRESH/" xr:uid="{00000000-0004-0000-0000-000063010000}"/>
    <hyperlink ref="C122" r:id="rId357" tooltip="ตารางข้อมูลงบการเงิน รายควอเตอร์ ย้อนหลัง 10 ปี" display="http://siamchart.com/stock-info/CFRESH/" xr:uid="{00000000-0004-0000-0000-000064010000}"/>
    <hyperlink ref="A123" r:id="rId358" display="http://siamchart.com/stock-chart/CGD/" xr:uid="{00000000-0004-0000-0000-000065010000}"/>
    <hyperlink ref="B123" r:id="rId359" display="http://siamchart.com/stock-ichart/CGD/" xr:uid="{00000000-0004-0000-0000-000066010000}"/>
    <hyperlink ref="C123" r:id="rId360" tooltip="ตารางข้อมูลงบการเงิน รายควอเตอร์ ย้อนหลัง 10 ปี" display="http://siamchart.com/stock-info/CGD/" xr:uid="{00000000-0004-0000-0000-000067010000}"/>
    <hyperlink ref="A124" r:id="rId361" display="http://siamchart.com/stock-chart/CGH/" xr:uid="{00000000-0004-0000-0000-000068010000}"/>
    <hyperlink ref="B124" r:id="rId362" display="http://siamchart.com/stock-ichart/CGH/" xr:uid="{00000000-0004-0000-0000-000069010000}"/>
    <hyperlink ref="C124" r:id="rId363" tooltip="ตารางข้อมูลงบการเงิน รายควอเตอร์ ย้อนหลัง 10 ปี" display="http://siamchart.com/stock-info/CGH/" xr:uid="{00000000-0004-0000-0000-00006A010000}"/>
    <hyperlink ref="A125" r:id="rId364" display="http://siamchart.com/stock-chart/CHARAN/" xr:uid="{00000000-0004-0000-0000-00006B010000}"/>
    <hyperlink ref="B125" r:id="rId365" display="http://siamchart.com/stock-ichart/CHARAN/" xr:uid="{00000000-0004-0000-0000-00006C010000}"/>
    <hyperlink ref="C125" r:id="rId366" tooltip="ตารางข้อมูลงบการเงิน รายควอเตอร์ ย้อนหลัง 10 ปี" display="http://siamchart.com/stock-info/CHARAN/" xr:uid="{00000000-0004-0000-0000-00006D010000}"/>
    <hyperlink ref="A126" r:id="rId367" display="http://siamchart.com/stock-chart/CHAYO/" xr:uid="{00000000-0004-0000-0000-00006E010000}"/>
    <hyperlink ref="B126" r:id="rId368" display="http://siamchart.com/stock-ichart/CHAYO/" xr:uid="{00000000-0004-0000-0000-00006F010000}"/>
    <hyperlink ref="C126" r:id="rId369" tooltip="ตารางข้อมูลงบการเงิน รายควอเตอร์ ย้อนหลัง 10 ปี" display="http://siamchart.com/stock-info/CHAYO/" xr:uid="{00000000-0004-0000-0000-000070010000}"/>
    <hyperlink ref="A127" r:id="rId370" display="http://siamchart.com/stock-chart/CHEWA/" xr:uid="{00000000-0004-0000-0000-000071010000}"/>
    <hyperlink ref="B127" r:id="rId371" display="http://siamchart.com/stock-ichart/CHEWA/" xr:uid="{00000000-0004-0000-0000-000072010000}"/>
    <hyperlink ref="C127" r:id="rId372" tooltip="ตารางข้อมูลงบการเงิน รายควอเตอร์ ย้อนหลัง 10 ปี" display="http://siamchart.com/stock-info/CHEWA/" xr:uid="{00000000-0004-0000-0000-000073010000}"/>
    <hyperlink ref="A128" r:id="rId373" display="http://siamchart.com/stock-chart/CHG/" xr:uid="{00000000-0004-0000-0000-000074010000}"/>
    <hyperlink ref="B128" r:id="rId374" display="http://siamchart.com/stock-ichart/CHG/" xr:uid="{00000000-0004-0000-0000-000075010000}"/>
    <hyperlink ref="C128" r:id="rId375" tooltip="ตารางข้อมูลงบการเงิน รายควอเตอร์ ย้อนหลัง 10 ปี" display="http://siamchart.com/stock-info/CHG/" xr:uid="{00000000-0004-0000-0000-000076010000}"/>
    <hyperlink ref="A129" r:id="rId376" display="http://siamchart.com/stock-chart/CHO/" xr:uid="{00000000-0004-0000-0000-000077010000}"/>
    <hyperlink ref="B129" r:id="rId377" display="http://siamchart.com/stock-ichart/CHO/" xr:uid="{00000000-0004-0000-0000-000078010000}"/>
    <hyperlink ref="C129" r:id="rId378" tooltip="ตารางข้อมูลงบการเงิน รายควอเตอร์ ย้อนหลัง 10 ปี" display="http://siamchart.com/stock-info/CHO/" xr:uid="{00000000-0004-0000-0000-000079010000}"/>
    <hyperlink ref="A130" r:id="rId379" display="http://siamchart.com/stock-chart/CHOTI/" xr:uid="{00000000-0004-0000-0000-00007A010000}"/>
    <hyperlink ref="B130" r:id="rId380" display="http://siamchart.com/stock-ichart/CHOTI/" xr:uid="{00000000-0004-0000-0000-00007B010000}"/>
    <hyperlink ref="C130" r:id="rId381" tooltip="ตารางข้อมูลงบการเงิน รายควอเตอร์ ย้อนหลัง 10 ปี" display="http://siamchart.com/stock-info/CHOTI/" xr:uid="{00000000-0004-0000-0000-00007C010000}"/>
    <hyperlink ref="A131" r:id="rId382" display="http://siamchart.com/stock-chart/CHOW/" xr:uid="{00000000-0004-0000-0000-00007D010000}"/>
    <hyperlink ref="B131" r:id="rId383" display="http://siamchart.com/stock-ichart/CHOW/" xr:uid="{00000000-0004-0000-0000-00007E010000}"/>
    <hyperlink ref="C131" r:id="rId384" tooltip="ตารางข้อมูลงบการเงิน รายควอเตอร์ ย้อนหลัง 10 ปี" display="http://siamchart.com/stock-info/CHOW/" xr:uid="{00000000-0004-0000-0000-00007F010000}"/>
    <hyperlink ref="A132" r:id="rId385" display="http://siamchart.com/stock-chart/CI/" xr:uid="{00000000-0004-0000-0000-000080010000}"/>
    <hyperlink ref="B132" r:id="rId386" display="http://siamchart.com/stock-ichart/CI/" xr:uid="{00000000-0004-0000-0000-000081010000}"/>
    <hyperlink ref="C132" r:id="rId387" tooltip="ตารางข้อมูลงบการเงิน รายควอเตอร์ ย้อนหลัง 10 ปี" display="http://siamchart.com/stock-info/CI/" xr:uid="{00000000-0004-0000-0000-000082010000}"/>
    <hyperlink ref="A133" r:id="rId388" display="http://siamchart.com/stock-chart/CIG/" xr:uid="{00000000-0004-0000-0000-000083010000}"/>
    <hyperlink ref="B133" r:id="rId389" display="http://siamchart.com/stock-ichart/CIG/" xr:uid="{00000000-0004-0000-0000-000084010000}"/>
    <hyperlink ref="C133" r:id="rId390" tooltip="ตารางข้อมูลงบการเงิน รายควอเตอร์ ย้อนหลัง 10 ปี" display="http://siamchart.com/stock-info/CIG/" xr:uid="{00000000-0004-0000-0000-000085010000}"/>
    <hyperlink ref="A134" r:id="rId391" display="http://siamchart.com/stock-chart/CIMBT/" xr:uid="{00000000-0004-0000-0000-000086010000}"/>
    <hyperlink ref="B134" r:id="rId392" display="http://siamchart.com/stock-ichart/CIMBT/" xr:uid="{00000000-0004-0000-0000-000087010000}"/>
    <hyperlink ref="C134" r:id="rId393" tooltip="ตารางข้อมูลงบการเงิน รายควอเตอร์ ย้อนหลัง 10 ปี" display="http://siamchart.com/stock-info/CIMBT/" xr:uid="{00000000-0004-0000-0000-000088010000}"/>
    <hyperlink ref="A135" r:id="rId394" display="http://siamchart.com/stock-chart/CITY/" xr:uid="{00000000-0004-0000-0000-000089010000}"/>
    <hyperlink ref="B135" r:id="rId395" display="http://siamchart.com/stock-ichart/CITY/" xr:uid="{00000000-0004-0000-0000-00008A010000}"/>
    <hyperlink ref="C135" r:id="rId396" tooltip="ตารางข้อมูลงบการเงิน รายควอเตอร์ ย้อนหลัง 10 ปี" display="http://siamchart.com/stock-info/CITY/" xr:uid="{00000000-0004-0000-0000-00008B010000}"/>
    <hyperlink ref="A136" r:id="rId397" display="http://siamchart.com/stock-chart/CK/" xr:uid="{00000000-0004-0000-0000-00008C010000}"/>
    <hyperlink ref="B136" r:id="rId398" display="http://siamchart.com/stock-ichart/CK/" xr:uid="{00000000-0004-0000-0000-00008D010000}"/>
    <hyperlink ref="C136" r:id="rId399" tooltip="ตารางข้อมูลงบการเงิน รายควอเตอร์ ย้อนหลัง 10 ปี" display="http://siamchart.com/stock-info/CK/" xr:uid="{00000000-0004-0000-0000-00008E010000}"/>
    <hyperlink ref="A137" r:id="rId400" display="http://siamchart.com/stock-chart/CKP/" xr:uid="{00000000-0004-0000-0000-00008F010000}"/>
    <hyperlink ref="B137" r:id="rId401" display="http://siamchart.com/stock-ichart/CKP/" xr:uid="{00000000-0004-0000-0000-000090010000}"/>
    <hyperlink ref="C137" r:id="rId402" tooltip="ตารางข้อมูลงบการเงิน รายควอเตอร์ ย้อนหลัง 10 ปี" display="http://siamchart.com/stock-info/CKP/" xr:uid="{00000000-0004-0000-0000-000091010000}"/>
    <hyperlink ref="A138" r:id="rId403" display="http://siamchart.com/stock-chart/CM/" xr:uid="{00000000-0004-0000-0000-000092010000}"/>
    <hyperlink ref="B138" r:id="rId404" display="http://siamchart.com/stock-ichart/CM/" xr:uid="{00000000-0004-0000-0000-000093010000}"/>
    <hyperlink ref="C138" r:id="rId405" tooltip="ตารางข้อมูลงบการเงิน รายควอเตอร์ ย้อนหลัง 10 ปี" display="http://siamchart.com/stock-info/CM/" xr:uid="{00000000-0004-0000-0000-000094010000}"/>
    <hyperlink ref="A139" r:id="rId406" display="http://siamchart.com/stock-chart/CMAN/" xr:uid="{00000000-0004-0000-0000-000095010000}"/>
    <hyperlink ref="B139" r:id="rId407" display="http://siamchart.com/stock-ichart/CMAN/" xr:uid="{00000000-0004-0000-0000-000096010000}"/>
    <hyperlink ref="C139" r:id="rId408" tooltip="ตารางข้อมูลงบการเงิน รายควอเตอร์ ย้อนหลัง 10 ปี" display="http://siamchart.com/stock-info/CMAN/" xr:uid="{00000000-0004-0000-0000-000097010000}"/>
    <hyperlink ref="A140" r:id="rId409" display="http://siamchart.com/stock-chart/CMC/" xr:uid="{00000000-0004-0000-0000-000098010000}"/>
    <hyperlink ref="B140" r:id="rId410" display="http://siamchart.com/stock-ichart/CMC/" xr:uid="{00000000-0004-0000-0000-000099010000}"/>
    <hyperlink ref="C140" r:id="rId411" tooltip="ตารางข้อมูลงบการเงิน รายควอเตอร์ ย้อนหลัง 10 ปี" display="http://siamchart.com/stock-info/CMC/" xr:uid="{00000000-0004-0000-0000-00009A010000}"/>
    <hyperlink ref="A141" r:id="rId412" display="http://siamchart.com/stock-chart/CMO/" xr:uid="{00000000-0004-0000-0000-00009B010000}"/>
    <hyperlink ref="B141" r:id="rId413" display="http://siamchart.com/stock-ichart/CMO/" xr:uid="{00000000-0004-0000-0000-00009C010000}"/>
    <hyperlink ref="C141" r:id="rId414" tooltip="ตารางข้อมูลงบการเงิน รายควอเตอร์ ย้อนหลัง 10 ปี" display="http://siamchart.com/stock-info/CMO/" xr:uid="{00000000-0004-0000-0000-00009D010000}"/>
    <hyperlink ref="A142" r:id="rId415" display="http://siamchart.com/stock-chart/CMR/" xr:uid="{00000000-0004-0000-0000-00009E010000}"/>
    <hyperlink ref="B142" r:id="rId416" display="http://siamchart.com/stock-ichart/CMR/" xr:uid="{00000000-0004-0000-0000-00009F010000}"/>
    <hyperlink ref="C142" r:id="rId417" tooltip="ตารางข้อมูลงบการเงิน รายควอเตอร์ ย้อนหลัง 10 ปี" display="http://siamchart.com/stock-info/CMR/" xr:uid="{00000000-0004-0000-0000-0000A0010000}"/>
    <hyperlink ref="A143" r:id="rId418" display="http://siamchart.com/stock-chart/CNT/" xr:uid="{00000000-0004-0000-0000-0000A1010000}"/>
    <hyperlink ref="B143" r:id="rId419" display="http://siamchart.com/stock-ichart/CNT/" xr:uid="{00000000-0004-0000-0000-0000A2010000}"/>
    <hyperlink ref="C143" r:id="rId420" tooltip="ตารางข้อมูลงบการเงิน รายควอเตอร์ ย้อนหลัง 10 ปี" display="http://siamchart.com/stock-info/CNT/" xr:uid="{00000000-0004-0000-0000-0000A3010000}"/>
    <hyperlink ref="A144" r:id="rId421" display="http://siamchart.com/stock-chart/COLOR/" xr:uid="{00000000-0004-0000-0000-0000A4010000}"/>
    <hyperlink ref="B144" r:id="rId422" display="http://siamchart.com/stock-ichart/COLOR/" xr:uid="{00000000-0004-0000-0000-0000A5010000}"/>
    <hyperlink ref="C144" r:id="rId423" tooltip="ตารางข้อมูลงบการเงิน รายควอเตอร์ ย้อนหลัง 10 ปี" display="http://siamchart.com/stock-info/COLOR/" xr:uid="{00000000-0004-0000-0000-0000A6010000}"/>
    <hyperlink ref="A145" r:id="rId424" display="http://siamchart.com/stock-chart/COM7/" xr:uid="{00000000-0004-0000-0000-0000A7010000}"/>
    <hyperlink ref="B145" r:id="rId425" display="http://siamchart.com/stock-ichart/COM7/" xr:uid="{00000000-0004-0000-0000-0000A8010000}"/>
    <hyperlink ref="C145" r:id="rId426" tooltip="ตารางข้อมูลงบการเงิน รายควอเตอร์ ย้อนหลัง 10 ปี" display="http://siamchart.com/stock-info/COM7/" xr:uid="{00000000-0004-0000-0000-0000A9010000}"/>
    <hyperlink ref="A146" r:id="rId427" display="http://siamchart.com/stock-chart/COMAN/" xr:uid="{00000000-0004-0000-0000-0000AA010000}"/>
    <hyperlink ref="B146" r:id="rId428" display="http://siamchart.com/stock-ichart/COMAN/" xr:uid="{00000000-0004-0000-0000-0000AB010000}"/>
    <hyperlink ref="C146" r:id="rId429" tooltip="ตารางข้อมูลงบการเงิน รายควอเตอร์ ย้อนหลัง 10 ปี" display="http://siamchart.com/stock-info/COMAN/" xr:uid="{00000000-0004-0000-0000-0000AC010000}"/>
    <hyperlink ref="A147" r:id="rId430" display="http://siamchart.com/stock-chart/COTTO/" xr:uid="{00000000-0004-0000-0000-0000AD010000}"/>
    <hyperlink ref="B147" r:id="rId431" display="http://siamchart.com/stock-ichart/COTTO/" xr:uid="{00000000-0004-0000-0000-0000AE010000}"/>
    <hyperlink ref="C147" r:id="rId432" tooltip="ตารางข้อมูลงบการเงิน รายควอเตอร์ ย้อนหลัง 10 ปี" display="http://siamchart.com/stock-info/COTTO/" xr:uid="{00000000-0004-0000-0000-0000AF010000}"/>
    <hyperlink ref="A148" r:id="rId433" display="http://siamchart.com/stock-chart/CPALL/" xr:uid="{00000000-0004-0000-0000-0000B0010000}"/>
    <hyperlink ref="B148" r:id="rId434" display="http://siamchart.com/stock-ichart/CPALL/" xr:uid="{00000000-0004-0000-0000-0000B1010000}"/>
    <hyperlink ref="C148" r:id="rId435" tooltip="ตารางข้อมูลงบการเงิน รายควอเตอร์ ย้อนหลัง 10 ปี" display="http://siamchart.com/stock-info/CPALL/" xr:uid="{00000000-0004-0000-0000-0000B2010000}"/>
    <hyperlink ref="A149" r:id="rId436" display="http://siamchart.com/stock-chart/CPF/" xr:uid="{00000000-0004-0000-0000-0000B3010000}"/>
    <hyperlink ref="B149" r:id="rId437" display="http://siamchart.com/stock-ichart/CPF/" xr:uid="{00000000-0004-0000-0000-0000B4010000}"/>
    <hyperlink ref="C149" r:id="rId438" tooltip="ตารางข้อมูลงบการเงิน รายควอเตอร์ ย้อนหลัง 10 ปี" display="http://siamchart.com/stock-info/CPF/" xr:uid="{00000000-0004-0000-0000-0000B5010000}"/>
    <hyperlink ref="A150" r:id="rId439" display="http://siamchart.com/stock-chart/CPH/" xr:uid="{00000000-0004-0000-0000-0000B6010000}"/>
    <hyperlink ref="B150" r:id="rId440" display="http://siamchart.com/stock-ichart/CPH/" xr:uid="{00000000-0004-0000-0000-0000B7010000}"/>
    <hyperlink ref="C150" r:id="rId441" tooltip="ตารางข้อมูลงบการเงิน รายควอเตอร์ ย้อนหลัง 10 ปี" display="http://siamchart.com/stock-info/CPH/" xr:uid="{00000000-0004-0000-0000-0000B8010000}"/>
    <hyperlink ref="A151" r:id="rId442" display="http://siamchart.com/stock-chart/CPI/" xr:uid="{00000000-0004-0000-0000-0000B9010000}"/>
    <hyperlink ref="B151" r:id="rId443" display="http://siamchart.com/stock-ichart/CPI/" xr:uid="{00000000-0004-0000-0000-0000BA010000}"/>
    <hyperlink ref="C151" r:id="rId444" tooltip="ตารางข้อมูลงบการเงิน รายควอเตอร์ ย้อนหลัง 10 ปี" display="http://siamchart.com/stock-info/CPI/" xr:uid="{00000000-0004-0000-0000-0000BB010000}"/>
    <hyperlink ref="A152" r:id="rId445" display="http://siamchart.com/stock-chart/CPL/" xr:uid="{00000000-0004-0000-0000-0000BC010000}"/>
    <hyperlink ref="B152" r:id="rId446" display="http://siamchart.com/stock-ichart/CPL/" xr:uid="{00000000-0004-0000-0000-0000BD010000}"/>
    <hyperlink ref="C152" r:id="rId447" tooltip="ตารางข้อมูลงบการเงิน รายควอเตอร์ ย้อนหลัง 10 ปี" display="http://siamchart.com/stock-info/CPL/" xr:uid="{00000000-0004-0000-0000-0000BE010000}"/>
    <hyperlink ref="A153" r:id="rId448" display="http://siamchart.com/stock-chart/CPN/" xr:uid="{00000000-0004-0000-0000-0000BF010000}"/>
    <hyperlink ref="B153" r:id="rId449" display="http://siamchart.com/stock-ichart/CPN/" xr:uid="{00000000-0004-0000-0000-0000C0010000}"/>
    <hyperlink ref="C153" r:id="rId450" tooltip="ตารางข้อมูลงบการเงิน รายควอเตอร์ ย้อนหลัง 10 ปี" display="http://siamchart.com/stock-info/CPN/" xr:uid="{00000000-0004-0000-0000-0000C1010000}"/>
    <hyperlink ref="A154" r:id="rId451" display="http://siamchart.com/stock-chart/CPR/" xr:uid="{00000000-0004-0000-0000-0000C2010000}"/>
    <hyperlink ref="B154" r:id="rId452" display="http://siamchart.com/stock-ichart/CPR/" xr:uid="{00000000-0004-0000-0000-0000C3010000}"/>
    <hyperlink ref="C154" r:id="rId453" tooltip="ตารางข้อมูลงบการเงิน รายควอเตอร์ ย้อนหลัง 10 ปี" display="http://siamchart.com/stock-info/CPR/" xr:uid="{00000000-0004-0000-0000-0000C4010000}"/>
    <hyperlink ref="A155" r:id="rId454" display="http://siamchart.com/stock-chart/CPT/" xr:uid="{00000000-0004-0000-0000-0000C5010000}"/>
    <hyperlink ref="B155" r:id="rId455" display="http://siamchart.com/stock-ichart/CPT/" xr:uid="{00000000-0004-0000-0000-0000C6010000}"/>
    <hyperlink ref="C155" r:id="rId456" tooltip="ตารางข้อมูลงบการเงิน รายควอเตอร์ ย้อนหลัง 10 ปี" display="http://siamchart.com/stock-info/CPT/" xr:uid="{00000000-0004-0000-0000-0000C7010000}"/>
    <hyperlink ref="A156" r:id="rId457" display="http://siamchart.com/stock-chart/CPW/" xr:uid="{00000000-0004-0000-0000-0000C8010000}"/>
    <hyperlink ref="B156" r:id="rId458" display="http://siamchart.com/stock-ichart/CPW/" xr:uid="{00000000-0004-0000-0000-0000C9010000}"/>
    <hyperlink ref="C156" r:id="rId459" tooltip="ตารางข้อมูลงบการเงิน รายควอเตอร์ ย้อนหลัง 10 ปี" display="http://siamchart.com/stock-info/CPW/" xr:uid="{00000000-0004-0000-0000-0000CA010000}"/>
    <hyperlink ref="A157" r:id="rId460" display="http://siamchart.com/stock-chart/CRANE/" xr:uid="{00000000-0004-0000-0000-0000CB010000}"/>
    <hyperlink ref="B157" r:id="rId461" display="http://siamchart.com/stock-ichart/CRANE/" xr:uid="{00000000-0004-0000-0000-0000CC010000}"/>
    <hyperlink ref="C157" r:id="rId462" tooltip="ตารางข้อมูลงบการเงิน รายควอเตอร์ ย้อนหลัง 10 ปี" display="http://siamchart.com/stock-info/CRANE/" xr:uid="{00000000-0004-0000-0000-0000CD010000}"/>
    <hyperlink ref="A158" r:id="rId463" display="http://siamchart.com/stock-chart/CRC/" xr:uid="{00000000-0004-0000-0000-0000CE010000}"/>
    <hyperlink ref="B158" r:id="rId464" display="http://siamchart.com/stock-ichart/CRC/" xr:uid="{00000000-0004-0000-0000-0000CF010000}"/>
    <hyperlink ref="C158" r:id="rId465" tooltip="ตารางข้อมูลงบการเงิน รายควอเตอร์ ย้อนหลัง 10 ปี" display="http://siamchart.com/stock-info/CRC/" xr:uid="{00000000-0004-0000-0000-0000D0010000}"/>
    <hyperlink ref="A159" r:id="rId466" display="http://siamchart.com/stock-chart/CRD/" xr:uid="{00000000-0004-0000-0000-0000D1010000}"/>
    <hyperlink ref="B159" r:id="rId467" display="http://siamchart.com/stock-ichart/CRD/" xr:uid="{00000000-0004-0000-0000-0000D2010000}"/>
    <hyperlink ref="C159" r:id="rId468" tooltip="ตารางข้อมูลงบการเงิน รายควอเตอร์ ย้อนหลัง 10 ปี" display="http://siamchart.com/stock-info/CRD/" xr:uid="{00000000-0004-0000-0000-0000D3010000}"/>
    <hyperlink ref="A160" r:id="rId469" display="http://siamchart.com/stock-chart/CSC/" xr:uid="{00000000-0004-0000-0000-0000D4010000}"/>
    <hyperlink ref="B160" r:id="rId470" display="http://siamchart.com/stock-ichart/CSC/" xr:uid="{00000000-0004-0000-0000-0000D5010000}"/>
    <hyperlink ref="C160" r:id="rId471" tooltip="ตารางข้อมูลงบการเงิน รายควอเตอร์ ย้อนหลัง 10 ปี" display="http://siamchart.com/stock-info/CSC/" xr:uid="{00000000-0004-0000-0000-0000D6010000}"/>
    <hyperlink ref="A161" r:id="rId472" display="http://siamchart.com/stock-chart/CSP/" xr:uid="{00000000-0004-0000-0000-0000D7010000}"/>
    <hyperlink ref="B161" r:id="rId473" display="http://siamchart.com/stock-ichart/CSP/" xr:uid="{00000000-0004-0000-0000-0000D8010000}"/>
    <hyperlink ref="C161" r:id="rId474" tooltip="ตารางข้อมูลงบการเงิน รายควอเตอร์ ย้อนหลัง 10 ปี" display="http://siamchart.com/stock-info/CSP/" xr:uid="{00000000-0004-0000-0000-0000D9010000}"/>
    <hyperlink ref="A162" r:id="rId475" display="http://siamchart.com/stock-chart/CSR/" xr:uid="{00000000-0004-0000-0000-0000DA010000}"/>
    <hyperlink ref="B162" r:id="rId476" display="http://siamchart.com/stock-ichart/CSR/" xr:uid="{00000000-0004-0000-0000-0000DB010000}"/>
    <hyperlink ref="A163" r:id="rId477" display="http://siamchart.com/stock-chart/CSS/" xr:uid="{00000000-0004-0000-0000-0000DC010000}"/>
    <hyperlink ref="B163" r:id="rId478" display="http://siamchart.com/stock-ichart/CSS/" xr:uid="{00000000-0004-0000-0000-0000DD010000}"/>
    <hyperlink ref="C163" r:id="rId479" tooltip="ตารางข้อมูลงบการเงิน รายควอเตอร์ ย้อนหลัง 10 ปี" display="http://siamchart.com/stock-info/CSS/" xr:uid="{00000000-0004-0000-0000-0000DE010000}"/>
    <hyperlink ref="A164" r:id="rId480" display="http://siamchart.com/stock-chart/CTW/" xr:uid="{00000000-0004-0000-0000-0000DF010000}"/>
    <hyperlink ref="B164" r:id="rId481" display="http://siamchart.com/stock-ichart/CTW/" xr:uid="{00000000-0004-0000-0000-0000E0010000}"/>
    <hyperlink ref="C164" r:id="rId482" tooltip="ตารางข้อมูลงบการเงิน รายควอเตอร์ ย้อนหลัง 10 ปี" display="http://siamchart.com/stock-info/CTW/" xr:uid="{00000000-0004-0000-0000-0000E1010000}"/>
    <hyperlink ref="A165" r:id="rId483" display="http://siamchart.com/stock-chart/CWT/" xr:uid="{00000000-0004-0000-0000-0000E2010000}"/>
    <hyperlink ref="B165" r:id="rId484" display="http://siamchart.com/stock-ichart/CWT/" xr:uid="{00000000-0004-0000-0000-0000E3010000}"/>
    <hyperlink ref="C165" r:id="rId485" tooltip="ตารางข้อมูลงบการเงิน รายควอเตอร์ ย้อนหลัง 10 ปี" display="http://siamchart.com/stock-info/CWT/" xr:uid="{00000000-0004-0000-0000-0000E4010000}"/>
    <hyperlink ref="A166" r:id="rId486" display="http://siamchart.com/stock-chart/D/" xr:uid="{00000000-0004-0000-0000-0000E5010000}"/>
    <hyperlink ref="B166" r:id="rId487" display="http://siamchart.com/stock-ichart/D/" xr:uid="{00000000-0004-0000-0000-0000E6010000}"/>
    <hyperlink ref="C166" r:id="rId488" tooltip="ตารางข้อมูลงบการเงิน รายควอเตอร์ ย้อนหลัง 10 ปี" display="http://siamchart.com/stock-info/D/" xr:uid="{00000000-0004-0000-0000-0000E7010000}"/>
    <hyperlink ref="A167" r:id="rId489" display="http://siamchart.com/stock-chart/DCC/" xr:uid="{00000000-0004-0000-0000-0000E8010000}"/>
    <hyperlink ref="B167" r:id="rId490" display="http://siamchart.com/stock-ichart/DCC/" xr:uid="{00000000-0004-0000-0000-0000E9010000}"/>
    <hyperlink ref="C167" r:id="rId491" tooltip="ตารางข้อมูลงบการเงิน รายควอเตอร์ ย้อนหลัง 10 ปี" display="http://siamchart.com/stock-info/DCC/" xr:uid="{00000000-0004-0000-0000-0000EA010000}"/>
    <hyperlink ref="A168" r:id="rId492" display="http://siamchart.com/stock-chart/DCON/" xr:uid="{00000000-0004-0000-0000-0000EB010000}"/>
    <hyperlink ref="B168" r:id="rId493" display="http://siamchart.com/stock-ichart/DCON/" xr:uid="{00000000-0004-0000-0000-0000EC010000}"/>
    <hyperlink ref="C168" r:id="rId494" tooltip="ตารางข้อมูลงบการเงิน รายควอเตอร์ ย้อนหลัง 10 ปี" display="http://siamchart.com/stock-info/DCON/" xr:uid="{00000000-0004-0000-0000-0000ED010000}"/>
    <hyperlink ref="A169" r:id="rId495" display="http://siamchart.com/stock-chart/DDD/" xr:uid="{00000000-0004-0000-0000-0000EE010000}"/>
    <hyperlink ref="B169" r:id="rId496" display="http://siamchart.com/stock-ichart/DDD/" xr:uid="{00000000-0004-0000-0000-0000EF010000}"/>
    <hyperlink ref="C169" r:id="rId497" tooltip="ตารางข้อมูลงบการเงิน รายควอเตอร์ ย้อนหลัง 10 ปี" display="http://siamchart.com/stock-info/DDD/" xr:uid="{00000000-0004-0000-0000-0000F0010000}"/>
    <hyperlink ref="A170" r:id="rId498" display="http://siamchart.com/stock-chart/DELTA/" xr:uid="{00000000-0004-0000-0000-0000F1010000}"/>
    <hyperlink ref="B170" r:id="rId499" display="http://siamchart.com/stock-ichart/DELTA/" xr:uid="{00000000-0004-0000-0000-0000F2010000}"/>
    <hyperlink ref="C170" r:id="rId500" tooltip="ตารางข้อมูลงบการเงิน รายควอเตอร์ ย้อนหลัง 10 ปี" display="http://siamchart.com/stock-info/DELTA/" xr:uid="{00000000-0004-0000-0000-0000F3010000}"/>
    <hyperlink ref="A171" r:id="rId501" display="http://siamchart.com/stock-chart/DEMCO/" xr:uid="{00000000-0004-0000-0000-0000F4010000}"/>
    <hyperlink ref="B171" r:id="rId502" display="http://siamchart.com/stock-ichart/DEMCO/" xr:uid="{00000000-0004-0000-0000-0000F5010000}"/>
    <hyperlink ref="C171" r:id="rId503" tooltip="ตารางข้อมูลงบการเงิน รายควอเตอร์ ย้อนหลัง 10 ปี" display="http://siamchart.com/stock-info/DEMCO/" xr:uid="{00000000-0004-0000-0000-0000F6010000}"/>
    <hyperlink ref="A172" r:id="rId504" display="http://siamchart.com/stock-chart/DHOUSE/" xr:uid="{00000000-0004-0000-0000-0000F7010000}"/>
    <hyperlink ref="B172" r:id="rId505" display="http://siamchart.com/stock-ichart/DHOUSE/" xr:uid="{00000000-0004-0000-0000-0000F8010000}"/>
    <hyperlink ref="C172" r:id="rId506" tooltip="ตารางข้อมูลงบการเงิน รายควอเตอร์ ย้อนหลัง 10 ปี" display="http://siamchart.com/stock-info/DHOUSE/" xr:uid="{00000000-0004-0000-0000-0000F9010000}"/>
    <hyperlink ref="A173" r:id="rId507" display="http://siamchart.com/stock-chart/DIMET/" xr:uid="{00000000-0004-0000-0000-0000FA010000}"/>
    <hyperlink ref="B173" r:id="rId508" display="http://siamchart.com/stock-ichart/DIMET/" xr:uid="{00000000-0004-0000-0000-0000FB010000}"/>
    <hyperlink ref="C173" r:id="rId509" tooltip="ตารางข้อมูลงบการเงิน รายควอเตอร์ ย้อนหลัง 10 ปี" display="http://siamchart.com/stock-info/DIMET/" xr:uid="{00000000-0004-0000-0000-0000FC010000}"/>
    <hyperlink ref="A174" r:id="rId510" display="http://siamchart.com/stock-chart/DITTO/" xr:uid="{00000000-0004-0000-0000-0000FD010000}"/>
    <hyperlink ref="B174" r:id="rId511" display="http://siamchart.com/stock-ichart/DITTO/" xr:uid="{00000000-0004-0000-0000-0000FE010000}"/>
    <hyperlink ref="C174" r:id="rId512" tooltip="ตารางข้อมูลงบการเงิน รายควอเตอร์ ย้อนหลัง 10 ปี" display="http://siamchart.com/stock-info/DITTO/" xr:uid="{00000000-0004-0000-0000-0000FF010000}"/>
    <hyperlink ref="A175" r:id="rId513" display="http://siamchart.com/stock-chart/DMT/" xr:uid="{00000000-0004-0000-0000-000000020000}"/>
    <hyperlink ref="B175" r:id="rId514" display="http://siamchart.com/stock-ichart/DMT/" xr:uid="{00000000-0004-0000-0000-000001020000}"/>
    <hyperlink ref="C175" r:id="rId515" tooltip="ตารางข้อมูลงบการเงิน รายควอเตอร์ ย้อนหลัง 10 ปี" display="http://siamchart.com/stock-info/DMT/" xr:uid="{00000000-0004-0000-0000-000002020000}"/>
    <hyperlink ref="A176" r:id="rId516" display="http://siamchart.com/stock-chart/DOD/" xr:uid="{00000000-0004-0000-0000-000003020000}"/>
    <hyperlink ref="B176" r:id="rId517" display="http://siamchart.com/stock-ichart/DOD/" xr:uid="{00000000-0004-0000-0000-000004020000}"/>
    <hyperlink ref="C176" r:id="rId518" tooltip="ตารางข้อมูลงบการเงิน รายควอเตอร์ ย้อนหลัง 10 ปี" display="http://siamchart.com/stock-info/DOD/" xr:uid="{00000000-0004-0000-0000-000005020000}"/>
    <hyperlink ref="A177" r:id="rId519" display="http://siamchart.com/stock-chart/DOHOME/" xr:uid="{00000000-0004-0000-0000-000006020000}"/>
    <hyperlink ref="B177" r:id="rId520" display="http://siamchart.com/stock-ichart/DOHOME/" xr:uid="{00000000-0004-0000-0000-000007020000}"/>
    <hyperlink ref="C177" r:id="rId521" tooltip="ตารางข้อมูลงบการเงิน รายควอเตอร์ ย้อนหลัง 10 ปี" display="http://siamchart.com/stock-info/DOHOME/" xr:uid="{00000000-0004-0000-0000-000008020000}"/>
    <hyperlink ref="A178" r:id="rId522" display="http://siamchart.com/stock-chart/DRT/" xr:uid="{00000000-0004-0000-0000-000009020000}"/>
    <hyperlink ref="B178" r:id="rId523" display="http://siamchart.com/stock-ichart/DRT/" xr:uid="{00000000-0004-0000-0000-00000A020000}"/>
    <hyperlink ref="C178" r:id="rId524" tooltip="ตารางข้อมูลงบการเงิน รายควอเตอร์ ย้อนหลัง 10 ปี" display="http://siamchart.com/stock-info/DRT/" xr:uid="{00000000-0004-0000-0000-00000B020000}"/>
    <hyperlink ref="A179" r:id="rId525" display="http://siamchart.com/stock-chart/DTAC/" xr:uid="{00000000-0004-0000-0000-00000C020000}"/>
    <hyperlink ref="B179" r:id="rId526" display="http://siamchart.com/stock-ichart/DTAC/" xr:uid="{00000000-0004-0000-0000-00000D020000}"/>
    <hyperlink ref="C179" r:id="rId527" tooltip="ตารางข้อมูลงบการเงิน รายควอเตอร์ ย้อนหลัง 10 ปี" display="http://siamchart.com/stock-info/DTAC/" xr:uid="{00000000-0004-0000-0000-00000E020000}"/>
    <hyperlink ref="A180" r:id="rId528" display="http://siamchart.com/stock-chart/DTC/" xr:uid="{00000000-0004-0000-0000-00000F020000}"/>
    <hyperlink ref="B180" r:id="rId529" display="http://siamchart.com/stock-ichart/DTC/" xr:uid="{00000000-0004-0000-0000-000010020000}"/>
    <hyperlink ref="C180" r:id="rId530" tooltip="ตารางข้อมูลงบการเงิน รายควอเตอร์ ย้อนหลัง 10 ปี" display="http://siamchart.com/stock-info/DTC/" xr:uid="{00000000-0004-0000-0000-000011020000}"/>
    <hyperlink ref="A181" r:id="rId531" display="http://siamchart.com/stock-chart/DTCI/" xr:uid="{00000000-0004-0000-0000-000012020000}"/>
    <hyperlink ref="B181" r:id="rId532" display="http://siamchart.com/stock-ichart/DTCI/" xr:uid="{00000000-0004-0000-0000-000013020000}"/>
    <hyperlink ref="A182" r:id="rId533" display="http://siamchart.com/stock-chart/DV8/" xr:uid="{00000000-0004-0000-0000-000014020000}"/>
    <hyperlink ref="B182" r:id="rId534" display="http://siamchart.com/stock-ichart/DV8/" xr:uid="{00000000-0004-0000-0000-000015020000}"/>
    <hyperlink ref="A183" r:id="rId535" display="http://siamchart.com/stock-chart/EA/" xr:uid="{00000000-0004-0000-0000-000016020000}"/>
    <hyperlink ref="B183" r:id="rId536" display="http://siamchart.com/stock-ichart/EA/" xr:uid="{00000000-0004-0000-0000-000017020000}"/>
    <hyperlink ref="C183" r:id="rId537" tooltip="ตารางข้อมูลงบการเงิน รายควอเตอร์ ย้อนหลัง 10 ปี" display="http://siamchart.com/stock-info/EA/" xr:uid="{00000000-0004-0000-0000-000018020000}"/>
    <hyperlink ref="A184" r:id="rId538" display="http://siamchart.com/stock-chart/EASON/" xr:uid="{00000000-0004-0000-0000-000019020000}"/>
    <hyperlink ref="B184" r:id="rId539" display="http://siamchart.com/stock-ichart/EASON/" xr:uid="{00000000-0004-0000-0000-00001A020000}"/>
    <hyperlink ref="C184" r:id="rId540" tooltip="ตารางข้อมูลงบการเงิน รายควอเตอร์ ย้อนหลัง 10 ปี" display="http://siamchart.com/stock-info/EASON/" xr:uid="{00000000-0004-0000-0000-00001B020000}"/>
    <hyperlink ref="A185" r:id="rId541" display="http://siamchart.com/stock-chart/EASTW/" xr:uid="{00000000-0004-0000-0000-00001C020000}"/>
    <hyperlink ref="B185" r:id="rId542" display="http://siamchart.com/stock-ichart/EASTW/" xr:uid="{00000000-0004-0000-0000-00001D020000}"/>
    <hyperlink ref="C185" r:id="rId543" tooltip="ตารางข้อมูลงบการเงิน รายควอเตอร์ ย้อนหลัง 10 ปี" display="http://siamchart.com/stock-info/EASTW/" xr:uid="{00000000-0004-0000-0000-00001E020000}"/>
    <hyperlink ref="A186" r:id="rId544" display="http://siamchart.com/stock-chart/ECF/" xr:uid="{00000000-0004-0000-0000-00001F020000}"/>
    <hyperlink ref="B186" r:id="rId545" display="http://siamchart.com/stock-ichart/ECF/" xr:uid="{00000000-0004-0000-0000-000020020000}"/>
    <hyperlink ref="C186" r:id="rId546" tooltip="ตารางข้อมูลงบการเงิน รายควอเตอร์ ย้อนหลัง 10 ปี" display="http://siamchart.com/stock-info/ECF/" xr:uid="{00000000-0004-0000-0000-000021020000}"/>
    <hyperlink ref="A187" r:id="rId547" display="http://siamchart.com/stock-chart/ECL/" xr:uid="{00000000-0004-0000-0000-000022020000}"/>
    <hyperlink ref="B187" r:id="rId548" display="http://siamchart.com/stock-ichart/ECL/" xr:uid="{00000000-0004-0000-0000-000023020000}"/>
    <hyperlink ref="C187" r:id="rId549" tooltip="ตารางข้อมูลงบการเงิน รายควอเตอร์ ย้อนหลัง 10 ปี" display="http://siamchart.com/stock-info/ECL/" xr:uid="{00000000-0004-0000-0000-000024020000}"/>
    <hyperlink ref="A188" r:id="rId550" display="http://siamchart.com/stock-chart/EE/" xr:uid="{00000000-0004-0000-0000-000025020000}"/>
    <hyperlink ref="B188" r:id="rId551" display="http://siamchart.com/stock-ichart/EE/" xr:uid="{00000000-0004-0000-0000-000026020000}"/>
    <hyperlink ref="C188" r:id="rId552" tooltip="ตารางข้อมูลงบการเงิน รายควอเตอร์ ย้อนหลัง 10 ปี" display="http://siamchart.com/stock-info/EE/" xr:uid="{00000000-0004-0000-0000-000027020000}"/>
    <hyperlink ref="A189" r:id="rId553" display="http://siamchart.com/stock-chart/EFORL/" xr:uid="{00000000-0004-0000-0000-000028020000}"/>
    <hyperlink ref="B189" r:id="rId554" display="http://siamchart.com/stock-ichart/EFORL/" xr:uid="{00000000-0004-0000-0000-000029020000}"/>
    <hyperlink ref="C189" r:id="rId555" tooltip="ตารางข้อมูลงบการเงิน รายควอเตอร์ ย้อนหลัง 10 ปี" display="http://siamchart.com/stock-info/EFORL/" xr:uid="{00000000-0004-0000-0000-00002A020000}"/>
    <hyperlink ref="A190" r:id="rId556" display="http://siamchart.com/stock-chart/EGCO/" xr:uid="{00000000-0004-0000-0000-00002B020000}"/>
    <hyperlink ref="B190" r:id="rId557" display="http://siamchart.com/stock-ichart/EGCO/" xr:uid="{00000000-0004-0000-0000-00002C020000}"/>
    <hyperlink ref="C190" r:id="rId558" tooltip="ตารางข้อมูลงบการเงิน รายควอเตอร์ ย้อนหลัง 10 ปี" display="http://siamchart.com/stock-info/EGCO/" xr:uid="{00000000-0004-0000-0000-00002D020000}"/>
    <hyperlink ref="A191" r:id="rId559" display="http://siamchart.com/stock-chart/EKH/" xr:uid="{00000000-0004-0000-0000-00002E020000}"/>
    <hyperlink ref="B191" r:id="rId560" display="http://siamchart.com/stock-ichart/EKH/" xr:uid="{00000000-0004-0000-0000-00002F020000}"/>
    <hyperlink ref="C191" r:id="rId561" tooltip="ตารางข้อมูลงบการเงิน รายควอเตอร์ ย้อนหลัง 10 ปี" display="http://siamchart.com/stock-info/EKH/" xr:uid="{00000000-0004-0000-0000-000030020000}"/>
    <hyperlink ref="A192" r:id="rId562" display="http://siamchart.com/stock-chart/EMC/" xr:uid="{00000000-0004-0000-0000-000031020000}"/>
    <hyperlink ref="B192" r:id="rId563" display="http://siamchart.com/stock-ichart/EMC/" xr:uid="{00000000-0004-0000-0000-000032020000}"/>
    <hyperlink ref="C192" r:id="rId564" tooltip="ตารางข้อมูลงบการเงิน รายควอเตอร์ ย้อนหลัง 10 ปี" display="http://siamchart.com/stock-info/EMC/" xr:uid="{00000000-0004-0000-0000-000033020000}"/>
    <hyperlink ref="A193" r:id="rId565" display="http://siamchart.com/stock-chart/EP/" xr:uid="{00000000-0004-0000-0000-000034020000}"/>
    <hyperlink ref="B193" r:id="rId566" display="http://siamchart.com/stock-ichart/EP/" xr:uid="{00000000-0004-0000-0000-000035020000}"/>
    <hyperlink ref="C193" r:id="rId567" tooltip="ตารางข้อมูลงบการเงิน รายควอเตอร์ ย้อนหลัง 10 ปี" display="http://siamchart.com/stock-info/EP/" xr:uid="{00000000-0004-0000-0000-000036020000}"/>
    <hyperlink ref="A194" r:id="rId568" display="http://siamchart.com/stock-chart/EPG/" xr:uid="{00000000-0004-0000-0000-000037020000}"/>
    <hyperlink ref="B194" r:id="rId569" display="http://siamchart.com/stock-ichart/EPG/" xr:uid="{00000000-0004-0000-0000-000038020000}"/>
    <hyperlink ref="C194" r:id="rId570" tooltip="ตารางข้อมูลงบการเงิน รายควอเตอร์ ย้อนหลัง 10 ปี" display="http://siamchart.com/stock-info/EPG/" xr:uid="{00000000-0004-0000-0000-000039020000}"/>
    <hyperlink ref="A195" r:id="rId571" display="http://siamchart.com/stock-chart/ERW/" xr:uid="{00000000-0004-0000-0000-00003A020000}"/>
    <hyperlink ref="B195" r:id="rId572" display="http://siamchart.com/stock-ichart/ERW/" xr:uid="{00000000-0004-0000-0000-00003B020000}"/>
    <hyperlink ref="C195" r:id="rId573" tooltip="ตารางข้อมูลงบการเงิน รายควอเตอร์ ย้อนหลัง 10 ปี" display="http://siamchart.com/stock-info/ERW/" xr:uid="{00000000-0004-0000-0000-00003C020000}"/>
    <hyperlink ref="A196" r:id="rId574" display="http://siamchart.com/stock-chart/ESSO/" xr:uid="{00000000-0004-0000-0000-00003D020000}"/>
    <hyperlink ref="B196" r:id="rId575" display="http://siamchart.com/stock-ichart/ESSO/" xr:uid="{00000000-0004-0000-0000-00003E020000}"/>
    <hyperlink ref="C196" r:id="rId576" tooltip="ตารางข้อมูลงบการเงิน รายควอเตอร์ ย้อนหลัง 10 ปี" display="http://siamchart.com/stock-info/ESSO/" xr:uid="{00000000-0004-0000-0000-00003F020000}"/>
    <hyperlink ref="A197" r:id="rId577" display="http://siamchart.com/stock-chart/ESTAR/" xr:uid="{00000000-0004-0000-0000-000040020000}"/>
    <hyperlink ref="B197" r:id="rId578" display="http://siamchart.com/stock-ichart/ESTAR/" xr:uid="{00000000-0004-0000-0000-000041020000}"/>
    <hyperlink ref="C197" r:id="rId579" tooltip="ตารางข้อมูลงบการเงิน รายควอเตอร์ ย้อนหลัง 10 ปี" display="http://siamchart.com/stock-info/ESTAR/" xr:uid="{00000000-0004-0000-0000-000042020000}"/>
    <hyperlink ref="A198" r:id="rId580" display="http://siamchart.com/stock-chart/ETC/" xr:uid="{00000000-0004-0000-0000-000043020000}"/>
    <hyperlink ref="B198" r:id="rId581" display="http://siamchart.com/stock-ichart/ETC/" xr:uid="{00000000-0004-0000-0000-000044020000}"/>
    <hyperlink ref="C198" r:id="rId582" tooltip="ตารางข้อมูลงบการเงิน รายควอเตอร์ ย้อนหลัง 10 ปี" display="http://siamchart.com/stock-info/ETC/" xr:uid="{00000000-0004-0000-0000-000045020000}"/>
    <hyperlink ref="A199" r:id="rId583" display="http://siamchart.com/stock-chart/ETE/" xr:uid="{00000000-0004-0000-0000-000046020000}"/>
    <hyperlink ref="B199" r:id="rId584" display="http://siamchart.com/stock-ichart/ETE/" xr:uid="{00000000-0004-0000-0000-000047020000}"/>
    <hyperlink ref="C199" r:id="rId585" tooltip="ตารางข้อมูลงบการเงิน รายควอเตอร์ ย้อนหลัง 10 ปี" display="http://siamchart.com/stock-info/ETE/" xr:uid="{00000000-0004-0000-0000-000048020000}"/>
    <hyperlink ref="A200" r:id="rId586" display="http://siamchart.com/stock-chart/EVER/" xr:uid="{00000000-0004-0000-0000-000049020000}"/>
    <hyperlink ref="B200" r:id="rId587" display="http://siamchart.com/stock-ichart/EVER/" xr:uid="{00000000-0004-0000-0000-00004A020000}"/>
    <hyperlink ref="C200" r:id="rId588" tooltip="ตารางข้อมูลงบการเงิน รายควอเตอร์ ย้อนหลัง 10 ปี" display="http://siamchart.com/stock-info/EVER/" xr:uid="{00000000-0004-0000-0000-00004B020000}"/>
    <hyperlink ref="A201" r:id="rId589" display="http://siamchart.com/stock-chart/F_26D/" xr:uid="{00000000-0004-0000-0000-00004C020000}"/>
    <hyperlink ref="B201" r:id="rId590" display="http://siamchart.com/stock-ichart/F_26D/" xr:uid="{00000000-0004-0000-0000-00004D020000}"/>
    <hyperlink ref="C201" r:id="rId591" tooltip="ตารางข้อมูลงบการเงิน รายควอเตอร์ ย้อนหลัง 10 ปี" display="http://siamchart.com/stock-info/F_26D/" xr:uid="{00000000-0004-0000-0000-00004E020000}"/>
    <hyperlink ref="A202" r:id="rId592" display="http://siamchart.com/stock-chart/FANCY/" xr:uid="{00000000-0004-0000-0000-00004F020000}"/>
    <hyperlink ref="B202" r:id="rId593" display="http://siamchart.com/stock-ichart/FANCY/" xr:uid="{00000000-0004-0000-0000-000050020000}"/>
    <hyperlink ref="C202" r:id="rId594" tooltip="ตารางข้อมูลงบการเงิน รายควอเตอร์ ย้อนหลัง 10 ปี" display="http://siamchart.com/stock-info/FANCY/" xr:uid="{00000000-0004-0000-0000-000051020000}"/>
    <hyperlink ref="A203" r:id="rId595" display="http://siamchart.com/stock-chart/FE/" xr:uid="{00000000-0004-0000-0000-000052020000}"/>
    <hyperlink ref="B203" r:id="rId596" display="http://siamchart.com/stock-ichart/FE/" xr:uid="{00000000-0004-0000-0000-000053020000}"/>
    <hyperlink ref="A204" r:id="rId597" display="http://siamchart.com/stock-chart/FLOYD/" xr:uid="{00000000-0004-0000-0000-000054020000}"/>
    <hyperlink ref="B204" r:id="rId598" display="http://siamchart.com/stock-ichart/FLOYD/" xr:uid="{00000000-0004-0000-0000-000055020000}"/>
    <hyperlink ref="C204" r:id="rId599" tooltip="ตารางข้อมูลงบการเงิน รายควอเตอร์ ย้อนหลัง 10 ปี" display="http://siamchart.com/stock-info/FLOYD/" xr:uid="{00000000-0004-0000-0000-000056020000}"/>
    <hyperlink ref="A205" r:id="rId600" display="http://siamchart.com/stock-chart/FMT/" xr:uid="{00000000-0004-0000-0000-000057020000}"/>
    <hyperlink ref="B205" r:id="rId601" display="http://siamchart.com/stock-ichart/FMT/" xr:uid="{00000000-0004-0000-0000-000058020000}"/>
    <hyperlink ref="C205" r:id="rId602" tooltip="ตารางข้อมูลงบการเงิน รายควอเตอร์ ย้อนหลัง 10 ปี" display="http://siamchart.com/stock-info/FMT/" xr:uid="{00000000-0004-0000-0000-000059020000}"/>
    <hyperlink ref="A206" r:id="rId603" display="http://siamchart.com/stock-chart/FN/" xr:uid="{00000000-0004-0000-0000-00005A020000}"/>
    <hyperlink ref="B206" r:id="rId604" display="http://siamchart.com/stock-ichart/FN/" xr:uid="{00000000-0004-0000-0000-00005B020000}"/>
    <hyperlink ref="C206" r:id="rId605" tooltip="ตารางข้อมูลงบการเงิน รายควอเตอร์ ย้อนหลัง 10 ปี" display="http://siamchart.com/stock-info/FN/" xr:uid="{00000000-0004-0000-0000-00005C020000}"/>
    <hyperlink ref="A207" r:id="rId606" display="http://siamchart.com/stock-chart/FNS/" xr:uid="{00000000-0004-0000-0000-00005D020000}"/>
    <hyperlink ref="B207" r:id="rId607" display="http://siamchart.com/stock-ichart/FNS/" xr:uid="{00000000-0004-0000-0000-00005E020000}"/>
    <hyperlink ref="C207" r:id="rId608" tooltip="ตารางข้อมูลงบการเงิน รายควอเตอร์ ย้อนหลัง 10 ปี" display="http://siamchart.com/stock-info/FNS/" xr:uid="{00000000-0004-0000-0000-00005F020000}"/>
    <hyperlink ref="A208" r:id="rId609" display="http://siamchart.com/stock-chart/FORTH/" xr:uid="{00000000-0004-0000-0000-000060020000}"/>
    <hyperlink ref="B208" r:id="rId610" display="http://siamchart.com/stock-ichart/FORTH/" xr:uid="{00000000-0004-0000-0000-000061020000}"/>
    <hyperlink ref="C208" r:id="rId611" tooltip="ตารางข้อมูลงบการเงิน รายควอเตอร์ ย้อนหลัง 10 ปี" display="http://siamchart.com/stock-info/FORTH/" xr:uid="{00000000-0004-0000-0000-000062020000}"/>
    <hyperlink ref="A209" r:id="rId612" display="http://siamchart.com/stock-chart/FPI/" xr:uid="{00000000-0004-0000-0000-000063020000}"/>
    <hyperlink ref="B209" r:id="rId613" display="http://siamchart.com/stock-ichart/FPI/" xr:uid="{00000000-0004-0000-0000-000064020000}"/>
    <hyperlink ref="C209" r:id="rId614" tooltip="ตารางข้อมูลงบการเงิน รายควอเตอร์ ย้อนหลัง 10 ปี" display="http://siamchart.com/stock-info/FPI/" xr:uid="{00000000-0004-0000-0000-000065020000}"/>
    <hyperlink ref="A210" r:id="rId615" display="http://siamchart.com/stock-chart/FPT/" xr:uid="{00000000-0004-0000-0000-000066020000}"/>
    <hyperlink ref="B210" r:id="rId616" display="http://siamchart.com/stock-ichart/FPT/" xr:uid="{00000000-0004-0000-0000-000067020000}"/>
    <hyperlink ref="C210" r:id="rId617" tooltip="ตารางข้อมูลงบการเงิน รายควอเตอร์ ย้อนหลัง 10 ปี" display="http://siamchart.com/stock-info/FPT/" xr:uid="{00000000-0004-0000-0000-000068020000}"/>
    <hyperlink ref="A211" r:id="rId618" display="http://siamchart.com/stock-chart/FSMART/" xr:uid="{00000000-0004-0000-0000-000069020000}"/>
    <hyperlink ref="B211" r:id="rId619" display="http://siamchart.com/stock-ichart/FSMART/" xr:uid="{00000000-0004-0000-0000-00006A020000}"/>
    <hyperlink ref="C211" r:id="rId620" tooltip="ตารางข้อมูลงบการเงิน รายควอเตอร์ ย้อนหลัง 10 ปี" display="http://siamchart.com/stock-info/FSMART/" xr:uid="{00000000-0004-0000-0000-00006B020000}"/>
    <hyperlink ref="A212" r:id="rId621" display="http://siamchart.com/stock-chart/FSS/" xr:uid="{00000000-0004-0000-0000-00006C020000}"/>
    <hyperlink ref="B212" r:id="rId622" display="http://siamchart.com/stock-ichart/FSS/" xr:uid="{00000000-0004-0000-0000-00006D020000}"/>
    <hyperlink ref="C212" r:id="rId623" tooltip="ตารางข้อมูลงบการเงิน รายควอเตอร์ ย้อนหลัง 10 ปี" display="http://siamchart.com/stock-info/FSS/" xr:uid="{00000000-0004-0000-0000-00006E020000}"/>
    <hyperlink ref="A213" r:id="rId624" display="http://siamchart.com/stock-chart/FTE/" xr:uid="{00000000-0004-0000-0000-00006F020000}"/>
    <hyperlink ref="B213" r:id="rId625" display="http://siamchart.com/stock-ichart/FTE/" xr:uid="{00000000-0004-0000-0000-000070020000}"/>
    <hyperlink ref="C213" r:id="rId626" tooltip="ตารางข้อมูลงบการเงิน รายควอเตอร์ ย้อนหลัง 10 ปี" display="http://siamchart.com/stock-info/FTE/" xr:uid="{00000000-0004-0000-0000-000071020000}"/>
    <hyperlink ref="A214" r:id="rId627" display="http://siamchart.com/stock-chart/FVC/" xr:uid="{00000000-0004-0000-0000-000072020000}"/>
    <hyperlink ref="B214" r:id="rId628" display="http://siamchart.com/stock-ichart/FVC/" xr:uid="{00000000-0004-0000-0000-000073020000}"/>
    <hyperlink ref="C214" r:id="rId629" tooltip="ตารางข้อมูลงบการเงิน รายควอเตอร์ ย้อนหลัง 10 ปี" display="http://siamchart.com/stock-info/FVC/" xr:uid="{00000000-0004-0000-0000-000074020000}"/>
    <hyperlink ref="A215" r:id="rId630" display="http://siamchart.com/stock-chart/GBX/" xr:uid="{00000000-0004-0000-0000-000075020000}"/>
    <hyperlink ref="B215" r:id="rId631" display="http://siamchart.com/stock-ichart/GBX/" xr:uid="{00000000-0004-0000-0000-000076020000}"/>
    <hyperlink ref="C215" r:id="rId632" tooltip="ตารางข้อมูลงบการเงิน รายควอเตอร์ ย้อนหลัง 10 ปี" display="http://siamchart.com/stock-info/GBX/" xr:uid="{00000000-0004-0000-0000-000077020000}"/>
    <hyperlink ref="A216" r:id="rId633" display="http://siamchart.com/stock-chart/GC/" xr:uid="{00000000-0004-0000-0000-000078020000}"/>
    <hyperlink ref="B216" r:id="rId634" display="http://siamchart.com/stock-ichart/GC/" xr:uid="{00000000-0004-0000-0000-000079020000}"/>
    <hyperlink ref="C216" r:id="rId635" tooltip="ตารางข้อมูลงบการเงิน รายควอเตอร์ ย้อนหลัง 10 ปี" display="http://siamchart.com/stock-info/GC/" xr:uid="{00000000-0004-0000-0000-00007A020000}"/>
    <hyperlink ref="A217" r:id="rId636" display="http://siamchart.com/stock-chart/GCAP/" xr:uid="{00000000-0004-0000-0000-00007B020000}"/>
    <hyperlink ref="B217" r:id="rId637" display="http://siamchart.com/stock-ichart/GCAP/" xr:uid="{00000000-0004-0000-0000-00007C020000}"/>
    <hyperlink ref="C217" r:id="rId638" tooltip="ตารางข้อมูลงบการเงิน รายควอเตอร์ ย้อนหลัง 10 ปี" display="http://siamchart.com/stock-info/GCAP/" xr:uid="{00000000-0004-0000-0000-00007D020000}"/>
    <hyperlink ref="A218" r:id="rId639" display="http://siamchart.com/stock-chart/GEL/" xr:uid="{00000000-0004-0000-0000-00007E020000}"/>
    <hyperlink ref="B218" r:id="rId640" display="http://siamchart.com/stock-ichart/GEL/" xr:uid="{00000000-0004-0000-0000-00007F020000}"/>
    <hyperlink ref="C218" r:id="rId641" tooltip="ตารางข้อมูลงบการเงิน รายควอเตอร์ ย้อนหลัง 10 ปี" display="http://siamchart.com/stock-info/GEL/" xr:uid="{00000000-0004-0000-0000-000080020000}"/>
    <hyperlink ref="A219" r:id="rId642" display="http://siamchart.com/stock-chart/GENCO/" xr:uid="{00000000-0004-0000-0000-000081020000}"/>
    <hyperlink ref="B219" r:id="rId643" display="http://siamchart.com/stock-ichart/GENCO/" xr:uid="{00000000-0004-0000-0000-000082020000}"/>
    <hyperlink ref="C219" r:id="rId644" tooltip="ตารางข้อมูลงบการเงิน รายควอเตอร์ ย้อนหลัง 10 ปี" display="http://siamchart.com/stock-info/GENCO/" xr:uid="{00000000-0004-0000-0000-000083020000}"/>
    <hyperlink ref="A220" r:id="rId645" display="http://siamchart.com/stock-chart/GFPT/" xr:uid="{00000000-0004-0000-0000-000084020000}"/>
    <hyperlink ref="B220" r:id="rId646" display="http://siamchart.com/stock-ichart/GFPT/" xr:uid="{00000000-0004-0000-0000-000085020000}"/>
    <hyperlink ref="C220" r:id="rId647" tooltip="ตารางข้อมูลงบการเงิน รายควอเตอร์ ย้อนหลัง 10 ปี" display="http://siamchart.com/stock-info/GFPT/" xr:uid="{00000000-0004-0000-0000-000086020000}"/>
    <hyperlink ref="A221" r:id="rId648" display="http://siamchart.com/stock-chart/GGC/" xr:uid="{00000000-0004-0000-0000-000087020000}"/>
    <hyperlink ref="B221" r:id="rId649" display="http://siamchart.com/stock-ichart/GGC/" xr:uid="{00000000-0004-0000-0000-000088020000}"/>
    <hyperlink ref="C221" r:id="rId650" tooltip="ตารางข้อมูลงบการเงิน รายควอเตอร์ ย้อนหลัง 10 ปี" display="http://siamchart.com/stock-info/GGC/" xr:uid="{00000000-0004-0000-0000-000089020000}"/>
    <hyperlink ref="A222" r:id="rId651" display="http://siamchart.com/stock-chart/GIFT/" xr:uid="{00000000-0004-0000-0000-00008A020000}"/>
    <hyperlink ref="B222" r:id="rId652" display="http://siamchart.com/stock-ichart/GIFT/" xr:uid="{00000000-0004-0000-0000-00008B020000}"/>
    <hyperlink ref="C222" r:id="rId653" tooltip="ตารางข้อมูลงบการเงิน รายควอเตอร์ ย้อนหลัง 10 ปี" display="http://siamchart.com/stock-info/GIFT/" xr:uid="{00000000-0004-0000-0000-00008C020000}"/>
    <hyperlink ref="A223" r:id="rId654" display="http://siamchart.com/stock-chart/GJS/" xr:uid="{00000000-0004-0000-0000-00008D020000}"/>
    <hyperlink ref="B223" r:id="rId655" display="http://siamchart.com/stock-ichart/GJS/" xr:uid="{00000000-0004-0000-0000-00008E020000}"/>
    <hyperlink ref="C223" r:id="rId656" tooltip="ตารางข้อมูลงบการเงิน รายควอเตอร์ ย้อนหลัง 10 ปี" display="http://siamchart.com/stock-info/GJS/" xr:uid="{00000000-0004-0000-0000-00008F020000}"/>
    <hyperlink ref="A224" r:id="rId657" display="http://siamchart.com/stock-chart/GL/" xr:uid="{00000000-0004-0000-0000-000090020000}"/>
    <hyperlink ref="B224" r:id="rId658" display="http://siamchart.com/stock-ichart/GL/" xr:uid="{00000000-0004-0000-0000-000091020000}"/>
    <hyperlink ref="A225" r:id="rId659" display="http://siamchart.com/stock-chart/GLAND/" xr:uid="{00000000-0004-0000-0000-000092020000}"/>
    <hyperlink ref="B225" r:id="rId660" display="http://siamchart.com/stock-ichart/GLAND/" xr:uid="{00000000-0004-0000-0000-000093020000}"/>
    <hyperlink ref="C225" r:id="rId661" tooltip="ตารางข้อมูลงบการเงิน รายควอเตอร์ ย้อนหลัง 10 ปี" display="http://siamchart.com/stock-info/GLAND/" xr:uid="{00000000-0004-0000-0000-000094020000}"/>
    <hyperlink ref="A226" r:id="rId662" display="http://siamchart.com/stock-chart/GLOBAL/" xr:uid="{00000000-0004-0000-0000-000095020000}"/>
    <hyperlink ref="B226" r:id="rId663" display="http://siamchart.com/stock-ichart/GLOBAL/" xr:uid="{00000000-0004-0000-0000-000096020000}"/>
    <hyperlink ref="C226" r:id="rId664" tooltip="ตารางข้อมูลงบการเงิน รายควอเตอร์ ย้อนหลัง 10 ปี" display="http://siamchart.com/stock-info/GLOBAL/" xr:uid="{00000000-0004-0000-0000-000097020000}"/>
    <hyperlink ref="A227" r:id="rId665" display="http://siamchart.com/stock-chart/GLOCON/" xr:uid="{00000000-0004-0000-0000-000098020000}"/>
    <hyperlink ref="B227" r:id="rId666" display="http://siamchart.com/stock-ichart/GLOCON/" xr:uid="{00000000-0004-0000-0000-000099020000}"/>
    <hyperlink ref="C227" r:id="rId667" tooltip="ตารางข้อมูลงบการเงิน รายควอเตอร์ ย้อนหลัง 10 ปี" display="http://siamchart.com/stock-info/GLOCON/" xr:uid="{00000000-0004-0000-0000-00009A020000}"/>
    <hyperlink ref="A228" r:id="rId668" display="http://siamchart.com/stock-chart/GPI/" xr:uid="{00000000-0004-0000-0000-00009B020000}"/>
    <hyperlink ref="B228" r:id="rId669" display="http://siamchart.com/stock-ichart/GPI/" xr:uid="{00000000-0004-0000-0000-00009C020000}"/>
    <hyperlink ref="C228" r:id="rId670" tooltip="ตารางข้อมูลงบการเงิน รายควอเตอร์ ย้อนหลัง 10 ปี" display="http://siamchart.com/stock-info/GPI/" xr:uid="{00000000-0004-0000-0000-00009D020000}"/>
    <hyperlink ref="A229" r:id="rId671" display="http://siamchart.com/stock-chart/GPSC/" xr:uid="{00000000-0004-0000-0000-00009E020000}"/>
    <hyperlink ref="B229" r:id="rId672" display="http://siamchart.com/stock-ichart/GPSC/" xr:uid="{00000000-0004-0000-0000-00009F020000}"/>
    <hyperlink ref="C229" r:id="rId673" tooltip="ตารางข้อมูลงบการเงิน รายควอเตอร์ ย้อนหลัง 10 ปี" display="http://siamchart.com/stock-info/GPSC/" xr:uid="{00000000-0004-0000-0000-0000A0020000}"/>
    <hyperlink ref="A230" r:id="rId674" display="http://siamchart.com/stock-chart/GRAMMY/" xr:uid="{00000000-0004-0000-0000-0000A1020000}"/>
    <hyperlink ref="B230" r:id="rId675" display="http://siamchart.com/stock-ichart/GRAMMY/" xr:uid="{00000000-0004-0000-0000-0000A2020000}"/>
    <hyperlink ref="C230" r:id="rId676" tooltip="ตารางข้อมูลงบการเงิน รายควอเตอร์ ย้อนหลัง 10 ปี" display="http://siamchart.com/stock-info/GRAMMY/" xr:uid="{00000000-0004-0000-0000-0000A3020000}"/>
    <hyperlink ref="A231" r:id="rId677" display="http://siamchart.com/stock-chart/GRAND/" xr:uid="{00000000-0004-0000-0000-0000A4020000}"/>
    <hyperlink ref="B231" r:id="rId678" display="http://siamchart.com/stock-ichart/GRAND/" xr:uid="{00000000-0004-0000-0000-0000A5020000}"/>
    <hyperlink ref="C231" r:id="rId679" tooltip="ตารางข้อมูลงบการเงิน รายควอเตอร์ ย้อนหลัง 10 ปี" display="http://siamchart.com/stock-info/GRAND/" xr:uid="{00000000-0004-0000-0000-0000A6020000}"/>
    <hyperlink ref="A232" r:id="rId680" display="http://siamchart.com/stock-chart/GREEN/" xr:uid="{00000000-0004-0000-0000-0000A7020000}"/>
    <hyperlink ref="B232" r:id="rId681" display="http://siamchart.com/stock-ichart/GREEN/" xr:uid="{00000000-0004-0000-0000-0000A8020000}"/>
    <hyperlink ref="C232" r:id="rId682" tooltip="ตารางข้อมูลงบการเงิน รายควอเตอร์ ย้อนหลัง 10 ปี" display="http://siamchart.com/stock-info/GREEN/" xr:uid="{00000000-0004-0000-0000-0000A9020000}"/>
    <hyperlink ref="A233" r:id="rId683" display="http://siamchart.com/stock-chart/GSC/" xr:uid="{00000000-0004-0000-0000-0000AA020000}"/>
    <hyperlink ref="B233" r:id="rId684" display="http://siamchart.com/stock-ichart/GSC/" xr:uid="{00000000-0004-0000-0000-0000AB020000}"/>
    <hyperlink ref="C233" r:id="rId685" tooltip="ตารางข้อมูลงบการเงิน รายควอเตอร์ ย้อนหลัง 10 ปี" display="http://siamchart.com/stock-info/GSC/" xr:uid="{00000000-0004-0000-0000-0000AC020000}"/>
    <hyperlink ref="A234" r:id="rId686" display="http://siamchart.com/stock-chart/GSTEEL/" xr:uid="{00000000-0004-0000-0000-0000AD020000}"/>
    <hyperlink ref="B234" r:id="rId687" display="http://siamchart.com/stock-ichart/GSTEEL/" xr:uid="{00000000-0004-0000-0000-0000AE020000}"/>
    <hyperlink ref="A235" r:id="rId688" display="http://siamchart.com/stock-chart/GTB/" xr:uid="{00000000-0004-0000-0000-0000AF020000}"/>
    <hyperlink ref="B235" r:id="rId689" display="http://siamchart.com/stock-ichart/GTB/" xr:uid="{00000000-0004-0000-0000-0000B0020000}"/>
    <hyperlink ref="C235" r:id="rId690" tooltip="ตารางข้อมูลงบการเงิน รายควอเตอร์ ย้อนหลัง 10 ปี" display="http://siamchart.com/stock-info/GTB/" xr:uid="{00000000-0004-0000-0000-0000B1020000}"/>
    <hyperlink ref="A236" r:id="rId691" display="http://siamchart.com/stock-chart/GULF/" xr:uid="{00000000-0004-0000-0000-0000B2020000}"/>
    <hyperlink ref="B236" r:id="rId692" display="http://siamchart.com/stock-ichart/GULF/" xr:uid="{00000000-0004-0000-0000-0000B3020000}"/>
    <hyperlink ref="C236" r:id="rId693" tooltip="ตารางข้อมูลงบการเงิน รายควอเตอร์ ย้อนหลัง 10 ปี" display="http://siamchart.com/stock-info/GULF/" xr:uid="{00000000-0004-0000-0000-0000B4020000}"/>
    <hyperlink ref="A237" r:id="rId694" display="http://siamchart.com/stock-chart/GUNKUL/" xr:uid="{00000000-0004-0000-0000-0000B5020000}"/>
    <hyperlink ref="B237" r:id="rId695" display="http://siamchart.com/stock-ichart/GUNKUL/" xr:uid="{00000000-0004-0000-0000-0000B6020000}"/>
    <hyperlink ref="C237" r:id="rId696" tooltip="ตารางข้อมูลงบการเงิน รายควอเตอร์ ย้อนหลัง 10 ปี" display="http://siamchart.com/stock-info/GUNKUL/" xr:uid="{00000000-0004-0000-0000-0000B7020000}"/>
    <hyperlink ref="A238" r:id="rId697" display="http://siamchart.com/stock-chart/GYT/" xr:uid="{00000000-0004-0000-0000-0000B8020000}"/>
    <hyperlink ref="B238" r:id="rId698" display="http://siamchart.com/stock-ichart/GYT/" xr:uid="{00000000-0004-0000-0000-0000B9020000}"/>
    <hyperlink ref="C238" r:id="rId699" tooltip="ตารางข้อมูลงบการเงิน รายควอเตอร์ ย้อนหลัง 10 ปี" display="http://siamchart.com/stock-info/GYT/" xr:uid="{00000000-0004-0000-0000-0000BA020000}"/>
    <hyperlink ref="A239" r:id="rId700" display="http://siamchart.com/stock-chart/HANA/" xr:uid="{00000000-0004-0000-0000-0000BB020000}"/>
    <hyperlink ref="B239" r:id="rId701" display="http://siamchart.com/stock-ichart/HANA/" xr:uid="{00000000-0004-0000-0000-0000BC020000}"/>
    <hyperlink ref="C239" r:id="rId702" tooltip="ตารางข้อมูลงบการเงิน รายควอเตอร์ ย้อนหลัง 10 ปี" display="http://siamchart.com/stock-info/HANA/" xr:uid="{00000000-0004-0000-0000-0000BD020000}"/>
    <hyperlink ref="A240" r:id="rId703" display="http://siamchart.com/stock-chart/HARN/" xr:uid="{00000000-0004-0000-0000-0000BE020000}"/>
    <hyperlink ref="B240" r:id="rId704" display="http://siamchart.com/stock-ichart/HARN/" xr:uid="{00000000-0004-0000-0000-0000BF020000}"/>
    <hyperlink ref="C240" r:id="rId705" tooltip="ตารางข้อมูลงบการเงิน รายควอเตอร์ ย้อนหลัง 10 ปี" display="http://siamchart.com/stock-info/HARN/" xr:uid="{00000000-0004-0000-0000-0000C0020000}"/>
    <hyperlink ref="A241" r:id="rId706" display="http://siamchart.com/stock-chart/HEMP/" xr:uid="{00000000-0004-0000-0000-0000C1020000}"/>
    <hyperlink ref="B241" r:id="rId707" display="http://siamchart.com/stock-ichart/HEMP/" xr:uid="{00000000-0004-0000-0000-0000C2020000}"/>
    <hyperlink ref="C241" r:id="rId708" tooltip="ตารางข้อมูลงบการเงิน รายควอเตอร์ ย้อนหลัง 10 ปี" display="http://siamchart.com/stock-info/HEMP/" xr:uid="{00000000-0004-0000-0000-0000C3020000}"/>
    <hyperlink ref="A242" r:id="rId709" display="http://siamchart.com/stock-chart/HFT/" xr:uid="{00000000-0004-0000-0000-0000C4020000}"/>
    <hyperlink ref="B242" r:id="rId710" display="http://siamchart.com/stock-ichart/HFT/" xr:uid="{00000000-0004-0000-0000-0000C5020000}"/>
    <hyperlink ref="C242" r:id="rId711" tooltip="ตารางข้อมูลงบการเงิน รายควอเตอร์ ย้อนหลัง 10 ปี" display="http://siamchart.com/stock-info/HFT/" xr:uid="{00000000-0004-0000-0000-0000C6020000}"/>
    <hyperlink ref="A243" r:id="rId712" display="http://siamchart.com/stock-chart/HMPRO/" xr:uid="{00000000-0004-0000-0000-0000C7020000}"/>
    <hyperlink ref="B243" r:id="rId713" display="http://siamchart.com/stock-ichart/HMPRO/" xr:uid="{00000000-0004-0000-0000-0000C8020000}"/>
    <hyperlink ref="C243" r:id="rId714" tooltip="ตารางข้อมูลงบการเงิน รายควอเตอร์ ย้อนหลัง 10 ปี" display="http://siamchart.com/stock-info/HMPRO/" xr:uid="{00000000-0004-0000-0000-0000C9020000}"/>
    <hyperlink ref="A244" r:id="rId715" display="http://siamchart.com/stock-chart/HPT/" xr:uid="{00000000-0004-0000-0000-0000CA020000}"/>
    <hyperlink ref="B244" r:id="rId716" display="http://siamchart.com/stock-ichart/HPT/" xr:uid="{00000000-0004-0000-0000-0000CB020000}"/>
    <hyperlink ref="C244" r:id="rId717" tooltip="ตารางข้อมูลงบการเงิน รายควอเตอร์ ย้อนหลัง 10 ปี" display="http://siamchart.com/stock-info/HPT/" xr:uid="{00000000-0004-0000-0000-0000CC020000}"/>
    <hyperlink ref="A245" r:id="rId718" display="http://siamchart.com/stock-chart/HTC/" xr:uid="{00000000-0004-0000-0000-0000CD020000}"/>
    <hyperlink ref="B245" r:id="rId719" display="http://siamchart.com/stock-ichart/HTC/" xr:uid="{00000000-0004-0000-0000-0000CE020000}"/>
    <hyperlink ref="C245" r:id="rId720" tooltip="ตารางข้อมูลงบการเงิน รายควอเตอร์ ย้อนหลัง 10 ปี" display="http://siamchart.com/stock-info/HTC/" xr:uid="{00000000-0004-0000-0000-0000CF020000}"/>
    <hyperlink ref="A246" r:id="rId721" display="http://siamchart.com/stock-chart/HTECH/" xr:uid="{00000000-0004-0000-0000-0000D0020000}"/>
    <hyperlink ref="B246" r:id="rId722" display="http://siamchart.com/stock-ichart/HTECH/" xr:uid="{00000000-0004-0000-0000-0000D1020000}"/>
    <hyperlink ref="C246" r:id="rId723" tooltip="ตารางข้อมูลงบการเงิน รายควอเตอร์ ย้อนหลัง 10 ปี" display="http://siamchart.com/stock-info/HTECH/" xr:uid="{00000000-0004-0000-0000-0000D2020000}"/>
    <hyperlink ref="A247" r:id="rId724" display="http://siamchart.com/stock-chart/HUMAN/" xr:uid="{00000000-0004-0000-0000-0000D3020000}"/>
    <hyperlink ref="B247" r:id="rId725" display="http://siamchart.com/stock-ichart/HUMAN/" xr:uid="{00000000-0004-0000-0000-0000D4020000}"/>
    <hyperlink ref="C247" r:id="rId726" tooltip="ตารางข้อมูลงบการเงิน รายควอเตอร์ ย้อนหลัง 10 ปี" display="http://siamchart.com/stock-info/HUMAN/" xr:uid="{00000000-0004-0000-0000-0000D5020000}"/>
    <hyperlink ref="A248" r:id="rId727" display="http://siamchart.com/stock-chart/HYDRO/" xr:uid="{00000000-0004-0000-0000-0000D6020000}"/>
    <hyperlink ref="B248" r:id="rId728" display="http://siamchart.com/stock-ichart/HYDRO/" xr:uid="{00000000-0004-0000-0000-0000D7020000}"/>
    <hyperlink ref="C248" r:id="rId729" tooltip="ตารางข้อมูลงบการเงิน รายควอเตอร์ ย้อนหลัง 10 ปี" display="http://siamchart.com/stock-info/HYDRO/" xr:uid="{00000000-0004-0000-0000-0000D8020000}"/>
    <hyperlink ref="A249" r:id="rId730" display="http://siamchart.com/stock-chart/ICC/" xr:uid="{00000000-0004-0000-0000-0000D9020000}"/>
    <hyperlink ref="B249" r:id="rId731" display="http://siamchart.com/stock-ichart/ICC/" xr:uid="{00000000-0004-0000-0000-0000DA020000}"/>
    <hyperlink ref="C249" r:id="rId732" tooltip="ตารางข้อมูลงบการเงิน รายควอเตอร์ ย้อนหลัง 10 ปี" display="http://siamchart.com/stock-info/ICC/" xr:uid="{00000000-0004-0000-0000-0000DB020000}"/>
    <hyperlink ref="A250" r:id="rId733" display="http://siamchart.com/stock-chart/ICHI/" xr:uid="{00000000-0004-0000-0000-0000DC020000}"/>
    <hyperlink ref="B250" r:id="rId734" display="http://siamchart.com/stock-ichart/ICHI/" xr:uid="{00000000-0004-0000-0000-0000DD020000}"/>
    <hyperlink ref="C250" r:id="rId735" tooltip="ตารางข้อมูลงบการเงิน รายควอเตอร์ ย้อนหลัง 10 ปี" display="http://siamchart.com/stock-info/ICHI/" xr:uid="{00000000-0004-0000-0000-0000DE020000}"/>
    <hyperlink ref="A251" r:id="rId736" display="http://siamchart.com/stock-chart/ICN/" xr:uid="{00000000-0004-0000-0000-0000DF020000}"/>
    <hyperlink ref="B251" r:id="rId737" display="http://siamchart.com/stock-ichart/ICN/" xr:uid="{00000000-0004-0000-0000-0000E0020000}"/>
    <hyperlink ref="C251" r:id="rId738" tooltip="ตารางข้อมูลงบการเงิน รายควอเตอร์ ย้อนหลัง 10 ปี" display="http://siamchart.com/stock-info/ICN/" xr:uid="{00000000-0004-0000-0000-0000E1020000}"/>
    <hyperlink ref="A252" r:id="rId739" display="http://siamchart.com/stock-chart/IFEC/" xr:uid="{00000000-0004-0000-0000-0000E2020000}"/>
    <hyperlink ref="B252" r:id="rId740" display="http://siamchart.com/stock-ichart/IFEC/" xr:uid="{00000000-0004-0000-0000-0000E3020000}"/>
    <hyperlink ref="A253" r:id="rId741" display="http://siamchart.com/stock-chart/IFS/" xr:uid="{00000000-0004-0000-0000-0000E4020000}"/>
    <hyperlink ref="B253" r:id="rId742" display="http://siamchart.com/stock-ichart/IFS/" xr:uid="{00000000-0004-0000-0000-0000E5020000}"/>
    <hyperlink ref="C253" r:id="rId743" tooltip="ตารางข้อมูลงบการเงิน รายควอเตอร์ ย้อนหลัง 10 ปี" display="http://siamchart.com/stock-info/IFS/" xr:uid="{00000000-0004-0000-0000-0000E6020000}"/>
    <hyperlink ref="A254" r:id="rId744" display="http://siamchart.com/stock-chart/IHL/" xr:uid="{00000000-0004-0000-0000-0000E7020000}"/>
    <hyperlink ref="B254" r:id="rId745" display="http://siamchart.com/stock-ichart/IHL/" xr:uid="{00000000-0004-0000-0000-0000E8020000}"/>
    <hyperlink ref="C254" r:id="rId746" tooltip="ตารางข้อมูลงบการเงิน รายควอเตอร์ ย้อนหลัง 10 ปี" display="http://siamchart.com/stock-info/IHL/" xr:uid="{00000000-0004-0000-0000-0000E9020000}"/>
    <hyperlink ref="A255" r:id="rId747" display="http://siamchart.com/stock-chart/IIG/" xr:uid="{00000000-0004-0000-0000-0000EA020000}"/>
    <hyperlink ref="B255" r:id="rId748" display="http://siamchart.com/stock-ichart/IIG/" xr:uid="{00000000-0004-0000-0000-0000EB020000}"/>
    <hyperlink ref="C255" r:id="rId749" tooltip="ตารางข้อมูลงบการเงิน รายควอเตอร์ ย้อนหลัง 10 ปี" display="http://siamchart.com/stock-info/IIG/" xr:uid="{00000000-0004-0000-0000-0000EC020000}"/>
    <hyperlink ref="A256" r:id="rId750" display="http://siamchart.com/stock-chart/III/" xr:uid="{00000000-0004-0000-0000-0000ED020000}"/>
    <hyperlink ref="B256" r:id="rId751" display="http://siamchart.com/stock-ichart/III/" xr:uid="{00000000-0004-0000-0000-0000EE020000}"/>
    <hyperlink ref="C256" r:id="rId752" tooltip="ตารางข้อมูลงบการเงิน รายควอเตอร์ ย้อนหลัง 10 ปี" display="http://siamchart.com/stock-info/III/" xr:uid="{00000000-0004-0000-0000-0000EF020000}"/>
    <hyperlink ref="A257" r:id="rId753" display="http://siamchart.com/stock-chart/ILINK/" xr:uid="{00000000-0004-0000-0000-0000F0020000}"/>
    <hyperlink ref="B257" r:id="rId754" display="http://siamchart.com/stock-ichart/ILINK/" xr:uid="{00000000-0004-0000-0000-0000F1020000}"/>
    <hyperlink ref="C257" r:id="rId755" tooltip="ตารางข้อมูลงบการเงิน รายควอเตอร์ ย้อนหลัง 10 ปี" display="http://siamchart.com/stock-info/ILINK/" xr:uid="{00000000-0004-0000-0000-0000F2020000}"/>
    <hyperlink ref="A258" r:id="rId756" display="http://siamchart.com/stock-chart/ILM/" xr:uid="{00000000-0004-0000-0000-0000F3020000}"/>
    <hyperlink ref="B258" r:id="rId757" display="http://siamchart.com/stock-ichart/ILM/" xr:uid="{00000000-0004-0000-0000-0000F4020000}"/>
    <hyperlink ref="C258" r:id="rId758" tooltip="ตารางข้อมูลงบการเงิน รายควอเตอร์ ย้อนหลัง 10 ปี" display="http://siamchart.com/stock-info/ILM/" xr:uid="{00000000-0004-0000-0000-0000F5020000}"/>
    <hyperlink ref="A259" r:id="rId759" display="http://siamchart.com/stock-chart/IMH/" xr:uid="{00000000-0004-0000-0000-0000F6020000}"/>
    <hyperlink ref="B259" r:id="rId760" display="http://siamchart.com/stock-ichart/IMH/" xr:uid="{00000000-0004-0000-0000-0000F7020000}"/>
    <hyperlink ref="C259" r:id="rId761" tooltip="ตารางข้อมูลงบการเงิน รายควอเตอร์ ย้อนหลัง 10 ปี" display="http://siamchart.com/stock-info/IMH/" xr:uid="{00000000-0004-0000-0000-0000F8020000}"/>
    <hyperlink ref="A260" r:id="rId762" display="http://siamchart.com/stock-chart/IND/" xr:uid="{00000000-0004-0000-0000-0000F9020000}"/>
    <hyperlink ref="B260" r:id="rId763" display="http://siamchart.com/stock-ichart/IND/" xr:uid="{00000000-0004-0000-0000-0000FA020000}"/>
    <hyperlink ref="C260" r:id="rId764" tooltip="ตารางข้อมูลงบการเงิน รายควอเตอร์ ย้อนหลัง 10 ปี" display="http://siamchart.com/stock-info/IND/" xr:uid="{00000000-0004-0000-0000-0000FB020000}"/>
    <hyperlink ref="A261" r:id="rId765" display="http://siamchart.com/stock-chart/INET/" xr:uid="{00000000-0004-0000-0000-0000FC020000}"/>
    <hyperlink ref="B261" r:id="rId766" display="http://siamchart.com/stock-ichart/INET/" xr:uid="{00000000-0004-0000-0000-0000FD020000}"/>
    <hyperlink ref="C261" r:id="rId767" tooltip="ตารางข้อมูลงบการเงิน รายควอเตอร์ ย้อนหลัง 10 ปี" display="http://siamchart.com/stock-info/INET/" xr:uid="{00000000-0004-0000-0000-0000FE020000}"/>
    <hyperlink ref="A262" r:id="rId768" display="http://siamchart.com/stock-chart/INGRS/" xr:uid="{00000000-0004-0000-0000-0000FF020000}"/>
    <hyperlink ref="B262" r:id="rId769" display="http://siamchart.com/stock-ichart/INGRS/" xr:uid="{00000000-0004-0000-0000-000000030000}"/>
    <hyperlink ref="C262" r:id="rId770" tooltip="ตารางข้อมูลงบการเงิน รายควอเตอร์ ย้อนหลัง 10 ปี" display="http://siamchart.com/stock-info/INGRS/" xr:uid="{00000000-0004-0000-0000-000001030000}"/>
    <hyperlink ref="A263" r:id="rId771" display="http://siamchart.com/stock-chart/INOX/" xr:uid="{00000000-0004-0000-0000-000002030000}"/>
    <hyperlink ref="B263" r:id="rId772" display="http://siamchart.com/stock-ichart/INOX/" xr:uid="{00000000-0004-0000-0000-000003030000}"/>
    <hyperlink ref="C263" r:id="rId773" tooltip="ตารางข้อมูลงบการเงิน รายควอเตอร์ ย้อนหลัง 10 ปี" display="http://siamchart.com/stock-info/INOX/" xr:uid="{00000000-0004-0000-0000-000004030000}"/>
    <hyperlink ref="A264" r:id="rId774" display="http://siamchart.com/stock-chart/INSET/" xr:uid="{00000000-0004-0000-0000-000005030000}"/>
    <hyperlink ref="B264" r:id="rId775" display="http://siamchart.com/stock-ichart/INSET/" xr:uid="{00000000-0004-0000-0000-000006030000}"/>
    <hyperlink ref="C264" r:id="rId776" tooltip="ตารางข้อมูลงบการเงิน รายควอเตอร์ ย้อนหลัง 10 ปี" display="http://siamchart.com/stock-info/INSET/" xr:uid="{00000000-0004-0000-0000-000007030000}"/>
    <hyperlink ref="A265" r:id="rId777" display="http://siamchart.com/stock-chart/INSURE/" xr:uid="{00000000-0004-0000-0000-000008030000}"/>
    <hyperlink ref="B265" r:id="rId778" display="http://siamchart.com/stock-ichart/INSURE/" xr:uid="{00000000-0004-0000-0000-000009030000}"/>
    <hyperlink ref="C265" r:id="rId779" tooltip="ตารางข้อมูลงบการเงิน รายควอเตอร์ ย้อนหลัง 10 ปี" display="http://siamchart.com/stock-info/INSURE/" xr:uid="{00000000-0004-0000-0000-00000A030000}"/>
    <hyperlink ref="A266" r:id="rId780" display="http://siamchart.com/stock-chart/INTUCH/" xr:uid="{00000000-0004-0000-0000-00000B030000}"/>
    <hyperlink ref="B266" r:id="rId781" display="http://siamchart.com/stock-ichart/INTUCH/" xr:uid="{00000000-0004-0000-0000-00000C030000}"/>
    <hyperlink ref="C266" r:id="rId782" tooltip="ตารางข้อมูลงบการเงิน รายควอเตอร์ ย้อนหลัง 10 ปี" display="http://siamchart.com/stock-info/INTUCH/" xr:uid="{00000000-0004-0000-0000-00000D030000}"/>
    <hyperlink ref="A267" r:id="rId783" display="http://siamchart.com/stock-chart/IP/" xr:uid="{00000000-0004-0000-0000-00000E030000}"/>
    <hyperlink ref="B267" r:id="rId784" display="http://siamchart.com/stock-ichart/IP/" xr:uid="{00000000-0004-0000-0000-00000F030000}"/>
    <hyperlink ref="C267" r:id="rId785" tooltip="ตารางข้อมูลงบการเงิน รายควอเตอร์ ย้อนหลัง 10 ปี" display="http://siamchart.com/stock-info/IP/" xr:uid="{00000000-0004-0000-0000-000010030000}"/>
    <hyperlink ref="A268" r:id="rId786" display="http://siamchart.com/stock-chart/IRC/" xr:uid="{00000000-0004-0000-0000-000011030000}"/>
    <hyperlink ref="B268" r:id="rId787" display="http://siamchart.com/stock-ichart/IRC/" xr:uid="{00000000-0004-0000-0000-000012030000}"/>
    <hyperlink ref="C268" r:id="rId788" tooltip="ตารางข้อมูลงบการเงิน รายควอเตอร์ ย้อนหลัง 10 ปี" display="http://siamchart.com/stock-info/IRC/" xr:uid="{00000000-0004-0000-0000-000013030000}"/>
    <hyperlink ref="A269" r:id="rId789" display="http://siamchart.com/stock-chart/IRCP/" xr:uid="{00000000-0004-0000-0000-000014030000}"/>
    <hyperlink ref="B269" r:id="rId790" display="http://siamchart.com/stock-ichart/IRCP/" xr:uid="{00000000-0004-0000-0000-000015030000}"/>
    <hyperlink ref="C269" r:id="rId791" tooltip="ตารางข้อมูลงบการเงิน รายควอเตอร์ ย้อนหลัง 10 ปี" display="http://siamchart.com/stock-info/IRCP/" xr:uid="{00000000-0004-0000-0000-000016030000}"/>
    <hyperlink ref="A270" r:id="rId792" display="http://siamchart.com/stock-chart/IRPC/" xr:uid="{00000000-0004-0000-0000-000017030000}"/>
    <hyperlink ref="B270" r:id="rId793" display="http://siamchart.com/stock-ichart/IRPC/" xr:uid="{00000000-0004-0000-0000-000018030000}"/>
    <hyperlink ref="C270" r:id="rId794" tooltip="ตารางข้อมูลงบการเงิน รายควอเตอร์ ย้อนหลัง 10 ปี" display="http://siamchart.com/stock-info/IRPC/" xr:uid="{00000000-0004-0000-0000-000019030000}"/>
    <hyperlink ref="A271" r:id="rId795" display="http://siamchart.com/stock-chart/IT/" xr:uid="{00000000-0004-0000-0000-00001A030000}"/>
    <hyperlink ref="B271" r:id="rId796" display="http://siamchart.com/stock-ichart/IT/" xr:uid="{00000000-0004-0000-0000-00001B030000}"/>
    <hyperlink ref="C271" r:id="rId797" tooltip="ตารางข้อมูลงบการเงิน รายควอเตอร์ ย้อนหลัง 10 ปี" display="http://siamchart.com/stock-info/IT/" xr:uid="{00000000-0004-0000-0000-00001C030000}"/>
    <hyperlink ref="A272" r:id="rId798" display="http://siamchart.com/stock-chart/ITD/" xr:uid="{00000000-0004-0000-0000-00001D030000}"/>
    <hyperlink ref="B272" r:id="rId799" display="http://siamchart.com/stock-ichart/ITD/" xr:uid="{00000000-0004-0000-0000-00001E030000}"/>
    <hyperlink ref="C272" r:id="rId800" tooltip="ตารางข้อมูลงบการเงิน รายควอเตอร์ ย้อนหลัง 10 ปี" display="http://siamchart.com/stock-info/ITD/" xr:uid="{00000000-0004-0000-0000-00001F030000}"/>
    <hyperlink ref="A273" r:id="rId801" display="http://siamchart.com/stock-chart/ITEL/" xr:uid="{00000000-0004-0000-0000-000020030000}"/>
    <hyperlink ref="B273" r:id="rId802" display="http://siamchart.com/stock-ichart/ITEL/" xr:uid="{00000000-0004-0000-0000-000021030000}"/>
    <hyperlink ref="C273" r:id="rId803" tooltip="ตารางข้อมูลงบการเงิน รายควอเตอร์ ย้อนหลัง 10 ปี" display="http://siamchart.com/stock-info/ITEL/" xr:uid="{00000000-0004-0000-0000-000022030000}"/>
    <hyperlink ref="A274" r:id="rId804" display="http://siamchart.com/stock-chart/IVL/" xr:uid="{00000000-0004-0000-0000-000023030000}"/>
    <hyperlink ref="B274" r:id="rId805" display="http://siamchart.com/stock-ichart/IVL/" xr:uid="{00000000-0004-0000-0000-000024030000}"/>
    <hyperlink ref="C274" r:id="rId806" tooltip="ตารางข้อมูลงบการเงิน รายควอเตอร์ ย้อนหลัง 10 ปี" display="http://siamchart.com/stock-info/IVL/" xr:uid="{00000000-0004-0000-0000-000025030000}"/>
    <hyperlink ref="A275" r:id="rId807" display="http://siamchart.com/stock-chart/J/" xr:uid="{00000000-0004-0000-0000-000026030000}"/>
    <hyperlink ref="B275" r:id="rId808" display="http://siamchart.com/stock-ichart/J/" xr:uid="{00000000-0004-0000-0000-000027030000}"/>
    <hyperlink ref="C275" r:id="rId809" tooltip="ตารางข้อมูลงบการเงิน รายควอเตอร์ ย้อนหลัง 10 ปี" display="http://siamchart.com/stock-info/J/" xr:uid="{00000000-0004-0000-0000-000028030000}"/>
    <hyperlink ref="A276" r:id="rId810" display="http://siamchart.com/stock-chart/JAK/" xr:uid="{00000000-0004-0000-0000-000029030000}"/>
    <hyperlink ref="B276" r:id="rId811" display="http://siamchart.com/stock-ichart/JAK/" xr:uid="{00000000-0004-0000-0000-00002A030000}"/>
    <hyperlink ref="C276" r:id="rId812" tooltip="ตารางข้อมูลงบการเงิน รายควอเตอร์ ย้อนหลัง 10 ปี" display="http://siamchart.com/stock-info/JAK/" xr:uid="{00000000-0004-0000-0000-00002B030000}"/>
    <hyperlink ref="A277" r:id="rId813" display="http://siamchart.com/stock-chart/JAS/" xr:uid="{00000000-0004-0000-0000-00002C030000}"/>
    <hyperlink ref="B277" r:id="rId814" display="http://siamchart.com/stock-ichart/JAS/" xr:uid="{00000000-0004-0000-0000-00002D030000}"/>
    <hyperlink ref="C277" r:id="rId815" tooltip="ตารางข้อมูลงบการเงิน รายควอเตอร์ ย้อนหลัง 10 ปี" display="http://siamchart.com/stock-info/JAS/" xr:uid="{00000000-0004-0000-0000-00002E030000}"/>
    <hyperlink ref="A278" r:id="rId816" display="http://siamchart.com/stock-chart/JCK/" xr:uid="{00000000-0004-0000-0000-00002F030000}"/>
    <hyperlink ref="B278" r:id="rId817" display="http://siamchart.com/stock-ichart/JCK/" xr:uid="{00000000-0004-0000-0000-000030030000}"/>
    <hyperlink ref="C278" r:id="rId818" tooltip="ตารางข้อมูลงบการเงิน รายควอเตอร์ ย้อนหลัง 10 ปี" display="http://siamchart.com/stock-info/JCK/" xr:uid="{00000000-0004-0000-0000-000031030000}"/>
    <hyperlink ref="A279" r:id="rId819" display="http://siamchart.com/stock-chart/JCKH/" xr:uid="{00000000-0004-0000-0000-000032030000}"/>
    <hyperlink ref="B279" r:id="rId820" display="http://siamchart.com/stock-ichart/JCKH/" xr:uid="{00000000-0004-0000-0000-000033030000}"/>
    <hyperlink ref="C279" r:id="rId821" tooltip="ตารางข้อมูลงบการเงิน รายควอเตอร์ ย้อนหลัง 10 ปี" display="http://siamchart.com/stock-info/JCKH/" xr:uid="{00000000-0004-0000-0000-000034030000}"/>
    <hyperlink ref="A280" r:id="rId822" display="http://siamchart.com/stock-chart/JCT/" xr:uid="{00000000-0004-0000-0000-000035030000}"/>
    <hyperlink ref="B280" r:id="rId823" display="http://siamchart.com/stock-ichart/JCT/" xr:uid="{00000000-0004-0000-0000-000036030000}"/>
    <hyperlink ref="C280" r:id="rId824" tooltip="ตารางข้อมูลงบการเงิน รายควอเตอร์ ย้อนหลัง 10 ปี" display="http://siamchart.com/stock-info/JCT/" xr:uid="{00000000-0004-0000-0000-000037030000}"/>
    <hyperlink ref="A281" r:id="rId825" display="http://siamchart.com/stock-chart/JKN/" xr:uid="{00000000-0004-0000-0000-000038030000}"/>
    <hyperlink ref="B281" r:id="rId826" display="http://siamchart.com/stock-ichart/JKN/" xr:uid="{00000000-0004-0000-0000-000039030000}"/>
    <hyperlink ref="C281" r:id="rId827" tooltip="ตารางข้อมูลงบการเงิน รายควอเตอร์ ย้อนหลัง 10 ปี" display="http://siamchart.com/stock-info/JKN/" xr:uid="{00000000-0004-0000-0000-00003A030000}"/>
    <hyperlink ref="A282" r:id="rId828" display="http://siamchart.com/stock-chart/JMART/" xr:uid="{00000000-0004-0000-0000-00003B030000}"/>
    <hyperlink ref="B282" r:id="rId829" display="http://siamchart.com/stock-ichart/JMART/" xr:uid="{00000000-0004-0000-0000-00003C030000}"/>
    <hyperlink ref="C282" r:id="rId830" tooltip="ตารางข้อมูลงบการเงิน รายควอเตอร์ ย้อนหลัง 10 ปี" display="http://siamchart.com/stock-info/JMART/" xr:uid="{00000000-0004-0000-0000-00003D030000}"/>
    <hyperlink ref="A283" r:id="rId831" display="http://siamchart.com/stock-chart/JMT/" xr:uid="{00000000-0004-0000-0000-00003E030000}"/>
    <hyperlink ref="B283" r:id="rId832" display="http://siamchart.com/stock-ichart/JMT/" xr:uid="{00000000-0004-0000-0000-00003F030000}"/>
    <hyperlink ref="C283" r:id="rId833" tooltip="ตารางข้อมูลงบการเงิน รายควอเตอร์ ย้อนหลัง 10 ปี" display="http://siamchart.com/stock-info/JMT/" xr:uid="{00000000-0004-0000-0000-000040030000}"/>
    <hyperlink ref="A284" r:id="rId834" display="http://siamchart.com/stock-chart/JR/" xr:uid="{00000000-0004-0000-0000-000041030000}"/>
    <hyperlink ref="B284" r:id="rId835" display="http://siamchart.com/stock-ichart/JR/" xr:uid="{00000000-0004-0000-0000-000042030000}"/>
    <hyperlink ref="C284" r:id="rId836" tooltip="ตารางข้อมูลงบการเงิน รายควอเตอร์ ย้อนหลัง 10 ปี" display="http://siamchart.com/stock-info/JR/" xr:uid="{00000000-0004-0000-0000-000043030000}"/>
    <hyperlink ref="A285" r:id="rId837" display="http://siamchart.com/stock-chart/JSP/" xr:uid="{00000000-0004-0000-0000-000044030000}"/>
    <hyperlink ref="B285" r:id="rId838" display="http://siamchart.com/stock-ichart/JSP/" xr:uid="{00000000-0004-0000-0000-000045030000}"/>
    <hyperlink ref="C285" r:id="rId839" tooltip="ตารางข้อมูลงบการเงิน รายควอเตอร์ ย้อนหลัง 10 ปี" display="http://siamchart.com/stock-info/JSP/" xr:uid="{00000000-0004-0000-0000-000046030000}"/>
    <hyperlink ref="A286" r:id="rId840" display="http://siamchart.com/stock-chart/JTS/" xr:uid="{00000000-0004-0000-0000-000047030000}"/>
    <hyperlink ref="B286" r:id="rId841" display="http://siamchart.com/stock-ichart/JTS/" xr:uid="{00000000-0004-0000-0000-000048030000}"/>
    <hyperlink ref="C286" r:id="rId842" tooltip="ตารางข้อมูลงบการเงิน รายควอเตอร์ ย้อนหลัง 10 ปี" display="http://siamchart.com/stock-info/JTS/" xr:uid="{00000000-0004-0000-0000-000049030000}"/>
    <hyperlink ref="A287" r:id="rId843" display="http://siamchart.com/stock-chart/JUBILE/" xr:uid="{00000000-0004-0000-0000-00004A030000}"/>
    <hyperlink ref="B287" r:id="rId844" display="http://siamchart.com/stock-ichart/JUBILE/" xr:uid="{00000000-0004-0000-0000-00004B030000}"/>
    <hyperlink ref="C287" r:id="rId845" tooltip="ตารางข้อมูลงบการเงิน รายควอเตอร์ ย้อนหลัง 10 ปี" display="http://siamchart.com/stock-info/JUBILE/" xr:uid="{00000000-0004-0000-0000-00004C030000}"/>
    <hyperlink ref="A288" r:id="rId846" display="http://siamchart.com/stock-chart/JUTHA/" xr:uid="{00000000-0004-0000-0000-00004D030000}"/>
    <hyperlink ref="B288" r:id="rId847" display="http://siamchart.com/stock-ichart/JUTHA/" xr:uid="{00000000-0004-0000-0000-00004E030000}"/>
    <hyperlink ref="C288" r:id="rId848" tooltip="ตารางข้อมูลงบการเงิน รายควอเตอร์ ย้อนหลัง 10 ปี" display="http://siamchart.com/stock-info/JUTHA/" xr:uid="{00000000-0004-0000-0000-00004F030000}"/>
    <hyperlink ref="A289" r:id="rId849" display="http://siamchart.com/stock-chart/JWD/" xr:uid="{00000000-0004-0000-0000-000050030000}"/>
    <hyperlink ref="B289" r:id="rId850" display="http://siamchart.com/stock-ichart/JWD/" xr:uid="{00000000-0004-0000-0000-000051030000}"/>
    <hyperlink ref="C289" r:id="rId851" tooltip="ตารางข้อมูลงบการเงิน รายควอเตอร์ ย้อนหลัง 10 ปี" display="http://siamchart.com/stock-info/JWD/" xr:uid="{00000000-0004-0000-0000-000052030000}"/>
    <hyperlink ref="A290" r:id="rId852" display="http://siamchart.com/stock-chart/K/" xr:uid="{00000000-0004-0000-0000-000053030000}"/>
    <hyperlink ref="B290" r:id="rId853" display="http://siamchart.com/stock-ichart/K/" xr:uid="{00000000-0004-0000-0000-000054030000}"/>
    <hyperlink ref="C290" r:id="rId854" tooltip="ตารางข้อมูลงบการเงิน รายควอเตอร์ ย้อนหลัง 10 ปี" display="http://siamchart.com/stock-info/K/" xr:uid="{00000000-0004-0000-0000-000055030000}"/>
    <hyperlink ref="A291" r:id="rId855" display="http://siamchart.com/stock-chart/KAMART/" xr:uid="{00000000-0004-0000-0000-000056030000}"/>
    <hyperlink ref="B291" r:id="rId856" display="http://siamchart.com/stock-ichart/KAMART/" xr:uid="{00000000-0004-0000-0000-000057030000}"/>
    <hyperlink ref="C291" r:id="rId857" tooltip="ตารางข้อมูลงบการเงิน รายควอเตอร์ ย้อนหลัง 10 ปี" display="http://siamchart.com/stock-info/KAMART/" xr:uid="{00000000-0004-0000-0000-000058030000}"/>
    <hyperlink ref="A292" r:id="rId858" display="http://siamchart.com/stock-chart/KASET/" xr:uid="{00000000-0004-0000-0000-000059030000}"/>
    <hyperlink ref="B292" r:id="rId859" display="http://siamchart.com/stock-ichart/KASET/" xr:uid="{00000000-0004-0000-0000-00005A030000}"/>
    <hyperlink ref="C292" r:id="rId860" tooltip="ตารางข้อมูลงบการเงิน รายควอเตอร์ ย้อนหลัง 10 ปี" display="http://siamchart.com/stock-info/KASET/" xr:uid="{00000000-0004-0000-0000-00005B030000}"/>
    <hyperlink ref="A293" r:id="rId861" display="http://siamchart.com/stock-chart/KBANK/" xr:uid="{00000000-0004-0000-0000-00005C030000}"/>
    <hyperlink ref="B293" r:id="rId862" display="http://siamchart.com/stock-ichart/KBANK/" xr:uid="{00000000-0004-0000-0000-00005D030000}"/>
    <hyperlink ref="C293" r:id="rId863" tooltip="ตารางข้อมูลงบการเงิน รายควอเตอร์ ย้อนหลัง 10 ปี" display="http://siamchart.com/stock-info/KBANK/" xr:uid="{00000000-0004-0000-0000-00005E030000}"/>
    <hyperlink ref="A294" r:id="rId864" display="http://siamchart.com/stock-chart/KBS/" xr:uid="{00000000-0004-0000-0000-00005F030000}"/>
    <hyperlink ref="B294" r:id="rId865" display="http://siamchart.com/stock-ichart/KBS/" xr:uid="{00000000-0004-0000-0000-000060030000}"/>
    <hyperlink ref="C294" r:id="rId866" tooltip="ตารางข้อมูลงบการเงิน รายควอเตอร์ ย้อนหลัง 10 ปี" display="http://siamchart.com/stock-info/KBS/" xr:uid="{00000000-0004-0000-0000-000061030000}"/>
    <hyperlink ref="A295" r:id="rId867" display="http://siamchart.com/stock-chart/KC/" xr:uid="{00000000-0004-0000-0000-000062030000}"/>
    <hyperlink ref="B295" r:id="rId868" display="http://siamchart.com/stock-ichart/KC/" xr:uid="{00000000-0004-0000-0000-000063030000}"/>
    <hyperlink ref="A296" r:id="rId869" display="http://siamchart.com/stock-chart/KCAR/" xr:uid="{00000000-0004-0000-0000-000064030000}"/>
    <hyperlink ref="B296" r:id="rId870" display="http://siamchart.com/stock-ichart/KCAR/" xr:uid="{00000000-0004-0000-0000-000065030000}"/>
    <hyperlink ref="C296" r:id="rId871" tooltip="ตารางข้อมูลงบการเงิน รายควอเตอร์ ย้อนหลัง 10 ปี" display="http://siamchart.com/stock-info/KCAR/" xr:uid="{00000000-0004-0000-0000-000066030000}"/>
    <hyperlink ref="A297" r:id="rId872" display="http://siamchart.com/stock-chart/KCE/" xr:uid="{00000000-0004-0000-0000-000067030000}"/>
    <hyperlink ref="B297" r:id="rId873" display="http://siamchart.com/stock-ichart/KCE/" xr:uid="{00000000-0004-0000-0000-000068030000}"/>
    <hyperlink ref="C297" r:id="rId874" tooltip="ตารางข้อมูลงบการเงิน รายควอเตอร์ ย้อนหลัง 10 ปี" display="http://siamchart.com/stock-info/KCE/" xr:uid="{00000000-0004-0000-0000-000069030000}"/>
    <hyperlink ref="A298" r:id="rId875" display="http://siamchart.com/stock-chart/KCM/" xr:uid="{00000000-0004-0000-0000-00006A030000}"/>
    <hyperlink ref="B298" r:id="rId876" display="http://siamchart.com/stock-ichart/KCM/" xr:uid="{00000000-0004-0000-0000-00006B030000}"/>
    <hyperlink ref="C298" r:id="rId877" tooltip="ตารางข้อมูลงบการเงิน รายควอเตอร์ ย้อนหลัง 10 ปี" display="http://siamchart.com/stock-info/KCM/" xr:uid="{00000000-0004-0000-0000-00006C030000}"/>
    <hyperlink ref="A299" r:id="rId878" display="http://siamchart.com/stock-chart/KDH/" xr:uid="{00000000-0004-0000-0000-00006D030000}"/>
    <hyperlink ref="B299" r:id="rId879" display="http://siamchart.com/stock-ichart/KDH/" xr:uid="{00000000-0004-0000-0000-00006E030000}"/>
    <hyperlink ref="A300" r:id="rId880" display="http://siamchart.com/stock-chart/KEX/" xr:uid="{00000000-0004-0000-0000-00006F030000}"/>
    <hyperlink ref="B300" r:id="rId881" display="http://siamchart.com/stock-ichart/KEX/" xr:uid="{00000000-0004-0000-0000-000070030000}"/>
    <hyperlink ref="C300" r:id="rId882" tooltip="ตารางข้อมูลงบการเงิน รายควอเตอร์ ย้อนหลัง 10 ปี" display="http://siamchart.com/stock-info/KEX/" xr:uid="{00000000-0004-0000-0000-000071030000}"/>
    <hyperlink ref="A301" r:id="rId883" display="http://siamchart.com/stock-chart/KGI/" xr:uid="{00000000-0004-0000-0000-000072030000}"/>
    <hyperlink ref="B301" r:id="rId884" display="http://siamchart.com/stock-ichart/KGI/" xr:uid="{00000000-0004-0000-0000-000073030000}"/>
    <hyperlink ref="C301" r:id="rId885" tooltip="ตารางข้อมูลงบการเงิน รายควอเตอร์ ย้อนหลัง 10 ปี" display="http://siamchart.com/stock-info/KGI/" xr:uid="{00000000-0004-0000-0000-000074030000}"/>
    <hyperlink ref="A302" r:id="rId886" display="http://siamchart.com/stock-chart/KIAT/" xr:uid="{00000000-0004-0000-0000-000075030000}"/>
    <hyperlink ref="B302" r:id="rId887" display="http://siamchart.com/stock-ichart/KIAT/" xr:uid="{00000000-0004-0000-0000-000076030000}"/>
    <hyperlink ref="C302" r:id="rId888" tooltip="ตารางข้อมูลงบการเงิน รายควอเตอร์ ย้อนหลัง 10 ปี" display="http://siamchart.com/stock-info/KIAT/" xr:uid="{00000000-0004-0000-0000-000077030000}"/>
    <hyperlink ref="A303" r:id="rId889" display="http://siamchart.com/stock-chart/KISS/" xr:uid="{00000000-0004-0000-0000-000078030000}"/>
    <hyperlink ref="B303" r:id="rId890" display="http://siamchart.com/stock-ichart/KISS/" xr:uid="{00000000-0004-0000-0000-000079030000}"/>
    <hyperlink ref="C303" r:id="rId891" tooltip="ตารางข้อมูลงบการเงิน รายควอเตอร์ ย้อนหลัง 10 ปี" display="http://siamchart.com/stock-info/KISS/" xr:uid="{00000000-0004-0000-0000-00007A030000}"/>
    <hyperlink ref="A304" r:id="rId892" display="http://siamchart.com/stock-chart/KK/" xr:uid="{00000000-0004-0000-0000-00007B030000}"/>
    <hyperlink ref="B304" r:id="rId893" display="http://siamchart.com/stock-ichart/KK/" xr:uid="{00000000-0004-0000-0000-00007C030000}"/>
    <hyperlink ref="C304" r:id="rId894" tooltip="ตารางข้อมูลงบการเงิน รายควอเตอร์ ย้อนหลัง 10 ปี" display="http://siamchart.com/stock-info/KK/" xr:uid="{00000000-0004-0000-0000-00007D030000}"/>
    <hyperlink ref="A305" r:id="rId895" display="http://siamchart.com/stock-chart/KKC/" xr:uid="{00000000-0004-0000-0000-00007E030000}"/>
    <hyperlink ref="B305" r:id="rId896" display="http://siamchart.com/stock-ichart/KKC/" xr:uid="{00000000-0004-0000-0000-00007F030000}"/>
    <hyperlink ref="C305" r:id="rId897" tooltip="ตารางข้อมูลงบการเงิน รายควอเตอร์ ย้อนหลัง 10 ปี" display="http://siamchart.com/stock-info/KKC/" xr:uid="{00000000-0004-0000-0000-000080030000}"/>
    <hyperlink ref="A306" r:id="rId898" display="http://siamchart.com/stock-chart/KKP/" xr:uid="{00000000-0004-0000-0000-000081030000}"/>
    <hyperlink ref="B306" r:id="rId899" display="http://siamchart.com/stock-ichart/KKP/" xr:uid="{00000000-0004-0000-0000-000082030000}"/>
    <hyperlink ref="C306" r:id="rId900" tooltip="ตารางข้อมูลงบการเงิน รายควอเตอร์ ย้อนหลัง 10 ปี" display="http://siamchart.com/stock-info/KKP/" xr:uid="{00000000-0004-0000-0000-000083030000}"/>
    <hyperlink ref="A307" r:id="rId901" display="http://siamchart.com/stock-chart/KOOL/" xr:uid="{00000000-0004-0000-0000-000084030000}"/>
    <hyperlink ref="B307" r:id="rId902" display="http://siamchart.com/stock-ichart/KOOL/" xr:uid="{00000000-0004-0000-0000-000085030000}"/>
    <hyperlink ref="C307" r:id="rId903" tooltip="ตารางข้อมูลงบการเงิน รายควอเตอร์ ย้อนหลัง 10 ปี" display="http://siamchart.com/stock-info/KOOL/" xr:uid="{00000000-0004-0000-0000-000086030000}"/>
    <hyperlink ref="A308" r:id="rId904" display="http://siamchart.com/stock-chart/KSL/" xr:uid="{00000000-0004-0000-0000-000087030000}"/>
    <hyperlink ref="B308" r:id="rId905" display="http://siamchart.com/stock-ichart/KSL/" xr:uid="{00000000-0004-0000-0000-000088030000}"/>
    <hyperlink ref="C308" r:id="rId906" tooltip="ตารางข้อมูลงบการเงิน รายควอเตอร์ ย้อนหลัง 10 ปี" display="http://siamchart.com/stock-info/KSL/" xr:uid="{00000000-0004-0000-0000-000089030000}"/>
    <hyperlink ref="A309" r:id="rId907" display="http://siamchart.com/stock-chart/KTB/" xr:uid="{00000000-0004-0000-0000-00008A030000}"/>
    <hyperlink ref="B309" r:id="rId908" display="http://siamchart.com/stock-ichart/KTB/" xr:uid="{00000000-0004-0000-0000-00008B030000}"/>
    <hyperlink ref="A310" r:id="rId909" display="http://siamchart.com/stock-chart/KTC/" xr:uid="{00000000-0004-0000-0000-00008C030000}"/>
    <hyperlink ref="B310" r:id="rId910" display="http://siamchart.com/stock-ichart/KTC/" xr:uid="{00000000-0004-0000-0000-00008D030000}"/>
    <hyperlink ref="A311" r:id="rId911" display="http://siamchart.com/stock-chart/KTIS/" xr:uid="{00000000-0004-0000-0000-00008E030000}"/>
    <hyperlink ref="B311" r:id="rId912" display="http://siamchart.com/stock-ichart/KTIS/" xr:uid="{00000000-0004-0000-0000-00008F030000}"/>
    <hyperlink ref="C311" r:id="rId913" tooltip="ตารางข้อมูลงบการเงิน รายควอเตอร์ ย้อนหลัง 10 ปี" display="http://siamchart.com/stock-info/KTIS/" xr:uid="{00000000-0004-0000-0000-000090030000}"/>
    <hyperlink ref="A312" r:id="rId914" display="http://siamchart.com/stock-chart/KUMWEL/" xr:uid="{00000000-0004-0000-0000-000091030000}"/>
    <hyperlink ref="B312" r:id="rId915" display="http://siamchart.com/stock-ichart/KUMWEL/" xr:uid="{00000000-0004-0000-0000-000092030000}"/>
    <hyperlink ref="C312" r:id="rId916" tooltip="ตารางข้อมูลงบการเงิน รายควอเตอร์ ย้อนหลัง 10 ปี" display="http://siamchart.com/stock-info/KUMWEL/" xr:uid="{00000000-0004-0000-0000-000093030000}"/>
    <hyperlink ref="A313" r:id="rId917" display="http://siamchart.com/stock-chart/KUN/" xr:uid="{00000000-0004-0000-0000-000094030000}"/>
    <hyperlink ref="B313" r:id="rId918" display="http://siamchart.com/stock-ichart/KUN/" xr:uid="{00000000-0004-0000-0000-000095030000}"/>
    <hyperlink ref="A314" r:id="rId919" display="http://siamchart.com/stock-chart/KWC/" xr:uid="{00000000-0004-0000-0000-000096030000}"/>
    <hyperlink ref="B314" r:id="rId920" display="http://siamchart.com/stock-ichart/KWC/" xr:uid="{00000000-0004-0000-0000-000097030000}"/>
    <hyperlink ref="A315" r:id="rId921" display="http://siamchart.com/stock-chart/KWG/" xr:uid="{00000000-0004-0000-0000-000098030000}"/>
    <hyperlink ref="B315" r:id="rId922" display="http://siamchart.com/stock-ichart/KWG/" xr:uid="{00000000-0004-0000-0000-000099030000}"/>
    <hyperlink ref="A316" r:id="rId923" display="http://siamchart.com/stock-chart/KWM/" xr:uid="{00000000-0004-0000-0000-00009A030000}"/>
    <hyperlink ref="B316" r:id="rId924" display="http://siamchart.com/stock-ichart/KWM/" xr:uid="{00000000-0004-0000-0000-00009B030000}"/>
    <hyperlink ref="C316" r:id="rId925" tooltip="ตารางข้อมูลงบการเงิน รายควอเตอร์ ย้อนหลัง 10 ปี" display="http://siamchart.com/stock-info/KWM/" xr:uid="{00000000-0004-0000-0000-00009C030000}"/>
    <hyperlink ref="A317" r:id="rId926" display="http://siamchart.com/stock-chart/KYE/" xr:uid="{00000000-0004-0000-0000-00009D030000}"/>
    <hyperlink ref="B317" r:id="rId927" display="http://siamchart.com/stock-ichart/KYE/" xr:uid="{00000000-0004-0000-0000-00009E030000}"/>
    <hyperlink ref="C317" r:id="rId928" tooltip="ตารางข้อมูลงบการเงิน รายควอเตอร์ ย้อนหลัง 10 ปี" display="http://siamchart.com/stock-info/KYE/" xr:uid="{00000000-0004-0000-0000-00009F030000}"/>
    <hyperlink ref="A318" r:id="rId929" display="http://siamchart.com/stock-chart/L_26E/" xr:uid="{00000000-0004-0000-0000-0000A0030000}"/>
    <hyperlink ref="B318" r:id="rId930" display="http://siamchart.com/stock-ichart/L_26E/" xr:uid="{00000000-0004-0000-0000-0000A1030000}"/>
    <hyperlink ref="C318" r:id="rId931" tooltip="ตารางข้อมูลงบการเงิน รายควอเตอร์ ย้อนหลัง 10 ปี" display="http://siamchart.com/stock-info/L_26E/" xr:uid="{00000000-0004-0000-0000-0000A2030000}"/>
    <hyperlink ref="A319" r:id="rId932" display="http://siamchart.com/stock-chart/LALIN/" xr:uid="{00000000-0004-0000-0000-0000A3030000}"/>
    <hyperlink ref="B319" r:id="rId933" display="http://siamchart.com/stock-ichart/LALIN/" xr:uid="{00000000-0004-0000-0000-0000A4030000}"/>
    <hyperlink ref="C319" r:id="rId934" tooltip="ตารางข้อมูลงบการเงิน รายควอเตอร์ ย้อนหลัง 10 ปี" display="http://siamchart.com/stock-info/LALIN/" xr:uid="{00000000-0004-0000-0000-0000A5030000}"/>
    <hyperlink ref="A320" r:id="rId935" display="http://siamchart.com/stock-chart/LANNA/" xr:uid="{00000000-0004-0000-0000-0000A6030000}"/>
    <hyperlink ref="B320" r:id="rId936" display="http://siamchart.com/stock-ichart/LANNA/" xr:uid="{00000000-0004-0000-0000-0000A7030000}"/>
    <hyperlink ref="C320" r:id="rId937" tooltip="ตารางข้อมูลงบการเงิน รายควอเตอร์ ย้อนหลัง 10 ปี" display="http://siamchart.com/stock-info/LANNA/" xr:uid="{00000000-0004-0000-0000-0000A8030000}"/>
    <hyperlink ref="A321" r:id="rId938" display="http://siamchart.com/stock-chart/LDC/" xr:uid="{00000000-0004-0000-0000-0000A9030000}"/>
    <hyperlink ref="B321" r:id="rId939" display="http://siamchart.com/stock-ichart/LDC/" xr:uid="{00000000-0004-0000-0000-0000AA030000}"/>
    <hyperlink ref="A322" r:id="rId940" display="http://siamchart.com/stock-chart/LEE/" xr:uid="{00000000-0004-0000-0000-0000AB030000}"/>
    <hyperlink ref="B322" r:id="rId941" display="http://siamchart.com/stock-ichart/LEE/" xr:uid="{00000000-0004-0000-0000-0000AC030000}"/>
    <hyperlink ref="A323" r:id="rId942" display="http://siamchart.com/stock-chart/LEO/" xr:uid="{00000000-0004-0000-0000-0000AD030000}"/>
    <hyperlink ref="B323" r:id="rId943" display="http://siamchart.com/stock-ichart/LEO/" xr:uid="{00000000-0004-0000-0000-0000AE030000}"/>
    <hyperlink ref="C323" r:id="rId944" tooltip="ตารางข้อมูลงบการเงิน รายควอเตอร์ ย้อนหลัง 10 ปี" display="http://siamchart.com/stock-info/LEO/" xr:uid="{00000000-0004-0000-0000-0000AF030000}"/>
    <hyperlink ref="A324" r:id="rId945" display="http://siamchart.com/stock-chart/LH/" xr:uid="{00000000-0004-0000-0000-0000B0030000}"/>
    <hyperlink ref="B324" r:id="rId946" display="http://siamchart.com/stock-ichart/LH/" xr:uid="{00000000-0004-0000-0000-0000B1030000}"/>
    <hyperlink ref="C324" r:id="rId947" tooltip="ตารางข้อมูลงบการเงิน รายควอเตอร์ ย้อนหลัง 10 ปี" display="http://siamchart.com/stock-info/LH/" xr:uid="{00000000-0004-0000-0000-0000B2030000}"/>
    <hyperlink ref="A325" r:id="rId948" display="http://siamchart.com/stock-chart/LHFG/" xr:uid="{00000000-0004-0000-0000-0000B3030000}"/>
    <hyperlink ref="B325" r:id="rId949" display="http://siamchart.com/stock-ichart/LHFG/" xr:uid="{00000000-0004-0000-0000-0000B4030000}"/>
    <hyperlink ref="A326" r:id="rId950" display="http://siamchart.com/stock-chart/LHK/" xr:uid="{00000000-0004-0000-0000-0000B5030000}"/>
    <hyperlink ref="B326" r:id="rId951" display="http://siamchart.com/stock-ichart/LHK/" xr:uid="{00000000-0004-0000-0000-0000B6030000}"/>
    <hyperlink ref="C326" r:id="rId952" tooltip="ตารางข้อมูลงบการเงิน รายควอเตอร์ ย้อนหลัง 10 ปี" display="http://siamchart.com/stock-info/LHK/" xr:uid="{00000000-0004-0000-0000-0000B7030000}"/>
    <hyperlink ref="A327" r:id="rId953" display="http://siamchart.com/stock-chart/LIT/" xr:uid="{00000000-0004-0000-0000-0000B8030000}"/>
    <hyperlink ref="B327" r:id="rId954" display="http://siamchart.com/stock-ichart/LIT/" xr:uid="{00000000-0004-0000-0000-0000B9030000}"/>
    <hyperlink ref="A328" r:id="rId955" display="http://siamchart.com/stock-chart/LOXLEY/" xr:uid="{00000000-0004-0000-0000-0000BA030000}"/>
    <hyperlink ref="B328" r:id="rId956" display="http://siamchart.com/stock-ichart/LOXLEY/" xr:uid="{00000000-0004-0000-0000-0000BB030000}"/>
    <hyperlink ref="A329" r:id="rId957" display="http://siamchart.com/stock-chart/LPH/" xr:uid="{00000000-0004-0000-0000-0000BC030000}"/>
    <hyperlink ref="B329" r:id="rId958" display="http://siamchart.com/stock-ichart/LPH/" xr:uid="{00000000-0004-0000-0000-0000BD030000}"/>
    <hyperlink ref="A330" r:id="rId959" display="http://siamchart.com/stock-chart/LPN/" xr:uid="{00000000-0004-0000-0000-0000BE030000}"/>
    <hyperlink ref="B330" r:id="rId960" display="http://siamchart.com/stock-ichart/LPN/" xr:uid="{00000000-0004-0000-0000-0000BF030000}"/>
    <hyperlink ref="C330" r:id="rId961" tooltip="ตารางข้อมูลงบการเงิน รายควอเตอร์ ย้อนหลัง 10 ปี" display="http://siamchart.com/stock-info/LPN/" xr:uid="{00000000-0004-0000-0000-0000C0030000}"/>
    <hyperlink ref="A331" r:id="rId962" display="http://siamchart.com/stock-chart/LRH/" xr:uid="{00000000-0004-0000-0000-0000C1030000}"/>
    <hyperlink ref="B331" r:id="rId963" display="http://siamchart.com/stock-ichart/LRH/" xr:uid="{00000000-0004-0000-0000-0000C2030000}"/>
    <hyperlink ref="A332" r:id="rId964" display="http://siamchart.com/stock-chart/LST/" xr:uid="{00000000-0004-0000-0000-0000C3030000}"/>
    <hyperlink ref="B332" r:id="rId965" display="http://siamchart.com/stock-ichart/LST/" xr:uid="{00000000-0004-0000-0000-0000C4030000}"/>
    <hyperlink ref="C332" r:id="rId966" tooltip="ตารางข้อมูลงบการเงิน รายควอเตอร์ ย้อนหลัง 10 ปี" display="http://siamchart.com/stock-info/LST/" xr:uid="{00000000-0004-0000-0000-0000C5030000}"/>
    <hyperlink ref="A333" r:id="rId967" display="http://siamchart.com/stock-chart/M/" xr:uid="{00000000-0004-0000-0000-0000C6030000}"/>
    <hyperlink ref="B333" r:id="rId968" display="http://siamchart.com/stock-ichart/M/" xr:uid="{00000000-0004-0000-0000-0000C7030000}"/>
    <hyperlink ref="A334" r:id="rId969" display="http://siamchart.com/stock-chart/M-CHAI/" xr:uid="{00000000-0004-0000-0000-0000C8030000}"/>
    <hyperlink ref="B334" r:id="rId970" display="http://siamchart.com/stock-ichart/M-CHAI/" xr:uid="{00000000-0004-0000-0000-0000C9030000}"/>
    <hyperlink ref="A335" r:id="rId971" display="http://siamchart.com/stock-chart/MACO/" xr:uid="{00000000-0004-0000-0000-0000CA030000}"/>
    <hyperlink ref="B335" r:id="rId972" display="http://siamchart.com/stock-ichart/MACO/" xr:uid="{00000000-0004-0000-0000-0000CB030000}"/>
    <hyperlink ref="A336" r:id="rId973" display="http://siamchart.com/stock-chart/MAJOR/" xr:uid="{00000000-0004-0000-0000-0000CC030000}"/>
    <hyperlink ref="B336" r:id="rId974" display="http://siamchart.com/stock-ichart/MAJOR/" xr:uid="{00000000-0004-0000-0000-0000CD030000}"/>
    <hyperlink ref="C336" r:id="rId975" tooltip="ตารางข้อมูลงบการเงิน รายควอเตอร์ ย้อนหลัง 10 ปี" display="http://siamchart.com/stock-info/MAJOR/" xr:uid="{00000000-0004-0000-0000-0000CE030000}"/>
    <hyperlink ref="A337" r:id="rId976" display="http://siamchart.com/stock-chart/MAKRO/" xr:uid="{00000000-0004-0000-0000-0000CF030000}"/>
    <hyperlink ref="B337" r:id="rId977" display="http://siamchart.com/stock-ichart/MAKRO/" xr:uid="{00000000-0004-0000-0000-0000D0030000}"/>
    <hyperlink ref="A338" r:id="rId978" display="http://siamchart.com/stock-chart/MALEE/" xr:uid="{00000000-0004-0000-0000-0000D1030000}"/>
    <hyperlink ref="B338" r:id="rId979" display="http://siamchart.com/stock-ichart/MALEE/" xr:uid="{00000000-0004-0000-0000-0000D2030000}"/>
    <hyperlink ref="C338" r:id="rId980" tooltip="ตารางข้อมูลงบการเงิน รายควอเตอร์ ย้อนหลัง 10 ปี" display="http://siamchart.com/stock-info/MALEE/" xr:uid="{00000000-0004-0000-0000-0000D3030000}"/>
    <hyperlink ref="A339" r:id="rId981" display="http://siamchart.com/stock-chart/MANRIN/" xr:uid="{00000000-0004-0000-0000-0000D4030000}"/>
    <hyperlink ref="B339" r:id="rId982" display="http://siamchart.com/stock-ichart/MANRIN/" xr:uid="{00000000-0004-0000-0000-0000D5030000}"/>
    <hyperlink ref="C339" r:id="rId983" tooltip="ตารางข้อมูลงบการเงิน รายควอเตอร์ ย้อนหลัง 10 ปี" display="http://siamchart.com/stock-info/MANRIN/" xr:uid="{00000000-0004-0000-0000-0000D6030000}"/>
    <hyperlink ref="A340" r:id="rId984" display="http://siamchart.com/stock-chart/MATCH/" xr:uid="{00000000-0004-0000-0000-0000D7030000}"/>
    <hyperlink ref="B340" r:id="rId985" display="http://siamchart.com/stock-ichart/MATCH/" xr:uid="{00000000-0004-0000-0000-0000D8030000}"/>
    <hyperlink ref="A341" r:id="rId986" display="http://siamchart.com/stock-chart/MATI/" xr:uid="{00000000-0004-0000-0000-0000D9030000}"/>
    <hyperlink ref="B341" r:id="rId987" display="http://siamchart.com/stock-ichart/MATI/" xr:uid="{00000000-0004-0000-0000-0000DA030000}"/>
    <hyperlink ref="A342" r:id="rId988" display="http://siamchart.com/stock-chart/MAX/" xr:uid="{00000000-0004-0000-0000-0000DB030000}"/>
    <hyperlink ref="B342" r:id="rId989" display="http://siamchart.com/stock-ichart/MAX/" xr:uid="{00000000-0004-0000-0000-0000DC030000}"/>
    <hyperlink ref="A343" r:id="rId990" display="http://siamchart.com/stock-chart/MBAX/" xr:uid="{00000000-0004-0000-0000-0000DD030000}"/>
    <hyperlink ref="B343" r:id="rId991" display="http://siamchart.com/stock-ichart/MBAX/" xr:uid="{00000000-0004-0000-0000-0000DE030000}"/>
    <hyperlink ref="A344" r:id="rId992" display="http://siamchart.com/stock-chart/MBK/" xr:uid="{00000000-0004-0000-0000-0000DF030000}"/>
    <hyperlink ref="B344" r:id="rId993" display="http://siamchart.com/stock-ichart/MBK/" xr:uid="{00000000-0004-0000-0000-0000E0030000}"/>
    <hyperlink ref="C344" r:id="rId994" tooltip="ตารางข้อมูลงบการเงิน รายควอเตอร์ ย้อนหลัง 10 ปี" display="http://siamchart.com/stock-info/MBK/" xr:uid="{00000000-0004-0000-0000-0000E1030000}"/>
    <hyperlink ref="A345" r:id="rId995" display="http://siamchart.com/stock-chart/MBKET/" xr:uid="{00000000-0004-0000-0000-0000E2030000}"/>
    <hyperlink ref="B345" r:id="rId996" display="http://siamchart.com/stock-ichart/MBKET/" xr:uid="{00000000-0004-0000-0000-0000E3030000}"/>
    <hyperlink ref="C345" r:id="rId997" tooltip="ตารางข้อมูลงบการเงิน รายควอเตอร์ ย้อนหลัง 10 ปี" display="http://siamchart.com/stock-info/MBKET/" xr:uid="{00000000-0004-0000-0000-0000E4030000}"/>
    <hyperlink ref="A346" r:id="rId998" display="http://siamchart.com/stock-chart/MC/" xr:uid="{00000000-0004-0000-0000-0000E5030000}"/>
    <hyperlink ref="B346" r:id="rId999" display="http://siamchart.com/stock-ichart/MC/" xr:uid="{00000000-0004-0000-0000-0000E6030000}"/>
    <hyperlink ref="C346" r:id="rId1000" tooltip="ตารางข้อมูลงบการเงิน รายควอเตอร์ ย้อนหลัง 10 ปี" display="http://siamchart.com/stock-info/MC/" xr:uid="{00000000-0004-0000-0000-0000E7030000}"/>
    <hyperlink ref="A347" r:id="rId1001" display="http://siamchart.com/stock-chart/MCOT/" xr:uid="{00000000-0004-0000-0000-0000E8030000}"/>
    <hyperlink ref="B347" r:id="rId1002" display="http://siamchart.com/stock-ichart/MCOT/" xr:uid="{00000000-0004-0000-0000-0000E9030000}"/>
    <hyperlink ref="A348" r:id="rId1003" display="http://siamchart.com/stock-chart/MCS/" xr:uid="{00000000-0004-0000-0000-0000EA030000}"/>
    <hyperlink ref="B348" r:id="rId1004" display="http://siamchart.com/stock-ichart/MCS/" xr:uid="{00000000-0004-0000-0000-0000EB030000}"/>
    <hyperlink ref="C348" r:id="rId1005" tooltip="ตารางข้อมูลงบการเงิน รายควอเตอร์ ย้อนหลัง 10 ปี" display="http://siamchart.com/stock-info/MCS/" xr:uid="{00000000-0004-0000-0000-0000EC030000}"/>
    <hyperlink ref="A349" r:id="rId1006" display="http://siamchart.com/stock-chart/MDX/" xr:uid="{00000000-0004-0000-0000-0000ED030000}"/>
    <hyperlink ref="B349" r:id="rId1007" display="http://siamchart.com/stock-ichart/MDX/" xr:uid="{00000000-0004-0000-0000-0000EE030000}"/>
    <hyperlink ref="A350" r:id="rId1008" display="http://siamchart.com/stock-chart/MEGA/" xr:uid="{00000000-0004-0000-0000-0000EF030000}"/>
    <hyperlink ref="B350" r:id="rId1009" display="http://siamchart.com/stock-ichart/MEGA/" xr:uid="{00000000-0004-0000-0000-0000F0030000}"/>
    <hyperlink ref="A351" r:id="rId1010" display="http://siamchart.com/stock-chart/META/" xr:uid="{00000000-0004-0000-0000-0000F1030000}"/>
    <hyperlink ref="B351" r:id="rId1011" display="http://siamchart.com/stock-ichart/META/" xr:uid="{00000000-0004-0000-0000-0000F2030000}"/>
    <hyperlink ref="A352" r:id="rId1012" display="http://siamchart.com/stock-chart/METCO/" xr:uid="{00000000-0004-0000-0000-0000F3030000}"/>
    <hyperlink ref="B352" r:id="rId1013" display="http://siamchart.com/stock-ichart/METCO/" xr:uid="{00000000-0004-0000-0000-0000F4030000}"/>
    <hyperlink ref="A353" r:id="rId1014" display="http://siamchart.com/stock-chart/MFC/" xr:uid="{00000000-0004-0000-0000-0000F5030000}"/>
    <hyperlink ref="B353" r:id="rId1015" display="http://siamchart.com/stock-ichart/MFC/" xr:uid="{00000000-0004-0000-0000-0000F6030000}"/>
    <hyperlink ref="A354" r:id="rId1016" display="http://siamchart.com/stock-chart/MFEC/" xr:uid="{00000000-0004-0000-0000-0000F7030000}"/>
    <hyperlink ref="B354" r:id="rId1017" display="http://siamchart.com/stock-ichart/MFEC/" xr:uid="{00000000-0004-0000-0000-0000F8030000}"/>
    <hyperlink ref="A355" r:id="rId1018" display="http://siamchart.com/stock-chart/MGT/" xr:uid="{00000000-0004-0000-0000-0000F9030000}"/>
    <hyperlink ref="B355" r:id="rId1019" display="http://siamchart.com/stock-ichart/MGT/" xr:uid="{00000000-0004-0000-0000-0000FA030000}"/>
    <hyperlink ref="A356" r:id="rId1020" display="http://siamchart.com/stock-chart/MICRO/" xr:uid="{00000000-0004-0000-0000-0000FB030000}"/>
    <hyperlink ref="B356" r:id="rId1021" display="http://siamchart.com/stock-ichart/MICRO/" xr:uid="{00000000-0004-0000-0000-0000FC030000}"/>
    <hyperlink ref="C356" r:id="rId1022" tooltip="ตารางข้อมูลงบการเงิน รายควอเตอร์ ย้อนหลัง 10 ปี" display="http://siamchart.com/stock-info/MICRO/" xr:uid="{00000000-0004-0000-0000-0000FD030000}"/>
    <hyperlink ref="A357" r:id="rId1023" display="http://siamchart.com/stock-chart/MIDA/" xr:uid="{00000000-0004-0000-0000-0000FE030000}"/>
    <hyperlink ref="B357" r:id="rId1024" display="http://siamchart.com/stock-ichart/MIDA/" xr:uid="{00000000-0004-0000-0000-0000FF030000}"/>
    <hyperlink ref="A358" r:id="rId1025" display="http://siamchart.com/stock-chart/MILL/" xr:uid="{00000000-0004-0000-0000-000000040000}"/>
    <hyperlink ref="B358" r:id="rId1026" display="http://siamchart.com/stock-ichart/MILL/" xr:uid="{00000000-0004-0000-0000-000001040000}"/>
    <hyperlink ref="A359" r:id="rId1027" display="http://siamchart.com/stock-chart/MINT/" xr:uid="{00000000-0004-0000-0000-000002040000}"/>
    <hyperlink ref="B359" r:id="rId1028" display="http://siamchart.com/stock-ichart/MINT/" xr:uid="{00000000-0004-0000-0000-000003040000}"/>
    <hyperlink ref="A360" r:id="rId1029" display="http://siamchart.com/stock-chart/MITSIB/" xr:uid="{00000000-0004-0000-0000-000004040000}"/>
    <hyperlink ref="B360" r:id="rId1030" display="http://siamchart.com/stock-ichart/MITSIB/" xr:uid="{00000000-0004-0000-0000-000005040000}"/>
    <hyperlink ref="A361" r:id="rId1031" display="http://siamchart.com/stock-chart/MJD/" xr:uid="{00000000-0004-0000-0000-000006040000}"/>
    <hyperlink ref="B361" r:id="rId1032" display="http://siamchart.com/stock-ichart/MJD/" xr:uid="{00000000-0004-0000-0000-000007040000}"/>
    <hyperlink ref="A362" r:id="rId1033" display="http://siamchart.com/stock-chart/MK/" xr:uid="{00000000-0004-0000-0000-000008040000}"/>
    <hyperlink ref="B362" r:id="rId1034" display="http://siamchart.com/stock-ichart/MK/" xr:uid="{00000000-0004-0000-0000-000009040000}"/>
    <hyperlink ref="A363" r:id="rId1035" display="http://siamchart.com/stock-chart/ML/" xr:uid="{00000000-0004-0000-0000-00000A040000}"/>
    <hyperlink ref="B363" r:id="rId1036" display="http://siamchart.com/stock-ichart/ML/" xr:uid="{00000000-0004-0000-0000-00000B040000}"/>
    <hyperlink ref="A364" r:id="rId1037" display="http://siamchart.com/stock-chart/MM/" xr:uid="{00000000-0004-0000-0000-00000C040000}"/>
    <hyperlink ref="B364" r:id="rId1038" display="http://siamchart.com/stock-ichart/MM/" xr:uid="{00000000-0004-0000-0000-00000D040000}"/>
    <hyperlink ref="A365" r:id="rId1039" display="http://siamchart.com/stock-chart/MODERN/" xr:uid="{00000000-0004-0000-0000-00000E040000}"/>
    <hyperlink ref="B365" r:id="rId1040" display="http://siamchart.com/stock-ichart/MODERN/" xr:uid="{00000000-0004-0000-0000-00000F040000}"/>
    <hyperlink ref="A366" r:id="rId1041" display="http://siamchart.com/stock-chart/MONO/" xr:uid="{00000000-0004-0000-0000-000010040000}"/>
    <hyperlink ref="B366" r:id="rId1042" display="http://siamchart.com/stock-ichart/MONO/" xr:uid="{00000000-0004-0000-0000-000011040000}"/>
    <hyperlink ref="A367" r:id="rId1043" display="http://siamchart.com/stock-chart/MOONG/" xr:uid="{00000000-0004-0000-0000-000012040000}"/>
    <hyperlink ref="B367" r:id="rId1044" display="http://siamchart.com/stock-ichart/MOONG/" xr:uid="{00000000-0004-0000-0000-000013040000}"/>
    <hyperlink ref="A368" r:id="rId1045" display="http://siamchart.com/stock-chart/MORE/" xr:uid="{00000000-0004-0000-0000-000014040000}"/>
    <hyperlink ref="B368" r:id="rId1046" display="http://siamchart.com/stock-ichart/MORE/" xr:uid="{00000000-0004-0000-0000-000015040000}"/>
    <hyperlink ref="A369" r:id="rId1047" display="http://siamchart.com/stock-chart/MPG/" xr:uid="{00000000-0004-0000-0000-000016040000}"/>
    <hyperlink ref="B369" r:id="rId1048" display="http://siamchart.com/stock-ichart/MPG/" xr:uid="{00000000-0004-0000-0000-000017040000}"/>
    <hyperlink ref="A370" r:id="rId1049" display="http://siamchart.com/stock-chart/MPIC/" xr:uid="{00000000-0004-0000-0000-000018040000}"/>
    <hyperlink ref="B370" r:id="rId1050" display="http://siamchart.com/stock-ichart/MPIC/" xr:uid="{00000000-0004-0000-0000-000019040000}"/>
    <hyperlink ref="A371" r:id="rId1051" display="http://siamchart.com/stock-chart/MSC/" xr:uid="{00000000-0004-0000-0000-00001A040000}"/>
    <hyperlink ref="B371" r:id="rId1052" display="http://siamchart.com/stock-ichart/MSC/" xr:uid="{00000000-0004-0000-0000-00001B040000}"/>
    <hyperlink ref="A372" r:id="rId1053" display="http://siamchart.com/stock-chart/MTC/" xr:uid="{00000000-0004-0000-0000-00001C040000}"/>
    <hyperlink ref="B372" r:id="rId1054" display="http://siamchart.com/stock-ichart/MTC/" xr:uid="{00000000-0004-0000-0000-00001D040000}"/>
    <hyperlink ref="A373" r:id="rId1055" display="http://siamchart.com/stock-chart/MTI/" xr:uid="{00000000-0004-0000-0000-00001E040000}"/>
    <hyperlink ref="B373" r:id="rId1056" display="http://siamchart.com/stock-ichart/MTI/" xr:uid="{00000000-0004-0000-0000-00001F040000}"/>
    <hyperlink ref="A374" r:id="rId1057" display="http://siamchart.com/stock-chart/MVP/" xr:uid="{00000000-0004-0000-0000-000020040000}"/>
    <hyperlink ref="B374" r:id="rId1058" display="http://siamchart.com/stock-ichart/MVP/" xr:uid="{00000000-0004-0000-0000-000021040000}"/>
    <hyperlink ref="A375" r:id="rId1059" display="http://siamchart.com/stock-chart/NBC/" xr:uid="{00000000-0004-0000-0000-000022040000}"/>
    <hyperlink ref="B375" r:id="rId1060" display="http://siamchart.com/stock-ichart/NBC/" xr:uid="{00000000-0004-0000-0000-000023040000}"/>
    <hyperlink ref="A376" r:id="rId1061" display="http://siamchart.com/stock-chart/NC/" xr:uid="{00000000-0004-0000-0000-000024040000}"/>
    <hyperlink ref="B376" r:id="rId1062" display="http://siamchart.com/stock-ichart/NC/" xr:uid="{00000000-0004-0000-0000-000025040000}"/>
    <hyperlink ref="A377" r:id="rId1063" display="http://siamchart.com/stock-chart/NCAP/" xr:uid="{00000000-0004-0000-0000-000026040000}"/>
    <hyperlink ref="B377" r:id="rId1064" display="http://siamchart.com/stock-ichart/NCAP/" xr:uid="{00000000-0004-0000-0000-000027040000}"/>
    <hyperlink ref="C377" r:id="rId1065" tooltip="ตารางข้อมูลงบการเงิน รายควอเตอร์ ย้อนหลัง 10 ปี" display="http://siamchart.com/stock-info/NCAP/" xr:uid="{00000000-0004-0000-0000-000028040000}"/>
    <hyperlink ref="A378" r:id="rId1066" display="http://siamchart.com/stock-chart/NCH/" xr:uid="{00000000-0004-0000-0000-000029040000}"/>
    <hyperlink ref="B378" r:id="rId1067" display="http://siamchart.com/stock-ichart/NCH/" xr:uid="{00000000-0004-0000-0000-00002A040000}"/>
    <hyperlink ref="A379" r:id="rId1068" display="http://siamchart.com/stock-chart/NCL/" xr:uid="{00000000-0004-0000-0000-00002B040000}"/>
    <hyperlink ref="B379" r:id="rId1069" display="http://siamchart.com/stock-ichart/NCL/" xr:uid="{00000000-0004-0000-0000-00002C040000}"/>
    <hyperlink ref="A380" r:id="rId1070" display="http://siamchart.com/stock-chart/NDR/" xr:uid="{00000000-0004-0000-0000-00002D040000}"/>
    <hyperlink ref="B380" r:id="rId1071" display="http://siamchart.com/stock-ichart/NDR/" xr:uid="{00000000-0004-0000-0000-00002E040000}"/>
    <hyperlink ref="A381" r:id="rId1072" display="http://siamchart.com/stock-chart/NEP/" xr:uid="{00000000-0004-0000-0000-00002F040000}"/>
    <hyperlink ref="B381" r:id="rId1073" display="http://siamchart.com/stock-ichart/NEP/" xr:uid="{00000000-0004-0000-0000-000030040000}"/>
    <hyperlink ref="A382" r:id="rId1074" display="http://siamchart.com/stock-chart/NER/" xr:uid="{00000000-0004-0000-0000-000031040000}"/>
    <hyperlink ref="B382" r:id="rId1075" display="http://siamchart.com/stock-ichart/NER/" xr:uid="{00000000-0004-0000-0000-000032040000}"/>
    <hyperlink ref="A383" r:id="rId1076" display="http://siamchart.com/stock-chart/NETBAY/" xr:uid="{00000000-0004-0000-0000-000033040000}"/>
    <hyperlink ref="B383" r:id="rId1077" display="http://siamchart.com/stock-ichart/NETBAY/" xr:uid="{00000000-0004-0000-0000-000034040000}"/>
    <hyperlink ref="A384" r:id="rId1078" display="http://siamchart.com/stock-chart/NEW/" xr:uid="{00000000-0004-0000-0000-000035040000}"/>
    <hyperlink ref="B384" r:id="rId1079" display="http://siamchart.com/stock-ichart/NEW/" xr:uid="{00000000-0004-0000-0000-000036040000}"/>
    <hyperlink ref="A385" r:id="rId1080" display="http://siamchart.com/stock-chart/NEWS/" xr:uid="{00000000-0004-0000-0000-000037040000}"/>
    <hyperlink ref="B385" r:id="rId1081" display="http://siamchart.com/stock-ichart/NEWS/" xr:uid="{00000000-0004-0000-0000-000038040000}"/>
    <hyperlink ref="A386" r:id="rId1082" display="http://siamchart.com/stock-chart/NEX/" xr:uid="{00000000-0004-0000-0000-000039040000}"/>
    <hyperlink ref="B386" r:id="rId1083" display="http://siamchart.com/stock-ichart/NEX/" xr:uid="{00000000-0004-0000-0000-00003A040000}"/>
    <hyperlink ref="A387" r:id="rId1084" display="http://siamchart.com/stock-chart/NFC/" xr:uid="{00000000-0004-0000-0000-00003B040000}"/>
    <hyperlink ref="B387" r:id="rId1085" display="http://siamchart.com/stock-ichart/NFC/" xr:uid="{00000000-0004-0000-0000-00003C040000}"/>
    <hyperlink ref="A388" r:id="rId1086" display="http://siamchart.com/stock-chart/NINE/" xr:uid="{00000000-0004-0000-0000-00003D040000}"/>
    <hyperlink ref="B388" r:id="rId1087" display="http://siamchart.com/stock-ichart/NINE/" xr:uid="{00000000-0004-0000-0000-00003E040000}"/>
    <hyperlink ref="A389" r:id="rId1088" display="http://siamchart.com/stock-chart/NKI/" xr:uid="{00000000-0004-0000-0000-00003F040000}"/>
    <hyperlink ref="B389" r:id="rId1089" display="http://siamchart.com/stock-ichart/NKI/" xr:uid="{00000000-0004-0000-0000-000040040000}"/>
    <hyperlink ref="A390" r:id="rId1090" display="http://siamchart.com/stock-chart/NMG/" xr:uid="{00000000-0004-0000-0000-000041040000}"/>
    <hyperlink ref="B390" r:id="rId1091" display="http://siamchart.com/stock-ichart/NMG/" xr:uid="{00000000-0004-0000-0000-000042040000}"/>
    <hyperlink ref="A391" r:id="rId1092" display="http://siamchart.com/stock-chart/NNCL/" xr:uid="{00000000-0004-0000-0000-000043040000}"/>
    <hyperlink ref="B391" r:id="rId1093" display="http://siamchart.com/stock-ichart/NNCL/" xr:uid="{00000000-0004-0000-0000-000044040000}"/>
    <hyperlink ref="A392" r:id="rId1094" display="http://siamchart.com/stock-chart/NOBLE/" xr:uid="{00000000-0004-0000-0000-000045040000}"/>
    <hyperlink ref="B392" r:id="rId1095" display="http://siamchart.com/stock-ichart/NOBLE/" xr:uid="{00000000-0004-0000-0000-000046040000}"/>
    <hyperlink ref="A393" r:id="rId1096" display="http://siamchart.com/stock-chart/NOK/" xr:uid="{00000000-0004-0000-0000-000047040000}"/>
    <hyperlink ref="B393" r:id="rId1097" display="http://siamchart.com/stock-ichart/NOK/" xr:uid="{00000000-0004-0000-0000-000048040000}"/>
    <hyperlink ref="A394" r:id="rId1098" display="http://siamchart.com/stock-chart/NOVA/" xr:uid="{00000000-0004-0000-0000-000049040000}"/>
    <hyperlink ref="B394" r:id="rId1099" display="http://siamchart.com/stock-ichart/NOVA/" xr:uid="{00000000-0004-0000-0000-00004A040000}"/>
    <hyperlink ref="A395" r:id="rId1100" display="http://siamchart.com/stock-chart/NPK/" xr:uid="{00000000-0004-0000-0000-00004B040000}"/>
    <hyperlink ref="B395" r:id="rId1101" display="http://siamchart.com/stock-ichart/NPK/" xr:uid="{00000000-0004-0000-0000-00004C040000}"/>
    <hyperlink ref="A396" r:id="rId1102" display="http://siamchart.com/stock-chart/NRF/" xr:uid="{00000000-0004-0000-0000-00004D040000}"/>
    <hyperlink ref="B396" r:id="rId1103" display="http://siamchart.com/stock-ichart/NRF/" xr:uid="{00000000-0004-0000-0000-00004E040000}"/>
    <hyperlink ref="C396" r:id="rId1104" tooltip="ตารางข้อมูลงบการเงิน รายควอเตอร์ ย้อนหลัง 10 ปี" display="http://siamchart.com/stock-info/NRF/" xr:uid="{00000000-0004-0000-0000-00004F040000}"/>
    <hyperlink ref="A397" r:id="rId1105" display="http://siamchart.com/stock-chart/NSI/" xr:uid="{00000000-0004-0000-0000-000050040000}"/>
    <hyperlink ref="B397" r:id="rId1106" display="http://siamchart.com/stock-ichart/NSI/" xr:uid="{00000000-0004-0000-0000-000051040000}"/>
    <hyperlink ref="A398" r:id="rId1107" display="http://siamchart.com/stock-chart/NSL/" xr:uid="{00000000-0004-0000-0000-000052040000}"/>
    <hyperlink ref="B398" r:id="rId1108" display="http://siamchart.com/stock-ichart/NSL/" xr:uid="{00000000-0004-0000-0000-000053040000}"/>
    <hyperlink ref="C398" r:id="rId1109" tooltip="ตารางข้อมูลงบการเงิน รายควอเตอร์ ย้อนหลัง 10 ปี" display="http://siamchart.com/stock-info/NSL/" xr:uid="{00000000-0004-0000-0000-000054040000}"/>
    <hyperlink ref="A399" r:id="rId1110" display="http://siamchart.com/stock-chart/NTV/" xr:uid="{00000000-0004-0000-0000-000055040000}"/>
    <hyperlink ref="B399" r:id="rId1111" display="http://siamchart.com/stock-ichart/NTV/" xr:uid="{00000000-0004-0000-0000-000056040000}"/>
    <hyperlink ref="A400" r:id="rId1112" display="http://siamchart.com/stock-chart/NUSA/" xr:uid="{00000000-0004-0000-0000-000057040000}"/>
    <hyperlink ref="B400" r:id="rId1113" display="http://siamchart.com/stock-ichart/NUSA/" xr:uid="{00000000-0004-0000-0000-000058040000}"/>
    <hyperlink ref="A401" r:id="rId1114" display="http://siamchart.com/stock-chart/NVD/" xr:uid="{00000000-0004-0000-0000-000059040000}"/>
    <hyperlink ref="B401" r:id="rId1115" display="http://siamchart.com/stock-ichart/NVD/" xr:uid="{00000000-0004-0000-0000-00005A040000}"/>
    <hyperlink ref="A402" r:id="rId1116" display="http://siamchart.com/stock-chart/NWR/" xr:uid="{00000000-0004-0000-0000-00005B040000}"/>
    <hyperlink ref="B402" r:id="rId1117" display="http://siamchart.com/stock-ichart/NWR/" xr:uid="{00000000-0004-0000-0000-00005C040000}"/>
    <hyperlink ref="A403" r:id="rId1118" display="http://siamchart.com/stock-chart/NYT/" xr:uid="{00000000-0004-0000-0000-00005D040000}"/>
    <hyperlink ref="B403" r:id="rId1119" display="http://siamchart.com/stock-ichart/NYT/" xr:uid="{00000000-0004-0000-0000-00005E040000}"/>
    <hyperlink ref="A404" r:id="rId1120" display="http://siamchart.com/stock-chart/OCC/" xr:uid="{00000000-0004-0000-0000-00005F040000}"/>
    <hyperlink ref="B404" r:id="rId1121" display="http://siamchart.com/stock-ichart/OCC/" xr:uid="{00000000-0004-0000-0000-000060040000}"/>
    <hyperlink ref="A405" r:id="rId1122" display="http://siamchart.com/stock-chart/OCEAN/" xr:uid="{00000000-0004-0000-0000-000061040000}"/>
    <hyperlink ref="B405" r:id="rId1123" display="http://siamchart.com/stock-ichart/OCEAN/" xr:uid="{00000000-0004-0000-0000-000062040000}"/>
    <hyperlink ref="A406" r:id="rId1124" display="http://siamchart.com/stock-chart/OGC/" xr:uid="{00000000-0004-0000-0000-000063040000}"/>
    <hyperlink ref="B406" r:id="rId1125" display="http://siamchart.com/stock-ichart/OGC/" xr:uid="{00000000-0004-0000-0000-000064040000}"/>
    <hyperlink ref="A407" r:id="rId1126" display="http://siamchart.com/stock-chart/OHTL/" xr:uid="{00000000-0004-0000-0000-000065040000}"/>
    <hyperlink ref="B407" r:id="rId1127" display="http://siamchart.com/stock-ichart/OHTL/" xr:uid="{00000000-0004-0000-0000-000066040000}"/>
    <hyperlink ref="A408" r:id="rId1128" display="http://siamchart.com/stock-chart/OISHI/" xr:uid="{00000000-0004-0000-0000-000067040000}"/>
    <hyperlink ref="B408" r:id="rId1129" display="http://siamchart.com/stock-ichart/OISHI/" xr:uid="{00000000-0004-0000-0000-000068040000}"/>
    <hyperlink ref="A409" r:id="rId1130" display="http://siamchart.com/stock-chart/OR/" xr:uid="{00000000-0004-0000-0000-000069040000}"/>
    <hyperlink ref="B409" r:id="rId1131" display="http://siamchart.com/stock-ichart/OR/" xr:uid="{00000000-0004-0000-0000-00006A040000}"/>
    <hyperlink ref="C409" r:id="rId1132" tooltip="ตารางข้อมูลงบการเงิน รายควอเตอร์ ย้อนหลัง 10 ปี" display="http://siamchart.com/stock-info/OR/" xr:uid="{00000000-0004-0000-0000-00006B040000}"/>
    <hyperlink ref="A410" r:id="rId1133" display="http://siamchart.com/stock-chart/ORI/" xr:uid="{00000000-0004-0000-0000-00006C040000}"/>
    <hyperlink ref="B410" r:id="rId1134" display="http://siamchart.com/stock-ichart/ORI/" xr:uid="{00000000-0004-0000-0000-00006D040000}"/>
    <hyperlink ref="A411" r:id="rId1135" display="http://siamchart.com/stock-chart/OSP/" xr:uid="{00000000-0004-0000-0000-00006E040000}"/>
    <hyperlink ref="B411" r:id="rId1136" display="http://siamchart.com/stock-ichart/OSP/" xr:uid="{00000000-0004-0000-0000-00006F040000}"/>
    <hyperlink ref="A412" r:id="rId1137" display="http://siamchart.com/stock-chart/OTO/" xr:uid="{00000000-0004-0000-0000-000070040000}"/>
    <hyperlink ref="B412" r:id="rId1138" display="http://siamchart.com/stock-ichart/OTO/" xr:uid="{00000000-0004-0000-0000-000071040000}"/>
    <hyperlink ref="A413" r:id="rId1139" display="http://siamchart.com/stock-chart/PACE/" xr:uid="{00000000-0004-0000-0000-000072040000}"/>
    <hyperlink ref="B413" r:id="rId1140" display="http://siamchart.com/stock-ichart/PACE/" xr:uid="{00000000-0004-0000-0000-000073040000}"/>
    <hyperlink ref="A414" r:id="rId1141" display="http://siamchart.com/stock-chart/PACO/" xr:uid="{00000000-0004-0000-0000-000074040000}"/>
    <hyperlink ref="B414" r:id="rId1142" display="http://siamchart.com/stock-ichart/PACO/" xr:uid="{00000000-0004-0000-0000-000075040000}"/>
    <hyperlink ref="C414" r:id="rId1143" tooltip="ตารางข้อมูลงบการเงิน รายควอเตอร์ ย้อนหลัง 10 ปี" display="http://siamchart.com/stock-info/PACO/" xr:uid="{00000000-0004-0000-0000-000076040000}"/>
    <hyperlink ref="A415" r:id="rId1144" display="http://siamchart.com/stock-chart/PAE/" xr:uid="{00000000-0004-0000-0000-000077040000}"/>
    <hyperlink ref="B415" r:id="rId1145" display="http://siamchart.com/stock-ichart/PAE/" xr:uid="{00000000-0004-0000-0000-000078040000}"/>
    <hyperlink ref="A416" r:id="rId1146" display="http://siamchart.com/stock-chart/PAF/" xr:uid="{00000000-0004-0000-0000-000079040000}"/>
    <hyperlink ref="B416" r:id="rId1147" display="http://siamchart.com/stock-ichart/PAF/" xr:uid="{00000000-0004-0000-0000-00007A040000}"/>
    <hyperlink ref="A417" r:id="rId1148" display="http://siamchart.com/stock-chart/PAP/" xr:uid="{00000000-0004-0000-0000-00007B040000}"/>
    <hyperlink ref="B417" r:id="rId1149" display="http://siamchart.com/stock-ichart/PAP/" xr:uid="{00000000-0004-0000-0000-00007C040000}"/>
    <hyperlink ref="A418" r:id="rId1150" display="http://siamchart.com/stock-chart/PATO/" xr:uid="{00000000-0004-0000-0000-00007D040000}"/>
    <hyperlink ref="B418" r:id="rId1151" display="http://siamchart.com/stock-ichart/PATO/" xr:uid="{00000000-0004-0000-0000-00007E040000}"/>
    <hyperlink ref="A419" r:id="rId1152" display="http://siamchart.com/stock-chart/PB/" xr:uid="{00000000-0004-0000-0000-00007F040000}"/>
    <hyperlink ref="B419" r:id="rId1153" display="http://siamchart.com/stock-ichart/PB/" xr:uid="{00000000-0004-0000-0000-000080040000}"/>
    <hyperlink ref="A420" r:id="rId1154" display="http://siamchart.com/stock-chart/PCSGH/" xr:uid="{00000000-0004-0000-0000-000081040000}"/>
    <hyperlink ref="B420" r:id="rId1155" display="http://siamchart.com/stock-ichart/PCSGH/" xr:uid="{00000000-0004-0000-0000-000082040000}"/>
    <hyperlink ref="A421" r:id="rId1156" display="http://siamchart.com/stock-chart/PDG/" xr:uid="{00000000-0004-0000-0000-000083040000}"/>
    <hyperlink ref="B421" r:id="rId1157" display="http://siamchart.com/stock-ichart/PDG/" xr:uid="{00000000-0004-0000-0000-000084040000}"/>
    <hyperlink ref="A422" r:id="rId1158" display="http://siamchart.com/stock-chart/PDI/" xr:uid="{00000000-0004-0000-0000-000085040000}"/>
    <hyperlink ref="B422" r:id="rId1159" display="http://siamchart.com/stock-ichart/PDI/" xr:uid="{00000000-0004-0000-0000-000086040000}"/>
    <hyperlink ref="A423" r:id="rId1160" display="http://siamchart.com/stock-chart/PDJ/" xr:uid="{00000000-0004-0000-0000-000087040000}"/>
    <hyperlink ref="B423" r:id="rId1161" display="http://siamchart.com/stock-ichart/PDJ/" xr:uid="{00000000-0004-0000-0000-000088040000}"/>
    <hyperlink ref="A424" r:id="rId1162" display="http://siamchart.com/stock-chart/PE/" xr:uid="{00000000-0004-0000-0000-000089040000}"/>
    <hyperlink ref="B424" r:id="rId1163" display="http://siamchart.com/stock-ichart/PE/" xr:uid="{00000000-0004-0000-0000-00008A040000}"/>
    <hyperlink ref="A425" r:id="rId1164" display="http://siamchart.com/stock-chart/PERM/" xr:uid="{00000000-0004-0000-0000-00008B040000}"/>
    <hyperlink ref="B425" r:id="rId1165" display="http://siamchart.com/stock-ichart/PERM/" xr:uid="{00000000-0004-0000-0000-00008C040000}"/>
    <hyperlink ref="A426" r:id="rId1166" display="http://siamchart.com/stock-chart/PF/" xr:uid="{00000000-0004-0000-0000-00008D040000}"/>
    <hyperlink ref="B426" r:id="rId1167" display="http://siamchart.com/stock-ichart/PF/" xr:uid="{00000000-0004-0000-0000-00008E040000}"/>
    <hyperlink ref="A427" r:id="rId1168" display="http://siamchart.com/stock-chart/PG/" xr:uid="{00000000-0004-0000-0000-00008F040000}"/>
    <hyperlink ref="B427" r:id="rId1169" display="http://siamchart.com/stock-ichart/PG/" xr:uid="{00000000-0004-0000-0000-000090040000}"/>
    <hyperlink ref="A428" r:id="rId1170" display="http://siamchart.com/stock-chart/PHOL/" xr:uid="{00000000-0004-0000-0000-000091040000}"/>
    <hyperlink ref="B428" r:id="rId1171" display="http://siamchart.com/stock-ichart/PHOL/" xr:uid="{00000000-0004-0000-0000-000092040000}"/>
    <hyperlink ref="A429" r:id="rId1172" display="http://siamchart.com/stock-chart/PICO/" xr:uid="{00000000-0004-0000-0000-000093040000}"/>
    <hyperlink ref="B429" r:id="rId1173" display="http://siamchart.com/stock-ichart/PICO/" xr:uid="{00000000-0004-0000-0000-000094040000}"/>
    <hyperlink ref="A430" r:id="rId1174" display="http://siamchart.com/stock-chart/PIMO/" xr:uid="{00000000-0004-0000-0000-000095040000}"/>
    <hyperlink ref="B430" r:id="rId1175" display="http://siamchart.com/stock-ichart/PIMO/" xr:uid="{00000000-0004-0000-0000-000096040000}"/>
    <hyperlink ref="A431" r:id="rId1176" display="http://siamchart.com/stock-chart/PJW/" xr:uid="{00000000-0004-0000-0000-000097040000}"/>
    <hyperlink ref="B431" r:id="rId1177" display="http://siamchart.com/stock-ichart/PJW/" xr:uid="{00000000-0004-0000-0000-000098040000}"/>
    <hyperlink ref="A432" r:id="rId1178" display="http://siamchart.com/stock-chart/PK/" xr:uid="{00000000-0004-0000-0000-000099040000}"/>
    <hyperlink ref="B432" r:id="rId1179" display="http://siamchart.com/stock-ichart/PK/" xr:uid="{00000000-0004-0000-0000-00009A040000}"/>
    <hyperlink ref="A433" r:id="rId1180" display="http://siamchart.com/stock-chart/PL/" xr:uid="{00000000-0004-0000-0000-00009B040000}"/>
    <hyperlink ref="B433" r:id="rId1181" display="http://siamchart.com/stock-ichart/PL/" xr:uid="{00000000-0004-0000-0000-00009C040000}"/>
    <hyperlink ref="A434" r:id="rId1182" display="http://siamchart.com/stock-chart/PLANB/" xr:uid="{00000000-0004-0000-0000-00009D040000}"/>
    <hyperlink ref="B434" r:id="rId1183" display="http://siamchart.com/stock-ichart/PLANB/" xr:uid="{00000000-0004-0000-0000-00009E040000}"/>
    <hyperlink ref="A435" r:id="rId1184" display="http://siamchart.com/stock-chart/PLANET/" xr:uid="{00000000-0004-0000-0000-00009F040000}"/>
    <hyperlink ref="B435" r:id="rId1185" display="http://siamchart.com/stock-ichart/PLANET/" xr:uid="{00000000-0004-0000-0000-0000A0040000}"/>
    <hyperlink ref="A436" r:id="rId1186" display="http://siamchart.com/stock-chart/PLAT/" xr:uid="{00000000-0004-0000-0000-0000A1040000}"/>
    <hyperlink ref="B436" r:id="rId1187" display="http://siamchart.com/stock-ichart/PLAT/" xr:uid="{00000000-0004-0000-0000-0000A2040000}"/>
    <hyperlink ref="A437" r:id="rId1188" display="http://siamchart.com/stock-chart/PLE/" xr:uid="{00000000-0004-0000-0000-0000A3040000}"/>
    <hyperlink ref="B437" r:id="rId1189" display="http://siamchart.com/stock-ichart/PLE/" xr:uid="{00000000-0004-0000-0000-0000A4040000}"/>
    <hyperlink ref="A438" r:id="rId1190" display="http://siamchart.com/stock-chart/PM/" xr:uid="{00000000-0004-0000-0000-0000A5040000}"/>
    <hyperlink ref="B438" r:id="rId1191" display="http://siamchart.com/stock-ichart/PM/" xr:uid="{00000000-0004-0000-0000-0000A6040000}"/>
    <hyperlink ref="A439" r:id="rId1192" display="http://siamchart.com/stock-chart/PMTA/" xr:uid="{00000000-0004-0000-0000-0000A7040000}"/>
    <hyperlink ref="B439" r:id="rId1193" display="http://siamchart.com/stock-ichart/PMTA/" xr:uid="{00000000-0004-0000-0000-0000A8040000}"/>
    <hyperlink ref="A440" r:id="rId1194" display="http://siamchart.com/stock-chart/POLAR/" xr:uid="{00000000-0004-0000-0000-0000A9040000}"/>
    <hyperlink ref="B440" r:id="rId1195" display="http://siamchart.com/stock-ichart/POLAR/" xr:uid="{00000000-0004-0000-0000-0000AA040000}"/>
    <hyperlink ref="A441" r:id="rId1196" display="http://siamchart.com/stock-chart/PORT/" xr:uid="{00000000-0004-0000-0000-0000AB040000}"/>
    <hyperlink ref="B441" r:id="rId1197" display="http://siamchart.com/stock-ichart/PORT/" xr:uid="{00000000-0004-0000-0000-0000AC040000}"/>
    <hyperlink ref="A442" r:id="rId1198" display="http://siamchart.com/stock-chart/POST/" xr:uid="{00000000-0004-0000-0000-0000AD040000}"/>
    <hyperlink ref="B442" r:id="rId1199" display="http://siamchart.com/stock-ichart/POST/" xr:uid="{00000000-0004-0000-0000-0000AE040000}"/>
    <hyperlink ref="A443" r:id="rId1200" display="http://siamchart.com/stock-chart/PPM/" xr:uid="{00000000-0004-0000-0000-0000AF040000}"/>
    <hyperlink ref="B443" r:id="rId1201" display="http://siamchart.com/stock-ichart/PPM/" xr:uid="{00000000-0004-0000-0000-0000B0040000}"/>
    <hyperlink ref="A444" r:id="rId1202" display="http://siamchart.com/stock-chart/PPP/" xr:uid="{00000000-0004-0000-0000-0000B1040000}"/>
    <hyperlink ref="B444" r:id="rId1203" display="http://siamchart.com/stock-ichart/PPP/" xr:uid="{00000000-0004-0000-0000-0000B2040000}"/>
    <hyperlink ref="A445" r:id="rId1204" display="http://siamchart.com/stock-chart/PPPM/" xr:uid="{00000000-0004-0000-0000-0000B3040000}"/>
    <hyperlink ref="B445" r:id="rId1205" display="http://siamchart.com/stock-ichart/PPPM/" xr:uid="{00000000-0004-0000-0000-0000B4040000}"/>
    <hyperlink ref="A446" r:id="rId1206" display="http://siamchart.com/stock-chart/PPS/" xr:uid="{00000000-0004-0000-0000-0000B5040000}"/>
    <hyperlink ref="B446" r:id="rId1207" display="http://siamchart.com/stock-ichart/PPS/" xr:uid="{00000000-0004-0000-0000-0000B6040000}"/>
    <hyperlink ref="A447" r:id="rId1208" display="http://siamchart.com/stock-chart/PR9/" xr:uid="{00000000-0004-0000-0000-0000B7040000}"/>
    <hyperlink ref="B447" r:id="rId1209" display="http://siamchart.com/stock-ichart/PR9/" xr:uid="{00000000-0004-0000-0000-0000B8040000}"/>
    <hyperlink ref="A448" r:id="rId1210" display="http://siamchart.com/stock-chart/PRAKIT/" xr:uid="{00000000-0004-0000-0000-0000B9040000}"/>
    <hyperlink ref="B448" r:id="rId1211" display="http://siamchart.com/stock-ichart/PRAKIT/" xr:uid="{00000000-0004-0000-0000-0000BA040000}"/>
    <hyperlink ref="A449" r:id="rId1212" display="http://siamchart.com/stock-chart/PRAPAT/" xr:uid="{00000000-0004-0000-0000-0000BB040000}"/>
    <hyperlink ref="B449" r:id="rId1213" display="http://siamchart.com/stock-ichart/PRAPAT/" xr:uid="{00000000-0004-0000-0000-0000BC040000}"/>
    <hyperlink ref="C449" r:id="rId1214" tooltip="ตารางข้อมูลงบการเงิน รายควอเตอร์ ย้อนหลัง 10 ปี" display="http://siamchart.com/stock-info/PRAPAT/" xr:uid="{00000000-0004-0000-0000-0000BD040000}"/>
    <hyperlink ref="A450" r:id="rId1215" display="http://siamchart.com/stock-chart/PREB/" xr:uid="{00000000-0004-0000-0000-0000BE040000}"/>
    <hyperlink ref="B450" r:id="rId1216" display="http://siamchart.com/stock-ichart/PREB/" xr:uid="{00000000-0004-0000-0000-0000BF040000}"/>
    <hyperlink ref="A451" r:id="rId1217" display="http://siamchart.com/stock-chart/PRECHA/" xr:uid="{00000000-0004-0000-0000-0000C0040000}"/>
    <hyperlink ref="B451" r:id="rId1218" display="http://siamchart.com/stock-ichart/PRECHA/" xr:uid="{00000000-0004-0000-0000-0000C1040000}"/>
    <hyperlink ref="A452" r:id="rId1219" display="http://siamchart.com/stock-chart/PRG/" xr:uid="{00000000-0004-0000-0000-0000C2040000}"/>
    <hyperlink ref="B452" r:id="rId1220" display="http://siamchart.com/stock-ichart/PRG/" xr:uid="{00000000-0004-0000-0000-0000C3040000}"/>
    <hyperlink ref="A453" r:id="rId1221" display="http://siamchart.com/stock-chart/PRIME/" xr:uid="{00000000-0004-0000-0000-0000C4040000}"/>
    <hyperlink ref="B453" r:id="rId1222" display="http://siamchart.com/stock-ichart/PRIME/" xr:uid="{00000000-0004-0000-0000-0000C5040000}"/>
    <hyperlink ref="A454" r:id="rId1223" display="http://siamchart.com/stock-chart/PRIN/" xr:uid="{00000000-0004-0000-0000-0000C6040000}"/>
    <hyperlink ref="B454" r:id="rId1224" display="http://siamchart.com/stock-ichart/PRIN/" xr:uid="{00000000-0004-0000-0000-0000C7040000}"/>
    <hyperlink ref="A455" r:id="rId1225" display="http://siamchart.com/stock-chart/PRINC/" xr:uid="{00000000-0004-0000-0000-0000C8040000}"/>
    <hyperlink ref="B455" r:id="rId1226" display="http://siamchart.com/stock-ichart/PRINC/" xr:uid="{00000000-0004-0000-0000-0000C9040000}"/>
    <hyperlink ref="A456" r:id="rId1227" display="http://siamchart.com/stock-chart/PRM/" xr:uid="{00000000-0004-0000-0000-0000CA040000}"/>
    <hyperlink ref="B456" r:id="rId1228" display="http://siamchart.com/stock-ichart/PRM/" xr:uid="{00000000-0004-0000-0000-0000CB040000}"/>
    <hyperlink ref="A457" r:id="rId1229" display="http://siamchart.com/stock-chart/PRO/" xr:uid="{00000000-0004-0000-0000-0000CC040000}"/>
    <hyperlink ref="B457" r:id="rId1230" display="http://siamchart.com/stock-ichart/PRO/" xr:uid="{00000000-0004-0000-0000-0000CD040000}"/>
    <hyperlink ref="A458" r:id="rId1231" display="http://siamchart.com/stock-chart/PROEN/" xr:uid="{00000000-0004-0000-0000-0000CE040000}"/>
    <hyperlink ref="B458" r:id="rId1232" display="http://siamchart.com/stock-ichart/PROEN/" xr:uid="{00000000-0004-0000-0000-0000CF040000}"/>
    <hyperlink ref="C458" r:id="rId1233" tooltip="ตารางข้อมูลงบการเงิน รายควอเตอร์ ย้อนหลัง 10 ปี" display="http://siamchart.com/stock-info/PROEN/" xr:uid="{00000000-0004-0000-0000-0000D0040000}"/>
    <hyperlink ref="A459" r:id="rId1234" display="http://siamchart.com/stock-chart/PROS/" xr:uid="{00000000-0004-0000-0000-0000D1040000}"/>
    <hyperlink ref="B459" r:id="rId1235" display="http://siamchart.com/stock-ichart/PROS/" xr:uid="{00000000-0004-0000-0000-0000D2040000}"/>
    <hyperlink ref="C459" r:id="rId1236" tooltip="ตารางข้อมูลงบการเงิน รายควอเตอร์ ย้อนหลัง 10 ปี" display="http://siamchart.com/stock-info/PROS/" xr:uid="{00000000-0004-0000-0000-0000D3040000}"/>
    <hyperlink ref="A460" r:id="rId1237" display="http://siamchart.com/stock-chart/PROUD/" xr:uid="{00000000-0004-0000-0000-0000D4040000}"/>
    <hyperlink ref="B460" r:id="rId1238" display="http://siamchart.com/stock-ichart/PROUD/" xr:uid="{00000000-0004-0000-0000-0000D5040000}"/>
    <hyperlink ref="A461" r:id="rId1239" display="http://siamchart.com/stock-chart/PSH/" xr:uid="{00000000-0004-0000-0000-0000D6040000}"/>
    <hyperlink ref="B461" r:id="rId1240" display="http://siamchart.com/stock-ichart/PSH/" xr:uid="{00000000-0004-0000-0000-0000D7040000}"/>
    <hyperlink ref="A462" r:id="rId1241" display="http://siamchart.com/stock-chart/PSL/" xr:uid="{00000000-0004-0000-0000-0000D8040000}"/>
    <hyperlink ref="B462" r:id="rId1242" display="http://siamchart.com/stock-ichart/PSL/" xr:uid="{00000000-0004-0000-0000-0000D9040000}"/>
    <hyperlink ref="A463" r:id="rId1243" display="http://siamchart.com/stock-chart/PSTC/" xr:uid="{00000000-0004-0000-0000-0000DA040000}"/>
    <hyperlink ref="B463" r:id="rId1244" display="http://siamchart.com/stock-ichart/PSTC/" xr:uid="{00000000-0004-0000-0000-0000DB040000}"/>
    <hyperlink ref="A464" r:id="rId1245" display="http://siamchart.com/stock-chart/PT/" xr:uid="{00000000-0004-0000-0000-0000DC040000}"/>
    <hyperlink ref="B464" r:id="rId1246" display="http://siamchart.com/stock-ichart/PT/" xr:uid="{00000000-0004-0000-0000-0000DD040000}"/>
    <hyperlink ref="A465" r:id="rId1247" display="http://siamchart.com/stock-chart/PTG/" xr:uid="{00000000-0004-0000-0000-0000DE040000}"/>
    <hyperlink ref="B465" r:id="rId1248" display="http://siamchart.com/stock-ichart/PTG/" xr:uid="{00000000-0004-0000-0000-0000DF040000}"/>
    <hyperlink ref="A466" r:id="rId1249" display="http://siamchart.com/stock-chart/PTL/" xr:uid="{00000000-0004-0000-0000-0000E0040000}"/>
    <hyperlink ref="B466" r:id="rId1250" display="http://siamchart.com/stock-ichart/PTL/" xr:uid="{00000000-0004-0000-0000-0000E1040000}"/>
    <hyperlink ref="A467" r:id="rId1251" display="http://siamchart.com/stock-chart/PTT/" xr:uid="{00000000-0004-0000-0000-0000E2040000}"/>
    <hyperlink ref="B467" r:id="rId1252" display="http://siamchart.com/stock-ichart/PTT/" xr:uid="{00000000-0004-0000-0000-0000E3040000}"/>
    <hyperlink ref="A468" r:id="rId1253" display="http://siamchart.com/stock-chart/PTTEP/" xr:uid="{00000000-0004-0000-0000-0000E4040000}"/>
    <hyperlink ref="B468" r:id="rId1254" display="http://siamchart.com/stock-ichart/PTTEP/" xr:uid="{00000000-0004-0000-0000-0000E5040000}"/>
    <hyperlink ref="A469" r:id="rId1255" display="http://siamchart.com/stock-chart/PTTGC/" xr:uid="{00000000-0004-0000-0000-0000E6040000}"/>
    <hyperlink ref="B469" r:id="rId1256" display="http://siamchart.com/stock-ichart/PTTGC/" xr:uid="{00000000-0004-0000-0000-0000E7040000}"/>
    <hyperlink ref="A470" r:id="rId1257" display="http://siamchart.com/stock-chart/PYLON/" xr:uid="{00000000-0004-0000-0000-0000E8040000}"/>
    <hyperlink ref="B470" r:id="rId1258" display="http://siamchart.com/stock-ichart/PYLON/" xr:uid="{00000000-0004-0000-0000-0000E9040000}"/>
    <hyperlink ref="A471" r:id="rId1259" display="http://siamchart.com/stock-chart/Q-CON/" xr:uid="{00000000-0004-0000-0000-0000EA040000}"/>
    <hyperlink ref="B471" r:id="rId1260" display="http://siamchart.com/stock-ichart/Q-CON/" xr:uid="{00000000-0004-0000-0000-0000EB040000}"/>
    <hyperlink ref="A472" r:id="rId1261" display="http://siamchart.com/stock-chart/QH/" xr:uid="{00000000-0004-0000-0000-0000EC040000}"/>
    <hyperlink ref="B472" r:id="rId1262" display="http://siamchart.com/stock-ichart/QH/" xr:uid="{00000000-0004-0000-0000-0000ED040000}"/>
    <hyperlink ref="A473" r:id="rId1263" display="http://siamchart.com/stock-chart/QLT/" xr:uid="{00000000-0004-0000-0000-0000EE040000}"/>
    <hyperlink ref="B473" r:id="rId1264" display="http://siamchart.com/stock-ichart/QLT/" xr:uid="{00000000-0004-0000-0000-0000EF040000}"/>
    <hyperlink ref="A474" r:id="rId1265" display="http://siamchart.com/stock-chart/QTC/" xr:uid="{00000000-0004-0000-0000-0000F0040000}"/>
    <hyperlink ref="B474" r:id="rId1266" display="http://siamchart.com/stock-ichart/QTC/" xr:uid="{00000000-0004-0000-0000-0000F1040000}"/>
    <hyperlink ref="A475" r:id="rId1267" display="http://siamchart.com/stock-chart/RAM/" xr:uid="{00000000-0004-0000-0000-0000F2040000}"/>
    <hyperlink ref="B475" r:id="rId1268" display="http://siamchart.com/stock-ichart/RAM/" xr:uid="{00000000-0004-0000-0000-0000F3040000}"/>
    <hyperlink ref="A476" r:id="rId1269" display="http://siamchart.com/stock-chart/RATCH/" xr:uid="{00000000-0004-0000-0000-0000F4040000}"/>
    <hyperlink ref="B476" r:id="rId1270" display="http://siamchart.com/stock-ichart/RATCH/" xr:uid="{00000000-0004-0000-0000-0000F5040000}"/>
    <hyperlink ref="A477" r:id="rId1271" display="http://siamchart.com/stock-chart/RBF/" xr:uid="{00000000-0004-0000-0000-0000F6040000}"/>
    <hyperlink ref="B477" r:id="rId1272" display="http://siamchart.com/stock-ichart/RBF/" xr:uid="{00000000-0004-0000-0000-0000F7040000}"/>
    <hyperlink ref="A478" r:id="rId1273" display="http://siamchart.com/stock-chart/RCI/" xr:uid="{00000000-0004-0000-0000-0000F8040000}"/>
    <hyperlink ref="B478" r:id="rId1274" display="http://siamchart.com/stock-ichart/RCI/" xr:uid="{00000000-0004-0000-0000-0000F9040000}"/>
    <hyperlink ref="A479" r:id="rId1275" display="http://siamchart.com/stock-chart/RCL/" xr:uid="{00000000-0004-0000-0000-0000FA040000}"/>
    <hyperlink ref="B479" r:id="rId1276" display="http://siamchart.com/stock-ichart/RCL/" xr:uid="{00000000-0004-0000-0000-0000FB040000}"/>
    <hyperlink ref="A480" r:id="rId1277" display="http://siamchart.com/stock-chart/RICHY/" xr:uid="{00000000-0004-0000-0000-0000FC040000}"/>
    <hyperlink ref="B480" r:id="rId1278" display="http://siamchart.com/stock-ichart/RICHY/" xr:uid="{00000000-0004-0000-0000-0000FD040000}"/>
    <hyperlink ref="A481" r:id="rId1279" display="http://siamchart.com/stock-chart/RJH/" xr:uid="{00000000-0004-0000-0000-0000FE040000}"/>
    <hyperlink ref="B481" r:id="rId1280" display="http://siamchart.com/stock-ichart/RJH/" xr:uid="{00000000-0004-0000-0000-0000FF040000}"/>
    <hyperlink ref="A482" r:id="rId1281" display="http://siamchart.com/stock-chart/RML/" xr:uid="{00000000-0004-0000-0000-000000050000}"/>
    <hyperlink ref="B482" r:id="rId1282" display="http://siamchart.com/stock-ichart/RML/" xr:uid="{00000000-0004-0000-0000-000001050000}"/>
    <hyperlink ref="A483" r:id="rId1283" display="http://siamchart.com/stock-chart/ROCK/" xr:uid="{00000000-0004-0000-0000-000002050000}"/>
    <hyperlink ref="B483" r:id="rId1284" display="http://siamchart.com/stock-ichart/ROCK/" xr:uid="{00000000-0004-0000-0000-000003050000}"/>
    <hyperlink ref="A484" r:id="rId1285" display="http://siamchart.com/stock-chart/ROH/" xr:uid="{00000000-0004-0000-0000-000004050000}"/>
    <hyperlink ref="B484" r:id="rId1286" display="http://siamchart.com/stock-ichart/ROH/" xr:uid="{00000000-0004-0000-0000-000005050000}"/>
    <hyperlink ref="A485" r:id="rId1287" display="http://siamchart.com/stock-chart/ROJNA/" xr:uid="{00000000-0004-0000-0000-000006050000}"/>
    <hyperlink ref="B485" r:id="rId1288" display="http://siamchart.com/stock-ichart/ROJNA/" xr:uid="{00000000-0004-0000-0000-000007050000}"/>
    <hyperlink ref="A486" r:id="rId1289" display="http://siamchart.com/stock-chart/RP/" xr:uid="{00000000-0004-0000-0000-000008050000}"/>
    <hyperlink ref="B486" r:id="rId1290" display="http://siamchart.com/stock-ichart/RP/" xr:uid="{00000000-0004-0000-0000-000009050000}"/>
    <hyperlink ref="A487" r:id="rId1291" display="http://siamchart.com/stock-chart/RPC/" xr:uid="{00000000-0004-0000-0000-00000A050000}"/>
    <hyperlink ref="B487" r:id="rId1292" display="http://siamchart.com/stock-ichart/RPC/" xr:uid="{00000000-0004-0000-0000-00000B050000}"/>
    <hyperlink ref="A488" r:id="rId1293" display="http://siamchart.com/stock-chart/RPH/" xr:uid="{00000000-0004-0000-0000-00000C050000}"/>
    <hyperlink ref="B488" r:id="rId1294" display="http://siamchart.com/stock-ichart/RPH/" xr:uid="{00000000-0004-0000-0000-00000D050000}"/>
    <hyperlink ref="A489" r:id="rId1295" display="http://siamchart.com/stock-chart/RS/" xr:uid="{00000000-0004-0000-0000-00000E050000}"/>
    <hyperlink ref="B489" r:id="rId1296" display="http://siamchart.com/stock-ichart/RS/" xr:uid="{00000000-0004-0000-0000-00000F050000}"/>
    <hyperlink ref="C489" r:id="rId1297" tooltip="ตารางข้อมูลงบการเงิน รายควอเตอร์ ย้อนหลัง 10 ปี" display="http://siamchart.com/stock-info/RS/" xr:uid="{00000000-0004-0000-0000-000010050000}"/>
    <hyperlink ref="A490" r:id="rId1298" display="http://siamchart.com/stock-chart/RSP/" xr:uid="{00000000-0004-0000-0000-000011050000}"/>
    <hyperlink ref="B490" r:id="rId1299" display="http://siamchart.com/stock-ichart/RSP/" xr:uid="{00000000-0004-0000-0000-000012050000}"/>
    <hyperlink ref="C490" r:id="rId1300" tooltip="ตารางข้อมูลงบการเงิน รายควอเตอร์ ย้อนหลัง 10 ปี" display="http://siamchart.com/stock-info/RSP/" xr:uid="{00000000-0004-0000-0000-000013050000}"/>
    <hyperlink ref="A491" r:id="rId1301" display="http://siamchart.com/stock-chart/RT/" xr:uid="{00000000-0004-0000-0000-000014050000}"/>
    <hyperlink ref="B491" r:id="rId1302" display="http://siamchart.com/stock-ichart/RT/" xr:uid="{00000000-0004-0000-0000-000015050000}"/>
    <hyperlink ref="C491" r:id="rId1303" tooltip="ตารางข้อมูลงบการเงิน รายควอเตอร์ ย้อนหลัง 10 ปี" display="http://siamchart.com/stock-info/RT/" xr:uid="{00000000-0004-0000-0000-000016050000}"/>
    <hyperlink ref="A492" r:id="rId1304" display="http://siamchart.com/stock-chart/RWI/" xr:uid="{00000000-0004-0000-0000-000017050000}"/>
    <hyperlink ref="B492" r:id="rId1305" display="http://siamchart.com/stock-ichart/RWI/" xr:uid="{00000000-0004-0000-0000-000018050000}"/>
    <hyperlink ref="C492" r:id="rId1306" tooltip="ตารางข้อมูลงบการเงิน รายควอเตอร์ ย้อนหลัง 10 ปี" display="http://siamchart.com/stock-info/RWI/" xr:uid="{00000000-0004-0000-0000-000019050000}"/>
    <hyperlink ref="A493" r:id="rId1307" display="http://siamchart.com/stock-chart/S_26J/" xr:uid="{00000000-0004-0000-0000-00001A050000}"/>
    <hyperlink ref="B493" r:id="rId1308" display="http://siamchart.com/stock-ichart/S_26J/" xr:uid="{00000000-0004-0000-0000-00001B050000}"/>
    <hyperlink ref="C493" r:id="rId1309" tooltip="ตารางข้อมูลงบการเงิน รายควอเตอร์ ย้อนหลัง 10 ปี" display="http://siamchart.com/stock-info/S_26J/" xr:uid="{00000000-0004-0000-0000-00001C050000}"/>
    <hyperlink ref="A494" r:id="rId1310" display="http://siamchart.com/stock-chart/S/" xr:uid="{00000000-0004-0000-0000-00001D050000}"/>
    <hyperlink ref="B494" r:id="rId1311" display="http://siamchart.com/stock-ichart/S/" xr:uid="{00000000-0004-0000-0000-00001E050000}"/>
    <hyperlink ref="C494" r:id="rId1312" tooltip="ตารางข้อมูลงบการเงิน รายควอเตอร์ ย้อนหลัง 10 ปี" display="http://siamchart.com/stock-info/S/" xr:uid="{00000000-0004-0000-0000-00001F050000}"/>
    <hyperlink ref="A495" r:id="rId1313" display="http://siamchart.com/stock-chart/S11/" xr:uid="{00000000-0004-0000-0000-000020050000}"/>
    <hyperlink ref="B495" r:id="rId1314" display="http://siamchart.com/stock-ichart/S11/" xr:uid="{00000000-0004-0000-0000-000021050000}"/>
    <hyperlink ref="C495" r:id="rId1315" tooltip="ตารางข้อมูลงบการเงิน รายควอเตอร์ ย้อนหลัง 10 ปี" display="http://siamchart.com/stock-info/S11/" xr:uid="{00000000-0004-0000-0000-000022050000}"/>
    <hyperlink ref="A496" r:id="rId1316" display="http://siamchart.com/stock-chart/SA/" xr:uid="{00000000-0004-0000-0000-000023050000}"/>
    <hyperlink ref="B496" r:id="rId1317" display="http://siamchart.com/stock-ichart/SA/" xr:uid="{00000000-0004-0000-0000-000024050000}"/>
    <hyperlink ref="C496" r:id="rId1318" tooltip="ตารางข้อมูลงบการเงิน รายควอเตอร์ ย้อนหลัง 10 ปี" display="http://siamchart.com/stock-info/SA/" xr:uid="{00000000-0004-0000-0000-000025050000}"/>
    <hyperlink ref="A497" r:id="rId1319" display="http://siamchart.com/stock-chart/SAAM/" xr:uid="{00000000-0004-0000-0000-000026050000}"/>
    <hyperlink ref="B497" r:id="rId1320" display="http://siamchart.com/stock-ichart/SAAM/" xr:uid="{00000000-0004-0000-0000-000027050000}"/>
    <hyperlink ref="C497" r:id="rId1321" tooltip="ตารางข้อมูลงบการเงิน รายควอเตอร์ ย้อนหลัง 10 ปี" display="http://siamchart.com/stock-info/SAAM/" xr:uid="{00000000-0004-0000-0000-000028050000}"/>
    <hyperlink ref="A498" r:id="rId1322" display="http://siamchart.com/stock-chart/SABINA/" xr:uid="{00000000-0004-0000-0000-000029050000}"/>
    <hyperlink ref="B498" r:id="rId1323" display="http://siamchart.com/stock-ichart/SABINA/" xr:uid="{00000000-0004-0000-0000-00002A050000}"/>
    <hyperlink ref="C498" r:id="rId1324" tooltip="ตารางข้อมูลงบการเงิน รายควอเตอร์ ย้อนหลัง 10 ปี" display="http://siamchart.com/stock-info/SABINA/" xr:uid="{00000000-0004-0000-0000-00002B050000}"/>
    <hyperlink ref="A499" r:id="rId1325" display="http://siamchart.com/stock-chart/SABUY/" xr:uid="{00000000-0004-0000-0000-00002C050000}"/>
    <hyperlink ref="B499" r:id="rId1326" display="http://siamchart.com/stock-ichart/SABUY/" xr:uid="{00000000-0004-0000-0000-00002D050000}"/>
    <hyperlink ref="C499" r:id="rId1327" tooltip="ตารางข้อมูลงบการเงิน รายควอเตอร์ ย้อนหลัง 10 ปี" display="http://siamchart.com/stock-info/SABUY/" xr:uid="{00000000-0004-0000-0000-00002E050000}"/>
    <hyperlink ref="A500" r:id="rId1328" display="http://siamchart.com/stock-chart/SAK/" xr:uid="{00000000-0004-0000-0000-00002F050000}"/>
    <hyperlink ref="B500" r:id="rId1329" display="http://siamchart.com/stock-ichart/SAK/" xr:uid="{00000000-0004-0000-0000-000030050000}"/>
    <hyperlink ref="C500" r:id="rId1330" tooltip="ตารางข้อมูลงบการเงิน รายควอเตอร์ ย้อนหลัง 10 ปี" display="http://siamchart.com/stock-info/SAK/" xr:uid="{00000000-0004-0000-0000-000031050000}"/>
    <hyperlink ref="A501" r:id="rId1331" display="http://siamchart.com/stock-chart/SALEE/" xr:uid="{00000000-0004-0000-0000-000032050000}"/>
    <hyperlink ref="B501" r:id="rId1332" display="http://siamchart.com/stock-ichart/SALEE/" xr:uid="{00000000-0004-0000-0000-000033050000}"/>
    <hyperlink ref="C501" r:id="rId1333" tooltip="ตารางข้อมูลงบการเงิน รายควอเตอร์ ย้อนหลัง 10 ปี" display="http://siamchart.com/stock-info/SALEE/" xr:uid="{00000000-0004-0000-0000-000034050000}"/>
    <hyperlink ref="A502" r:id="rId1334" display="http://siamchart.com/stock-chart/SAM/" xr:uid="{00000000-0004-0000-0000-000035050000}"/>
    <hyperlink ref="B502" r:id="rId1335" display="http://siamchart.com/stock-ichart/SAM/" xr:uid="{00000000-0004-0000-0000-000036050000}"/>
    <hyperlink ref="C502" r:id="rId1336" tooltip="ตารางข้อมูลงบการเงิน รายควอเตอร์ ย้อนหลัง 10 ปี" display="http://siamchart.com/stock-info/SAM/" xr:uid="{00000000-0004-0000-0000-000037050000}"/>
    <hyperlink ref="A503" r:id="rId1337" display="http://siamchart.com/stock-chart/SAMART/" xr:uid="{00000000-0004-0000-0000-000038050000}"/>
    <hyperlink ref="B503" r:id="rId1338" display="http://siamchart.com/stock-ichart/SAMART/" xr:uid="{00000000-0004-0000-0000-000039050000}"/>
    <hyperlink ref="C503" r:id="rId1339" tooltip="ตารางข้อมูลงบการเงิน รายควอเตอร์ ย้อนหลัง 10 ปี" display="http://siamchart.com/stock-info/SAMART/" xr:uid="{00000000-0004-0000-0000-00003A050000}"/>
    <hyperlink ref="A504" r:id="rId1340" display="http://siamchart.com/stock-chart/SAMCO/" xr:uid="{00000000-0004-0000-0000-00003B050000}"/>
    <hyperlink ref="B504" r:id="rId1341" display="http://siamchart.com/stock-ichart/SAMCO/" xr:uid="{00000000-0004-0000-0000-00003C050000}"/>
    <hyperlink ref="C504" r:id="rId1342" tooltip="ตารางข้อมูลงบการเงิน รายควอเตอร์ ย้อนหลัง 10 ปี" display="http://siamchart.com/stock-info/SAMCO/" xr:uid="{00000000-0004-0000-0000-00003D050000}"/>
    <hyperlink ref="A505" r:id="rId1343" display="http://siamchart.com/stock-chart/SAMTEL/" xr:uid="{00000000-0004-0000-0000-00003E050000}"/>
    <hyperlink ref="B505" r:id="rId1344" display="http://siamchart.com/stock-ichart/SAMTEL/" xr:uid="{00000000-0004-0000-0000-00003F050000}"/>
    <hyperlink ref="C505" r:id="rId1345" tooltip="ตารางข้อมูลงบการเงิน รายควอเตอร์ ย้อนหลัง 10 ปี" display="http://siamchart.com/stock-info/SAMTEL/" xr:uid="{00000000-0004-0000-0000-000040050000}"/>
    <hyperlink ref="A506" r:id="rId1346" display="http://siamchart.com/stock-chart/SANKO/" xr:uid="{00000000-0004-0000-0000-000041050000}"/>
    <hyperlink ref="B506" r:id="rId1347" display="http://siamchart.com/stock-ichart/SANKO/" xr:uid="{00000000-0004-0000-0000-000042050000}"/>
    <hyperlink ref="C506" r:id="rId1348" tooltip="ตารางข้อมูลงบการเงิน รายควอเตอร์ ย้อนหลัง 10 ปี" display="http://siamchart.com/stock-info/SANKO/" xr:uid="{00000000-0004-0000-0000-000043050000}"/>
    <hyperlink ref="A507" r:id="rId1349" display="http://siamchart.com/stock-chart/SAPPE/" xr:uid="{00000000-0004-0000-0000-000044050000}"/>
    <hyperlink ref="B507" r:id="rId1350" display="http://siamchart.com/stock-ichart/SAPPE/" xr:uid="{00000000-0004-0000-0000-000045050000}"/>
    <hyperlink ref="C507" r:id="rId1351" tooltip="ตารางข้อมูลงบการเงิน รายควอเตอร์ ย้อนหลัง 10 ปี" display="http://siamchart.com/stock-info/SAPPE/" xr:uid="{00000000-0004-0000-0000-000046050000}"/>
    <hyperlink ref="A508" r:id="rId1352" display="http://siamchart.com/stock-chart/SAT/" xr:uid="{00000000-0004-0000-0000-000047050000}"/>
    <hyperlink ref="B508" r:id="rId1353" display="http://siamchart.com/stock-ichart/SAT/" xr:uid="{00000000-0004-0000-0000-000048050000}"/>
    <hyperlink ref="C508" r:id="rId1354" tooltip="ตารางข้อมูลงบการเงิน รายควอเตอร์ ย้อนหลัง 10 ปี" display="http://siamchart.com/stock-info/SAT/" xr:uid="{00000000-0004-0000-0000-000049050000}"/>
    <hyperlink ref="A509" r:id="rId1355" display="http://siamchart.com/stock-chart/SAUCE/" xr:uid="{00000000-0004-0000-0000-00004A050000}"/>
    <hyperlink ref="B509" r:id="rId1356" display="http://siamchart.com/stock-ichart/SAUCE/" xr:uid="{00000000-0004-0000-0000-00004B050000}"/>
    <hyperlink ref="C509" r:id="rId1357" tooltip="ตารางข้อมูลงบการเงิน รายควอเตอร์ ย้อนหลัง 10 ปี" display="http://siamchart.com/stock-info/SAUCE/" xr:uid="{00000000-0004-0000-0000-00004C050000}"/>
    <hyperlink ref="A510" r:id="rId1358" display="http://siamchart.com/stock-chart/SAWAD/" xr:uid="{00000000-0004-0000-0000-00004D050000}"/>
    <hyperlink ref="B510" r:id="rId1359" display="http://siamchart.com/stock-ichart/SAWAD/" xr:uid="{00000000-0004-0000-0000-00004E050000}"/>
    <hyperlink ref="C510" r:id="rId1360" tooltip="ตารางข้อมูลงบการเงิน รายควอเตอร์ ย้อนหลัง 10 ปี" display="http://siamchart.com/stock-info/SAWAD/" xr:uid="{00000000-0004-0000-0000-00004F050000}"/>
    <hyperlink ref="A511" r:id="rId1361" display="http://siamchart.com/stock-chart/SAWANG/" xr:uid="{00000000-0004-0000-0000-000050050000}"/>
    <hyperlink ref="B511" r:id="rId1362" display="http://siamchart.com/stock-ichart/SAWANG/" xr:uid="{00000000-0004-0000-0000-000051050000}"/>
    <hyperlink ref="A512" r:id="rId1363" display="http://siamchart.com/stock-chart/SC/" xr:uid="{00000000-0004-0000-0000-000052050000}"/>
    <hyperlink ref="B512" r:id="rId1364" display="http://siamchart.com/stock-ichart/SC/" xr:uid="{00000000-0004-0000-0000-000053050000}"/>
    <hyperlink ref="C512" r:id="rId1365" tooltip="ตารางข้อมูลงบการเงิน รายควอเตอร์ ย้อนหลัง 10 ปี" display="http://siamchart.com/stock-info/SC/" xr:uid="{00000000-0004-0000-0000-000054050000}"/>
    <hyperlink ref="A513" r:id="rId1366" display="http://siamchart.com/stock-chart/SCB/" xr:uid="{00000000-0004-0000-0000-000055050000}"/>
    <hyperlink ref="B513" r:id="rId1367" display="http://siamchart.com/stock-ichart/SCB/" xr:uid="{00000000-0004-0000-0000-000056050000}"/>
    <hyperlink ref="C513" r:id="rId1368" tooltip="ตารางข้อมูลงบการเงิน รายควอเตอร์ ย้อนหลัง 10 ปี" display="http://siamchart.com/stock-info/SCB/" xr:uid="{00000000-0004-0000-0000-000057050000}"/>
    <hyperlink ref="A514" r:id="rId1369" display="http://siamchart.com/stock-chart/SCC/" xr:uid="{00000000-0004-0000-0000-000058050000}"/>
    <hyperlink ref="B514" r:id="rId1370" display="http://siamchart.com/stock-ichart/SCC/" xr:uid="{00000000-0004-0000-0000-000059050000}"/>
    <hyperlink ref="C514" r:id="rId1371" tooltip="ตารางข้อมูลงบการเงิน รายควอเตอร์ ย้อนหลัง 10 ปี" display="http://siamchart.com/stock-info/SCC/" xr:uid="{00000000-0004-0000-0000-00005A050000}"/>
    <hyperlink ref="A515" r:id="rId1372" display="http://siamchart.com/stock-chart/SCCC/" xr:uid="{00000000-0004-0000-0000-00005B050000}"/>
    <hyperlink ref="B515" r:id="rId1373" display="http://siamchart.com/stock-ichart/SCCC/" xr:uid="{00000000-0004-0000-0000-00005C050000}"/>
    <hyperlink ref="C515" r:id="rId1374" tooltip="ตารางข้อมูลงบการเงิน รายควอเตอร์ ย้อนหลัง 10 ปี" display="http://siamchart.com/stock-info/SCCC/" xr:uid="{00000000-0004-0000-0000-00005D050000}"/>
    <hyperlink ref="A516" r:id="rId1375" display="http://siamchart.com/stock-chart/SCG/" xr:uid="{00000000-0004-0000-0000-00005E050000}"/>
    <hyperlink ref="B516" r:id="rId1376" display="http://siamchart.com/stock-ichart/SCG/" xr:uid="{00000000-0004-0000-0000-00005F050000}"/>
    <hyperlink ref="C516" r:id="rId1377" tooltip="ตารางข้อมูลงบการเงิน รายควอเตอร์ ย้อนหลัง 10 ปี" display="http://siamchart.com/stock-info/SCG/" xr:uid="{00000000-0004-0000-0000-000060050000}"/>
    <hyperlink ref="A517" r:id="rId1378" display="http://siamchart.com/stock-chart/SCGP/" xr:uid="{00000000-0004-0000-0000-000061050000}"/>
    <hyperlink ref="B517" r:id="rId1379" display="http://siamchart.com/stock-ichart/SCGP/" xr:uid="{00000000-0004-0000-0000-000062050000}"/>
    <hyperlink ref="C517" r:id="rId1380" tooltip="ตารางข้อมูลงบการเงิน รายควอเตอร์ ย้อนหลัง 10 ปี" display="http://siamchart.com/stock-info/SCGP/" xr:uid="{00000000-0004-0000-0000-000063050000}"/>
    <hyperlink ref="A518" r:id="rId1381" display="http://siamchart.com/stock-chart/SCI/" xr:uid="{00000000-0004-0000-0000-000064050000}"/>
    <hyperlink ref="B518" r:id="rId1382" display="http://siamchart.com/stock-ichart/SCI/" xr:uid="{00000000-0004-0000-0000-000065050000}"/>
    <hyperlink ref="C518" r:id="rId1383" tooltip="ตารางข้อมูลงบการเงิน รายควอเตอร์ ย้อนหลัง 10 ปี" display="http://siamchart.com/stock-info/SCI/" xr:uid="{00000000-0004-0000-0000-000066050000}"/>
    <hyperlink ref="A519" r:id="rId1384" display="http://siamchart.com/stock-chart/SCM/" xr:uid="{00000000-0004-0000-0000-000067050000}"/>
    <hyperlink ref="B519" r:id="rId1385" display="http://siamchart.com/stock-ichart/SCM/" xr:uid="{00000000-0004-0000-0000-000068050000}"/>
    <hyperlink ref="C519" r:id="rId1386" tooltip="ตารางข้อมูลงบการเงิน รายควอเตอร์ ย้อนหลัง 10 ปี" display="http://siamchart.com/stock-info/SCM/" xr:uid="{00000000-0004-0000-0000-000069050000}"/>
    <hyperlink ref="A520" r:id="rId1387" display="http://siamchart.com/stock-chart/SCN/" xr:uid="{00000000-0004-0000-0000-00006A050000}"/>
    <hyperlink ref="B520" r:id="rId1388" display="http://siamchart.com/stock-ichart/SCN/" xr:uid="{00000000-0004-0000-0000-00006B050000}"/>
    <hyperlink ref="C520" r:id="rId1389" tooltip="ตารางข้อมูลงบการเงิน รายควอเตอร์ ย้อนหลัง 10 ปี" display="http://siamchart.com/stock-info/SCN/" xr:uid="{00000000-0004-0000-0000-00006C050000}"/>
    <hyperlink ref="A521" r:id="rId1390" display="http://siamchart.com/stock-chart/SCP/" xr:uid="{00000000-0004-0000-0000-00006D050000}"/>
    <hyperlink ref="B521" r:id="rId1391" display="http://siamchart.com/stock-ichart/SCP/" xr:uid="{00000000-0004-0000-0000-00006E050000}"/>
    <hyperlink ref="C521" r:id="rId1392" tooltip="ตารางข้อมูลงบการเงิน รายควอเตอร์ ย้อนหลัง 10 ปี" display="http://siamchart.com/stock-info/SCP/" xr:uid="{00000000-0004-0000-0000-00006F050000}"/>
    <hyperlink ref="A522" r:id="rId1393" display="http://siamchart.com/stock-chart/SDC/" xr:uid="{00000000-0004-0000-0000-000070050000}"/>
    <hyperlink ref="B522" r:id="rId1394" display="http://siamchart.com/stock-ichart/SDC/" xr:uid="{00000000-0004-0000-0000-000071050000}"/>
    <hyperlink ref="C522" r:id="rId1395" tooltip="ตารางข้อมูลงบการเงิน รายควอเตอร์ ย้อนหลัง 10 ปี" display="http://siamchart.com/stock-info/SDC/" xr:uid="{00000000-0004-0000-0000-000072050000}"/>
    <hyperlink ref="A523" r:id="rId1396" display="http://siamchart.com/stock-chart/SE/" xr:uid="{00000000-0004-0000-0000-000073050000}"/>
    <hyperlink ref="B523" r:id="rId1397" display="http://siamchart.com/stock-ichart/SE/" xr:uid="{00000000-0004-0000-0000-000074050000}"/>
    <hyperlink ref="C523" r:id="rId1398" tooltip="ตารางข้อมูลงบการเงิน รายควอเตอร์ ย้อนหลัง 10 ปี" display="http://siamchart.com/stock-info/SE/" xr:uid="{00000000-0004-0000-0000-000075050000}"/>
    <hyperlink ref="A524" r:id="rId1399" display="http://siamchart.com/stock-chart/SE-ED/" xr:uid="{00000000-0004-0000-0000-000076050000}"/>
    <hyperlink ref="B524" r:id="rId1400" display="http://siamchart.com/stock-ichart/SE-ED/" xr:uid="{00000000-0004-0000-0000-000077050000}"/>
    <hyperlink ref="C524" r:id="rId1401" tooltip="ตารางข้อมูลงบการเงิน รายควอเตอร์ ย้อนหลัง 10 ปี" display="http://siamchart.com/stock-info/SE-ED/" xr:uid="{00000000-0004-0000-0000-000078050000}"/>
    <hyperlink ref="A525" r:id="rId1402" display="http://siamchart.com/stock-chart/SEAFCO/" xr:uid="{00000000-0004-0000-0000-000079050000}"/>
    <hyperlink ref="B525" r:id="rId1403" display="http://siamchart.com/stock-ichart/SEAFCO/" xr:uid="{00000000-0004-0000-0000-00007A050000}"/>
    <hyperlink ref="C525" r:id="rId1404" tooltip="ตารางข้อมูลงบการเงิน รายควอเตอร์ ย้อนหลัง 10 ปี" display="http://siamchart.com/stock-info/SEAFCO/" xr:uid="{00000000-0004-0000-0000-00007B050000}"/>
    <hyperlink ref="A526" r:id="rId1405" display="http://siamchart.com/stock-chart/SEAOIL/" xr:uid="{00000000-0004-0000-0000-00007C050000}"/>
    <hyperlink ref="B526" r:id="rId1406" display="http://siamchart.com/stock-ichart/SEAOIL/" xr:uid="{00000000-0004-0000-0000-00007D050000}"/>
    <hyperlink ref="C526" r:id="rId1407" tooltip="ตารางข้อมูลงบการเงิน รายควอเตอร์ ย้อนหลัง 10 ปี" display="http://siamchart.com/stock-info/SEAOIL/" xr:uid="{00000000-0004-0000-0000-00007E050000}"/>
    <hyperlink ref="A527" r:id="rId1408" display="http://siamchart.com/stock-chart/SELIC/" xr:uid="{00000000-0004-0000-0000-00007F050000}"/>
    <hyperlink ref="B527" r:id="rId1409" display="http://siamchart.com/stock-ichart/SELIC/" xr:uid="{00000000-0004-0000-0000-000080050000}"/>
    <hyperlink ref="C527" r:id="rId1410" tooltip="ตารางข้อมูลงบการเงิน รายควอเตอร์ ย้อนหลัง 10 ปี" display="http://siamchart.com/stock-info/SELIC/" xr:uid="{00000000-0004-0000-0000-000081050000}"/>
    <hyperlink ref="A528" r:id="rId1411" display="http://siamchart.com/stock-chart/SENA/" xr:uid="{00000000-0004-0000-0000-000082050000}"/>
    <hyperlink ref="B528" r:id="rId1412" display="http://siamchart.com/stock-ichart/SENA/" xr:uid="{00000000-0004-0000-0000-000083050000}"/>
    <hyperlink ref="C528" r:id="rId1413" tooltip="ตารางข้อมูลงบการเงิน รายควอเตอร์ ย้อนหลัง 10 ปี" display="http://siamchart.com/stock-info/SENA/" xr:uid="{00000000-0004-0000-0000-000084050000}"/>
    <hyperlink ref="A529" r:id="rId1414" display="http://siamchart.com/stock-chart/SF/" xr:uid="{00000000-0004-0000-0000-000085050000}"/>
    <hyperlink ref="B529" r:id="rId1415" display="http://siamchart.com/stock-ichart/SF/" xr:uid="{00000000-0004-0000-0000-000086050000}"/>
    <hyperlink ref="C529" r:id="rId1416" tooltip="ตารางข้อมูลงบการเงิน รายควอเตอร์ ย้อนหลัง 10 ปี" display="http://siamchart.com/stock-info/SF/" xr:uid="{00000000-0004-0000-0000-000087050000}"/>
    <hyperlink ref="A530" r:id="rId1417" display="http://siamchart.com/stock-chart/SFLEX/" xr:uid="{00000000-0004-0000-0000-000088050000}"/>
    <hyperlink ref="B530" r:id="rId1418" display="http://siamchart.com/stock-ichart/SFLEX/" xr:uid="{00000000-0004-0000-0000-000089050000}"/>
    <hyperlink ref="C530" r:id="rId1419" tooltip="ตารางข้อมูลงบการเงิน รายควอเตอร์ ย้อนหลัง 10 ปี" display="http://siamchart.com/stock-info/SFLEX/" xr:uid="{00000000-0004-0000-0000-00008A050000}"/>
    <hyperlink ref="A531" r:id="rId1420" display="http://siamchart.com/stock-chart/SFP/" xr:uid="{00000000-0004-0000-0000-00008B050000}"/>
    <hyperlink ref="B531" r:id="rId1421" display="http://siamchart.com/stock-ichart/SFP/" xr:uid="{00000000-0004-0000-0000-00008C050000}"/>
    <hyperlink ref="C531" r:id="rId1422" tooltip="ตารางข้อมูลงบการเงิน รายควอเตอร์ ย้อนหลัง 10 ปี" display="http://siamchart.com/stock-info/SFP/" xr:uid="{00000000-0004-0000-0000-00008D050000}"/>
    <hyperlink ref="A532" r:id="rId1423" display="http://siamchart.com/stock-chart/SFT/" xr:uid="{00000000-0004-0000-0000-00008E050000}"/>
    <hyperlink ref="B532" r:id="rId1424" display="http://siamchart.com/stock-ichart/SFT/" xr:uid="{00000000-0004-0000-0000-00008F050000}"/>
    <hyperlink ref="C532" r:id="rId1425" tooltip="ตารางข้อมูลงบการเงิน รายควอเตอร์ ย้อนหลัง 10 ปี" display="http://siamchart.com/stock-info/SFT/" xr:uid="{00000000-0004-0000-0000-000090050000}"/>
    <hyperlink ref="A533" r:id="rId1426" display="http://siamchart.com/stock-chart/SGF/" xr:uid="{00000000-0004-0000-0000-000091050000}"/>
    <hyperlink ref="B533" r:id="rId1427" display="http://siamchart.com/stock-ichart/SGF/" xr:uid="{00000000-0004-0000-0000-000092050000}"/>
    <hyperlink ref="C533" r:id="rId1428" tooltip="ตารางข้อมูลงบการเงิน รายควอเตอร์ ย้อนหลัง 10 ปี" display="http://siamchart.com/stock-info/SGF/" xr:uid="{00000000-0004-0000-0000-000093050000}"/>
    <hyperlink ref="A534" r:id="rId1429" display="http://siamchart.com/stock-chart/SGP/" xr:uid="{00000000-0004-0000-0000-000094050000}"/>
    <hyperlink ref="B534" r:id="rId1430" display="http://siamchart.com/stock-ichart/SGP/" xr:uid="{00000000-0004-0000-0000-000095050000}"/>
    <hyperlink ref="C534" r:id="rId1431" tooltip="ตารางข้อมูลงบการเงิน รายควอเตอร์ ย้อนหลัง 10 ปี" display="http://siamchart.com/stock-info/SGP/" xr:uid="{00000000-0004-0000-0000-000096050000}"/>
    <hyperlink ref="A535" r:id="rId1432" display="http://siamchart.com/stock-chart/SHANG/" xr:uid="{00000000-0004-0000-0000-000097050000}"/>
    <hyperlink ref="B535" r:id="rId1433" display="http://siamchart.com/stock-ichart/SHANG/" xr:uid="{00000000-0004-0000-0000-000098050000}"/>
    <hyperlink ref="A536" r:id="rId1434" display="http://siamchart.com/stock-chart/SHR/" xr:uid="{00000000-0004-0000-0000-000099050000}"/>
    <hyperlink ref="B536" r:id="rId1435" display="http://siamchart.com/stock-ichart/SHR/" xr:uid="{00000000-0004-0000-0000-00009A050000}"/>
    <hyperlink ref="C536" r:id="rId1436" tooltip="ตารางข้อมูลงบการเงิน รายควอเตอร์ ย้อนหลัง 10 ปี" display="http://siamchart.com/stock-info/SHR/" xr:uid="{00000000-0004-0000-0000-00009B050000}"/>
    <hyperlink ref="A537" r:id="rId1437" display="http://siamchart.com/stock-chart/SIAM/" xr:uid="{00000000-0004-0000-0000-00009C050000}"/>
    <hyperlink ref="B537" r:id="rId1438" display="http://siamchart.com/stock-ichart/SIAM/" xr:uid="{00000000-0004-0000-0000-00009D050000}"/>
    <hyperlink ref="C537" r:id="rId1439" tooltip="ตารางข้อมูลงบการเงิน รายควอเตอร์ ย้อนหลัง 10 ปี" display="http://siamchart.com/stock-info/SIAM/" xr:uid="{00000000-0004-0000-0000-00009E050000}"/>
    <hyperlink ref="A538" r:id="rId1440" display="http://siamchart.com/stock-chart/SICT/" xr:uid="{00000000-0004-0000-0000-00009F050000}"/>
    <hyperlink ref="B538" r:id="rId1441" display="http://siamchart.com/stock-ichart/SICT/" xr:uid="{00000000-0004-0000-0000-0000A0050000}"/>
    <hyperlink ref="C538" r:id="rId1442" tooltip="ตารางข้อมูลงบการเงิน รายควอเตอร์ ย้อนหลัง 10 ปี" display="http://siamchart.com/stock-info/SICT/" xr:uid="{00000000-0004-0000-0000-0000A1050000}"/>
    <hyperlink ref="A539" r:id="rId1443" display="http://siamchart.com/stock-chart/SIMAT/" xr:uid="{00000000-0004-0000-0000-0000A2050000}"/>
    <hyperlink ref="B539" r:id="rId1444" display="http://siamchart.com/stock-ichart/SIMAT/" xr:uid="{00000000-0004-0000-0000-0000A3050000}"/>
    <hyperlink ref="C539" r:id="rId1445" tooltip="ตารางข้อมูลงบการเงิน รายควอเตอร์ ย้อนหลัง 10 ปี" display="http://siamchart.com/stock-info/SIMAT/" xr:uid="{00000000-0004-0000-0000-0000A4050000}"/>
    <hyperlink ref="A540" r:id="rId1446" display="http://siamchart.com/stock-chart/SINGER/" xr:uid="{00000000-0004-0000-0000-0000A5050000}"/>
    <hyperlink ref="B540" r:id="rId1447" display="http://siamchart.com/stock-ichart/SINGER/" xr:uid="{00000000-0004-0000-0000-0000A6050000}"/>
    <hyperlink ref="C540" r:id="rId1448" tooltip="ตารางข้อมูลงบการเงิน รายควอเตอร์ ย้อนหลัง 10 ปี" display="http://siamchart.com/stock-info/SINGER/" xr:uid="{00000000-0004-0000-0000-0000A7050000}"/>
    <hyperlink ref="A541" r:id="rId1449" display="http://siamchart.com/stock-chart/SIRI/" xr:uid="{00000000-0004-0000-0000-0000A8050000}"/>
    <hyperlink ref="B541" r:id="rId1450" display="http://siamchart.com/stock-ichart/SIRI/" xr:uid="{00000000-0004-0000-0000-0000A9050000}"/>
    <hyperlink ref="C541" r:id="rId1451" tooltip="ตารางข้อมูลงบการเงิน รายควอเตอร์ ย้อนหลัง 10 ปี" display="http://siamchart.com/stock-info/SIRI/" xr:uid="{00000000-0004-0000-0000-0000AA050000}"/>
    <hyperlink ref="A542" r:id="rId1452" display="http://siamchart.com/stock-chart/SIS/" xr:uid="{00000000-0004-0000-0000-0000AB050000}"/>
    <hyperlink ref="B542" r:id="rId1453" display="http://siamchart.com/stock-ichart/SIS/" xr:uid="{00000000-0004-0000-0000-0000AC050000}"/>
    <hyperlink ref="C542" r:id="rId1454" tooltip="ตารางข้อมูลงบการเงิน รายควอเตอร์ ย้อนหลัง 10 ปี" display="http://siamchart.com/stock-info/SIS/" xr:uid="{00000000-0004-0000-0000-0000AD050000}"/>
    <hyperlink ref="A543" r:id="rId1455" display="http://siamchart.com/stock-chart/SISB/" xr:uid="{00000000-0004-0000-0000-0000AE050000}"/>
    <hyperlink ref="B543" r:id="rId1456" display="http://siamchart.com/stock-ichart/SISB/" xr:uid="{00000000-0004-0000-0000-0000AF050000}"/>
    <hyperlink ref="C543" r:id="rId1457" tooltip="ตารางข้อมูลงบการเงิน รายควอเตอร์ ย้อนหลัง 10 ปี" display="http://siamchart.com/stock-info/SISB/" xr:uid="{00000000-0004-0000-0000-0000B0050000}"/>
    <hyperlink ref="A544" r:id="rId1458" display="http://siamchart.com/stock-chart/SITHAI/" xr:uid="{00000000-0004-0000-0000-0000B1050000}"/>
    <hyperlink ref="B544" r:id="rId1459" display="http://siamchart.com/stock-ichart/SITHAI/" xr:uid="{00000000-0004-0000-0000-0000B2050000}"/>
    <hyperlink ref="C544" r:id="rId1460" tooltip="ตารางข้อมูลงบการเงิน รายควอเตอร์ ย้อนหลัง 10 ปี" display="http://siamchart.com/stock-info/SITHAI/" xr:uid="{00000000-0004-0000-0000-0000B3050000}"/>
    <hyperlink ref="A545" r:id="rId1461" display="http://siamchart.com/stock-chart/SK/" xr:uid="{00000000-0004-0000-0000-0000B4050000}"/>
    <hyperlink ref="B545" r:id="rId1462" display="http://siamchart.com/stock-ichart/SK/" xr:uid="{00000000-0004-0000-0000-0000B5050000}"/>
    <hyperlink ref="C545" r:id="rId1463" tooltip="ตารางข้อมูลงบการเงิน รายควอเตอร์ ย้อนหลัง 10 ปี" display="http://siamchart.com/stock-info/SK/" xr:uid="{00000000-0004-0000-0000-0000B6050000}"/>
    <hyperlink ref="A546" r:id="rId1464" display="http://siamchart.com/stock-chart/SKE/" xr:uid="{00000000-0004-0000-0000-0000B7050000}"/>
    <hyperlink ref="B546" r:id="rId1465" display="http://siamchart.com/stock-ichart/SKE/" xr:uid="{00000000-0004-0000-0000-0000B8050000}"/>
    <hyperlink ref="C546" r:id="rId1466" tooltip="ตารางข้อมูลงบการเงิน รายควอเตอร์ ย้อนหลัง 10 ปี" display="http://siamchart.com/stock-info/SKE/" xr:uid="{00000000-0004-0000-0000-0000B9050000}"/>
    <hyperlink ref="A547" r:id="rId1467" display="http://siamchart.com/stock-chart/SKN/" xr:uid="{00000000-0004-0000-0000-0000BA050000}"/>
    <hyperlink ref="B547" r:id="rId1468" display="http://siamchart.com/stock-ichart/SKN/" xr:uid="{00000000-0004-0000-0000-0000BB050000}"/>
    <hyperlink ref="C547" r:id="rId1469" tooltip="ตารางข้อมูลงบการเงิน รายควอเตอร์ ย้อนหลัง 10 ปี" display="http://siamchart.com/stock-info/SKN/" xr:uid="{00000000-0004-0000-0000-0000BC050000}"/>
    <hyperlink ref="A548" r:id="rId1470" display="http://siamchart.com/stock-chart/SKR/" xr:uid="{00000000-0004-0000-0000-0000BD050000}"/>
    <hyperlink ref="B548" r:id="rId1471" display="http://siamchart.com/stock-ichart/SKR/" xr:uid="{00000000-0004-0000-0000-0000BE050000}"/>
    <hyperlink ref="C548" r:id="rId1472" tooltip="ตารางข้อมูลงบการเงิน รายควอเตอร์ ย้อนหลัง 10 ปี" display="http://siamchart.com/stock-info/SKR/" xr:uid="{00000000-0004-0000-0000-0000BF050000}"/>
    <hyperlink ref="A549" r:id="rId1473" display="http://siamchart.com/stock-chart/SKY/" xr:uid="{00000000-0004-0000-0000-0000C0050000}"/>
    <hyperlink ref="B549" r:id="rId1474" display="http://siamchart.com/stock-ichart/SKY/" xr:uid="{00000000-0004-0000-0000-0000C1050000}"/>
    <hyperlink ref="C549" r:id="rId1475" tooltip="ตารางข้อมูลงบการเงิน รายควอเตอร์ ย้อนหลัง 10 ปี" display="http://siamchart.com/stock-info/SKY/" xr:uid="{00000000-0004-0000-0000-0000C2050000}"/>
    <hyperlink ref="A550" r:id="rId1476" display="http://siamchart.com/stock-chart/SLM/" xr:uid="{00000000-0004-0000-0000-0000C3050000}"/>
    <hyperlink ref="B550" r:id="rId1477" display="http://siamchart.com/stock-ichart/SLM/" xr:uid="{00000000-0004-0000-0000-0000C4050000}"/>
    <hyperlink ref="A551" r:id="rId1478" display="http://siamchart.com/stock-chart/SLP/" xr:uid="{00000000-0004-0000-0000-0000C5050000}"/>
    <hyperlink ref="B551" r:id="rId1479" display="http://siamchart.com/stock-ichart/SLP/" xr:uid="{00000000-0004-0000-0000-0000C6050000}"/>
    <hyperlink ref="C551" r:id="rId1480" tooltip="ตารางข้อมูลงบการเงิน รายควอเตอร์ ย้อนหลัง 10 ปี" display="http://siamchart.com/stock-info/SLP/" xr:uid="{00000000-0004-0000-0000-0000C7050000}"/>
    <hyperlink ref="A552" r:id="rId1481" display="http://siamchart.com/stock-chart/SMART/" xr:uid="{00000000-0004-0000-0000-0000C8050000}"/>
    <hyperlink ref="B552" r:id="rId1482" display="http://siamchart.com/stock-ichart/SMART/" xr:uid="{00000000-0004-0000-0000-0000C9050000}"/>
    <hyperlink ref="C552" r:id="rId1483" tooltip="ตารางข้อมูลงบการเงิน รายควอเตอร์ ย้อนหลัง 10 ปี" display="http://siamchart.com/stock-info/SMART/" xr:uid="{00000000-0004-0000-0000-0000CA050000}"/>
    <hyperlink ref="A553" r:id="rId1484" display="http://siamchart.com/stock-chart/SMIT/" xr:uid="{00000000-0004-0000-0000-0000CB050000}"/>
    <hyperlink ref="B553" r:id="rId1485" display="http://siamchart.com/stock-ichart/SMIT/" xr:uid="{00000000-0004-0000-0000-0000CC050000}"/>
    <hyperlink ref="C553" r:id="rId1486" tooltip="ตารางข้อมูลงบการเงิน รายควอเตอร์ ย้อนหลัง 10 ปี" display="http://siamchart.com/stock-info/SMIT/" xr:uid="{00000000-0004-0000-0000-0000CD050000}"/>
    <hyperlink ref="A554" r:id="rId1487" display="http://siamchart.com/stock-chart/SMK/" xr:uid="{00000000-0004-0000-0000-0000CE050000}"/>
    <hyperlink ref="B554" r:id="rId1488" display="http://siamchart.com/stock-ichart/SMK/" xr:uid="{00000000-0004-0000-0000-0000CF050000}"/>
    <hyperlink ref="C554" r:id="rId1489" tooltip="ตารางข้อมูลงบการเงิน รายควอเตอร์ ย้อนหลัง 10 ปี" display="http://siamchart.com/stock-info/SMK/" xr:uid="{00000000-0004-0000-0000-0000D0050000}"/>
    <hyperlink ref="A555" r:id="rId1490" display="http://siamchart.com/stock-chart/SMPC/" xr:uid="{00000000-0004-0000-0000-0000D1050000}"/>
    <hyperlink ref="B555" r:id="rId1491" display="http://siamchart.com/stock-ichart/SMPC/" xr:uid="{00000000-0004-0000-0000-0000D2050000}"/>
    <hyperlink ref="C555" r:id="rId1492" tooltip="ตารางข้อมูลงบการเงิน รายควอเตอร์ ย้อนหลัง 10 ปี" display="http://siamchart.com/stock-info/SMPC/" xr:uid="{00000000-0004-0000-0000-0000D3050000}"/>
    <hyperlink ref="A556" r:id="rId1493" display="http://siamchart.com/stock-chart/SMT/" xr:uid="{00000000-0004-0000-0000-0000D4050000}"/>
    <hyperlink ref="B556" r:id="rId1494" display="http://siamchart.com/stock-ichart/SMT/" xr:uid="{00000000-0004-0000-0000-0000D5050000}"/>
    <hyperlink ref="C556" r:id="rId1495" tooltip="ตารางข้อมูลงบการเงิน รายควอเตอร์ ย้อนหลัง 10 ปี" display="http://siamchart.com/stock-info/SMT/" xr:uid="{00000000-0004-0000-0000-0000D6050000}"/>
    <hyperlink ref="A557" r:id="rId1496" display="http://siamchart.com/stock-chart/SNC/" xr:uid="{00000000-0004-0000-0000-0000D7050000}"/>
    <hyperlink ref="B557" r:id="rId1497" display="http://siamchart.com/stock-ichart/SNC/" xr:uid="{00000000-0004-0000-0000-0000D8050000}"/>
    <hyperlink ref="C557" r:id="rId1498" tooltip="ตารางข้อมูลงบการเงิน รายควอเตอร์ ย้อนหลัง 10 ปี" display="http://siamchart.com/stock-info/SNC/" xr:uid="{00000000-0004-0000-0000-0000D9050000}"/>
    <hyperlink ref="A558" r:id="rId1499" display="http://siamchart.com/stock-chart/SNP/" xr:uid="{00000000-0004-0000-0000-0000DA050000}"/>
    <hyperlink ref="B558" r:id="rId1500" display="http://siamchart.com/stock-ichart/SNP/" xr:uid="{00000000-0004-0000-0000-0000DB050000}"/>
    <hyperlink ref="C558" r:id="rId1501" tooltip="ตารางข้อมูลงบการเงิน รายควอเตอร์ ย้อนหลัง 10 ปี" display="http://siamchart.com/stock-info/SNP/" xr:uid="{00000000-0004-0000-0000-0000DC050000}"/>
    <hyperlink ref="A559" r:id="rId1502" display="http://siamchart.com/stock-chart/SO/" xr:uid="{00000000-0004-0000-0000-0000DD050000}"/>
    <hyperlink ref="B559" r:id="rId1503" display="http://siamchart.com/stock-ichart/SO/" xr:uid="{00000000-0004-0000-0000-0000DE050000}"/>
    <hyperlink ref="C559" r:id="rId1504" tooltip="ตารางข้อมูลงบการเงิน รายควอเตอร์ ย้อนหลัง 10 ปี" display="http://siamchart.com/stock-info/SO/" xr:uid="{00000000-0004-0000-0000-0000DF050000}"/>
    <hyperlink ref="A560" r:id="rId1505" display="http://siamchart.com/stock-chart/SOLAR/" xr:uid="{00000000-0004-0000-0000-0000E0050000}"/>
    <hyperlink ref="B560" r:id="rId1506" display="http://siamchart.com/stock-ichart/SOLAR/" xr:uid="{00000000-0004-0000-0000-0000E1050000}"/>
    <hyperlink ref="C560" r:id="rId1507" tooltip="ตารางข้อมูลงบการเงิน รายควอเตอร์ ย้อนหลัง 10 ปี" display="http://siamchart.com/stock-info/SOLAR/" xr:uid="{00000000-0004-0000-0000-0000E2050000}"/>
    <hyperlink ref="A561" r:id="rId1508" display="http://siamchart.com/stock-chart/SONIC/" xr:uid="{00000000-0004-0000-0000-0000E3050000}"/>
    <hyperlink ref="B561" r:id="rId1509" display="http://siamchart.com/stock-ichart/SONIC/" xr:uid="{00000000-0004-0000-0000-0000E4050000}"/>
    <hyperlink ref="C561" r:id="rId1510" tooltip="ตารางข้อมูลงบการเงิน รายควอเตอร์ ย้อนหลัง 10 ปี" display="http://siamchart.com/stock-info/SONIC/" xr:uid="{00000000-0004-0000-0000-0000E5050000}"/>
    <hyperlink ref="A562" r:id="rId1511" display="http://siamchart.com/stock-chart/SORKON/" xr:uid="{00000000-0004-0000-0000-0000E6050000}"/>
    <hyperlink ref="B562" r:id="rId1512" display="http://siamchart.com/stock-ichart/SORKON/" xr:uid="{00000000-0004-0000-0000-0000E7050000}"/>
    <hyperlink ref="C562" r:id="rId1513" tooltip="ตารางข้อมูลงบการเงิน รายควอเตอร์ ย้อนหลัง 10 ปี" display="http://siamchart.com/stock-info/SORKON/" xr:uid="{00000000-0004-0000-0000-0000E8050000}"/>
    <hyperlink ref="A563" r:id="rId1514" display="http://siamchart.com/stock-chart/SPA/" xr:uid="{00000000-0004-0000-0000-0000E9050000}"/>
    <hyperlink ref="B563" r:id="rId1515" display="http://siamchart.com/stock-ichart/SPA/" xr:uid="{00000000-0004-0000-0000-0000EA050000}"/>
    <hyperlink ref="C563" r:id="rId1516" tooltip="ตารางข้อมูลงบการเงิน รายควอเตอร์ ย้อนหลัง 10 ปี" display="http://siamchart.com/stock-info/SPA/" xr:uid="{00000000-0004-0000-0000-0000EB050000}"/>
    <hyperlink ref="A564" r:id="rId1517" display="http://siamchart.com/stock-chart/SPACK/" xr:uid="{00000000-0004-0000-0000-0000EC050000}"/>
    <hyperlink ref="B564" r:id="rId1518" display="http://siamchart.com/stock-ichart/SPACK/" xr:uid="{00000000-0004-0000-0000-0000ED050000}"/>
    <hyperlink ref="C564" r:id="rId1519" tooltip="ตารางข้อมูลงบการเงิน รายควอเตอร์ ย้อนหลัง 10 ปี" display="http://siamchart.com/stock-info/SPACK/" xr:uid="{00000000-0004-0000-0000-0000EE050000}"/>
    <hyperlink ref="A565" r:id="rId1520" display="http://siamchart.com/stock-chart/SPALI/" xr:uid="{00000000-0004-0000-0000-0000EF050000}"/>
    <hyperlink ref="B565" r:id="rId1521" display="http://siamchart.com/stock-ichart/SPALI/" xr:uid="{00000000-0004-0000-0000-0000F0050000}"/>
    <hyperlink ref="C565" r:id="rId1522" tooltip="ตารางข้อมูลงบการเงิน รายควอเตอร์ ย้อนหลัง 10 ปี" display="http://siamchart.com/stock-info/SPALI/" xr:uid="{00000000-0004-0000-0000-0000F1050000}"/>
    <hyperlink ref="A566" r:id="rId1523" display="http://siamchart.com/stock-chart/SPC/" xr:uid="{00000000-0004-0000-0000-0000F2050000}"/>
    <hyperlink ref="B566" r:id="rId1524" display="http://siamchart.com/stock-ichart/SPC/" xr:uid="{00000000-0004-0000-0000-0000F3050000}"/>
    <hyperlink ref="C566" r:id="rId1525" tooltip="ตารางข้อมูลงบการเงิน รายควอเตอร์ ย้อนหลัง 10 ปี" display="http://siamchart.com/stock-info/SPC/" xr:uid="{00000000-0004-0000-0000-0000F4050000}"/>
    <hyperlink ref="A567" r:id="rId1526" display="http://siamchart.com/stock-chart/SPCG/" xr:uid="{00000000-0004-0000-0000-0000F5050000}"/>
    <hyperlink ref="B567" r:id="rId1527" display="http://siamchart.com/stock-ichart/SPCG/" xr:uid="{00000000-0004-0000-0000-0000F6050000}"/>
    <hyperlink ref="C567" r:id="rId1528" tooltip="ตารางข้อมูลงบการเงิน รายควอเตอร์ ย้อนหลัง 10 ปี" display="http://siamchart.com/stock-info/SPCG/" xr:uid="{00000000-0004-0000-0000-0000F7050000}"/>
    <hyperlink ref="A568" r:id="rId1529" display="http://siamchart.com/stock-chart/SPG/" xr:uid="{00000000-0004-0000-0000-0000F8050000}"/>
    <hyperlink ref="B568" r:id="rId1530" display="http://siamchart.com/stock-ichart/SPG/" xr:uid="{00000000-0004-0000-0000-0000F9050000}"/>
    <hyperlink ref="C568" r:id="rId1531" tooltip="ตารางข้อมูลงบการเงิน รายควอเตอร์ ย้อนหลัง 10 ปี" display="http://siamchart.com/stock-info/SPG/" xr:uid="{00000000-0004-0000-0000-0000FA050000}"/>
    <hyperlink ref="A569" r:id="rId1532" display="http://siamchart.com/stock-chart/SPI/" xr:uid="{00000000-0004-0000-0000-0000FB050000}"/>
    <hyperlink ref="B569" r:id="rId1533" display="http://siamchart.com/stock-ichart/SPI/" xr:uid="{00000000-0004-0000-0000-0000FC050000}"/>
    <hyperlink ref="C569" r:id="rId1534" tooltip="ตารางข้อมูลงบการเงิน รายควอเตอร์ ย้อนหลัง 10 ปี" display="http://siamchart.com/stock-info/SPI/" xr:uid="{00000000-0004-0000-0000-0000FD050000}"/>
    <hyperlink ref="A570" r:id="rId1535" display="http://siamchart.com/stock-chart/SPRC/" xr:uid="{00000000-0004-0000-0000-0000FE050000}"/>
    <hyperlink ref="B570" r:id="rId1536" display="http://siamchart.com/stock-ichart/SPRC/" xr:uid="{00000000-0004-0000-0000-0000FF050000}"/>
    <hyperlink ref="C570" r:id="rId1537" tooltip="ตารางข้อมูลงบการเงิน รายควอเตอร์ ย้อนหลัง 10 ปี" display="http://siamchart.com/stock-info/SPRC/" xr:uid="{00000000-0004-0000-0000-000000060000}"/>
    <hyperlink ref="A571" r:id="rId1538" display="http://siamchart.com/stock-chart/SPVI/" xr:uid="{00000000-0004-0000-0000-000001060000}"/>
    <hyperlink ref="B571" r:id="rId1539" display="http://siamchart.com/stock-ichart/SPVI/" xr:uid="{00000000-0004-0000-0000-000002060000}"/>
    <hyperlink ref="C571" r:id="rId1540" tooltip="ตารางข้อมูลงบการเงิน รายควอเตอร์ ย้อนหลัง 10 ปี" display="http://siamchart.com/stock-info/SPVI/" xr:uid="{00000000-0004-0000-0000-000003060000}"/>
    <hyperlink ref="A572" r:id="rId1541" display="http://siamchart.com/stock-chart/SQ/" xr:uid="{00000000-0004-0000-0000-000004060000}"/>
    <hyperlink ref="B572" r:id="rId1542" display="http://siamchart.com/stock-ichart/SQ/" xr:uid="{00000000-0004-0000-0000-000005060000}"/>
    <hyperlink ref="C572" r:id="rId1543" tooltip="ตารางข้อมูลงบการเงิน รายควอเตอร์ ย้อนหลัง 10 ปี" display="http://siamchart.com/stock-info/SQ/" xr:uid="{00000000-0004-0000-0000-000006060000}"/>
    <hyperlink ref="A573" r:id="rId1544" display="http://siamchart.com/stock-chart/SR/" xr:uid="{00000000-0004-0000-0000-000007060000}"/>
    <hyperlink ref="B573" r:id="rId1545" display="http://siamchart.com/stock-ichart/SR/" xr:uid="{00000000-0004-0000-0000-000008060000}"/>
    <hyperlink ref="C573" r:id="rId1546" tooltip="ตารางข้อมูลงบการเงิน รายควอเตอร์ ย้อนหลัง 10 ปี" display="http://siamchart.com/stock-info/SR/" xr:uid="{00000000-0004-0000-0000-000009060000}"/>
    <hyperlink ref="A574" r:id="rId1547" display="http://siamchart.com/stock-chart/SRICHA/" xr:uid="{00000000-0004-0000-0000-00000A060000}"/>
    <hyperlink ref="B574" r:id="rId1548" display="http://siamchart.com/stock-ichart/SRICHA/" xr:uid="{00000000-0004-0000-0000-00000B060000}"/>
    <hyperlink ref="C574" r:id="rId1549" tooltip="ตารางข้อมูลงบการเงิน รายควอเตอร์ ย้อนหลัง 10 ปี" display="http://siamchart.com/stock-info/SRICHA/" xr:uid="{00000000-0004-0000-0000-00000C060000}"/>
    <hyperlink ref="A575" r:id="rId1550" display="http://siamchart.com/stock-chart/SSC/" xr:uid="{00000000-0004-0000-0000-00000D060000}"/>
    <hyperlink ref="B575" r:id="rId1551" display="http://siamchart.com/stock-ichart/SSC/" xr:uid="{00000000-0004-0000-0000-00000E060000}"/>
    <hyperlink ref="A576" r:id="rId1552" display="http://siamchart.com/stock-chart/SSF/" xr:uid="{00000000-0004-0000-0000-00000F060000}"/>
    <hyperlink ref="B576" r:id="rId1553" display="http://siamchart.com/stock-ichart/SSF/" xr:uid="{00000000-0004-0000-0000-000010060000}"/>
    <hyperlink ref="A577" r:id="rId1554" display="http://siamchart.com/stock-chart/SSP/" xr:uid="{00000000-0004-0000-0000-000011060000}"/>
    <hyperlink ref="B577" r:id="rId1555" display="http://siamchart.com/stock-ichart/SSP/" xr:uid="{00000000-0004-0000-0000-000012060000}"/>
    <hyperlink ref="C577" r:id="rId1556" tooltip="ตารางข้อมูลงบการเงิน รายควอเตอร์ ย้อนหลัง 10 ปี" display="http://siamchart.com/stock-info/SSP/" xr:uid="{00000000-0004-0000-0000-000013060000}"/>
    <hyperlink ref="A578" r:id="rId1557" display="http://siamchart.com/stock-chart/SSSC/" xr:uid="{00000000-0004-0000-0000-000014060000}"/>
    <hyperlink ref="B578" r:id="rId1558" display="http://siamchart.com/stock-ichart/SSSC/" xr:uid="{00000000-0004-0000-0000-000015060000}"/>
    <hyperlink ref="C578" r:id="rId1559" tooltip="ตารางข้อมูลงบการเงิน รายควอเตอร์ ย้อนหลัง 10 ปี" display="http://siamchart.com/stock-info/SSSC/" xr:uid="{00000000-0004-0000-0000-000016060000}"/>
    <hyperlink ref="A579" r:id="rId1560" display="http://siamchart.com/stock-chart/SST/" xr:uid="{00000000-0004-0000-0000-000017060000}"/>
    <hyperlink ref="B579" r:id="rId1561" display="http://siamchart.com/stock-ichart/SST/" xr:uid="{00000000-0004-0000-0000-000018060000}"/>
    <hyperlink ref="C579" r:id="rId1562" tooltip="ตารางข้อมูลงบการเงิน รายควอเตอร์ ย้อนหลัง 10 ปี" display="http://siamchart.com/stock-info/SST/" xr:uid="{00000000-0004-0000-0000-000019060000}"/>
    <hyperlink ref="A580" r:id="rId1563" display="http://siamchart.com/stock-chart/STA/" xr:uid="{00000000-0004-0000-0000-00001A060000}"/>
    <hyperlink ref="B580" r:id="rId1564" display="http://siamchart.com/stock-ichart/STA/" xr:uid="{00000000-0004-0000-0000-00001B060000}"/>
    <hyperlink ref="C580" r:id="rId1565" tooltip="ตารางข้อมูลงบการเงิน รายควอเตอร์ ย้อนหลัง 10 ปี" display="http://siamchart.com/stock-info/STA/" xr:uid="{00000000-0004-0000-0000-00001C060000}"/>
    <hyperlink ref="A581" r:id="rId1566" display="http://siamchart.com/stock-chart/STANLY/" xr:uid="{00000000-0004-0000-0000-00001D060000}"/>
    <hyperlink ref="B581" r:id="rId1567" display="http://siamchart.com/stock-ichart/STANLY/" xr:uid="{00000000-0004-0000-0000-00001E060000}"/>
    <hyperlink ref="C581" r:id="rId1568" tooltip="ตารางข้อมูลงบการเงิน รายควอเตอร์ ย้อนหลัง 10 ปี" display="http://siamchart.com/stock-info/STANLY/" xr:uid="{00000000-0004-0000-0000-00001F060000}"/>
    <hyperlink ref="A582" r:id="rId1569" display="http://siamchart.com/stock-chart/STAR/" xr:uid="{00000000-0004-0000-0000-000020060000}"/>
    <hyperlink ref="B582" r:id="rId1570" display="http://siamchart.com/stock-ichart/STAR/" xr:uid="{00000000-0004-0000-0000-000021060000}"/>
    <hyperlink ref="A583" r:id="rId1571" display="http://siamchart.com/stock-chart/STARK/" xr:uid="{00000000-0004-0000-0000-000022060000}"/>
    <hyperlink ref="B583" r:id="rId1572" display="http://siamchart.com/stock-ichart/STARK/" xr:uid="{00000000-0004-0000-0000-000023060000}"/>
    <hyperlink ref="C583" r:id="rId1573" tooltip="ตารางข้อมูลงบการเงิน รายควอเตอร์ ย้อนหลัง 10 ปี" display="http://siamchart.com/stock-info/STARK/" xr:uid="{00000000-0004-0000-0000-000024060000}"/>
    <hyperlink ref="A584" r:id="rId1574" display="http://siamchart.com/stock-chart/STC/" xr:uid="{00000000-0004-0000-0000-000025060000}"/>
    <hyperlink ref="B584" r:id="rId1575" display="http://siamchart.com/stock-ichart/STC/" xr:uid="{00000000-0004-0000-0000-000026060000}"/>
    <hyperlink ref="C584" r:id="rId1576" tooltip="ตารางข้อมูลงบการเงิน รายควอเตอร์ ย้อนหลัง 10 ปี" display="http://siamchart.com/stock-info/STC/" xr:uid="{00000000-0004-0000-0000-000027060000}"/>
    <hyperlink ref="A585" r:id="rId1577" display="http://siamchart.com/stock-chart/STEC/" xr:uid="{00000000-0004-0000-0000-000028060000}"/>
    <hyperlink ref="B585" r:id="rId1578" display="http://siamchart.com/stock-ichart/STEC/" xr:uid="{00000000-0004-0000-0000-000029060000}"/>
    <hyperlink ref="C585" r:id="rId1579" tooltip="ตารางข้อมูลงบการเงิน รายควอเตอร์ ย้อนหลัง 10 ปี" display="http://siamchart.com/stock-info/STEC/" xr:uid="{00000000-0004-0000-0000-00002A060000}"/>
    <hyperlink ref="A586" r:id="rId1580" display="http://siamchart.com/stock-chart/STGT/" xr:uid="{00000000-0004-0000-0000-00002B060000}"/>
    <hyperlink ref="B586" r:id="rId1581" display="http://siamchart.com/stock-ichart/STGT/" xr:uid="{00000000-0004-0000-0000-00002C060000}"/>
    <hyperlink ref="C586" r:id="rId1582" tooltip="ตารางข้อมูลงบการเงิน รายควอเตอร์ ย้อนหลัง 10 ปี" display="http://siamchart.com/stock-info/STGT/" xr:uid="{00000000-0004-0000-0000-00002D060000}"/>
    <hyperlink ref="A587" r:id="rId1583" display="http://siamchart.com/stock-chart/STHAI/" xr:uid="{00000000-0004-0000-0000-00002E060000}"/>
    <hyperlink ref="B587" r:id="rId1584" display="http://siamchart.com/stock-ichart/STHAI/" xr:uid="{00000000-0004-0000-0000-00002F060000}"/>
    <hyperlink ref="A588" r:id="rId1585" display="http://siamchart.com/stock-chart/STI/" xr:uid="{00000000-0004-0000-0000-000030060000}"/>
    <hyperlink ref="B588" r:id="rId1586" display="http://siamchart.com/stock-ichart/STI/" xr:uid="{00000000-0004-0000-0000-000031060000}"/>
    <hyperlink ref="C588" r:id="rId1587" tooltip="ตารางข้อมูลงบการเงิน รายควอเตอร์ ย้อนหลัง 10 ปี" display="http://siamchart.com/stock-info/STI/" xr:uid="{00000000-0004-0000-0000-000032060000}"/>
    <hyperlink ref="A589" r:id="rId1588" display="http://siamchart.com/stock-chart/STPI/" xr:uid="{00000000-0004-0000-0000-000033060000}"/>
    <hyperlink ref="B589" r:id="rId1589" display="http://siamchart.com/stock-ichart/STPI/" xr:uid="{00000000-0004-0000-0000-000034060000}"/>
    <hyperlink ref="C589" r:id="rId1590" tooltip="ตารางข้อมูลงบการเงิน รายควอเตอร์ ย้อนหลัง 10 ปี" display="http://siamchart.com/stock-info/STPI/" xr:uid="{00000000-0004-0000-0000-000035060000}"/>
    <hyperlink ref="A590" r:id="rId1591" display="http://siamchart.com/stock-chart/SUC/" xr:uid="{00000000-0004-0000-0000-000036060000}"/>
    <hyperlink ref="B590" r:id="rId1592" display="http://siamchart.com/stock-ichart/SUC/" xr:uid="{00000000-0004-0000-0000-000037060000}"/>
    <hyperlink ref="C590" r:id="rId1593" tooltip="ตารางข้อมูลงบการเงิน รายควอเตอร์ ย้อนหลัง 10 ปี" display="http://siamchart.com/stock-info/SUC/" xr:uid="{00000000-0004-0000-0000-000038060000}"/>
    <hyperlink ref="A591" r:id="rId1594" display="http://siamchart.com/stock-chart/SUN/" xr:uid="{00000000-0004-0000-0000-000039060000}"/>
    <hyperlink ref="B591" r:id="rId1595" display="http://siamchart.com/stock-ichart/SUN/" xr:uid="{00000000-0004-0000-0000-00003A060000}"/>
    <hyperlink ref="C591" r:id="rId1596" tooltip="ตารางข้อมูลงบการเงิน รายควอเตอร์ ย้อนหลัง 10 ปี" display="http://siamchart.com/stock-info/SUN/" xr:uid="{00000000-0004-0000-0000-00003B060000}"/>
    <hyperlink ref="A592" r:id="rId1597" display="http://siamchart.com/stock-chart/SUPER/" xr:uid="{00000000-0004-0000-0000-00003C060000}"/>
    <hyperlink ref="B592" r:id="rId1598" display="http://siamchart.com/stock-ichart/SUPER/" xr:uid="{00000000-0004-0000-0000-00003D060000}"/>
    <hyperlink ref="C592" r:id="rId1599" tooltip="ตารางข้อมูลงบการเงิน รายควอเตอร์ ย้อนหลัง 10 ปี" display="http://siamchart.com/stock-info/SUPER/" xr:uid="{00000000-0004-0000-0000-00003E060000}"/>
    <hyperlink ref="A593" r:id="rId1600" display="http://siamchart.com/stock-chart/SUSCO/" xr:uid="{00000000-0004-0000-0000-00003F060000}"/>
    <hyperlink ref="B593" r:id="rId1601" display="http://siamchart.com/stock-ichart/SUSCO/" xr:uid="{00000000-0004-0000-0000-000040060000}"/>
    <hyperlink ref="C593" r:id="rId1602" tooltip="ตารางข้อมูลงบการเงิน รายควอเตอร์ ย้อนหลัง 10 ปี" display="http://siamchart.com/stock-info/SUSCO/" xr:uid="{00000000-0004-0000-0000-000041060000}"/>
    <hyperlink ref="A594" r:id="rId1603" display="http://siamchart.com/stock-chart/SUTHA/" xr:uid="{00000000-0004-0000-0000-000042060000}"/>
    <hyperlink ref="B594" r:id="rId1604" display="http://siamchart.com/stock-ichart/SUTHA/" xr:uid="{00000000-0004-0000-0000-000043060000}"/>
    <hyperlink ref="C594" r:id="rId1605" tooltip="ตารางข้อมูลงบการเงิน รายควอเตอร์ ย้อนหลัง 10 ปี" display="http://siamchart.com/stock-info/SUTHA/" xr:uid="{00000000-0004-0000-0000-000044060000}"/>
    <hyperlink ref="A595" r:id="rId1606" display="http://siamchart.com/stock-chart/SVH/" xr:uid="{00000000-0004-0000-0000-000045060000}"/>
    <hyperlink ref="B595" r:id="rId1607" display="http://siamchart.com/stock-ichart/SVH/" xr:uid="{00000000-0004-0000-0000-000046060000}"/>
    <hyperlink ref="C595" r:id="rId1608" tooltip="ตารางข้อมูลงบการเงิน รายควอเตอร์ ย้อนหลัง 10 ปี" display="http://siamchart.com/stock-info/SVH/" xr:uid="{00000000-0004-0000-0000-000047060000}"/>
    <hyperlink ref="A596" r:id="rId1609" display="http://siamchart.com/stock-chart/SVI/" xr:uid="{00000000-0004-0000-0000-000048060000}"/>
    <hyperlink ref="B596" r:id="rId1610" display="http://siamchart.com/stock-ichart/SVI/" xr:uid="{00000000-0004-0000-0000-000049060000}"/>
    <hyperlink ref="C596" r:id="rId1611" tooltip="ตารางข้อมูลงบการเงิน รายควอเตอร์ ย้อนหลัง 10 ปี" display="http://siamchart.com/stock-info/SVI/" xr:uid="{00000000-0004-0000-0000-00004A060000}"/>
    <hyperlink ref="A597" r:id="rId1612" display="http://siamchart.com/stock-chart/SVOA/" xr:uid="{00000000-0004-0000-0000-00004B060000}"/>
    <hyperlink ref="B597" r:id="rId1613" display="http://siamchart.com/stock-ichart/SVOA/" xr:uid="{00000000-0004-0000-0000-00004C060000}"/>
    <hyperlink ref="C597" r:id="rId1614" tooltip="ตารางข้อมูลงบการเงิน รายควอเตอร์ ย้อนหลัง 10 ปี" display="http://siamchart.com/stock-info/SVOA/" xr:uid="{00000000-0004-0000-0000-00004D060000}"/>
    <hyperlink ref="A598" r:id="rId1615" display="http://siamchart.com/stock-chart/SWC/" xr:uid="{00000000-0004-0000-0000-00004E060000}"/>
    <hyperlink ref="B598" r:id="rId1616" display="http://siamchart.com/stock-ichart/SWC/" xr:uid="{00000000-0004-0000-0000-00004F060000}"/>
    <hyperlink ref="C598" r:id="rId1617" tooltip="ตารางข้อมูลงบการเงิน รายควอเตอร์ ย้อนหลัง 10 ปี" display="http://siamchart.com/stock-info/SWC/" xr:uid="{00000000-0004-0000-0000-000050060000}"/>
    <hyperlink ref="A599" r:id="rId1618" display="http://siamchart.com/stock-chart/SYMC/" xr:uid="{00000000-0004-0000-0000-000051060000}"/>
    <hyperlink ref="B599" r:id="rId1619" display="http://siamchart.com/stock-ichart/SYMC/" xr:uid="{00000000-0004-0000-0000-000052060000}"/>
    <hyperlink ref="C599" r:id="rId1620" tooltip="ตารางข้อมูลงบการเงิน รายควอเตอร์ ย้อนหลัง 10 ปี" display="http://siamchart.com/stock-info/SYMC/" xr:uid="{00000000-0004-0000-0000-000053060000}"/>
    <hyperlink ref="A600" r:id="rId1621" display="http://siamchart.com/stock-chart/SYNEX/" xr:uid="{00000000-0004-0000-0000-000054060000}"/>
    <hyperlink ref="B600" r:id="rId1622" display="http://siamchart.com/stock-ichart/SYNEX/" xr:uid="{00000000-0004-0000-0000-000055060000}"/>
    <hyperlink ref="C600" r:id="rId1623" tooltip="ตารางข้อมูลงบการเงิน รายควอเตอร์ ย้อนหลัง 10 ปี" display="http://siamchart.com/stock-info/SYNEX/" xr:uid="{00000000-0004-0000-0000-000056060000}"/>
    <hyperlink ref="A601" r:id="rId1624" display="http://siamchart.com/stock-chart/SYNTEC/" xr:uid="{00000000-0004-0000-0000-000057060000}"/>
    <hyperlink ref="B601" r:id="rId1625" display="http://siamchart.com/stock-ichart/SYNTEC/" xr:uid="{00000000-0004-0000-0000-000058060000}"/>
    <hyperlink ref="C601" r:id="rId1626" tooltip="ตารางข้อมูลงบการเงิน รายควอเตอร์ ย้อนหลัง 10 ปี" display="http://siamchart.com/stock-info/SYNTEC/" xr:uid="{00000000-0004-0000-0000-000059060000}"/>
    <hyperlink ref="A602" r:id="rId1627" display="http://siamchart.com/stock-chart/T/" xr:uid="{00000000-0004-0000-0000-00005A060000}"/>
    <hyperlink ref="B602" r:id="rId1628" display="http://siamchart.com/stock-ichart/T/" xr:uid="{00000000-0004-0000-0000-00005B060000}"/>
    <hyperlink ref="C602" r:id="rId1629" tooltip="ตารางข้อมูลงบการเงิน รายควอเตอร์ ย้อนหลัง 10 ปี" display="http://siamchart.com/stock-info/T/" xr:uid="{00000000-0004-0000-0000-00005C060000}"/>
    <hyperlink ref="A603" r:id="rId1630" display="http://siamchart.com/stock-chart/TACC/" xr:uid="{00000000-0004-0000-0000-00005D060000}"/>
    <hyperlink ref="B603" r:id="rId1631" display="http://siamchart.com/stock-ichart/TACC/" xr:uid="{00000000-0004-0000-0000-00005E060000}"/>
    <hyperlink ref="C603" r:id="rId1632" tooltip="ตารางข้อมูลงบการเงิน รายควอเตอร์ ย้อนหลัง 10 ปี" display="http://siamchart.com/stock-info/TACC/" xr:uid="{00000000-0004-0000-0000-00005F060000}"/>
    <hyperlink ref="A604" r:id="rId1633" display="http://siamchart.com/stock-chart/TAE/" xr:uid="{00000000-0004-0000-0000-000060060000}"/>
    <hyperlink ref="B604" r:id="rId1634" display="http://siamchart.com/stock-ichart/TAE/" xr:uid="{00000000-0004-0000-0000-000061060000}"/>
    <hyperlink ref="C604" r:id="rId1635" tooltip="ตารางข้อมูลงบการเงิน รายควอเตอร์ ย้อนหลัง 10 ปี" display="http://siamchart.com/stock-info/TAE/" xr:uid="{00000000-0004-0000-0000-000062060000}"/>
    <hyperlink ref="A605" r:id="rId1636" display="http://siamchart.com/stock-chart/TAKUNI/" xr:uid="{00000000-0004-0000-0000-000063060000}"/>
    <hyperlink ref="B605" r:id="rId1637" display="http://siamchart.com/stock-ichart/TAKUNI/" xr:uid="{00000000-0004-0000-0000-000064060000}"/>
    <hyperlink ref="C605" r:id="rId1638" tooltip="ตารางข้อมูลงบการเงิน รายควอเตอร์ ย้อนหลัง 10 ปี" display="http://siamchart.com/stock-info/TAKUNI/" xr:uid="{00000000-0004-0000-0000-000065060000}"/>
    <hyperlink ref="A606" r:id="rId1639" display="http://siamchart.com/stock-chart/TAPAC/" xr:uid="{00000000-0004-0000-0000-000066060000}"/>
    <hyperlink ref="B606" r:id="rId1640" display="http://siamchart.com/stock-ichart/TAPAC/" xr:uid="{00000000-0004-0000-0000-000067060000}"/>
    <hyperlink ref="C606" r:id="rId1641" tooltip="ตารางข้อมูลงบการเงิน รายควอเตอร์ ย้อนหลัง 10 ปี" display="http://siamchart.com/stock-info/TAPAC/" xr:uid="{00000000-0004-0000-0000-000068060000}"/>
    <hyperlink ref="A607" r:id="rId1642" display="http://siamchart.com/stock-chart/TASCO/" xr:uid="{00000000-0004-0000-0000-000069060000}"/>
    <hyperlink ref="B607" r:id="rId1643" display="http://siamchart.com/stock-ichart/TASCO/" xr:uid="{00000000-0004-0000-0000-00006A060000}"/>
    <hyperlink ref="C607" r:id="rId1644" tooltip="ตารางข้อมูลงบการเงิน รายควอเตอร์ ย้อนหลัง 10 ปี" display="http://siamchart.com/stock-info/TASCO/" xr:uid="{00000000-0004-0000-0000-00006B060000}"/>
    <hyperlink ref="A608" r:id="rId1645" display="http://siamchart.com/stock-chart/TBSP/" xr:uid="{00000000-0004-0000-0000-00006C060000}"/>
    <hyperlink ref="B608" r:id="rId1646" display="http://siamchart.com/stock-ichart/TBSP/" xr:uid="{00000000-0004-0000-0000-00006D060000}"/>
    <hyperlink ref="C608" r:id="rId1647" tooltip="ตารางข้อมูลงบการเงิน รายควอเตอร์ ย้อนหลัง 10 ปี" display="http://siamchart.com/stock-info/TBSP/" xr:uid="{00000000-0004-0000-0000-00006E060000}"/>
    <hyperlink ref="A609" r:id="rId1648" display="http://siamchart.com/stock-chart/TC/" xr:uid="{00000000-0004-0000-0000-00006F060000}"/>
    <hyperlink ref="B609" r:id="rId1649" display="http://siamchart.com/stock-ichart/TC/" xr:uid="{00000000-0004-0000-0000-000070060000}"/>
    <hyperlink ref="C609" r:id="rId1650" tooltip="ตารางข้อมูลงบการเงิน รายควอเตอร์ ย้อนหลัง 10 ปี" display="http://siamchart.com/stock-info/TC/" xr:uid="{00000000-0004-0000-0000-000071060000}"/>
    <hyperlink ref="A610" r:id="rId1651" display="http://siamchart.com/stock-chart/TCAP/" xr:uid="{00000000-0004-0000-0000-000072060000}"/>
    <hyperlink ref="B610" r:id="rId1652" display="http://siamchart.com/stock-ichart/TCAP/" xr:uid="{00000000-0004-0000-0000-000073060000}"/>
    <hyperlink ref="C610" r:id="rId1653" tooltip="ตารางข้อมูลงบการเงิน รายควอเตอร์ ย้อนหลัง 10 ปี" display="http://siamchart.com/stock-info/TCAP/" xr:uid="{00000000-0004-0000-0000-000074060000}"/>
    <hyperlink ref="A611" r:id="rId1654" display="http://siamchart.com/stock-chart/TCC/" xr:uid="{00000000-0004-0000-0000-000075060000}"/>
    <hyperlink ref="B611" r:id="rId1655" display="http://siamchart.com/stock-ichart/TCC/" xr:uid="{00000000-0004-0000-0000-000076060000}"/>
    <hyperlink ref="C611" r:id="rId1656" tooltip="ตารางข้อมูลงบการเงิน รายควอเตอร์ ย้อนหลัง 10 ปี" display="http://siamchart.com/stock-info/TCC/" xr:uid="{00000000-0004-0000-0000-000077060000}"/>
    <hyperlink ref="A612" r:id="rId1657" display="http://siamchart.com/stock-chart/TCCC/" xr:uid="{00000000-0004-0000-0000-000078060000}"/>
    <hyperlink ref="B612" r:id="rId1658" display="http://siamchart.com/stock-ichart/TCCC/" xr:uid="{00000000-0004-0000-0000-000079060000}"/>
    <hyperlink ref="C612" r:id="rId1659" tooltip="ตารางข้อมูลงบการเงิน รายควอเตอร์ ย้อนหลัง 10 ปี" display="http://siamchart.com/stock-info/TCCC/" xr:uid="{00000000-0004-0000-0000-00007A060000}"/>
    <hyperlink ref="A613" r:id="rId1660" display="http://siamchart.com/stock-chart/TCJ/" xr:uid="{00000000-0004-0000-0000-00007B060000}"/>
    <hyperlink ref="B613" r:id="rId1661" display="http://siamchart.com/stock-ichart/TCJ/" xr:uid="{00000000-0004-0000-0000-00007C060000}"/>
    <hyperlink ref="C613" r:id="rId1662" tooltip="ตารางข้อมูลงบการเงิน รายควอเตอร์ ย้อนหลัง 10 ปี" display="http://siamchart.com/stock-info/TCJ/" xr:uid="{00000000-0004-0000-0000-00007D060000}"/>
    <hyperlink ref="A614" r:id="rId1663" display="http://siamchart.com/stock-chart/TCMC/" xr:uid="{00000000-0004-0000-0000-00007E060000}"/>
    <hyperlink ref="B614" r:id="rId1664" display="http://siamchart.com/stock-ichart/TCMC/" xr:uid="{00000000-0004-0000-0000-00007F060000}"/>
    <hyperlink ref="C614" r:id="rId1665" tooltip="ตารางข้อมูลงบการเงิน รายควอเตอร์ ย้อนหลัง 10 ปี" display="http://siamchart.com/stock-info/TCMC/" xr:uid="{00000000-0004-0000-0000-000080060000}"/>
    <hyperlink ref="A615" r:id="rId1666" display="http://siamchart.com/stock-chart/TCOAT/" xr:uid="{00000000-0004-0000-0000-000081060000}"/>
    <hyperlink ref="B615" r:id="rId1667" display="http://siamchart.com/stock-ichart/TCOAT/" xr:uid="{00000000-0004-0000-0000-000082060000}"/>
    <hyperlink ref="C615" r:id="rId1668" tooltip="ตารางข้อมูลงบการเงิน รายควอเตอร์ ย้อนหลัง 10 ปี" display="http://siamchart.com/stock-info/TCOAT/" xr:uid="{00000000-0004-0000-0000-000083060000}"/>
    <hyperlink ref="A616" r:id="rId1669" display="http://siamchart.com/stock-chart/TEAM/" xr:uid="{00000000-0004-0000-0000-000084060000}"/>
    <hyperlink ref="B616" r:id="rId1670" display="http://siamchart.com/stock-ichart/TEAM/" xr:uid="{00000000-0004-0000-0000-000085060000}"/>
    <hyperlink ref="C616" r:id="rId1671" tooltip="ตารางข้อมูลงบการเงิน รายควอเตอร์ ย้อนหลัง 10 ปี" display="http://siamchart.com/stock-info/TEAM/" xr:uid="{00000000-0004-0000-0000-000086060000}"/>
    <hyperlink ref="A617" r:id="rId1672" display="http://siamchart.com/stock-chart/TEAMG/" xr:uid="{00000000-0004-0000-0000-000087060000}"/>
    <hyperlink ref="B617" r:id="rId1673" display="http://siamchart.com/stock-ichart/TEAMG/" xr:uid="{00000000-0004-0000-0000-000088060000}"/>
    <hyperlink ref="C617" r:id="rId1674" tooltip="ตารางข้อมูลงบการเงิน รายควอเตอร์ ย้อนหลัง 10 ปี" display="http://siamchart.com/stock-info/TEAMG/" xr:uid="{00000000-0004-0000-0000-000089060000}"/>
    <hyperlink ref="A618" r:id="rId1675" display="http://siamchart.com/stock-chart/TFG/" xr:uid="{00000000-0004-0000-0000-00008A060000}"/>
    <hyperlink ref="B618" r:id="rId1676" display="http://siamchart.com/stock-ichart/TFG/" xr:uid="{00000000-0004-0000-0000-00008B060000}"/>
    <hyperlink ref="C618" r:id="rId1677" tooltip="ตารางข้อมูลงบการเงิน รายควอเตอร์ ย้อนหลัง 10 ปี" display="http://siamchart.com/stock-info/TFG/" xr:uid="{00000000-0004-0000-0000-00008C060000}"/>
    <hyperlink ref="A619" r:id="rId1678" display="http://siamchart.com/stock-chart/TFI/" xr:uid="{00000000-0004-0000-0000-00008D060000}"/>
    <hyperlink ref="B619" r:id="rId1679" display="http://siamchart.com/stock-ichart/TFI/" xr:uid="{00000000-0004-0000-0000-00008E060000}"/>
    <hyperlink ref="C619" r:id="rId1680" tooltip="ตารางข้อมูลงบการเงิน รายควอเตอร์ ย้อนหลัง 10 ปี" display="http://siamchart.com/stock-info/TFI/" xr:uid="{00000000-0004-0000-0000-00008F060000}"/>
    <hyperlink ref="A620" r:id="rId1681" display="http://siamchart.com/stock-chart/TFMAMA/" xr:uid="{00000000-0004-0000-0000-000090060000}"/>
    <hyperlink ref="B620" r:id="rId1682" display="http://siamchart.com/stock-ichart/TFMAMA/" xr:uid="{00000000-0004-0000-0000-000091060000}"/>
    <hyperlink ref="C620" r:id="rId1683" tooltip="ตารางข้อมูลงบการเงิน รายควอเตอร์ ย้อนหลัง 10 ปี" display="http://siamchart.com/stock-info/TFMAMA/" xr:uid="{00000000-0004-0000-0000-000092060000}"/>
    <hyperlink ref="A621" r:id="rId1684" display="http://siamchart.com/stock-chart/TGH/" xr:uid="{00000000-0004-0000-0000-000093060000}"/>
    <hyperlink ref="B621" r:id="rId1685" display="http://siamchart.com/stock-ichart/TGH/" xr:uid="{00000000-0004-0000-0000-000094060000}"/>
    <hyperlink ref="C621" r:id="rId1686" tooltip="ตารางข้อมูลงบการเงิน รายควอเตอร์ ย้อนหลัง 10 ปี" display="http://siamchart.com/stock-info/TGH/" xr:uid="{00000000-0004-0000-0000-000095060000}"/>
    <hyperlink ref="A622" r:id="rId1687" display="http://siamchart.com/stock-chart/TGPRO/" xr:uid="{00000000-0004-0000-0000-000096060000}"/>
    <hyperlink ref="B622" r:id="rId1688" display="http://siamchart.com/stock-ichart/TGPRO/" xr:uid="{00000000-0004-0000-0000-000097060000}"/>
    <hyperlink ref="C622" r:id="rId1689" tooltip="ตารางข้อมูลงบการเงิน รายควอเตอร์ ย้อนหลัง 10 ปี" display="http://siamchart.com/stock-info/TGPRO/" xr:uid="{00000000-0004-0000-0000-000098060000}"/>
    <hyperlink ref="A623" r:id="rId1690" display="http://siamchart.com/stock-chart/TH/" xr:uid="{00000000-0004-0000-0000-000099060000}"/>
    <hyperlink ref="B623" r:id="rId1691" display="http://siamchart.com/stock-ichart/TH/" xr:uid="{00000000-0004-0000-0000-00009A060000}"/>
    <hyperlink ref="C623" r:id="rId1692" tooltip="ตารางข้อมูลงบการเงิน รายควอเตอร์ ย้อนหลัง 10 ปี" display="http://siamchart.com/stock-info/TH/" xr:uid="{00000000-0004-0000-0000-00009B060000}"/>
    <hyperlink ref="A624" r:id="rId1693" display="http://siamchart.com/stock-chart/THAI/" xr:uid="{00000000-0004-0000-0000-00009C060000}"/>
    <hyperlink ref="B624" r:id="rId1694" display="http://siamchart.com/stock-ichart/THAI/" xr:uid="{00000000-0004-0000-0000-00009D060000}"/>
    <hyperlink ref="A625" r:id="rId1695" display="http://siamchart.com/stock-chart/THANA/" xr:uid="{00000000-0004-0000-0000-00009E060000}"/>
    <hyperlink ref="B625" r:id="rId1696" display="http://siamchart.com/stock-ichart/THANA/" xr:uid="{00000000-0004-0000-0000-00009F060000}"/>
    <hyperlink ref="C625" r:id="rId1697" tooltip="ตารางข้อมูลงบการเงิน รายควอเตอร์ ย้อนหลัง 10 ปี" display="http://siamchart.com/stock-info/THANA/" xr:uid="{00000000-0004-0000-0000-0000A0060000}"/>
    <hyperlink ref="A626" r:id="rId1698" display="http://siamchart.com/stock-chart/THANI/" xr:uid="{00000000-0004-0000-0000-0000A1060000}"/>
    <hyperlink ref="B626" r:id="rId1699" display="http://siamchart.com/stock-ichart/THANI/" xr:uid="{00000000-0004-0000-0000-0000A2060000}"/>
    <hyperlink ref="C626" r:id="rId1700" tooltip="ตารางข้อมูลงบการเงิน รายควอเตอร์ ย้อนหลัง 10 ปี" display="http://siamchart.com/stock-info/THANI/" xr:uid="{00000000-0004-0000-0000-0000A3060000}"/>
    <hyperlink ref="A627" r:id="rId1701" display="http://siamchart.com/stock-chart/THCOM/" xr:uid="{00000000-0004-0000-0000-0000A4060000}"/>
    <hyperlink ref="B627" r:id="rId1702" display="http://siamchart.com/stock-ichart/THCOM/" xr:uid="{00000000-0004-0000-0000-0000A5060000}"/>
    <hyperlink ref="C627" r:id="rId1703" tooltip="ตารางข้อมูลงบการเงิน รายควอเตอร์ ย้อนหลัง 10 ปี" display="http://siamchart.com/stock-info/THCOM/" xr:uid="{00000000-0004-0000-0000-0000A6060000}"/>
    <hyperlink ref="A628" r:id="rId1704" display="http://siamchart.com/stock-chart/THE/" xr:uid="{00000000-0004-0000-0000-0000A7060000}"/>
    <hyperlink ref="B628" r:id="rId1705" display="http://siamchart.com/stock-ichart/THE/" xr:uid="{00000000-0004-0000-0000-0000A8060000}"/>
    <hyperlink ref="C628" r:id="rId1706" tooltip="ตารางข้อมูลงบการเงิน รายควอเตอร์ ย้อนหลัง 10 ปี" display="http://siamchart.com/stock-info/THE/" xr:uid="{00000000-0004-0000-0000-0000A9060000}"/>
    <hyperlink ref="A629" r:id="rId1707" display="http://siamchart.com/stock-chart/THG/" xr:uid="{00000000-0004-0000-0000-0000AA060000}"/>
    <hyperlink ref="B629" r:id="rId1708" display="http://siamchart.com/stock-ichart/THG/" xr:uid="{00000000-0004-0000-0000-0000AB060000}"/>
    <hyperlink ref="C629" r:id="rId1709" tooltip="ตารางข้อมูลงบการเงิน รายควอเตอร์ ย้อนหลัง 10 ปี" display="http://siamchart.com/stock-info/THG/" xr:uid="{00000000-0004-0000-0000-0000AC060000}"/>
    <hyperlink ref="A630" r:id="rId1710" display="http://siamchart.com/stock-chart/THIP/" xr:uid="{00000000-0004-0000-0000-0000AD060000}"/>
    <hyperlink ref="B630" r:id="rId1711" display="http://siamchart.com/stock-ichart/THIP/" xr:uid="{00000000-0004-0000-0000-0000AE060000}"/>
    <hyperlink ref="C630" r:id="rId1712" tooltip="ตารางข้อมูลงบการเงิน รายควอเตอร์ ย้อนหลัง 10 ปี" display="http://siamchart.com/stock-info/THIP/" xr:uid="{00000000-0004-0000-0000-0000AF060000}"/>
    <hyperlink ref="A631" r:id="rId1713" display="http://siamchart.com/stock-chart/THL/" xr:uid="{00000000-0004-0000-0000-0000B0060000}"/>
    <hyperlink ref="B631" r:id="rId1714" display="http://siamchart.com/stock-ichart/THL/" xr:uid="{00000000-0004-0000-0000-0000B1060000}"/>
    <hyperlink ref="A632" r:id="rId1715" display="http://siamchart.com/stock-chart/THMUI/" xr:uid="{00000000-0004-0000-0000-0000B2060000}"/>
    <hyperlink ref="B632" r:id="rId1716" display="http://siamchart.com/stock-ichart/THMUI/" xr:uid="{00000000-0004-0000-0000-0000B3060000}"/>
    <hyperlink ref="C632" r:id="rId1717" tooltip="ตารางข้อมูลงบการเงิน รายควอเตอร์ ย้อนหลัง 10 ปี" display="http://siamchart.com/stock-info/THMUI/" xr:uid="{00000000-0004-0000-0000-0000B4060000}"/>
    <hyperlink ref="A633" r:id="rId1718" display="http://siamchart.com/stock-chart/THRE/" xr:uid="{00000000-0004-0000-0000-0000B5060000}"/>
    <hyperlink ref="B633" r:id="rId1719" display="http://siamchart.com/stock-ichart/THRE/" xr:uid="{00000000-0004-0000-0000-0000B6060000}"/>
    <hyperlink ref="C633" r:id="rId1720" tooltip="ตารางข้อมูลงบการเงิน รายควอเตอร์ ย้อนหลัง 10 ปี" display="http://siamchart.com/stock-info/THRE/" xr:uid="{00000000-0004-0000-0000-0000B7060000}"/>
    <hyperlink ref="A634" r:id="rId1721" display="http://siamchart.com/stock-chart/THREL/" xr:uid="{00000000-0004-0000-0000-0000B8060000}"/>
    <hyperlink ref="B634" r:id="rId1722" display="http://siamchart.com/stock-ichart/THREL/" xr:uid="{00000000-0004-0000-0000-0000B9060000}"/>
    <hyperlink ref="C634" r:id="rId1723" tooltip="ตารางข้อมูลงบการเงิน รายควอเตอร์ ย้อนหลัง 10 ปี" display="http://siamchart.com/stock-info/THREL/" xr:uid="{00000000-0004-0000-0000-0000BA060000}"/>
    <hyperlink ref="A635" r:id="rId1724" display="http://siamchart.com/stock-chart/TIDLOR/" xr:uid="{00000000-0004-0000-0000-0000BB060000}"/>
    <hyperlink ref="B635" r:id="rId1725" display="http://siamchart.com/stock-ichart/TIDLOR/" xr:uid="{00000000-0004-0000-0000-0000BC060000}"/>
    <hyperlink ref="C635" r:id="rId1726" tooltip="ตารางข้อมูลงบการเงิน รายควอเตอร์ ย้อนหลัง 10 ปี" display="http://siamchart.com/stock-info/TIDLOR/" xr:uid="{00000000-0004-0000-0000-0000BD060000}"/>
    <hyperlink ref="A636" r:id="rId1727" display="http://siamchart.com/stock-chart/TIGER/" xr:uid="{00000000-0004-0000-0000-0000BE060000}"/>
    <hyperlink ref="B636" r:id="rId1728" display="http://siamchart.com/stock-ichart/TIGER/" xr:uid="{00000000-0004-0000-0000-0000BF060000}"/>
    <hyperlink ref="C636" r:id="rId1729" tooltip="ตารางข้อมูลงบการเงิน รายควอเตอร์ ย้อนหลัง 10 ปี" display="http://siamchart.com/stock-info/TIGER/" xr:uid="{00000000-0004-0000-0000-0000C0060000}"/>
    <hyperlink ref="A637" r:id="rId1730" display="http://siamchart.com/stock-chart/TIP/" xr:uid="{00000000-0004-0000-0000-0000C1060000}"/>
    <hyperlink ref="B637" r:id="rId1731" display="http://siamchart.com/stock-ichart/TIP/" xr:uid="{00000000-0004-0000-0000-0000C2060000}"/>
    <hyperlink ref="C637" r:id="rId1732" tooltip="ตารางข้อมูลงบการเงิน รายควอเตอร์ ย้อนหลัง 10 ปี" display="http://siamchart.com/stock-info/TIP/" xr:uid="{00000000-0004-0000-0000-0000C3060000}"/>
    <hyperlink ref="A638" r:id="rId1733" display="http://siamchart.com/stock-chart/TIPCO/" xr:uid="{00000000-0004-0000-0000-0000C4060000}"/>
    <hyperlink ref="B638" r:id="rId1734" display="http://siamchart.com/stock-ichart/TIPCO/" xr:uid="{00000000-0004-0000-0000-0000C5060000}"/>
    <hyperlink ref="C638" r:id="rId1735" tooltip="ตารางข้อมูลงบการเงิน รายควอเตอร์ ย้อนหลัง 10 ปี" display="http://siamchart.com/stock-info/TIPCO/" xr:uid="{00000000-0004-0000-0000-0000C6060000}"/>
    <hyperlink ref="A639" r:id="rId1736" display="http://siamchart.com/stock-chart/TISCO/" xr:uid="{00000000-0004-0000-0000-0000C7060000}"/>
    <hyperlink ref="B639" r:id="rId1737" display="http://siamchart.com/stock-ichart/TISCO/" xr:uid="{00000000-0004-0000-0000-0000C8060000}"/>
    <hyperlink ref="C639" r:id="rId1738" tooltip="ตารางข้อมูลงบการเงิน รายควอเตอร์ ย้อนหลัง 10 ปี" display="http://siamchart.com/stock-info/TISCO/" xr:uid="{00000000-0004-0000-0000-0000C9060000}"/>
    <hyperlink ref="A640" r:id="rId1739" display="http://siamchart.com/stock-chart/TITLE/" xr:uid="{00000000-0004-0000-0000-0000CA060000}"/>
    <hyperlink ref="B640" r:id="rId1740" display="http://siamchart.com/stock-ichart/TITLE/" xr:uid="{00000000-0004-0000-0000-0000CB060000}"/>
    <hyperlink ref="C640" r:id="rId1741" tooltip="ตารางข้อมูลงบการเงิน รายควอเตอร์ ย้อนหลัง 10 ปี" display="http://siamchart.com/stock-info/TITLE/" xr:uid="{00000000-0004-0000-0000-0000CC060000}"/>
    <hyperlink ref="A641" r:id="rId1742" display="http://siamchart.com/stock-chart/TK/" xr:uid="{00000000-0004-0000-0000-0000CD060000}"/>
    <hyperlink ref="B641" r:id="rId1743" display="http://siamchart.com/stock-ichart/TK/" xr:uid="{00000000-0004-0000-0000-0000CE060000}"/>
    <hyperlink ref="C641" r:id="rId1744" tooltip="ตารางข้อมูลงบการเงิน รายควอเตอร์ ย้อนหลัง 10 ปี" display="http://siamchart.com/stock-info/TK/" xr:uid="{00000000-0004-0000-0000-0000CF060000}"/>
    <hyperlink ref="A642" r:id="rId1745" display="http://siamchart.com/stock-chart/TKN/" xr:uid="{00000000-0004-0000-0000-0000D0060000}"/>
    <hyperlink ref="B642" r:id="rId1746" display="http://siamchart.com/stock-ichart/TKN/" xr:uid="{00000000-0004-0000-0000-0000D1060000}"/>
    <hyperlink ref="C642" r:id="rId1747" tooltip="ตารางข้อมูลงบการเงิน รายควอเตอร์ ย้อนหลัง 10 ปี" display="http://siamchart.com/stock-info/TKN/" xr:uid="{00000000-0004-0000-0000-0000D2060000}"/>
    <hyperlink ref="A643" r:id="rId1748" display="http://siamchart.com/stock-chart/TKS/" xr:uid="{00000000-0004-0000-0000-0000D3060000}"/>
    <hyperlink ref="B643" r:id="rId1749" display="http://siamchart.com/stock-ichart/TKS/" xr:uid="{00000000-0004-0000-0000-0000D4060000}"/>
    <hyperlink ref="C643" r:id="rId1750" tooltip="ตารางข้อมูลงบการเงิน รายควอเตอร์ ย้อนหลัง 10 ปี" display="http://siamchart.com/stock-info/TKS/" xr:uid="{00000000-0004-0000-0000-0000D5060000}"/>
    <hyperlink ref="A644" r:id="rId1751" display="http://siamchart.com/stock-chart/TKT/" xr:uid="{00000000-0004-0000-0000-0000D6060000}"/>
    <hyperlink ref="B644" r:id="rId1752" display="http://siamchart.com/stock-ichart/TKT/" xr:uid="{00000000-0004-0000-0000-0000D7060000}"/>
    <hyperlink ref="C644" r:id="rId1753" tooltip="ตารางข้อมูลงบการเงิน รายควอเตอร์ ย้อนหลัง 10 ปี" display="http://siamchart.com/stock-info/TKT/" xr:uid="{00000000-0004-0000-0000-0000D8060000}"/>
    <hyperlink ref="A645" r:id="rId1754" display="http://siamchart.com/stock-chart/TM/" xr:uid="{00000000-0004-0000-0000-0000D9060000}"/>
    <hyperlink ref="B645" r:id="rId1755" display="http://siamchart.com/stock-ichart/TM/" xr:uid="{00000000-0004-0000-0000-0000DA060000}"/>
    <hyperlink ref="C645" r:id="rId1756" tooltip="ตารางข้อมูลงบการเงิน รายควอเตอร์ ย้อนหลัง 10 ปี" display="http://siamchart.com/stock-info/TM/" xr:uid="{00000000-0004-0000-0000-0000DB060000}"/>
    <hyperlink ref="A646" r:id="rId1757" display="http://siamchart.com/stock-chart/TMB/" xr:uid="{00000000-0004-0000-0000-0000DC060000}"/>
    <hyperlink ref="B646" r:id="rId1758" display="http://siamchart.com/stock-ichart/TMB/" xr:uid="{00000000-0004-0000-0000-0000DD060000}"/>
    <hyperlink ref="A647" r:id="rId1759" display="http://siamchart.com/stock-chart/TMC/" xr:uid="{00000000-0004-0000-0000-0000DE060000}"/>
    <hyperlink ref="B647" r:id="rId1760" display="http://siamchart.com/stock-ichart/TMC/" xr:uid="{00000000-0004-0000-0000-0000DF060000}"/>
    <hyperlink ref="C647" r:id="rId1761" tooltip="ตารางข้อมูลงบการเงิน รายควอเตอร์ ย้อนหลัง 10 ปี" display="http://siamchart.com/stock-info/TMC/" xr:uid="{00000000-0004-0000-0000-0000E0060000}"/>
    <hyperlink ref="A648" r:id="rId1762" display="http://siamchart.com/stock-chart/TMD/" xr:uid="{00000000-0004-0000-0000-0000E1060000}"/>
    <hyperlink ref="B648" r:id="rId1763" display="http://siamchart.com/stock-ichart/TMD/" xr:uid="{00000000-0004-0000-0000-0000E2060000}"/>
    <hyperlink ref="C648" r:id="rId1764" tooltip="ตารางข้อมูลงบการเงิน รายควอเตอร์ ย้อนหลัง 10 ปี" display="http://siamchart.com/stock-info/TMD/" xr:uid="{00000000-0004-0000-0000-0000E3060000}"/>
    <hyperlink ref="A649" r:id="rId1765" display="http://siamchart.com/stock-chart/TMI/" xr:uid="{00000000-0004-0000-0000-0000E4060000}"/>
    <hyperlink ref="B649" r:id="rId1766" display="http://siamchart.com/stock-ichart/TMI/" xr:uid="{00000000-0004-0000-0000-0000E5060000}"/>
    <hyperlink ref="C649" r:id="rId1767" tooltip="ตารางข้อมูลงบการเงิน รายควอเตอร์ ย้อนหลัง 10 ปี" display="http://siamchart.com/stock-info/TMI/" xr:uid="{00000000-0004-0000-0000-0000E6060000}"/>
    <hyperlink ref="A650" r:id="rId1768" display="http://siamchart.com/stock-chart/TMILL/" xr:uid="{00000000-0004-0000-0000-0000E7060000}"/>
    <hyperlink ref="B650" r:id="rId1769" display="http://siamchart.com/stock-ichart/TMILL/" xr:uid="{00000000-0004-0000-0000-0000E8060000}"/>
    <hyperlink ref="C650" r:id="rId1770" tooltip="ตารางข้อมูลงบการเงิน รายควอเตอร์ ย้อนหลัง 10 ปี" display="http://siamchart.com/stock-info/TMILL/" xr:uid="{00000000-0004-0000-0000-0000E9060000}"/>
    <hyperlink ref="A651" r:id="rId1771" display="http://siamchart.com/stock-chart/TMT/" xr:uid="{00000000-0004-0000-0000-0000EA060000}"/>
    <hyperlink ref="B651" r:id="rId1772" display="http://siamchart.com/stock-ichart/TMT/" xr:uid="{00000000-0004-0000-0000-0000EB060000}"/>
    <hyperlink ref="C651" r:id="rId1773" tooltip="ตารางข้อมูลงบการเงิน รายควอเตอร์ ย้อนหลัง 10 ปี" display="http://siamchart.com/stock-info/TMT/" xr:uid="{00000000-0004-0000-0000-0000EC060000}"/>
    <hyperlink ref="A652" r:id="rId1774" display="http://siamchart.com/stock-chart/TMW/" xr:uid="{00000000-0004-0000-0000-0000ED060000}"/>
    <hyperlink ref="B652" r:id="rId1775" display="http://siamchart.com/stock-ichart/TMW/" xr:uid="{00000000-0004-0000-0000-0000EE060000}"/>
    <hyperlink ref="C652" r:id="rId1776" tooltip="ตารางข้อมูลงบการเงิน รายควอเตอร์ ย้อนหลัง 10 ปี" display="http://siamchart.com/stock-info/TMW/" xr:uid="{00000000-0004-0000-0000-0000EF060000}"/>
    <hyperlink ref="A653" r:id="rId1777" display="http://siamchart.com/stock-chart/TNDT/" xr:uid="{00000000-0004-0000-0000-0000F0060000}"/>
    <hyperlink ref="B653" r:id="rId1778" display="http://siamchart.com/stock-ichart/TNDT/" xr:uid="{00000000-0004-0000-0000-0000F1060000}"/>
    <hyperlink ref="C653" r:id="rId1779" tooltip="ตารางข้อมูลงบการเงิน รายควอเตอร์ ย้อนหลัง 10 ปี" display="http://siamchart.com/stock-info/TNDT/" xr:uid="{00000000-0004-0000-0000-0000F2060000}"/>
    <hyperlink ref="A654" r:id="rId1780" display="http://siamchart.com/stock-chart/TNH/" xr:uid="{00000000-0004-0000-0000-0000F3060000}"/>
    <hyperlink ref="B654" r:id="rId1781" display="http://siamchart.com/stock-ichart/TNH/" xr:uid="{00000000-0004-0000-0000-0000F4060000}"/>
    <hyperlink ref="C654" r:id="rId1782" tooltip="ตารางข้อมูลงบการเงิน รายควอเตอร์ ย้อนหลัง 10 ปี" display="http://siamchart.com/stock-info/TNH/" xr:uid="{00000000-0004-0000-0000-0000F5060000}"/>
    <hyperlink ref="A655" r:id="rId1783" display="http://siamchart.com/stock-chart/TNITY/" xr:uid="{00000000-0004-0000-0000-0000F6060000}"/>
    <hyperlink ref="B655" r:id="rId1784" display="http://siamchart.com/stock-ichart/TNITY/" xr:uid="{00000000-0004-0000-0000-0000F7060000}"/>
    <hyperlink ref="C655" r:id="rId1785" tooltip="ตารางข้อมูลงบการเงิน รายควอเตอร์ ย้อนหลัง 10 ปี" display="http://siamchart.com/stock-info/TNITY/" xr:uid="{00000000-0004-0000-0000-0000F8060000}"/>
    <hyperlink ref="A656" r:id="rId1786" display="http://siamchart.com/stock-chart/TNL/" xr:uid="{00000000-0004-0000-0000-0000F9060000}"/>
    <hyperlink ref="B656" r:id="rId1787" display="http://siamchart.com/stock-ichart/TNL/" xr:uid="{00000000-0004-0000-0000-0000FA060000}"/>
    <hyperlink ref="A657" r:id="rId1788" display="http://siamchart.com/stock-chart/TNP/" xr:uid="{00000000-0004-0000-0000-0000FB060000}"/>
    <hyperlink ref="B657" r:id="rId1789" display="http://siamchart.com/stock-ichart/TNP/" xr:uid="{00000000-0004-0000-0000-0000FC060000}"/>
    <hyperlink ref="C657" r:id="rId1790" tooltip="ตารางข้อมูลงบการเงิน รายควอเตอร์ ย้อนหลัง 10 ปี" display="http://siamchart.com/stock-info/TNP/" xr:uid="{00000000-0004-0000-0000-0000FD060000}"/>
    <hyperlink ref="A658" r:id="rId1791" display="http://siamchart.com/stock-chart/TNPC/" xr:uid="{00000000-0004-0000-0000-0000FE060000}"/>
    <hyperlink ref="B658" r:id="rId1792" display="http://siamchart.com/stock-ichart/TNPC/" xr:uid="{00000000-0004-0000-0000-0000FF060000}"/>
    <hyperlink ref="C658" r:id="rId1793" tooltip="ตารางข้อมูลงบการเงิน รายควอเตอร์ ย้อนหลัง 10 ปี" display="http://siamchart.com/stock-info/TNPC/" xr:uid="{00000000-0004-0000-0000-000000070000}"/>
    <hyperlink ref="A659" r:id="rId1794" display="http://siamchart.com/stock-chart/TNR/" xr:uid="{00000000-0004-0000-0000-000001070000}"/>
    <hyperlink ref="B659" r:id="rId1795" display="http://siamchart.com/stock-ichart/TNR/" xr:uid="{00000000-0004-0000-0000-000002070000}"/>
    <hyperlink ref="C659" r:id="rId1796" tooltip="ตารางข้อมูลงบการเงิน รายควอเตอร์ ย้อนหลัง 10 ปี" display="http://siamchart.com/stock-info/TNR/" xr:uid="{00000000-0004-0000-0000-000003070000}"/>
    <hyperlink ref="A660" r:id="rId1797" display="http://siamchart.com/stock-chart/TOA/" xr:uid="{00000000-0004-0000-0000-000004070000}"/>
    <hyperlink ref="B660" r:id="rId1798" display="http://siamchart.com/stock-ichart/TOA/" xr:uid="{00000000-0004-0000-0000-000005070000}"/>
    <hyperlink ref="C660" r:id="rId1799" tooltip="ตารางข้อมูลงบการเงิน รายควอเตอร์ ย้อนหลัง 10 ปี" display="http://siamchart.com/stock-info/TOA/" xr:uid="{00000000-0004-0000-0000-000006070000}"/>
    <hyperlink ref="A661" r:id="rId1800" display="http://siamchart.com/stock-chart/TOG/" xr:uid="{00000000-0004-0000-0000-000007070000}"/>
    <hyperlink ref="B661" r:id="rId1801" display="http://siamchart.com/stock-ichart/TOG/" xr:uid="{00000000-0004-0000-0000-000008070000}"/>
    <hyperlink ref="C661" r:id="rId1802" tooltip="ตารางข้อมูลงบการเงิน รายควอเตอร์ ย้อนหลัง 10 ปี" display="http://siamchart.com/stock-info/TOG/" xr:uid="{00000000-0004-0000-0000-000009070000}"/>
    <hyperlink ref="A662" r:id="rId1803" display="http://siamchart.com/stock-chart/TOP/" xr:uid="{00000000-0004-0000-0000-00000A070000}"/>
    <hyperlink ref="B662" r:id="rId1804" display="http://siamchart.com/stock-ichart/TOP/" xr:uid="{00000000-0004-0000-0000-00000B070000}"/>
    <hyperlink ref="C662" r:id="rId1805" tooltip="ตารางข้อมูลงบการเงิน รายควอเตอร์ ย้อนหลัง 10 ปี" display="http://siamchart.com/stock-info/TOP/" xr:uid="{00000000-0004-0000-0000-00000C070000}"/>
    <hyperlink ref="A663" r:id="rId1806" display="http://siamchart.com/stock-chart/TOPP/" xr:uid="{00000000-0004-0000-0000-00000D070000}"/>
    <hyperlink ref="B663" r:id="rId1807" display="http://siamchart.com/stock-ichart/TOPP/" xr:uid="{00000000-0004-0000-0000-00000E070000}"/>
    <hyperlink ref="A664" r:id="rId1808" display="http://siamchart.com/stock-chart/TPA/" xr:uid="{00000000-0004-0000-0000-00000F070000}"/>
    <hyperlink ref="B664" r:id="rId1809" display="http://siamchart.com/stock-ichart/TPA/" xr:uid="{00000000-0004-0000-0000-000010070000}"/>
    <hyperlink ref="C664" r:id="rId1810" tooltip="ตารางข้อมูลงบการเงิน รายควอเตอร์ ย้อนหลัง 10 ปี" display="http://siamchart.com/stock-info/TPA/" xr:uid="{00000000-0004-0000-0000-000011070000}"/>
    <hyperlink ref="A665" r:id="rId1811" display="http://siamchart.com/stock-chart/TPAC/" xr:uid="{00000000-0004-0000-0000-000012070000}"/>
    <hyperlink ref="B665" r:id="rId1812" display="http://siamchart.com/stock-ichart/TPAC/" xr:uid="{00000000-0004-0000-0000-000013070000}"/>
    <hyperlink ref="C665" r:id="rId1813" tooltip="ตารางข้อมูลงบการเงิน รายควอเตอร์ ย้อนหลัง 10 ปี" display="http://siamchart.com/stock-info/TPAC/" xr:uid="{00000000-0004-0000-0000-000014070000}"/>
    <hyperlink ref="A666" r:id="rId1814" display="http://siamchart.com/stock-chart/TPBI/" xr:uid="{00000000-0004-0000-0000-000015070000}"/>
    <hyperlink ref="B666" r:id="rId1815" display="http://siamchart.com/stock-ichart/TPBI/" xr:uid="{00000000-0004-0000-0000-000016070000}"/>
    <hyperlink ref="C666" r:id="rId1816" tooltip="ตารางข้อมูลงบการเงิน รายควอเตอร์ ย้อนหลัง 10 ปี" display="http://siamchart.com/stock-info/TPBI/" xr:uid="{00000000-0004-0000-0000-000017070000}"/>
    <hyperlink ref="A667" r:id="rId1817" display="http://siamchart.com/stock-chart/TPCH/" xr:uid="{00000000-0004-0000-0000-000018070000}"/>
    <hyperlink ref="B667" r:id="rId1818" display="http://siamchart.com/stock-ichart/TPCH/" xr:uid="{00000000-0004-0000-0000-000019070000}"/>
    <hyperlink ref="C667" r:id="rId1819" tooltip="ตารางข้อมูลงบการเงิน รายควอเตอร์ ย้อนหลัง 10 ปี" display="http://siamchart.com/stock-info/TPCH/" xr:uid="{00000000-0004-0000-0000-00001A070000}"/>
    <hyperlink ref="A668" r:id="rId1820" display="http://siamchart.com/stock-chart/TPCS/" xr:uid="{00000000-0004-0000-0000-00001B070000}"/>
    <hyperlink ref="B668" r:id="rId1821" display="http://siamchart.com/stock-ichart/TPCS/" xr:uid="{00000000-0004-0000-0000-00001C070000}"/>
    <hyperlink ref="C668" r:id="rId1822" tooltip="ตารางข้อมูลงบการเงิน รายควอเตอร์ ย้อนหลัง 10 ปี" display="http://siamchart.com/stock-info/TPCS/" xr:uid="{00000000-0004-0000-0000-00001D070000}"/>
    <hyperlink ref="A669" r:id="rId1823" display="http://siamchart.com/stock-chart/TPIPL/" xr:uid="{00000000-0004-0000-0000-00001E070000}"/>
    <hyperlink ref="B669" r:id="rId1824" display="http://siamchart.com/stock-ichart/TPIPL/" xr:uid="{00000000-0004-0000-0000-00001F070000}"/>
    <hyperlink ref="C669" r:id="rId1825" tooltip="ตารางข้อมูลงบการเงิน รายควอเตอร์ ย้อนหลัง 10 ปี" display="http://siamchart.com/stock-info/TPIPL/" xr:uid="{00000000-0004-0000-0000-000020070000}"/>
    <hyperlink ref="A670" r:id="rId1826" display="http://siamchart.com/stock-chart/TPIPP/" xr:uid="{00000000-0004-0000-0000-000021070000}"/>
    <hyperlink ref="B670" r:id="rId1827" display="http://siamchart.com/stock-ichart/TPIPP/" xr:uid="{00000000-0004-0000-0000-000022070000}"/>
    <hyperlink ref="C670" r:id="rId1828" tooltip="ตารางข้อมูลงบการเงิน รายควอเตอร์ ย้อนหลัง 10 ปี" display="http://siamchart.com/stock-info/TPIPP/" xr:uid="{00000000-0004-0000-0000-000023070000}"/>
    <hyperlink ref="A671" r:id="rId1829" display="http://siamchart.com/stock-chart/TPLAS/" xr:uid="{00000000-0004-0000-0000-000024070000}"/>
    <hyperlink ref="B671" r:id="rId1830" display="http://siamchart.com/stock-ichart/TPLAS/" xr:uid="{00000000-0004-0000-0000-000025070000}"/>
    <hyperlink ref="C671" r:id="rId1831" tooltip="ตารางข้อมูลงบการเงิน รายควอเตอร์ ย้อนหลัง 10 ปี" display="http://siamchart.com/stock-info/TPLAS/" xr:uid="{00000000-0004-0000-0000-000026070000}"/>
    <hyperlink ref="A672" r:id="rId1832" display="http://siamchart.com/stock-chart/TPOLY/" xr:uid="{00000000-0004-0000-0000-000027070000}"/>
    <hyperlink ref="B672" r:id="rId1833" display="http://siamchart.com/stock-ichart/TPOLY/" xr:uid="{00000000-0004-0000-0000-000028070000}"/>
    <hyperlink ref="C672" r:id="rId1834" tooltip="ตารางข้อมูลงบการเงิน รายควอเตอร์ ย้อนหลัง 10 ปี" display="http://siamchart.com/stock-info/TPOLY/" xr:uid="{00000000-0004-0000-0000-000029070000}"/>
    <hyperlink ref="A673" r:id="rId1835" display="http://siamchart.com/stock-chart/TPP/" xr:uid="{00000000-0004-0000-0000-00002A070000}"/>
    <hyperlink ref="B673" r:id="rId1836" display="http://siamchart.com/stock-ichart/TPP/" xr:uid="{00000000-0004-0000-0000-00002B070000}"/>
    <hyperlink ref="C673" r:id="rId1837" tooltip="ตารางข้อมูลงบการเงิน รายควอเตอร์ ย้อนหลัง 10 ปี" display="http://siamchart.com/stock-info/TPP/" xr:uid="{00000000-0004-0000-0000-00002C070000}"/>
    <hyperlink ref="A674" r:id="rId1838" display="http://siamchart.com/stock-chart/TPS/" xr:uid="{00000000-0004-0000-0000-00002D070000}"/>
    <hyperlink ref="B674" r:id="rId1839" display="http://siamchart.com/stock-ichart/TPS/" xr:uid="{00000000-0004-0000-0000-00002E070000}"/>
    <hyperlink ref="C674" r:id="rId1840" tooltip="ตารางข้อมูลงบการเงิน รายควอเตอร์ ย้อนหลัง 10 ปี" display="http://siamchart.com/stock-info/TPS/" xr:uid="{00000000-0004-0000-0000-00002F070000}"/>
    <hyperlink ref="A675" r:id="rId1841" display="http://siamchart.com/stock-chart/TQM/" xr:uid="{00000000-0004-0000-0000-000030070000}"/>
    <hyperlink ref="B675" r:id="rId1842" display="http://siamchart.com/stock-ichart/TQM/" xr:uid="{00000000-0004-0000-0000-000031070000}"/>
    <hyperlink ref="C675" r:id="rId1843" tooltip="ตารางข้อมูลงบการเงิน รายควอเตอร์ ย้อนหลัง 10 ปี" display="http://siamchart.com/stock-info/TQM/" xr:uid="{00000000-0004-0000-0000-000032070000}"/>
    <hyperlink ref="A676" r:id="rId1844" display="http://siamchart.com/stock-chart/TQR/" xr:uid="{00000000-0004-0000-0000-000033070000}"/>
    <hyperlink ref="B676" r:id="rId1845" display="http://siamchart.com/stock-ichart/TQR/" xr:uid="{00000000-0004-0000-0000-000034070000}"/>
    <hyperlink ref="C676" r:id="rId1846" tooltip="ตารางข้อมูลงบการเงิน รายควอเตอร์ ย้อนหลัง 10 ปี" display="http://siamchart.com/stock-info/TQR/" xr:uid="{00000000-0004-0000-0000-000035070000}"/>
    <hyperlink ref="A677" r:id="rId1847" display="http://siamchart.com/stock-chart/TR/" xr:uid="{00000000-0004-0000-0000-000036070000}"/>
    <hyperlink ref="B677" r:id="rId1848" display="http://siamchart.com/stock-ichart/TR/" xr:uid="{00000000-0004-0000-0000-000037070000}"/>
    <hyperlink ref="C677" r:id="rId1849" tooltip="ตารางข้อมูลงบการเงิน รายควอเตอร์ ย้อนหลัง 10 ปี" display="http://siamchart.com/stock-info/TR/" xr:uid="{00000000-0004-0000-0000-000038070000}"/>
    <hyperlink ref="A678" r:id="rId1850" display="http://siamchart.com/stock-chart/TRC/" xr:uid="{00000000-0004-0000-0000-000039070000}"/>
    <hyperlink ref="B678" r:id="rId1851" display="http://siamchart.com/stock-ichart/TRC/" xr:uid="{00000000-0004-0000-0000-00003A070000}"/>
    <hyperlink ref="C678" r:id="rId1852" tooltip="ตารางข้อมูลงบการเงิน รายควอเตอร์ ย้อนหลัง 10 ปี" display="http://siamchart.com/stock-info/TRC/" xr:uid="{00000000-0004-0000-0000-00003B070000}"/>
    <hyperlink ref="A679" r:id="rId1853" display="http://siamchart.com/stock-chart/TRITN/" xr:uid="{00000000-0004-0000-0000-00003C070000}"/>
    <hyperlink ref="B679" r:id="rId1854" display="http://siamchart.com/stock-ichart/TRITN/" xr:uid="{00000000-0004-0000-0000-00003D070000}"/>
    <hyperlink ref="C679" r:id="rId1855" tooltip="ตารางข้อมูลงบการเงิน รายควอเตอร์ ย้อนหลัง 10 ปี" display="http://siamchart.com/stock-info/TRITN/" xr:uid="{00000000-0004-0000-0000-00003E070000}"/>
    <hyperlink ref="A680" r:id="rId1856" display="http://siamchart.com/stock-chart/TRT/" xr:uid="{00000000-0004-0000-0000-00003F070000}"/>
    <hyperlink ref="B680" r:id="rId1857" display="http://siamchart.com/stock-ichart/TRT/" xr:uid="{00000000-0004-0000-0000-000040070000}"/>
    <hyperlink ref="C680" r:id="rId1858" tooltip="ตารางข้อมูลงบการเงิน รายควอเตอร์ ย้อนหลัง 10 ปี" display="http://siamchart.com/stock-info/TRT/" xr:uid="{00000000-0004-0000-0000-000041070000}"/>
    <hyperlink ref="A681" r:id="rId1859" display="http://siamchart.com/stock-chart/TRU/" xr:uid="{00000000-0004-0000-0000-000042070000}"/>
    <hyperlink ref="B681" r:id="rId1860" display="http://siamchart.com/stock-ichart/TRU/" xr:uid="{00000000-0004-0000-0000-000043070000}"/>
    <hyperlink ref="C681" r:id="rId1861" tooltip="ตารางข้อมูลงบการเงิน รายควอเตอร์ ย้อนหลัง 10 ปี" display="http://siamchart.com/stock-info/TRU/" xr:uid="{00000000-0004-0000-0000-000044070000}"/>
    <hyperlink ref="A682" r:id="rId1862" display="http://siamchart.com/stock-chart/TRUBB/" xr:uid="{00000000-0004-0000-0000-000045070000}"/>
    <hyperlink ref="B682" r:id="rId1863" display="http://siamchart.com/stock-ichart/TRUBB/" xr:uid="{00000000-0004-0000-0000-000046070000}"/>
    <hyperlink ref="C682" r:id="rId1864" tooltip="ตารางข้อมูลงบการเงิน รายควอเตอร์ ย้อนหลัง 10 ปี" display="http://siamchart.com/stock-info/TRUBB/" xr:uid="{00000000-0004-0000-0000-000047070000}"/>
    <hyperlink ref="A683" r:id="rId1865" display="http://siamchart.com/stock-chart/TRUE/" xr:uid="{00000000-0004-0000-0000-000048070000}"/>
    <hyperlink ref="B683" r:id="rId1866" display="http://siamchart.com/stock-ichart/TRUE/" xr:uid="{00000000-0004-0000-0000-000049070000}"/>
    <hyperlink ref="C683" r:id="rId1867" tooltip="ตารางข้อมูลงบการเงิน รายควอเตอร์ ย้อนหลัง 10 ปี" display="http://siamchart.com/stock-info/TRUE/" xr:uid="{00000000-0004-0000-0000-00004A070000}"/>
    <hyperlink ref="A684" r:id="rId1868" display="http://siamchart.com/stock-chart/TSC/" xr:uid="{00000000-0004-0000-0000-00004B070000}"/>
    <hyperlink ref="B684" r:id="rId1869" display="http://siamchart.com/stock-ichart/TSC/" xr:uid="{00000000-0004-0000-0000-00004C070000}"/>
    <hyperlink ref="C684" r:id="rId1870" tooltip="ตารางข้อมูลงบการเงิน รายควอเตอร์ ย้อนหลัง 10 ปี" display="http://siamchart.com/stock-info/TSC/" xr:uid="{00000000-0004-0000-0000-00004D070000}"/>
    <hyperlink ref="A685" r:id="rId1871" display="http://siamchart.com/stock-chart/TSE/" xr:uid="{00000000-0004-0000-0000-00004E070000}"/>
    <hyperlink ref="B685" r:id="rId1872" display="http://siamchart.com/stock-ichart/TSE/" xr:uid="{00000000-0004-0000-0000-00004F070000}"/>
    <hyperlink ref="C685" r:id="rId1873" tooltip="ตารางข้อมูลงบการเงิน รายควอเตอร์ ย้อนหลัง 10 ปี" display="http://siamchart.com/stock-info/TSE/" xr:uid="{00000000-0004-0000-0000-000050070000}"/>
    <hyperlink ref="A686" r:id="rId1874" display="http://siamchart.com/stock-chart/TSF/" xr:uid="{00000000-0004-0000-0000-000051070000}"/>
    <hyperlink ref="B686" r:id="rId1875" display="http://siamchart.com/stock-ichart/TSF/" xr:uid="{00000000-0004-0000-0000-000052070000}"/>
    <hyperlink ref="A687" r:id="rId1876" display="http://siamchart.com/stock-chart/TSI/" xr:uid="{00000000-0004-0000-0000-000053070000}"/>
    <hyperlink ref="B687" r:id="rId1877" display="http://siamchart.com/stock-ichart/TSI/" xr:uid="{00000000-0004-0000-0000-000054070000}"/>
    <hyperlink ref="C687" r:id="rId1878" tooltip="ตารางข้อมูลงบการเงิน รายควอเตอร์ ย้อนหลัง 10 ปี" display="http://siamchart.com/stock-info/TSI/" xr:uid="{00000000-0004-0000-0000-000055070000}"/>
    <hyperlink ref="A688" r:id="rId1879" display="http://siamchart.com/stock-chart/TSR/" xr:uid="{00000000-0004-0000-0000-000056070000}"/>
    <hyperlink ref="B688" r:id="rId1880" display="http://siamchart.com/stock-ichart/TSR/" xr:uid="{00000000-0004-0000-0000-000057070000}"/>
    <hyperlink ref="C688" r:id="rId1881" tooltip="ตารางข้อมูลงบการเงิน รายควอเตอร์ ย้อนหลัง 10 ปี" display="http://siamchart.com/stock-info/TSR/" xr:uid="{00000000-0004-0000-0000-000058070000}"/>
    <hyperlink ref="A689" r:id="rId1882" display="http://siamchart.com/stock-chart/TSTE/" xr:uid="{00000000-0004-0000-0000-000059070000}"/>
    <hyperlink ref="B689" r:id="rId1883" display="http://siamchart.com/stock-ichart/TSTE/" xr:uid="{00000000-0004-0000-0000-00005A070000}"/>
    <hyperlink ref="C689" r:id="rId1884" tooltip="ตารางข้อมูลงบการเงิน รายควอเตอร์ ย้อนหลัง 10 ปี" display="http://siamchart.com/stock-info/TSTE/" xr:uid="{00000000-0004-0000-0000-00005B070000}"/>
    <hyperlink ref="A690" r:id="rId1885" display="http://siamchart.com/stock-chart/TSTH/" xr:uid="{00000000-0004-0000-0000-00005C070000}"/>
    <hyperlink ref="B690" r:id="rId1886" display="http://siamchart.com/stock-ichart/TSTH/" xr:uid="{00000000-0004-0000-0000-00005D070000}"/>
    <hyperlink ref="C690" r:id="rId1887" tooltip="ตารางข้อมูลงบการเงิน รายควอเตอร์ ย้อนหลัง 10 ปี" display="http://siamchart.com/stock-info/TSTH/" xr:uid="{00000000-0004-0000-0000-00005E070000}"/>
    <hyperlink ref="A691" r:id="rId1888" display="http://siamchart.com/stock-chart/TTA/" xr:uid="{00000000-0004-0000-0000-00005F070000}"/>
    <hyperlink ref="B691" r:id="rId1889" display="http://siamchart.com/stock-ichart/TTA/" xr:uid="{00000000-0004-0000-0000-000060070000}"/>
    <hyperlink ref="C691" r:id="rId1890" tooltip="ตารางข้อมูลงบการเงิน รายควอเตอร์ ย้อนหลัง 10 ปี" display="http://siamchart.com/stock-info/TTA/" xr:uid="{00000000-0004-0000-0000-000061070000}"/>
    <hyperlink ref="A692" r:id="rId1891" display="http://siamchart.com/stock-chart/TTB/" xr:uid="{00000000-0004-0000-0000-000062070000}"/>
    <hyperlink ref="B692" r:id="rId1892" display="http://siamchart.com/stock-ichart/TTB/" xr:uid="{00000000-0004-0000-0000-000063070000}"/>
    <hyperlink ref="C692" r:id="rId1893" tooltip="ตารางข้อมูลงบการเงิน รายควอเตอร์ ย้อนหลัง 10 ปี" display="http://siamchart.com/stock-info/TTB/" xr:uid="{00000000-0004-0000-0000-000064070000}"/>
    <hyperlink ref="A693" r:id="rId1894" display="http://siamchart.com/stock-chart/TTCL/" xr:uid="{00000000-0004-0000-0000-000065070000}"/>
    <hyperlink ref="B693" r:id="rId1895" display="http://siamchart.com/stock-ichart/TTCL/" xr:uid="{00000000-0004-0000-0000-000066070000}"/>
    <hyperlink ref="C693" r:id="rId1896" tooltip="ตารางข้อมูลงบการเงิน รายควอเตอร์ ย้อนหลัง 10 ปี" display="http://siamchart.com/stock-info/TTCL/" xr:uid="{00000000-0004-0000-0000-000067070000}"/>
    <hyperlink ref="A694" r:id="rId1897" display="http://siamchart.com/stock-chart/TTI/" xr:uid="{00000000-0004-0000-0000-000068070000}"/>
    <hyperlink ref="B694" r:id="rId1898" display="http://siamchart.com/stock-ichart/TTI/" xr:uid="{00000000-0004-0000-0000-000069070000}"/>
    <hyperlink ref="A695" r:id="rId1899" display="http://siamchart.com/stock-chart/TTT/" xr:uid="{00000000-0004-0000-0000-00006A070000}"/>
    <hyperlink ref="B695" r:id="rId1900" display="http://siamchart.com/stock-ichart/TTT/" xr:uid="{00000000-0004-0000-0000-00006B070000}"/>
    <hyperlink ref="C695" r:id="rId1901" tooltip="ตารางข้อมูลงบการเงิน รายควอเตอร์ ย้อนหลัง 10 ปี" display="http://siamchart.com/stock-info/TTT/" xr:uid="{00000000-0004-0000-0000-00006C070000}"/>
    <hyperlink ref="A696" r:id="rId1902" display="http://siamchart.com/stock-chart/TTW/" xr:uid="{00000000-0004-0000-0000-00006D070000}"/>
    <hyperlink ref="B696" r:id="rId1903" display="http://siamchart.com/stock-ichart/TTW/" xr:uid="{00000000-0004-0000-0000-00006E070000}"/>
    <hyperlink ref="C696" r:id="rId1904" tooltip="ตารางข้อมูลงบการเงิน รายควอเตอร์ ย้อนหลัง 10 ปี" display="http://siamchart.com/stock-info/TTW/" xr:uid="{00000000-0004-0000-0000-00006F070000}"/>
    <hyperlink ref="A697" r:id="rId1905" display="http://siamchart.com/stock-chart/TU/" xr:uid="{00000000-0004-0000-0000-000070070000}"/>
    <hyperlink ref="B697" r:id="rId1906" display="http://siamchart.com/stock-ichart/TU/" xr:uid="{00000000-0004-0000-0000-000071070000}"/>
    <hyperlink ref="C697" r:id="rId1907" tooltip="ตารางข้อมูลงบการเงิน รายควอเตอร์ ย้อนหลัง 10 ปี" display="http://siamchart.com/stock-info/TU/" xr:uid="{00000000-0004-0000-0000-000072070000}"/>
    <hyperlink ref="A698" r:id="rId1908" display="http://siamchart.com/stock-chart/TVD/" xr:uid="{00000000-0004-0000-0000-000073070000}"/>
    <hyperlink ref="B698" r:id="rId1909" display="http://siamchart.com/stock-ichart/TVD/" xr:uid="{00000000-0004-0000-0000-000074070000}"/>
    <hyperlink ref="C698" r:id="rId1910" tooltip="ตารางข้อมูลงบการเงิน รายควอเตอร์ ย้อนหลัง 10 ปี" display="http://siamchart.com/stock-info/TVD/" xr:uid="{00000000-0004-0000-0000-000075070000}"/>
    <hyperlink ref="A699" r:id="rId1911" display="http://siamchart.com/stock-chart/TVI/" xr:uid="{00000000-0004-0000-0000-000076070000}"/>
    <hyperlink ref="B699" r:id="rId1912" display="http://siamchart.com/stock-ichart/TVI/" xr:uid="{00000000-0004-0000-0000-000077070000}"/>
    <hyperlink ref="C699" r:id="rId1913" tooltip="ตารางข้อมูลงบการเงิน รายควอเตอร์ ย้อนหลัง 10 ปี" display="http://siamchart.com/stock-info/TVI/" xr:uid="{00000000-0004-0000-0000-000078070000}"/>
    <hyperlink ref="A700" r:id="rId1914" display="http://siamchart.com/stock-chart/TVO/" xr:uid="{00000000-0004-0000-0000-000079070000}"/>
    <hyperlink ref="B700" r:id="rId1915" display="http://siamchart.com/stock-ichart/TVO/" xr:uid="{00000000-0004-0000-0000-00007A070000}"/>
    <hyperlink ref="C700" r:id="rId1916" tooltip="ตารางข้อมูลงบการเงิน รายควอเตอร์ ย้อนหลัง 10 ปี" display="http://siamchart.com/stock-info/TVO/" xr:uid="{00000000-0004-0000-0000-00007B070000}"/>
    <hyperlink ref="A701" r:id="rId1917" display="http://siamchart.com/stock-chart/TVT/" xr:uid="{00000000-0004-0000-0000-00007C070000}"/>
    <hyperlink ref="B701" r:id="rId1918" display="http://siamchart.com/stock-ichart/TVT/" xr:uid="{00000000-0004-0000-0000-00007D070000}"/>
    <hyperlink ref="C701" r:id="rId1919" tooltip="ตารางข้อมูลงบการเงิน รายควอเตอร์ ย้อนหลัง 10 ปี" display="http://siamchart.com/stock-info/TVT/" xr:uid="{00000000-0004-0000-0000-00007E070000}"/>
    <hyperlink ref="A702" r:id="rId1920" display="http://siamchart.com/stock-chart/TWP/" xr:uid="{00000000-0004-0000-0000-00007F070000}"/>
    <hyperlink ref="B702" r:id="rId1921" display="http://siamchart.com/stock-ichart/TWP/" xr:uid="{00000000-0004-0000-0000-000080070000}"/>
    <hyperlink ref="C702" r:id="rId1922" tooltip="ตารางข้อมูลงบการเงิน รายควอเตอร์ ย้อนหลัง 10 ปี" display="http://siamchart.com/stock-info/TWP/" xr:uid="{00000000-0004-0000-0000-000081070000}"/>
    <hyperlink ref="A703" r:id="rId1923" display="http://siamchart.com/stock-chart/TWPC/" xr:uid="{00000000-0004-0000-0000-000082070000}"/>
    <hyperlink ref="B703" r:id="rId1924" display="http://siamchart.com/stock-ichart/TWPC/" xr:uid="{00000000-0004-0000-0000-000083070000}"/>
    <hyperlink ref="C703" r:id="rId1925" tooltip="ตารางข้อมูลงบการเงิน รายควอเตอร์ ย้อนหลัง 10 ปี" display="http://siamchart.com/stock-info/TWPC/" xr:uid="{00000000-0004-0000-0000-000084070000}"/>
    <hyperlink ref="A704" r:id="rId1926" display="http://siamchart.com/stock-chart/TWZ/" xr:uid="{00000000-0004-0000-0000-000085070000}"/>
    <hyperlink ref="B704" r:id="rId1927" display="http://siamchart.com/stock-ichart/TWZ/" xr:uid="{00000000-0004-0000-0000-000086070000}"/>
    <hyperlink ref="C704" r:id="rId1928" tooltip="ตารางข้อมูลงบการเงิน รายควอเตอร์ ย้อนหลัง 10 ปี" display="http://siamchart.com/stock-info/TWZ/" xr:uid="{00000000-0004-0000-0000-000087070000}"/>
    <hyperlink ref="A705" r:id="rId1929" display="http://siamchart.com/stock-chart/TYCN/" xr:uid="{00000000-0004-0000-0000-000088070000}"/>
    <hyperlink ref="B705" r:id="rId1930" display="http://siamchart.com/stock-ichart/TYCN/" xr:uid="{00000000-0004-0000-0000-000089070000}"/>
    <hyperlink ref="C705" r:id="rId1931" tooltip="ตารางข้อมูลงบการเงิน รายควอเตอร์ ย้อนหลัง 10 ปี" display="http://siamchart.com/stock-info/TYCN/" xr:uid="{00000000-0004-0000-0000-00008A070000}"/>
    <hyperlink ref="A706" r:id="rId1932" display="http://siamchart.com/stock-chart/U/" xr:uid="{00000000-0004-0000-0000-00008B070000}"/>
    <hyperlink ref="B706" r:id="rId1933" display="http://siamchart.com/stock-ichart/U/" xr:uid="{00000000-0004-0000-0000-00008C070000}"/>
    <hyperlink ref="C706" r:id="rId1934" tooltip="ตารางข้อมูลงบการเงิน รายควอเตอร์ ย้อนหลัง 10 ปี" display="http://siamchart.com/stock-info/U/" xr:uid="{00000000-0004-0000-0000-00008D070000}"/>
    <hyperlink ref="A707" r:id="rId1935" display="http://siamchart.com/stock-chart/UAC/" xr:uid="{00000000-0004-0000-0000-00008E070000}"/>
    <hyperlink ref="B707" r:id="rId1936" display="http://siamchart.com/stock-ichart/UAC/" xr:uid="{00000000-0004-0000-0000-00008F070000}"/>
    <hyperlink ref="C707" r:id="rId1937" tooltip="ตารางข้อมูลงบการเงิน รายควอเตอร์ ย้อนหลัง 10 ปี" display="http://siamchart.com/stock-info/UAC/" xr:uid="{00000000-0004-0000-0000-000090070000}"/>
    <hyperlink ref="A708" r:id="rId1938" display="http://siamchart.com/stock-chart/UBIS/" xr:uid="{00000000-0004-0000-0000-000091070000}"/>
    <hyperlink ref="B708" r:id="rId1939" display="http://siamchart.com/stock-ichart/UBIS/" xr:uid="{00000000-0004-0000-0000-000092070000}"/>
    <hyperlink ref="C708" r:id="rId1940" tooltip="ตารางข้อมูลงบการเงิน รายควอเตอร์ ย้อนหลัง 10 ปี" display="http://siamchart.com/stock-info/UBIS/" xr:uid="{00000000-0004-0000-0000-000093070000}"/>
    <hyperlink ref="A709" r:id="rId1941" display="http://siamchart.com/stock-chart/UEC/" xr:uid="{00000000-0004-0000-0000-000094070000}"/>
    <hyperlink ref="B709" r:id="rId1942" display="http://siamchart.com/stock-ichart/UEC/" xr:uid="{00000000-0004-0000-0000-000095070000}"/>
    <hyperlink ref="C709" r:id="rId1943" tooltip="ตารางข้อมูลงบการเงิน รายควอเตอร์ ย้อนหลัง 10 ปี" display="http://siamchart.com/stock-info/UEC/" xr:uid="{00000000-0004-0000-0000-000096070000}"/>
    <hyperlink ref="A710" r:id="rId1944" display="http://siamchart.com/stock-chart/UKEM/" xr:uid="{00000000-0004-0000-0000-000097070000}"/>
    <hyperlink ref="B710" r:id="rId1945" display="http://siamchart.com/stock-ichart/UKEM/" xr:uid="{00000000-0004-0000-0000-000098070000}"/>
    <hyperlink ref="C710" r:id="rId1946" tooltip="ตารางข้อมูลงบการเงิน รายควอเตอร์ ย้อนหลัง 10 ปี" display="http://siamchart.com/stock-info/UKEM/" xr:uid="{00000000-0004-0000-0000-000099070000}"/>
    <hyperlink ref="A711" r:id="rId1947" display="http://siamchart.com/stock-chart/UMI/" xr:uid="{00000000-0004-0000-0000-00009A070000}"/>
    <hyperlink ref="B711" r:id="rId1948" display="http://siamchart.com/stock-ichart/UMI/" xr:uid="{00000000-0004-0000-0000-00009B070000}"/>
    <hyperlink ref="C711" r:id="rId1949" tooltip="ตารางข้อมูลงบการเงิน รายควอเตอร์ ย้อนหลัง 10 ปี" display="http://siamchart.com/stock-info/UMI/" xr:uid="{00000000-0004-0000-0000-00009C070000}"/>
    <hyperlink ref="A712" r:id="rId1950" display="http://siamchart.com/stock-chart/UMS/" xr:uid="{00000000-0004-0000-0000-00009D070000}"/>
    <hyperlink ref="B712" r:id="rId1951" display="http://siamchart.com/stock-ichart/UMS/" xr:uid="{00000000-0004-0000-0000-00009E070000}"/>
    <hyperlink ref="A713" r:id="rId1952" display="http://siamchart.com/stock-chart/UNIQ/" xr:uid="{00000000-0004-0000-0000-00009F070000}"/>
    <hyperlink ref="B713" r:id="rId1953" display="http://siamchart.com/stock-ichart/UNIQ/" xr:uid="{00000000-0004-0000-0000-0000A0070000}"/>
    <hyperlink ref="C713" r:id="rId1954" tooltip="ตารางข้อมูลงบการเงิน รายควอเตอร์ ย้อนหลัง 10 ปี" display="http://siamchart.com/stock-info/UNIQ/" xr:uid="{00000000-0004-0000-0000-0000A1070000}"/>
    <hyperlink ref="A714" r:id="rId1955" display="http://siamchart.com/stock-chart/UOBKH/" xr:uid="{00000000-0004-0000-0000-0000A2070000}"/>
    <hyperlink ref="B714" r:id="rId1956" display="http://siamchart.com/stock-ichart/UOBKH/" xr:uid="{00000000-0004-0000-0000-0000A3070000}"/>
    <hyperlink ref="A715" r:id="rId1957" display="http://siamchart.com/stock-chart/UP/" xr:uid="{00000000-0004-0000-0000-0000A4070000}"/>
    <hyperlink ref="B715" r:id="rId1958" display="http://siamchart.com/stock-ichart/UP/" xr:uid="{00000000-0004-0000-0000-0000A5070000}"/>
    <hyperlink ref="A716" r:id="rId1959" display="http://siamchart.com/stock-chart/UPA/" xr:uid="{00000000-0004-0000-0000-0000A6070000}"/>
    <hyperlink ref="B716" r:id="rId1960" display="http://siamchart.com/stock-ichart/UPA/" xr:uid="{00000000-0004-0000-0000-0000A7070000}"/>
    <hyperlink ref="A717" r:id="rId1961" display="http://siamchart.com/stock-chart/UPF/" xr:uid="{00000000-0004-0000-0000-0000A8070000}"/>
    <hyperlink ref="B717" r:id="rId1962" display="http://siamchart.com/stock-ichart/UPF/" xr:uid="{00000000-0004-0000-0000-0000A9070000}"/>
    <hyperlink ref="A718" r:id="rId1963" display="http://siamchart.com/stock-chart/UPOIC/" xr:uid="{00000000-0004-0000-0000-0000AA070000}"/>
    <hyperlink ref="B718" r:id="rId1964" display="http://siamchart.com/stock-ichart/UPOIC/" xr:uid="{00000000-0004-0000-0000-0000AB070000}"/>
    <hyperlink ref="A719" r:id="rId1965" display="http://siamchart.com/stock-chart/UREKA/" xr:uid="{00000000-0004-0000-0000-0000AC070000}"/>
    <hyperlink ref="B719" r:id="rId1966" display="http://siamchart.com/stock-ichart/UREKA/" xr:uid="{00000000-0004-0000-0000-0000AD070000}"/>
    <hyperlink ref="A720" r:id="rId1967" display="http://siamchart.com/stock-chart/UT/" xr:uid="{00000000-0004-0000-0000-0000AE070000}"/>
    <hyperlink ref="B720" r:id="rId1968" display="http://siamchart.com/stock-ichart/UT/" xr:uid="{00000000-0004-0000-0000-0000AF070000}"/>
    <hyperlink ref="A721" r:id="rId1969" display="http://siamchart.com/stock-chart/UTP/" xr:uid="{00000000-0004-0000-0000-0000B0070000}"/>
    <hyperlink ref="B721" r:id="rId1970" display="http://siamchart.com/stock-ichart/UTP/" xr:uid="{00000000-0004-0000-0000-0000B1070000}"/>
    <hyperlink ref="A722" r:id="rId1971" display="http://siamchart.com/stock-chart/UV/" xr:uid="{00000000-0004-0000-0000-0000B2070000}"/>
    <hyperlink ref="B722" r:id="rId1972" display="http://siamchart.com/stock-ichart/UV/" xr:uid="{00000000-0004-0000-0000-0000B3070000}"/>
    <hyperlink ref="A723" r:id="rId1973" display="http://siamchart.com/stock-chart/UVAN/" xr:uid="{00000000-0004-0000-0000-0000B4070000}"/>
    <hyperlink ref="B723" r:id="rId1974" display="http://siamchart.com/stock-ichart/UVAN/" xr:uid="{00000000-0004-0000-0000-0000B5070000}"/>
    <hyperlink ref="A724" r:id="rId1975" display="http://siamchart.com/stock-chart/UWC/" xr:uid="{00000000-0004-0000-0000-0000B6070000}"/>
    <hyperlink ref="B724" r:id="rId1976" display="http://siamchart.com/stock-ichart/UWC/" xr:uid="{00000000-0004-0000-0000-0000B7070000}"/>
    <hyperlink ref="A725" r:id="rId1977" display="http://siamchart.com/stock-chart/VARO/" xr:uid="{00000000-0004-0000-0000-0000B8070000}"/>
    <hyperlink ref="B725" r:id="rId1978" display="http://siamchart.com/stock-ichart/VARO/" xr:uid="{00000000-0004-0000-0000-0000B9070000}"/>
    <hyperlink ref="A726" r:id="rId1979" display="http://siamchart.com/stock-chart/VCOM/" xr:uid="{00000000-0004-0000-0000-0000BA070000}"/>
    <hyperlink ref="B726" r:id="rId1980" display="http://siamchart.com/stock-ichart/VCOM/" xr:uid="{00000000-0004-0000-0000-0000BB070000}"/>
    <hyperlink ref="A727" r:id="rId1981" display="http://siamchart.com/stock-chart/VGI/" xr:uid="{00000000-0004-0000-0000-0000BC070000}"/>
    <hyperlink ref="B727" r:id="rId1982" display="http://siamchart.com/stock-ichart/VGI/" xr:uid="{00000000-0004-0000-0000-0000BD070000}"/>
    <hyperlink ref="A728" r:id="rId1983" display="http://siamchart.com/stock-chart/VIBHA/" xr:uid="{00000000-0004-0000-0000-0000BE070000}"/>
    <hyperlink ref="B728" r:id="rId1984" display="http://siamchart.com/stock-ichart/VIBHA/" xr:uid="{00000000-0004-0000-0000-0000BF070000}"/>
    <hyperlink ref="A729" r:id="rId1985" display="http://siamchart.com/stock-chart/VIH/" xr:uid="{00000000-0004-0000-0000-0000C0070000}"/>
    <hyperlink ref="B729" r:id="rId1986" display="http://siamchart.com/stock-ichart/VIH/" xr:uid="{00000000-0004-0000-0000-0000C1070000}"/>
    <hyperlink ref="A730" r:id="rId1987" display="http://siamchart.com/stock-chart/VL/" xr:uid="{00000000-0004-0000-0000-0000C2070000}"/>
    <hyperlink ref="B730" r:id="rId1988" display="http://siamchart.com/stock-ichart/VL/" xr:uid="{00000000-0004-0000-0000-0000C3070000}"/>
    <hyperlink ref="A731" r:id="rId1989" display="http://siamchart.com/stock-chart/VNG/" xr:uid="{00000000-0004-0000-0000-0000C4070000}"/>
    <hyperlink ref="B731" r:id="rId1990" display="http://siamchart.com/stock-ichart/VNG/" xr:uid="{00000000-0004-0000-0000-0000C5070000}"/>
    <hyperlink ref="A732" r:id="rId1991" display="http://siamchart.com/stock-chart/VNT/" xr:uid="{00000000-0004-0000-0000-0000C6070000}"/>
    <hyperlink ref="B732" r:id="rId1992" display="http://siamchart.com/stock-ichart/VNT/" xr:uid="{00000000-0004-0000-0000-0000C7070000}"/>
    <hyperlink ref="A733" r:id="rId1993" display="http://siamchart.com/stock-chart/VPO/" xr:uid="{00000000-0004-0000-0000-0000C8070000}"/>
    <hyperlink ref="B733" r:id="rId1994" display="http://siamchart.com/stock-ichart/VPO/" xr:uid="{00000000-0004-0000-0000-0000C9070000}"/>
    <hyperlink ref="A734" r:id="rId1995" display="http://siamchart.com/stock-chart/VRANDA/" xr:uid="{00000000-0004-0000-0000-0000CA070000}"/>
    <hyperlink ref="B734" r:id="rId1996" display="http://siamchart.com/stock-ichart/VRANDA/" xr:uid="{00000000-0004-0000-0000-0000CB070000}"/>
    <hyperlink ref="A735" r:id="rId1997" display="http://siamchart.com/stock-chart/W/" xr:uid="{00000000-0004-0000-0000-0000CC070000}"/>
    <hyperlink ref="B735" r:id="rId1998" display="http://siamchart.com/stock-ichart/W/" xr:uid="{00000000-0004-0000-0000-0000CD070000}"/>
    <hyperlink ref="A736" r:id="rId1999" display="http://siamchart.com/stock-chart/WACOAL/" xr:uid="{00000000-0004-0000-0000-0000CE070000}"/>
    <hyperlink ref="B736" r:id="rId2000" display="http://siamchart.com/stock-ichart/WACOAL/" xr:uid="{00000000-0004-0000-0000-0000CF070000}"/>
    <hyperlink ref="A737" r:id="rId2001" display="http://siamchart.com/stock-chart/WAVE/" xr:uid="{00000000-0004-0000-0000-0000D0070000}"/>
    <hyperlink ref="B737" r:id="rId2002" display="http://siamchart.com/stock-ichart/WAVE/" xr:uid="{00000000-0004-0000-0000-0000D1070000}"/>
    <hyperlink ref="A738" r:id="rId2003" display="http://siamchart.com/stock-chart/WGE/" xr:uid="{00000000-0004-0000-0000-0000D2070000}"/>
    <hyperlink ref="B738" r:id="rId2004" display="http://siamchart.com/stock-ichart/WGE/" xr:uid="{00000000-0004-0000-0000-0000D3070000}"/>
    <hyperlink ref="C738" r:id="rId2005" tooltip="ตารางข้อมูลงบการเงิน รายควอเตอร์ ย้อนหลัง 10 ปี" display="http://siamchart.com/stock-info/WGE/" xr:uid="{00000000-0004-0000-0000-0000D4070000}"/>
    <hyperlink ref="A739" r:id="rId2006" display="http://siamchart.com/stock-chart/WHA/" xr:uid="{00000000-0004-0000-0000-0000D5070000}"/>
    <hyperlink ref="B739" r:id="rId2007" display="http://siamchart.com/stock-ichart/WHA/" xr:uid="{00000000-0004-0000-0000-0000D6070000}"/>
    <hyperlink ref="A740" r:id="rId2008" display="http://siamchart.com/stock-chart/WHAUP/" xr:uid="{00000000-0004-0000-0000-0000D7070000}"/>
    <hyperlink ref="B740" r:id="rId2009" display="http://siamchart.com/stock-ichart/WHAUP/" xr:uid="{00000000-0004-0000-0000-0000D8070000}"/>
    <hyperlink ref="A741" r:id="rId2010" display="http://siamchart.com/stock-chart/WICE/" xr:uid="{00000000-0004-0000-0000-0000D9070000}"/>
    <hyperlink ref="B741" r:id="rId2011" display="http://siamchart.com/stock-ichart/WICE/" xr:uid="{00000000-0004-0000-0000-0000DA070000}"/>
    <hyperlink ref="A742" r:id="rId2012" display="http://siamchart.com/stock-chart/WIIK/" xr:uid="{00000000-0004-0000-0000-0000DB070000}"/>
    <hyperlink ref="B742" r:id="rId2013" display="http://siamchart.com/stock-ichart/WIIK/" xr:uid="{00000000-0004-0000-0000-0000DC070000}"/>
    <hyperlink ref="A743" r:id="rId2014" display="http://siamchart.com/stock-chart/WIN/" xr:uid="{00000000-0004-0000-0000-0000DD070000}"/>
    <hyperlink ref="B743" r:id="rId2015" display="http://siamchart.com/stock-ichart/WIN/" xr:uid="{00000000-0004-0000-0000-0000DE070000}"/>
    <hyperlink ref="A744" r:id="rId2016" display="http://siamchart.com/stock-chart/WINMED/" xr:uid="{00000000-0004-0000-0000-0000DF070000}"/>
    <hyperlink ref="B744" r:id="rId2017" display="http://siamchart.com/stock-ichart/WINMED/" xr:uid="{00000000-0004-0000-0000-0000E0070000}"/>
    <hyperlink ref="C744" r:id="rId2018" tooltip="ตารางข้อมูลงบการเงิน รายควอเตอร์ ย้อนหลัง 10 ปี" display="http://siamchart.com/stock-info/WINMED/" xr:uid="{00000000-0004-0000-0000-0000E1070000}"/>
    <hyperlink ref="A745" r:id="rId2019" display="http://siamchart.com/stock-chart/WINNER/" xr:uid="{00000000-0004-0000-0000-0000E2070000}"/>
    <hyperlink ref="B745" r:id="rId2020" display="http://siamchart.com/stock-ichart/WINNER/" xr:uid="{00000000-0004-0000-0000-0000E3070000}"/>
    <hyperlink ref="A746" r:id="rId2021" display="http://siamchart.com/stock-chart/WORK/" xr:uid="{00000000-0004-0000-0000-0000E4070000}"/>
    <hyperlink ref="B746" r:id="rId2022" display="http://siamchart.com/stock-ichart/WORK/" xr:uid="{00000000-0004-0000-0000-0000E5070000}"/>
    <hyperlink ref="A747" r:id="rId2023" display="http://siamchart.com/stock-chart/WP/" xr:uid="{00000000-0004-0000-0000-0000E6070000}"/>
    <hyperlink ref="B747" r:id="rId2024" display="http://siamchart.com/stock-ichart/WP/" xr:uid="{00000000-0004-0000-0000-0000E7070000}"/>
    <hyperlink ref="A748" r:id="rId2025" display="http://siamchart.com/stock-chart/WPH/" xr:uid="{00000000-0004-0000-0000-0000E8070000}"/>
    <hyperlink ref="B748" r:id="rId2026" display="http://siamchart.com/stock-ichart/WPH/" xr:uid="{00000000-0004-0000-0000-0000E9070000}"/>
    <hyperlink ref="A749" r:id="rId2027" display="http://siamchart.com/stock-chart/WR/" xr:uid="{00000000-0004-0000-0000-0000EA070000}"/>
    <hyperlink ref="B749" r:id="rId2028" display="http://siamchart.com/stock-ichart/WR/" xr:uid="{00000000-0004-0000-0000-0000EB070000}"/>
    <hyperlink ref="A750" r:id="rId2029" display="http://siamchart.com/stock-chart/XO/" xr:uid="{00000000-0004-0000-0000-0000EC070000}"/>
    <hyperlink ref="B750" r:id="rId2030" display="http://siamchart.com/stock-ichart/XO/" xr:uid="{00000000-0004-0000-0000-0000ED070000}"/>
    <hyperlink ref="A751" r:id="rId2031" display="http://siamchart.com/stock-chart/XPG/" xr:uid="{00000000-0004-0000-0000-0000EE070000}"/>
    <hyperlink ref="B751" r:id="rId2032" display="http://siamchart.com/stock-ichart/XPG/" xr:uid="{00000000-0004-0000-0000-0000EF070000}"/>
    <hyperlink ref="A752" r:id="rId2033" display="http://siamchart.com/stock-chart/YCI/" xr:uid="{00000000-0004-0000-0000-0000F0070000}"/>
    <hyperlink ref="B752" r:id="rId2034" display="http://siamchart.com/stock-ichart/YCI/" xr:uid="{00000000-0004-0000-0000-0000F1070000}"/>
    <hyperlink ref="A753" r:id="rId2035" display="http://siamchart.com/stock-chart/YGG/" xr:uid="{00000000-0004-0000-0000-0000F2070000}"/>
    <hyperlink ref="B753" r:id="rId2036" display="http://siamchart.com/stock-ichart/YGG/" xr:uid="{00000000-0004-0000-0000-0000F3070000}"/>
    <hyperlink ref="A754" r:id="rId2037" display="http://siamchart.com/stock-chart/YUASA/" xr:uid="{00000000-0004-0000-0000-0000F4070000}"/>
    <hyperlink ref="B754" r:id="rId2038" display="http://siamchart.com/stock-ichart/YUASA/" xr:uid="{00000000-0004-0000-0000-0000F5070000}"/>
    <hyperlink ref="A755" r:id="rId2039" display="http://siamchart.com/stock-chart/ZEN/" xr:uid="{00000000-0004-0000-0000-0000F6070000}"/>
    <hyperlink ref="B755" r:id="rId2040" display="http://siamchart.com/stock-ichart/ZEN/" xr:uid="{00000000-0004-0000-0000-0000F7070000}"/>
    <hyperlink ref="A756" r:id="rId2041" display="http://siamchart.com/stock-chart/ZIGA/" xr:uid="{00000000-0004-0000-0000-0000F8070000}"/>
    <hyperlink ref="B756" r:id="rId2042" display="http://siamchart.com/stock-ichart/ZIGA/" xr:uid="{00000000-0004-0000-0000-0000F9070000}"/>
  </hyperlinks>
  <pageMargins left="0.7" right="0.7" top="0.75" bottom="0.75" header="0" footer="0"/>
  <pageSetup orientation="landscape" r:id="rId2043"/>
  <drawing r:id="rId204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outlinePr summaryBelow="0" summaryRight="0"/>
  </sheetPr>
  <dimension ref="A1:DN716"/>
  <sheetViews>
    <sheetView topLeftCell="H640" zoomScale="150" zoomScaleNormal="150" workbookViewId="0">
      <selection activeCell="O654" sqref="O654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6" width="13.8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x14ac:dyDescent="0.3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 x14ac:dyDescent="0.3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x14ac:dyDescent="0.3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x14ac:dyDescent="0.3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x14ac:dyDescent="0.3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x14ac:dyDescent="0.3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x14ac:dyDescent="0.3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x14ac:dyDescent="0.3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x14ac:dyDescent="0.3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x14ac:dyDescent="0.3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x14ac:dyDescent="0.3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x14ac:dyDescent="0.3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x14ac:dyDescent="0.3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x14ac:dyDescent="0.3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</row>
    <row r="18" spans="1:55" x14ac:dyDescent="0.3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</row>
    <row r="19" spans="1:55" x14ac:dyDescent="0.3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</row>
    <row r="20" spans="1:55" x14ac:dyDescent="0.3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</row>
    <row r="21" spans="1:55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</row>
    <row r="22" spans="1:55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</row>
    <row r="23" spans="1:55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</row>
    <row r="25" spans="1:55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</row>
    <row r="26" spans="1:55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55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55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55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55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55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55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:55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:55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:55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:55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:55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:55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:55" x14ac:dyDescent="0.3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:55" x14ac:dyDescent="0.3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:55" x14ac:dyDescent="0.3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:55" s="143" customFormat="1" x14ac:dyDescent="0.3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:55" x14ac:dyDescent="0.3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:55" x14ac:dyDescent="0.3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:55" x14ac:dyDescent="0.3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:55" s="143" customFormat="1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:55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:55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:55" s="143" customFormat="1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:55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:55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:55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:55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:55" x14ac:dyDescent="0.3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:55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:55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:55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:55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:55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:55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:55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:55" s="143" customFormat="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:55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:55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:55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:55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:55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:55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:55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:55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:55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:55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:55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:55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:55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:55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:55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:55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:55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:55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:55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:55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:55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:55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:55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:55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:55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:55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:55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:55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:55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30</v>
      </c>
      <c r="B123" s="91">
        <f>+B42+B46+B49</f>
        <v>0</v>
      </c>
      <c r="C123" s="91">
        <f t="shared" ref="C123:BK123" si="0">+C42+C46+C49</f>
        <v>0</v>
      </c>
      <c r="D123" s="91">
        <f t="shared" si="0"/>
        <v>0</v>
      </c>
      <c r="E123" s="91">
        <f t="shared" si="0"/>
        <v>0</v>
      </c>
      <c r="F123" s="91">
        <f t="shared" si="0"/>
        <v>0</v>
      </c>
      <c r="G123" s="91">
        <f t="shared" si="0"/>
        <v>0</v>
      </c>
      <c r="H123" s="91">
        <f t="shared" si="0"/>
        <v>0</v>
      </c>
      <c r="I123" s="91">
        <f t="shared" si="0"/>
        <v>0</v>
      </c>
      <c r="J123" s="91">
        <f t="shared" si="0"/>
        <v>0</v>
      </c>
      <c r="K123" s="91">
        <f t="shared" si="0"/>
        <v>0</v>
      </c>
      <c r="L123" s="91">
        <f t="shared" si="0"/>
        <v>0</v>
      </c>
      <c r="M123" s="91">
        <f t="shared" si="0"/>
        <v>0</v>
      </c>
      <c r="N123" s="91">
        <f t="shared" si="0"/>
        <v>0</v>
      </c>
      <c r="O123" s="91">
        <f t="shared" si="0"/>
        <v>0</v>
      </c>
      <c r="P123" s="91">
        <f t="shared" si="0"/>
        <v>0</v>
      </c>
      <c r="Q123" s="91">
        <f t="shared" si="0"/>
        <v>0</v>
      </c>
      <c r="R123" s="91">
        <f t="shared" si="0"/>
        <v>0</v>
      </c>
      <c r="S123" s="91">
        <f t="shared" si="0"/>
        <v>0</v>
      </c>
      <c r="T123" s="91">
        <f t="shared" si="0"/>
        <v>0</v>
      </c>
      <c r="U123" s="91">
        <f t="shared" si="0"/>
        <v>0</v>
      </c>
      <c r="V123" s="91">
        <f t="shared" si="0"/>
        <v>0</v>
      </c>
      <c r="W123" s="91">
        <f t="shared" si="0"/>
        <v>0</v>
      </c>
      <c r="X123" s="91">
        <f t="shared" si="0"/>
        <v>0</v>
      </c>
      <c r="Y123" s="91">
        <f t="shared" si="0"/>
        <v>0</v>
      </c>
      <c r="Z123" s="91">
        <f t="shared" si="0"/>
        <v>0</v>
      </c>
      <c r="AA123" s="91">
        <f t="shared" si="0"/>
        <v>0</v>
      </c>
      <c r="AB123" s="91">
        <f t="shared" si="0"/>
        <v>0</v>
      </c>
      <c r="AC123" s="91">
        <f t="shared" si="0"/>
        <v>0</v>
      </c>
      <c r="AD123" s="91">
        <f t="shared" si="0"/>
        <v>0</v>
      </c>
      <c r="AE123" s="91">
        <f t="shared" si="0"/>
        <v>0</v>
      </c>
      <c r="AF123" s="91">
        <f t="shared" si="0"/>
        <v>0</v>
      </c>
      <c r="AG123" s="91">
        <f t="shared" si="0"/>
        <v>0</v>
      </c>
      <c r="AH123" s="91">
        <f t="shared" si="0"/>
        <v>0</v>
      </c>
      <c r="AI123" s="91">
        <f t="shared" si="0"/>
        <v>0</v>
      </c>
      <c r="AJ123" s="91">
        <f t="shared" si="0"/>
        <v>0</v>
      </c>
      <c r="AK123" s="91">
        <f t="shared" si="0"/>
        <v>0</v>
      </c>
      <c r="AL123" s="91">
        <f t="shared" si="0"/>
        <v>0</v>
      </c>
      <c r="AM123" s="91">
        <f t="shared" si="0"/>
        <v>0</v>
      </c>
      <c r="AN123" s="91">
        <f t="shared" si="0"/>
        <v>0</v>
      </c>
      <c r="AO123" s="91">
        <f t="shared" si="0"/>
        <v>0</v>
      </c>
      <c r="AP123" s="91">
        <f t="shared" si="0"/>
        <v>0</v>
      </c>
      <c r="AQ123" s="91">
        <f t="shared" si="0"/>
        <v>0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0</v>
      </c>
      <c r="AV123" s="91">
        <f t="shared" si="0"/>
        <v>0</v>
      </c>
      <c r="AW123" s="91">
        <f t="shared" si="0"/>
        <v>0</v>
      </c>
      <c r="AX123" s="91">
        <f t="shared" si="0"/>
        <v>0</v>
      </c>
      <c r="AY123" s="91">
        <f t="shared" si="0"/>
        <v>0</v>
      </c>
      <c r="AZ123" s="91">
        <f t="shared" si="0"/>
        <v>0</v>
      </c>
      <c r="BA123" s="91">
        <f t="shared" si="0"/>
        <v>0</v>
      </c>
      <c r="BB123" s="91">
        <f t="shared" si="0"/>
        <v>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92" t="s">
        <v>31</v>
      </c>
      <c r="B124" s="91">
        <f>+B62</f>
        <v>0</v>
      </c>
      <c r="C124" s="91">
        <f t="shared" ref="C124:BK124" si="1">+C62</f>
        <v>0</v>
      </c>
      <c r="D124" s="91">
        <f t="shared" si="1"/>
        <v>0</v>
      </c>
      <c r="E124" s="91">
        <f t="shared" si="1"/>
        <v>0</v>
      </c>
      <c r="F124" s="91">
        <f t="shared" si="1"/>
        <v>0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0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0</v>
      </c>
      <c r="C125" s="93">
        <f t="shared" ref="C125:BK125" si="2">SUM(C123:C124)</f>
        <v>0</v>
      </c>
      <c r="D125" s="93">
        <f t="shared" si="2"/>
        <v>0</v>
      </c>
      <c r="E125" s="93">
        <f t="shared" si="2"/>
        <v>0</v>
      </c>
      <c r="F125" s="93">
        <f t="shared" si="2"/>
        <v>0</v>
      </c>
      <c r="G125" s="93">
        <f t="shared" si="2"/>
        <v>0</v>
      </c>
      <c r="H125" s="93">
        <f t="shared" si="2"/>
        <v>0</v>
      </c>
      <c r="I125" s="93">
        <f t="shared" si="2"/>
        <v>0</v>
      </c>
      <c r="J125" s="93">
        <f t="shared" si="2"/>
        <v>0</v>
      </c>
      <c r="K125" s="93">
        <f t="shared" si="2"/>
        <v>0</v>
      </c>
      <c r="L125" s="93">
        <f t="shared" si="2"/>
        <v>0</v>
      </c>
      <c r="M125" s="93">
        <f t="shared" si="2"/>
        <v>0</v>
      </c>
      <c r="N125" s="93">
        <f t="shared" si="2"/>
        <v>0</v>
      </c>
      <c r="O125" s="93">
        <f t="shared" si="2"/>
        <v>0</v>
      </c>
      <c r="P125" s="93">
        <f t="shared" si="2"/>
        <v>0</v>
      </c>
      <c r="Q125" s="93">
        <f t="shared" si="2"/>
        <v>0</v>
      </c>
      <c r="R125" s="93">
        <f t="shared" si="2"/>
        <v>0</v>
      </c>
      <c r="S125" s="93">
        <f t="shared" si="2"/>
        <v>0</v>
      </c>
      <c r="T125" s="93">
        <f t="shared" si="2"/>
        <v>0</v>
      </c>
      <c r="U125" s="93">
        <f t="shared" si="2"/>
        <v>0</v>
      </c>
      <c r="V125" s="93">
        <f t="shared" si="2"/>
        <v>0</v>
      </c>
      <c r="W125" s="93">
        <f t="shared" si="2"/>
        <v>0</v>
      </c>
      <c r="X125" s="93">
        <f t="shared" si="2"/>
        <v>0</v>
      </c>
      <c r="Y125" s="93">
        <f t="shared" si="2"/>
        <v>0</v>
      </c>
      <c r="Z125" s="93">
        <f t="shared" si="2"/>
        <v>0</v>
      </c>
      <c r="AA125" s="93">
        <f t="shared" si="2"/>
        <v>0</v>
      </c>
      <c r="AB125" s="93">
        <f t="shared" si="2"/>
        <v>0</v>
      </c>
      <c r="AC125" s="93">
        <f t="shared" si="2"/>
        <v>0</v>
      </c>
      <c r="AD125" s="93">
        <f t="shared" si="2"/>
        <v>0</v>
      </c>
      <c r="AE125" s="93">
        <f t="shared" si="2"/>
        <v>0</v>
      </c>
      <c r="AF125" s="93">
        <f t="shared" si="2"/>
        <v>0</v>
      </c>
      <c r="AG125" s="93">
        <f t="shared" si="2"/>
        <v>0</v>
      </c>
      <c r="AH125" s="93">
        <f t="shared" si="2"/>
        <v>0</v>
      </c>
      <c r="AI125" s="93">
        <f t="shared" si="2"/>
        <v>0</v>
      </c>
      <c r="AJ125" s="93">
        <f t="shared" si="2"/>
        <v>0</v>
      </c>
      <c r="AK125" s="93">
        <f t="shared" si="2"/>
        <v>0</v>
      </c>
      <c r="AL125" s="93">
        <f t="shared" si="2"/>
        <v>0</v>
      </c>
      <c r="AM125" s="93">
        <f t="shared" si="2"/>
        <v>0</v>
      </c>
      <c r="AN125" s="93">
        <f t="shared" si="2"/>
        <v>0</v>
      </c>
      <c r="AO125" s="93">
        <f t="shared" si="2"/>
        <v>0</v>
      </c>
      <c r="AP125" s="93">
        <f t="shared" si="2"/>
        <v>0</v>
      </c>
      <c r="AQ125" s="93">
        <f t="shared" si="2"/>
        <v>0</v>
      </c>
      <c r="AR125" s="93">
        <f t="shared" si="2"/>
        <v>0</v>
      </c>
      <c r="AS125" s="93">
        <f t="shared" si="2"/>
        <v>0</v>
      </c>
      <c r="AT125" s="93">
        <f t="shared" si="2"/>
        <v>0</v>
      </c>
      <c r="AU125" s="93">
        <f t="shared" si="2"/>
        <v>0</v>
      </c>
      <c r="AV125" s="93">
        <f t="shared" si="2"/>
        <v>0</v>
      </c>
      <c r="AW125" s="93">
        <f t="shared" si="2"/>
        <v>0</v>
      </c>
      <c r="AX125" s="93">
        <f t="shared" si="2"/>
        <v>0</v>
      </c>
      <c r="AY125" s="93">
        <f t="shared" si="2"/>
        <v>0</v>
      </c>
      <c r="AZ125" s="93">
        <f t="shared" si="2"/>
        <v>0</v>
      </c>
      <c r="BA125" s="93">
        <f t="shared" si="2"/>
        <v>0</v>
      </c>
      <c r="BB125" s="93">
        <f t="shared" si="2"/>
        <v>0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:69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:69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2:69" x14ac:dyDescent="0.3"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2:69" x14ac:dyDescent="0.3"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2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2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2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2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2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2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2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2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2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2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2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2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2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2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</row>
    <row r="220" spans="1:118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</row>
    <row r="221" spans="1:118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</row>
    <row r="222" spans="1:118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</row>
    <row r="223" spans="1:118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</row>
    <row r="224" spans="1:118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</row>
    <row r="225" spans="1:55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</row>
    <row r="226" spans="1:55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</row>
    <row r="227" spans="1:55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</row>
    <row r="228" spans="1:55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</row>
    <row r="229" spans="1:55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</row>
    <row r="230" spans="1:55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</row>
    <row r="231" spans="1:55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</row>
    <row r="232" spans="1:55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</row>
    <row r="233" spans="1:55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</row>
    <row r="234" spans="1:55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</row>
    <row r="235" spans="1:55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</row>
    <row r="236" spans="1:55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</row>
    <row r="237" spans="1:55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</row>
    <row r="238" spans="1:55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</row>
    <row r="239" spans="1:55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</row>
    <row r="240" spans="1:55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</row>
    <row r="241" spans="1:55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</row>
    <row r="242" spans="1:55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</row>
    <row r="243" spans="1:55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</row>
    <row r="244" spans="1:55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</row>
    <row r="245" spans="1:55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</row>
    <row r="246" spans="1:55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</row>
    <row r="247" spans="1:55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</row>
    <row r="248" spans="1:55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</row>
    <row r="249" spans="1:55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</row>
    <row r="250" spans="1:55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</row>
    <row r="251" spans="1:55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</row>
    <row r="252" spans="1:55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</row>
    <row r="253" spans="1:55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</row>
    <row r="254" spans="1:55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</row>
    <row r="255" spans="1:55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</row>
    <row r="256" spans="1:55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</row>
    <row r="257" spans="1:55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</row>
    <row r="258" spans="1:55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</row>
    <row r="259" spans="1:55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</row>
    <row r="260" spans="1:55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</row>
    <row r="261" spans="1:55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</row>
    <row r="262" spans="1:55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</row>
    <row r="263" spans="1:55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</row>
    <row r="264" spans="1:55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</row>
    <row r="265" spans="1:55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</row>
    <row r="266" spans="1:55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</row>
    <row r="267" spans="1:55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</row>
    <row r="268" spans="1:55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</row>
    <row r="269" spans="1:55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</row>
    <row r="270" spans="1:55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</row>
    <row r="271" spans="1:55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</row>
    <row r="272" spans="1:55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</row>
    <row r="273" spans="1:55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</row>
    <row r="274" spans="1:55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</row>
    <row r="275" spans="1:55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</row>
    <row r="276" spans="1:55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</row>
    <row r="278" spans="1:55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</row>
    <row r="279" spans="1:55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</row>
    <row r="280" spans="1:55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</row>
    <row r="281" spans="1:55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</row>
    <row r="282" spans="1:55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</row>
    <row r="283" spans="1:55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</row>
    <row r="284" spans="1:55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</row>
    <row r="285" spans="1:55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</row>
    <row r="286" spans="1:55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</row>
    <row r="287" spans="1:55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</row>
    <row r="288" spans="1:55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</row>
    <row r="289" spans="1:55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</row>
    <row r="290" spans="1:55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</row>
    <row r="291" spans="1:55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</row>
    <row r="292" spans="1:55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</row>
    <row r="293" spans="1:55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</row>
    <row r="294" spans="1:55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</row>
    <row r="295" spans="1:55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</row>
    <row r="296" spans="1:55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</row>
    <row r="297" spans="1:55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</row>
    <row r="298" spans="1:55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</row>
    <row r="299" spans="1:55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</row>
    <row r="300" spans="1:55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</row>
    <row r="301" spans="1:55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</row>
    <row r="302" spans="1:55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55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195" t="s">
        <v>46</v>
      </c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44"/>
      <c r="P349" s="7"/>
      <c r="Q349" s="3"/>
    </row>
    <row r="350" spans="1:53" x14ac:dyDescent="0.3">
      <c r="B350" s="196" t="s">
        <v>869</v>
      </c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45"/>
      <c r="P350" s="7"/>
      <c r="Q350" s="3"/>
    </row>
    <row r="351" spans="1:53" x14ac:dyDescent="0.3">
      <c r="B351" s="8" t="str">
        <f t="shared" ref="B351:O353" si="3">IFERROR(VLOOKUP($B$350,$4:$126,MATCH($Q351&amp;"/"&amp;B$348,$2:$2,0),FALSE),"")</f>
        <v/>
      </c>
      <c r="C351" s="8" t="str">
        <f t="shared" si="3"/>
        <v/>
      </c>
      <c r="D351" s="8" t="str">
        <f t="shared" si="3"/>
        <v/>
      </c>
      <c r="E351" s="8" t="str">
        <f t="shared" si="3"/>
        <v/>
      </c>
      <c r="F351" s="8" t="str">
        <f t="shared" si="3"/>
        <v/>
      </c>
      <c r="G351" s="8" t="str">
        <f t="shared" si="3"/>
        <v/>
      </c>
      <c r="H351" s="8" t="str">
        <f t="shared" si="3"/>
        <v/>
      </c>
      <c r="I351" s="8" t="str">
        <f t="shared" si="3"/>
        <v/>
      </c>
      <c r="J351" s="8" t="str">
        <f t="shared" si="3"/>
        <v/>
      </c>
      <c r="K351" s="8" t="str">
        <f t="shared" si="3"/>
        <v/>
      </c>
      <c r="L351" s="8" t="str">
        <f t="shared" si="3"/>
        <v/>
      </c>
      <c r="M351" s="8" t="str">
        <f t="shared" si="3"/>
        <v/>
      </c>
      <c r="N351" s="9" t="str">
        <f t="shared" si="3"/>
        <v/>
      </c>
      <c r="O351" s="9" t="str">
        <f t="shared" si="3"/>
        <v/>
      </c>
      <c r="P351" s="7"/>
      <c r="Q351" s="10" t="s">
        <v>47</v>
      </c>
    </row>
    <row r="352" spans="1:53" x14ac:dyDescent="0.3">
      <c r="B352" s="8" t="str">
        <f t="shared" si="3"/>
        <v/>
      </c>
      <c r="C352" s="8" t="str">
        <f t="shared" si="3"/>
        <v/>
      </c>
      <c r="D352" s="8" t="str">
        <f t="shared" si="3"/>
        <v/>
      </c>
      <c r="E352" s="8" t="str">
        <f t="shared" si="3"/>
        <v/>
      </c>
      <c r="F352" s="8" t="str">
        <f t="shared" si="3"/>
        <v/>
      </c>
      <c r="G352" s="8" t="str">
        <f t="shared" si="3"/>
        <v/>
      </c>
      <c r="H352" s="8" t="str">
        <f t="shared" si="3"/>
        <v/>
      </c>
      <c r="I352" s="8" t="str">
        <f t="shared" si="3"/>
        <v/>
      </c>
      <c r="J352" s="8" t="str">
        <f t="shared" si="3"/>
        <v/>
      </c>
      <c r="K352" s="8" t="str">
        <f t="shared" si="3"/>
        <v/>
      </c>
      <c r="L352" s="8" t="str">
        <f t="shared" si="3"/>
        <v/>
      </c>
      <c r="M352" s="8" t="str">
        <f t="shared" si="3"/>
        <v/>
      </c>
      <c r="N352" s="9" t="str">
        <f t="shared" si="3"/>
        <v/>
      </c>
      <c r="O352" s="9" t="str">
        <f t="shared" si="3"/>
        <v/>
      </c>
      <c r="P352" s="7"/>
      <c r="Q352" s="10" t="s">
        <v>48</v>
      </c>
    </row>
    <row r="353" spans="2:17" x14ac:dyDescent="0.3">
      <c r="B353" s="8" t="str">
        <f t="shared" si="3"/>
        <v/>
      </c>
      <c r="C353" s="8" t="str">
        <f t="shared" si="3"/>
        <v/>
      </c>
      <c r="D353" s="8" t="str">
        <f t="shared" si="3"/>
        <v/>
      </c>
      <c r="E353" s="8" t="str">
        <f t="shared" si="3"/>
        <v/>
      </c>
      <c r="F353" s="8" t="str">
        <f t="shared" si="3"/>
        <v/>
      </c>
      <c r="G353" s="8" t="str">
        <f t="shared" si="3"/>
        <v/>
      </c>
      <c r="H353" s="8" t="str">
        <f t="shared" si="3"/>
        <v/>
      </c>
      <c r="I353" s="8" t="str">
        <f t="shared" si="3"/>
        <v/>
      </c>
      <c r="J353" s="8" t="str">
        <f t="shared" si="3"/>
        <v/>
      </c>
      <c r="K353" s="8" t="str">
        <f t="shared" si="3"/>
        <v/>
      </c>
      <c r="L353" s="8" t="str">
        <f t="shared" si="3"/>
        <v/>
      </c>
      <c r="M353" s="8" t="str">
        <f t="shared" si="3"/>
        <v/>
      </c>
      <c r="N353" s="9" t="str">
        <f t="shared" si="3"/>
        <v/>
      </c>
      <c r="O353" s="9" t="str">
        <f t="shared" si="3"/>
        <v/>
      </c>
      <c r="P353" s="7"/>
      <c r="Q353" s="10" t="s">
        <v>49</v>
      </c>
    </row>
    <row r="354" spans="2:17" x14ac:dyDescent="0.3">
      <c r="B354" s="8" t="str">
        <f t="shared" ref="B354:M354" si="4">IFERROR(VLOOKUP($B$350,$4:$126,MATCH($Q354&amp;"/"&amp;B$348,$2:$2,0),FALSE),"")</f>
        <v/>
      </c>
      <c r="C354" s="8" t="str">
        <f t="shared" si="4"/>
        <v/>
      </c>
      <c r="D354" s="8" t="str">
        <f t="shared" si="4"/>
        <v/>
      </c>
      <c r="E354" s="8" t="str">
        <f t="shared" si="4"/>
        <v/>
      </c>
      <c r="F354" s="8" t="str">
        <f t="shared" si="4"/>
        <v/>
      </c>
      <c r="G354" s="8" t="str">
        <f t="shared" si="4"/>
        <v/>
      </c>
      <c r="H354" s="8" t="str">
        <f t="shared" si="4"/>
        <v/>
      </c>
      <c r="I354" s="8" t="str">
        <f t="shared" si="4"/>
        <v/>
      </c>
      <c r="J354" s="8" t="str">
        <f t="shared" si="4"/>
        <v/>
      </c>
      <c r="K354" s="8" t="str">
        <f t="shared" si="4"/>
        <v/>
      </c>
      <c r="L354" s="8" t="str">
        <f t="shared" si="4"/>
        <v/>
      </c>
      <c r="M354" s="8" t="str">
        <f t="shared" si="4"/>
        <v/>
      </c>
      <c r="N354" s="9" t="str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/>
      </c>
      <c r="O354" s="9" t="str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/>
      </c>
      <c r="P354" s="7"/>
      <c r="Q354" s="10" t="s">
        <v>50</v>
      </c>
    </row>
    <row r="355" spans="2:17" x14ac:dyDescent="0.3">
      <c r="B355" s="13" t="e">
        <f t="shared" ref="B355:O355" si="5">+B354/B$402</f>
        <v>#VALUE!</v>
      </c>
      <c r="C355" s="13" t="e">
        <f t="shared" si="5"/>
        <v>#VALUE!</v>
      </c>
      <c r="D355" s="13" t="e">
        <f t="shared" si="5"/>
        <v>#VALUE!</v>
      </c>
      <c r="E355" s="13" t="e">
        <f t="shared" si="5"/>
        <v>#VALUE!</v>
      </c>
      <c r="F355" s="13" t="e">
        <f t="shared" si="5"/>
        <v>#VALUE!</v>
      </c>
      <c r="G355" s="13" t="e">
        <f t="shared" si="5"/>
        <v>#VALUE!</v>
      </c>
      <c r="H355" s="13" t="e">
        <f t="shared" si="5"/>
        <v>#VALUE!</v>
      </c>
      <c r="I355" s="13" t="e">
        <f t="shared" si="5"/>
        <v>#VALUE!</v>
      </c>
      <c r="J355" s="13" t="e">
        <f t="shared" si="5"/>
        <v>#VALUE!</v>
      </c>
      <c r="K355" s="13" t="e">
        <f t="shared" si="5"/>
        <v>#VALUE!</v>
      </c>
      <c r="L355" s="13" t="e">
        <f t="shared" si="5"/>
        <v>#VALUE!</v>
      </c>
      <c r="M355" s="13" t="e">
        <f t="shared" si="5"/>
        <v>#VALUE!</v>
      </c>
      <c r="N355" s="13" t="e">
        <f t="shared" si="5"/>
        <v>#VALUE!</v>
      </c>
      <c r="O355" s="13" t="e">
        <f t="shared" si="5"/>
        <v>#VALUE!</v>
      </c>
      <c r="P355" s="7" t="e">
        <f>RATE(M$348-B$348,,-B355,M355)</f>
        <v>#VALUE!</v>
      </c>
      <c r="Q355" s="12" t="s">
        <v>51</v>
      </c>
    </row>
    <row r="356" spans="2:17" x14ac:dyDescent="0.3">
      <c r="B356" s="196" t="s">
        <v>870</v>
      </c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45"/>
      <c r="P356" s="7"/>
      <c r="Q356" s="3"/>
    </row>
    <row r="357" spans="2:17" x14ac:dyDescent="0.3">
      <c r="B357" s="9" t="str">
        <f t="shared" ref="B357:O360" si="6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 t="str">
        <f t="shared" si="6"/>
        <v>0</v>
      </c>
      <c r="D357" s="9" t="str">
        <f t="shared" si="6"/>
        <v>0</v>
      </c>
      <c r="E357" s="9" t="str">
        <f t="shared" si="6"/>
        <v>0</v>
      </c>
      <c r="F357" s="9" t="str">
        <f t="shared" si="6"/>
        <v>0</v>
      </c>
      <c r="G357" s="9" t="str">
        <f t="shared" si="6"/>
        <v>0</v>
      </c>
      <c r="H357" s="9" t="str">
        <f t="shared" si="6"/>
        <v>0</v>
      </c>
      <c r="I357" s="9" t="str">
        <f t="shared" si="6"/>
        <v>0</v>
      </c>
      <c r="J357" s="9" t="str">
        <f t="shared" si="6"/>
        <v>0</v>
      </c>
      <c r="K357" s="9" t="str">
        <f t="shared" si="6"/>
        <v>0</v>
      </c>
      <c r="L357" s="9" t="str">
        <f t="shared" si="6"/>
        <v>0</v>
      </c>
      <c r="M357" s="9" t="str">
        <f t="shared" si="6"/>
        <v>0</v>
      </c>
      <c r="N357" s="9" t="str">
        <f t="shared" si="6"/>
        <v>0</v>
      </c>
      <c r="O357" s="9" t="str">
        <f t="shared" si="6"/>
        <v>0</v>
      </c>
      <c r="P357" s="7"/>
      <c r="Q357" s="10" t="s">
        <v>47</v>
      </c>
    </row>
    <row r="358" spans="2:17" x14ac:dyDescent="0.3">
      <c r="B358" s="9" t="str">
        <f t="shared" si="6"/>
        <v>0</v>
      </c>
      <c r="C358" s="9" t="str">
        <f t="shared" si="6"/>
        <v>0</v>
      </c>
      <c r="D358" s="9" t="str">
        <f t="shared" si="6"/>
        <v>0</v>
      </c>
      <c r="E358" s="9" t="str">
        <f t="shared" si="6"/>
        <v>0</v>
      </c>
      <c r="F358" s="9" t="str">
        <f t="shared" si="6"/>
        <v>0</v>
      </c>
      <c r="G358" s="9" t="str">
        <f t="shared" si="6"/>
        <v>0</v>
      </c>
      <c r="H358" s="9" t="str">
        <f t="shared" si="6"/>
        <v>0</v>
      </c>
      <c r="I358" s="9" t="str">
        <f t="shared" si="6"/>
        <v>0</v>
      </c>
      <c r="J358" s="9" t="str">
        <f t="shared" si="6"/>
        <v>0</v>
      </c>
      <c r="K358" s="9" t="str">
        <f t="shared" si="6"/>
        <v>0</v>
      </c>
      <c r="L358" s="9" t="str">
        <f t="shared" si="6"/>
        <v>0</v>
      </c>
      <c r="M358" s="9" t="str">
        <f t="shared" si="6"/>
        <v>0</v>
      </c>
      <c r="N358" s="9" t="str">
        <f t="shared" si="6"/>
        <v>0</v>
      </c>
      <c r="O358" s="9" t="str">
        <f t="shared" si="6"/>
        <v>0</v>
      </c>
      <c r="P358" s="7"/>
      <c r="Q358" s="10" t="s">
        <v>48</v>
      </c>
    </row>
    <row r="359" spans="2:17" x14ac:dyDescent="0.3">
      <c r="B359" s="9" t="str">
        <f t="shared" si="6"/>
        <v>0</v>
      </c>
      <c r="C359" s="9" t="str">
        <f t="shared" si="6"/>
        <v>0</v>
      </c>
      <c r="D359" s="9" t="str">
        <f t="shared" si="6"/>
        <v>0</v>
      </c>
      <c r="E359" s="9" t="str">
        <f t="shared" si="6"/>
        <v>0</v>
      </c>
      <c r="F359" s="9" t="str">
        <f t="shared" si="6"/>
        <v>0</v>
      </c>
      <c r="G359" s="9" t="str">
        <f t="shared" si="6"/>
        <v>0</v>
      </c>
      <c r="H359" s="9" t="str">
        <f t="shared" si="6"/>
        <v>0</v>
      </c>
      <c r="I359" s="9" t="str">
        <f t="shared" si="6"/>
        <v>0</v>
      </c>
      <c r="J359" s="9" t="str">
        <f t="shared" si="6"/>
        <v>0</v>
      </c>
      <c r="K359" s="9" t="str">
        <f t="shared" si="6"/>
        <v>0</v>
      </c>
      <c r="L359" s="9" t="str">
        <f t="shared" si="6"/>
        <v>0</v>
      </c>
      <c r="M359" s="9" t="str">
        <f t="shared" si="6"/>
        <v>0</v>
      </c>
      <c r="N359" s="9" t="str">
        <f t="shared" si="6"/>
        <v>0</v>
      </c>
      <c r="O359" s="9" t="str">
        <f t="shared" si="6"/>
        <v>0</v>
      </c>
      <c r="P359" s="7"/>
      <c r="Q359" s="10" t="s">
        <v>49</v>
      </c>
    </row>
    <row r="360" spans="2:17" x14ac:dyDescent="0.3">
      <c r="B360" s="9" t="str">
        <f t="shared" si="6"/>
        <v>0</v>
      </c>
      <c r="C360" s="9" t="str">
        <f t="shared" si="6"/>
        <v>0</v>
      </c>
      <c r="D360" s="9" t="str">
        <f t="shared" si="6"/>
        <v>0</v>
      </c>
      <c r="E360" s="9" t="str">
        <f t="shared" si="6"/>
        <v>0</v>
      </c>
      <c r="F360" s="9" t="str">
        <f t="shared" si="6"/>
        <v>0</v>
      </c>
      <c r="G360" s="9" t="str">
        <f t="shared" si="6"/>
        <v>0</v>
      </c>
      <c r="H360" s="9" t="str">
        <f t="shared" si="6"/>
        <v>0</v>
      </c>
      <c r="I360" s="9" t="str">
        <f t="shared" si="6"/>
        <v>0</v>
      </c>
      <c r="J360" s="9" t="str">
        <f t="shared" si="6"/>
        <v>0</v>
      </c>
      <c r="K360" s="9" t="str">
        <f t="shared" si="6"/>
        <v>0</v>
      </c>
      <c r="L360" s="9" t="str">
        <f t="shared" si="6"/>
        <v>0</v>
      </c>
      <c r="M360" s="9" t="str">
        <f t="shared" si="6"/>
        <v>0</v>
      </c>
      <c r="N360" s="9" t="str">
        <f t="shared" si="6"/>
        <v>0</v>
      </c>
      <c r="O360" s="9" t="str">
        <f t="shared" si="6"/>
        <v>0</v>
      </c>
      <c r="P360" s="7"/>
      <c r="Q360" s="10" t="s">
        <v>50</v>
      </c>
    </row>
    <row r="361" spans="2:17" x14ac:dyDescent="0.3">
      <c r="B361" s="13" t="e">
        <f t="shared" ref="B361:O361" si="7">+B360/B$402</f>
        <v>#VALUE!</v>
      </c>
      <c r="C361" s="13" t="e">
        <f t="shared" si="7"/>
        <v>#VALUE!</v>
      </c>
      <c r="D361" s="13" t="e">
        <f t="shared" si="7"/>
        <v>#VALUE!</v>
      </c>
      <c r="E361" s="13" t="e">
        <f t="shared" si="7"/>
        <v>#VALUE!</v>
      </c>
      <c r="F361" s="13" t="e">
        <f t="shared" si="7"/>
        <v>#VALUE!</v>
      </c>
      <c r="G361" s="13" t="e">
        <f t="shared" si="7"/>
        <v>#VALUE!</v>
      </c>
      <c r="H361" s="13" t="e">
        <f t="shared" si="7"/>
        <v>#VALUE!</v>
      </c>
      <c r="I361" s="13" t="e">
        <f t="shared" si="7"/>
        <v>#VALUE!</v>
      </c>
      <c r="J361" s="13" t="e">
        <f t="shared" si="7"/>
        <v>#VALUE!</v>
      </c>
      <c r="K361" s="13" t="e">
        <f t="shared" si="7"/>
        <v>#VALUE!</v>
      </c>
      <c r="L361" s="13" t="e">
        <f t="shared" si="7"/>
        <v>#VALUE!</v>
      </c>
      <c r="M361" s="13" t="e">
        <f t="shared" si="7"/>
        <v>#VALUE!</v>
      </c>
      <c r="N361" s="13" t="e">
        <f t="shared" si="7"/>
        <v>#VALUE!</v>
      </c>
      <c r="O361" s="13" t="e">
        <f t="shared" si="7"/>
        <v>#VALUE!</v>
      </c>
      <c r="P361" s="7" t="e">
        <f>RATE(M$348-B$348,,-B361,M361)</f>
        <v>#VALUE!</v>
      </c>
      <c r="Q361" s="12" t="s">
        <v>51</v>
      </c>
    </row>
    <row r="362" spans="2:17" x14ac:dyDescent="0.3">
      <c r="B362" s="196" t="s">
        <v>871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45"/>
      <c r="P362" s="7"/>
      <c r="Q362" s="3"/>
    </row>
    <row r="363" spans="2:17" x14ac:dyDescent="0.3">
      <c r="B363" s="9" t="str">
        <f t="shared" ref="B363:O365" si="8">IFERROR(VLOOKUP($B$362,$4:$126,MATCH($Q363&amp;"/"&amp;B$348,$2:$2,0),FALSE),"")</f>
        <v/>
      </c>
      <c r="C363" s="9" t="str">
        <f t="shared" si="8"/>
        <v/>
      </c>
      <c r="D363" s="9" t="str">
        <f t="shared" si="8"/>
        <v/>
      </c>
      <c r="E363" s="9" t="str">
        <f t="shared" si="8"/>
        <v/>
      </c>
      <c r="F363" s="9" t="str">
        <f t="shared" si="8"/>
        <v/>
      </c>
      <c r="G363" s="9" t="str">
        <f t="shared" si="8"/>
        <v/>
      </c>
      <c r="H363" s="9" t="str">
        <f t="shared" si="8"/>
        <v/>
      </c>
      <c r="I363" s="9" t="str">
        <f t="shared" si="8"/>
        <v/>
      </c>
      <c r="J363" s="9" t="str">
        <f t="shared" si="8"/>
        <v/>
      </c>
      <c r="K363" s="9" t="str">
        <f t="shared" si="8"/>
        <v/>
      </c>
      <c r="L363" s="9" t="str">
        <f t="shared" si="8"/>
        <v/>
      </c>
      <c r="M363" s="9" t="str">
        <f t="shared" si="8"/>
        <v/>
      </c>
      <c r="N363" s="9" t="str">
        <f t="shared" si="8"/>
        <v/>
      </c>
      <c r="O363" s="9" t="str">
        <f t="shared" si="8"/>
        <v/>
      </c>
      <c r="P363" s="7"/>
      <c r="Q363" s="10" t="s">
        <v>47</v>
      </c>
    </row>
    <row r="364" spans="2:17" x14ac:dyDescent="0.3">
      <c r="B364" s="9" t="str">
        <f t="shared" si="8"/>
        <v/>
      </c>
      <c r="C364" s="9" t="str">
        <f t="shared" si="8"/>
        <v/>
      </c>
      <c r="D364" s="9" t="str">
        <f t="shared" si="8"/>
        <v/>
      </c>
      <c r="E364" s="9" t="str">
        <f t="shared" si="8"/>
        <v/>
      </c>
      <c r="F364" s="9" t="str">
        <f t="shared" si="8"/>
        <v/>
      </c>
      <c r="G364" s="9" t="str">
        <f t="shared" si="8"/>
        <v/>
      </c>
      <c r="H364" s="9" t="str">
        <f t="shared" si="8"/>
        <v/>
      </c>
      <c r="I364" s="9" t="str">
        <f t="shared" si="8"/>
        <v/>
      </c>
      <c r="J364" s="9" t="str">
        <f t="shared" si="8"/>
        <v/>
      </c>
      <c r="K364" s="9" t="str">
        <f t="shared" si="8"/>
        <v/>
      </c>
      <c r="L364" s="9" t="str">
        <f t="shared" si="8"/>
        <v/>
      </c>
      <c r="M364" s="9" t="str">
        <f t="shared" si="8"/>
        <v/>
      </c>
      <c r="N364" s="9" t="str">
        <f t="shared" si="8"/>
        <v/>
      </c>
      <c r="O364" s="9" t="str">
        <f t="shared" si="8"/>
        <v/>
      </c>
      <c r="P364" s="7"/>
      <c r="Q364" s="10" t="s">
        <v>48</v>
      </c>
    </row>
    <row r="365" spans="2:17" x14ac:dyDescent="0.3">
      <c r="B365" s="9" t="str">
        <f t="shared" si="8"/>
        <v/>
      </c>
      <c r="C365" s="9" t="str">
        <f t="shared" si="8"/>
        <v/>
      </c>
      <c r="D365" s="9" t="str">
        <f t="shared" si="8"/>
        <v/>
      </c>
      <c r="E365" s="9" t="str">
        <f t="shared" si="8"/>
        <v/>
      </c>
      <c r="F365" s="9" t="str">
        <f t="shared" si="8"/>
        <v/>
      </c>
      <c r="G365" s="9" t="str">
        <f t="shared" si="8"/>
        <v/>
      </c>
      <c r="H365" s="9" t="str">
        <f t="shared" si="8"/>
        <v/>
      </c>
      <c r="I365" s="9" t="str">
        <f t="shared" si="8"/>
        <v/>
      </c>
      <c r="J365" s="9" t="str">
        <f t="shared" si="8"/>
        <v/>
      </c>
      <c r="K365" s="9" t="str">
        <f t="shared" si="8"/>
        <v/>
      </c>
      <c r="L365" s="9" t="str">
        <f t="shared" si="8"/>
        <v/>
      </c>
      <c r="M365" s="9" t="str">
        <f t="shared" si="8"/>
        <v/>
      </c>
      <c r="N365" s="9" t="str">
        <f t="shared" si="8"/>
        <v/>
      </c>
      <c r="O365" s="9" t="str">
        <f t="shared" si="8"/>
        <v/>
      </c>
      <c r="P365" s="7"/>
      <c r="Q365" s="10" t="s">
        <v>49</v>
      </c>
    </row>
    <row r="366" spans="2:17" x14ac:dyDescent="0.3">
      <c r="B366" s="9" t="str">
        <f t="shared" ref="B366:M366" si="9">IFERROR(VLOOKUP($B$362,$4:$126,MATCH($Q366&amp;"/"&amp;B$348,$2:$2,0),FALSE),"")</f>
        <v/>
      </c>
      <c r="C366" s="9" t="str">
        <f t="shared" si="9"/>
        <v/>
      </c>
      <c r="D366" s="9" t="str">
        <f t="shared" si="9"/>
        <v/>
      </c>
      <c r="E366" s="9" t="str">
        <f t="shared" si="9"/>
        <v/>
      </c>
      <c r="F366" s="9" t="str">
        <f t="shared" si="9"/>
        <v/>
      </c>
      <c r="G366" s="9" t="str">
        <f t="shared" si="9"/>
        <v/>
      </c>
      <c r="H366" s="9" t="str">
        <f t="shared" si="9"/>
        <v/>
      </c>
      <c r="I366" s="9" t="str">
        <f t="shared" si="9"/>
        <v/>
      </c>
      <c r="J366" s="9" t="str">
        <f t="shared" si="9"/>
        <v/>
      </c>
      <c r="K366" s="9" t="str">
        <f t="shared" si="9"/>
        <v/>
      </c>
      <c r="L366" s="9" t="str">
        <f t="shared" si="9"/>
        <v/>
      </c>
      <c r="M366" s="9" t="str">
        <f t="shared" si="9"/>
        <v/>
      </c>
      <c r="N366" s="9" t="str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/>
      </c>
      <c r="O366" s="9" t="str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/>
      </c>
      <c r="P366" s="7" t="e">
        <f>RATE(M$348-B$348,,-B366,M366)</f>
        <v>#VALUE!</v>
      </c>
      <c r="Q366" s="10" t="s">
        <v>50</v>
      </c>
    </row>
    <row r="367" spans="2:17" x14ac:dyDescent="0.3">
      <c r="B367" s="13" t="e">
        <f t="shared" ref="B367:O367" si="10">+B366/B$402</f>
        <v>#VALUE!</v>
      </c>
      <c r="C367" s="13" t="e">
        <f t="shared" si="10"/>
        <v>#VALUE!</v>
      </c>
      <c r="D367" s="13" t="e">
        <f t="shared" si="10"/>
        <v>#VALUE!</v>
      </c>
      <c r="E367" s="13" t="e">
        <f t="shared" si="10"/>
        <v>#VALUE!</v>
      </c>
      <c r="F367" s="13" t="e">
        <f t="shared" si="10"/>
        <v>#VALUE!</v>
      </c>
      <c r="G367" s="13" t="e">
        <f t="shared" si="10"/>
        <v>#VALUE!</v>
      </c>
      <c r="H367" s="13" t="e">
        <f t="shared" si="10"/>
        <v>#VALUE!</v>
      </c>
      <c r="I367" s="13" t="e">
        <f t="shared" si="10"/>
        <v>#VALUE!</v>
      </c>
      <c r="J367" s="13" t="e">
        <f t="shared" si="10"/>
        <v>#VALUE!</v>
      </c>
      <c r="K367" s="13" t="e">
        <f t="shared" si="10"/>
        <v>#VALUE!</v>
      </c>
      <c r="L367" s="13" t="e">
        <f t="shared" si="10"/>
        <v>#VALUE!</v>
      </c>
      <c r="M367" s="13" t="e">
        <f t="shared" si="10"/>
        <v>#VALUE!</v>
      </c>
      <c r="N367" s="13" t="e">
        <f t="shared" si="10"/>
        <v>#VALUE!</v>
      </c>
      <c r="O367" s="13" t="e">
        <f t="shared" si="10"/>
        <v>#VALUE!</v>
      </c>
      <c r="P367" s="7" t="e">
        <f>RATE(M$348-B$348,,-B367,M367)</f>
        <v>#VALUE!</v>
      </c>
      <c r="Q367" s="12" t="s">
        <v>51</v>
      </c>
    </row>
    <row r="368" spans="2:17" x14ac:dyDescent="0.3">
      <c r="B368" s="196" t="s">
        <v>874</v>
      </c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45"/>
      <c r="P368" s="7"/>
      <c r="Q368" s="3"/>
    </row>
    <row r="369" spans="1:17" x14ac:dyDescent="0.3">
      <c r="B369" s="9" t="str">
        <f t="shared" ref="B369:O371" si="11">IFERROR(VLOOKUP($B$368,$4:$126,MATCH($Q369&amp;"/"&amp;B$348,$2:$2,0),FALSE),"")</f>
        <v/>
      </c>
      <c r="C369" s="9" t="str">
        <f t="shared" si="11"/>
        <v/>
      </c>
      <c r="D369" s="9" t="str">
        <f t="shared" si="11"/>
        <v/>
      </c>
      <c r="E369" s="9" t="str">
        <f t="shared" si="11"/>
        <v/>
      </c>
      <c r="F369" s="9" t="str">
        <f t="shared" si="11"/>
        <v/>
      </c>
      <c r="G369" s="9" t="str">
        <f t="shared" si="11"/>
        <v/>
      </c>
      <c r="H369" s="9" t="str">
        <f t="shared" si="11"/>
        <v/>
      </c>
      <c r="I369" s="9" t="str">
        <f t="shared" si="11"/>
        <v/>
      </c>
      <c r="J369" s="9" t="str">
        <f t="shared" si="11"/>
        <v/>
      </c>
      <c r="K369" s="9" t="str">
        <f t="shared" si="11"/>
        <v/>
      </c>
      <c r="L369" s="9" t="str">
        <f t="shared" si="11"/>
        <v/>
      </c>
      <c r="M369" s="9" t="str">
        <f t="shared" si="11"/>
        <v/>
      </c>
      <c r="N369" s="9" t="str">
        <f t="shared" si="11"/>
        <v/>
      </c>
      <c r="O369" s="9" t="str">
        <f t="shared" si="11"/>
        <v/>
      </c>
      <c r="P369" s="7"/>
      <c r="Q369" s="10" t="s">
        <v>47</v>
      </c>
    </row>
    <row r="370" spans="1:17" x14ac:dyDescent="0.3">
      <c r="B370" s="9" t="str">
        <f t="shared" si="11"/>
        <v/>
      </c>
      <c r="C370" s="9" t="str">
        <f t="shared" si="11"/>
        <v/>
      </c>
      <c r="D370" s="9" t="str">
        <f t="shared" si="11"/>
        <v/>
      </c>
      <c r="E370" s="9" t="str">
        <f t="shared" si="11"/>
        <v/>
      </c>
      <c r="F370" s="9" t="str">
        <f t="shared" si="11"/>
        <v/>
      </c>
      <c r="G370" s="9" t="str">
        <f t="shared" si="11"/>
        <v/>
      </c>
      <c r="H370" s="9" t="str">
        <f t="shared" si="11"/>
        <v/>
      </c>
      <c r="I370" s="9" t="str">
        <f t="shared" si="11"/>
        <v/>
      </c>
      <c r="J370" s="9" t="str">
        <f t="shared" si="11"/>
        <v/>
      </c>
      <c r="K370" s="9" t="str">
        <f t="shared" si="11"/>
        <v/>
      </c>
      <c r="L370" s="9" t="str">
        <f t="shared" si="11"/>
        <v/>
      </c>
      <c r="M370" s="9" t="str">
        <f t="shared" si="11"/>
        <v/>
      </c>
      <c r="N370" s="9" t="str">
        <f t="shared" si="11"/>
        <v/>
      </c>
      <c r="O370" s="9" t="str">
        <f t="shared" si="11"/>
        <v/>
      </c>
      <c r="P370" s="7"/>
      <c r="Q370" s="10" t="s">
        <v>48</v>
      </c>
    </row>
    <row r="371" spans="1:17" x14ac:dyDescent="0.3">
      <c r="B371" s="9" t="str">
        <f t="shared" si="11"/>
        <v/>
      </c>
      <c r="C371" s="9" t="str">
        <f t="shared" si="11"/>
        <v/>
      </c>
      <c r="D371" s="9" t="str">
        <f t="shared" si="11"/>
        <v/>
      </c>
      <c r="E371" s="9" t="str">
        <f t="shared" si="11"/>
        <v/>
      </c>
      <c r="F371" s="9" t="str">
        <f t="shared" si="11"/>
        <v/>
      </c>
      <c r="G371" s="9" t="str">
        <f t="shared" si="11"/>
        <v/>
      </c>
      <c r="H371" s="9" t="str">
        <f t="shared" si="11"/>
        <v/>
      </c>
      <c r="I371" s="9" t="str">
        <f t="shared" si="11"/>
        <v/>
      </c>
      <c r="J371" s="9" t="str">
        <f t="shared" si="11"/>
        <v/>
      </c>
      <c r="K371" s="9" t="str">
        <f t="shared" si="11"/>
        <v/>
      </c>
      <c r="L371" s="9" t="str">
        <f t="shared" si="11"/>
        <v/>
      </c>
      <c r="M371" s="9" t="str">
        <f t="shared" si="11"/>
        <v/>
      </c>
      <c r="N371" s="9" t="str">
        <f t="shared" si="11"/>
        <v/>
      </c>
      <c r="O371" s="9" t="str">
        <f t="shared" si="11"/>
        <v/>
      </c>
      <c r="P371" s="7"/>
      <c r="Q371" s="10" t="s">
        <v>49</v>
      </c>
    </row>
    <row r="372" spans="1:17" x14ac:dyDescent="0.3">
      <c r="B372" s="9" t="str">
        <f t="shared" ref="B372:M372" si="12">IFERROR(VLOOKUP($B$368,$4:$126,MATCH($Q372&amp;"/"&amp;B$348,$2:$2,0),FALSE),"")</f>
        <v/>
      </c>
      <c r="C372" s="9" t="str">
        <f t="shared" si="12"/>
        <v/>
      </c>
      <c r="D372" s="9" t="str">
        <f t="shared" si="12"/>
        <v/>
      </c>
      <c r="E372" s="9" t="str">
        <f t="shared" si="12"/>
        <v/>
      </c>
      <c r="F372" s="9" t="str">
        <f t="shared" si="12"/>
        <v/>
      </c>
      <c r="G372" s="9" t="str">
        <f t="shared" si="12"/>
        <v/>
      </c>
      <c r="H372" s="9" t="str">
        <f t="shared" si="12"/>
        <v/>
      </c>
      <c r="I372" s="9" t="str">
        <f t="shared" si="12"/>
        <v/>
      </c>
      <c r="J372" s="9" t="str">
        <f t="shared" si="12"/>
        <v/>
      </c>
      <c r="K372" s="9" t="str">
        <f t="shared" si="12"/>
        <v/>
      </c>
      <c r="L372" s="9" t="str">
        <f t="shared" si="12"/>
        <v/>
      </c>
      <c r="M372" s="9" t="str">
        <f t="shared" si="12"/>
        <v/>
      </c>
      <c r="N372" s="9" t="str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/>
      </c>
      <c r="O372" s="9" t="str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/>
      </c>
      <c r="P372" s="7" t="e">
        <f>RATE(M$348-B$348,,-B372,M372)</f>
        <v>#VALUE!</v>
      </c>
      <c r="Q372" s="10" t="s">
        <v>50</v>
      </c>
    </row>
    <row r="373" spans="1:17" x14ac:dyDescent="0.3">
      <c r="B373" s="13" t="e">
        <f t="shared" ref="B373:O373" si="13">+B372/B$402</f>
        <v>#VALUE!</v>
      </c>
      <c r="C373" s="13" t="e">
        <f t="shared" si="13"/>
        <v>#VALUE!</v>
      </c>
      <c r="D373" s="13" t="e">
        <f t="shared" si="13"/>
        <v>#VALUE!</v>
      </c>
      <c r="E373" s="13" t="e">
        <f t="shared" si="13"/>
        <v>#VALUE!</v>
      </c>
      <c r="F373" s="13" t="e">
        <f t="shared" si="13"/>
        <v>#VALUE!</v>
      </c>
      <c r="G373" s="13" t="e">
        <f t="shared" si="13"/>
        <v>#VALUE!</v>
      </c>
      <c r="H373" s="13" t="e">
        <f t="shared" si="13"/>
        <v>#VALUE!</v>
      </c>
      <c r="I373" s="13" t="e">
        <f t="shared" si="13"/>
        <v>#VALUE!</v>
      </c>
      <c r="J373" s="13" t="e">
        <f t="shared" si="13"/>
        <v>#VALUE!</v>
      </c>
      <c r="K373" s="13" t="e">
        <f t="shared" si="13"/>
        <v>#VALUE!</v>
      </c>
      <c r="L373" s="13" t="e">
        <f t="shared" si="13"/>
        <v>#VALUE!</v>
      </c>
      <c r="M373" s="13" t="e">
        <f t="shared" si="13"/>
        <v>#VALUE!</v>
      </c>
      <c r="N373" s="13" t="e">
        <f t="shared" si="13"/>
        <v>#VALUE!</v>
      </c>
      <c r="O373" s="13" t="e">
        <f t="shared" si="13"/>
        <v>#VALUE!</v>
      </c>
      <c r="P373" s="7" t="e">
        <f>RATE(M$348-B$348,,-B373,M373)</f>
        <v>#VALUE!</v>
      </c>
      <c r="Q373" s="12" t="s">
        <v>51</v>
      </c>
    </row>
    <row r="374" spans="1:17" x14ac:dyDescent="0.3">
      <c r="A374" s="95"/>
      <c r="B374" s="196" t="s">
        <v>879</v>
      </c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45"/>
      <c r="P374" s="7"/>
      <c r="Q374" s="3"/>
    </row>
    <row r="375" spans="1:17" x14ac:dyDescent="0.3">
      <c r="B375" s="9" t="str">
        <f t="shared" ref="B375:O377" si="14">IFERROR(VLOOKUP($B$374,$4:$126,MATCH($Q375&amp;"/"&amp;B$348,$2:$2,0),FALSE),"")</f>
        <v/>
      </c>
      <c r="C375" s="9" t="str">
        <f t="shared" si="14"/>
        <v/>
      </c>
      <c r="D375" s="9" t="str">
        <f t="shared" si="14"/>
        <v/>
      </c>
      <c r="E375" s="9" t="str">
        <f t="shared" si="14"/>
        <v/>
      </c>
      <c r="F375" s="9" t="str">
        <f t="shared" si="14"/>
        <v/>
      </c>
      <c r="G375" s="9" t="str">
        <f t="shared" si="14"/>
        <v/>
      </c>
      <c r="H375" s="9" t="str">
        <f t="shared" si="14"/>
        <v/>
      </c>
      <c r="I375" s="9" t="str">
        <f t="shared" si="14"/>
        <v/>
      </c>
      <c r="J375" s="9" t="str">
        <f t="shared" si="14"/>
        <v/>
      </c>
      <c r="K375" s="9" t="str">
        <f t="shared" si="14"/>
        <v/>
      </c>
      <c r="L375" s="9" t="str">
        <f t="shared" si="14"/>
        <v/>
      </c>
      <c r="M375" s="9" t="str">
        <f t="shared" si="14"/>
        <v/>
      </c>
      <c r="N375" s="9" t="str">
        <f t="shared" si="14"/>
        <v/>
      </c>
      <c r="O375" s="9" t="str">
        <f t="shared" si="14"/>
        <v/>
      </c>
      <c r="P375" s="7"/>
      <c r="Q375" s="10" t="s">
        <v>47</v>
      </c>
    </row>
    <row r="376" spans="1:17" x14ac:dyDescent="0.3">
      <c r="B376" s="9" t="str">
        <f t="shared" si="14"/>
        <v/>
      </c>
      <c r="C376" s="9" t="str">
        <f t="shared" si="14"/>
        <v/>
      </c>
      <c r="D376" s="9" t="str">
        <f t="shared" si="14"/>
        <v/>
      </c>
      <c r="E376" s="9" t="str">
        <f t="shared" si="14"/>
        <v/>
      </c>
      <c r="F376" s="9" t="str">
        <f t="shared" si="14"/>
        <v/>
      </c>
      <c r="G376" s="9" t="str">
        <f t="shared" si="14"/>
        <v/>
      </c>
      <c r="H376" s="9" t="str">
        <f t="shared" si="14"/>
        <v/>
      </c>
      <c r="I376" s="9" t="str">
        <f t="shared" si="14"/>
        <v/>
      </c>
      <c r="J376" s="9" t="str">
        <f t="shared" si="14"/>
        <v/>
      </c>
      <c r="K376" s="9" t="str">
        <f t="shared" si="14"/>
        <v/>
      </c>
      <c r="L376" s="9" t="str">
        <f t="shared" si="14"/>
        <v/>
      </c>
      <c r="M376" s="9" t="str">
        <f t="shared" si="14"/>
        <v/>
      </c>
      <c r="N376" s="9" t="str">
        <f t="shared" si="14"/>
        <v/>
      </c>
      <c r="O376" s="9" t="str">
        <f t="shared" si="14"/>
        <v/>
      </c>
      <c r="P376" s="7"/>
      <c r="Q376" s="10" t="s">
        <v>48</v>
      </c>
    </row>
    <row r="377" spans="1:17" x14ac:dyDescent="0.3">
      <c r="B377" s="9" t="str">
        <f t="shared" si="14"/>
        <v/>
      </c>
      <c r="C377" s="9" t="str">
        <f t="shared" si="14"/>
        <v/>
      </c>
      <c r="D377" s="9" t="str">
        <f t="shared" si="14"/>
        <v/>
      </c>
      <c r="E377" s="9" t="str">
        <f t="shared" si="14"/>
        <v/>
      </c>
      <c r="F377" s="9" t="str">
        <f t="shared" si="14"/>
        <v/>
      </c>
      <c r="G377" s="9" t="str">
        <f t="shared" si="14"/>
        <v/>
      </c>
      <c r="H377" s="9" t="str">
        <f t="shared" si="14"/>
        <v/>
      </c>
      <c r="I377" s="9" t="str">
        <f t="shared" si="14"/>
        <v/>
      </c>
      <c r="J377" s="9" t="str">
        <f t="shared" si="14"/>
        <v/>
      </c>
      <c r="K377" s="9" t="str">
        <f t="shared" si="14"/>
        <v/>
      </c>
      <c r="L377" s="9" t="str">
        <f t="shared" si="14"/>
        <v/>
      </c>
      <c r="M377" s="9" t="str">
        <f t="shared" si="14"/>
        <v/>
      </c>
      <c r="N377" s="9" t="str">
        <f t="shared" si="14"/>
        <v/>
      </c>
      <c r="O377" s="9" t="str">
        <f t="shared" si="14"/>
        <v/>
      </c>
      <c r="P377" s="7"/>
      <c r="Q377" s="10" t="s">
        <v>49</v>
      </c>
    </row>
    <row r="378" spans="1:17" x14ac:dyDescent="0.3">
      <c r="B378" s="9" t="str">
        <f t="shared" ref="B378:M378" si="15">IFERROR(VLOOKUP($B$374,$4:$126,MATCH($Q378&amp;"/"&amp;B$348,$2:$2,0),FALSE),"")</f>
        <v/>
      </c>
      <c r="C378" s="9" t="str">
        <f t="shared" si="15"/>
        <v/>
      </c>
      <c r="D378" s="9" t="str">
        <f t="shared" si="15"/>
        <v/>
      </c>
      <c r="E378" s="9" t="str">
        <f t="shared" si="15"/>
        <v/>
      </c>
      <c r="F378" s="9" t="str">
        <f t="shared" si="15"/>
        <v/>
      </c>
      <c r="G378" s="9" t="str">
        <f t="shared" si="15"/>
        <v/>
      </c>
      <c r="H378" s="9" t="str">
        <f t="shared" si="15"/>
        <v/>
      </c>
      <c r="I378" s="9" t="str">
        <f t="shared" si="15"/>
        <v/>
      </c>
      <c r="J378" s="9" t="str">
        <f t="shared" si="15"/>
        <v/>
      </c>
      <c r="K378" s="9" t="str">
        <f t="shared" si="15"/>
        <v/>
      </c>
      <c r="L378" s="9" t="str">
        <f t="shared" si="15"/>
        <v/>
      </c>
      <c r="M378" s="9" t="str">
        <f t="shared" si="15"/>
        <v/>
      </c>
      <c r="N378" s="9" t="str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/>
      </c>
      <c r="O378" s="9" t="str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/>
      </c>
      <c r="P378" s="7" t="e">
        <f>RATE(M$348-B$348,,-B378,M378)</f>
        <v>#VALUE!</v>
      </c>
      <c r="Q378" s="10" t="s">
        <v>50</v>
      </c>
    </row>
    <row r="379" spans="1:17" x14ac:dyDescent="0.3">
      <c r="B379" s="13" t="e">
        <f t="shared" ref="B379:O379" si="16">+B378/B$402</f>
        <v>#VALUE!</v>
      </c>
      <c r="C379" s="13" t="e">
        <f t="shared" si="16"/>
        <v>#VALUE!</v>
      </c>
      <c r="D379" s="13" t="e">
        <f t="shared" si="16"/>
        <v>#VALUE!</v>
      </c>
      <c r="E379" s="13" t="e">
        <f t="shared" si="16"/>
        <v>#VALUE!</v>
      </c>
      <c r="F379" s="13" t="e">
        <f t="shared" si="16"/>
        <v>#VALUE!</v>
      </c>
      <c r="G379" s="13" t="e">
        <f t="shared" si="16"/>
        <v>#VALUE!</v>
      </c>
      <c r="H379" s="13" t="e">
        <f t="shared" si="16"/>
        <v>#VALUE!</v>
      </c>
      <c r="I379" s="13" t="e">
        <f t="shared" si="16"/>
        <v>#VALUE!</v>
      </c>
      <c r="J379" s="13" t="e">
        <f t="shared" si="16"/>
        <v>#VALUE!</v>
      </c>
      <c r="K379" s="13" t="e">
        <f t="shared" si="16"/>
        <v>#VALUE!</v>
      </c>
      <c r="L379" s="13" t="e">
        <f t="shared" si="16"/>
        <v>#VALUE!</v>
      </c>
      <c r="M379" s="13" t="e">
        <f t="shared" si="16"/>
        <v>#VALUE!</v>
      </c>
      <c r="N379" s="13" t="e">
        <f t="shared" si="16"/>
        <v>#VALUE!</v>
      </c>
      <c r="O379" s="13" t="e">
        <f t="shared" si="16"/>
        <v>#VALUE!</v>
      </c>
      <c r="P379" s="7" t="e">
        <f>RATE(M$348-B$348,,-B379,M379)</f>
        <v>#VALUE!</v>
      </c>
      <c r="Q379" s="12" t="s">
        <v>51</v>
      </c>
    </row>
    <row r="380" spans="1:17" x14ac:dyDescent="0.3">
      <c r="B380" s="196" t="s">
        <v>893</v>
      </c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45"/>
      <c r="P380" s="7"/>
      <c r="Q380" s="3"/>
    </row>
    <row r="381" spans="1:17" x14ac:dyDescent="0.3">
      <c r="B381" s="9" t="str">
        <f t="shared" ref="B381:O383" si="17">IFERROR(VLOOKUP($B$380,$4:$126,MATCH($Q381&amp;"/"&amp;B$348,$2:$2,0),FALSE),"")</f>
        <v/>
      </c>
      <c r="C381" s="9" t="str">
        <f t="shared" si="17"/>
        <v/>
      </c>
      <c r="D381" s="9" t="str">
        <f t="shared" si="17"/>
        <v/>
      </c>
      <c r="E381" s="9" t="str">
        <f t="shared" si="17"/>
        <v/>
      </c>
      <c r="F381" s="9" t="str">
        <f t="shared" si="17"/>
        <v/>
      </c>
      <c r="G381" s="9" t="str">
        <f t="shared" si="17"/>
        <v/>
      </c>
      <c r="H381" s="9" t="str">
        <f t="shared" si="17"/>
        <v/>
      </c>
      <c r="I381" s="9" t="str">
        <f t="shared" si="17"/>
        <v/>
      </c>
      <c r="J381" s="9" t="str">
        <f t="shared" si="17"/>
        <v/>
      </c>
      <c r="K381" s="9" t="str">
        <f t="shared" si="17"/>
        <v/>
      </c>
      <c r="L381" s="9" t="str">
        <f t="shared" si="17"/>
        <v/>
      </c>
      <c r="M381" s="9" t="str">
        <f t="shared" si="17"/>
        <v/>
      </c>
      <c r="N381" s="9" t="str">
        <f t="shared" si="17"/>
        <v/>
      </c>
      <c r="O381" s="9" t="str">
        <f t="shared" si="17"/>
        <v/>
      </c>
      <c r="P381" s="7"/>
      <c r="Q381" s="10" t="s">
        <v>47</v>
      </c>
    </row>
    <row r="382" spans="1:17" x14ac:dyDescent="0.3">
      <c r="B382" s="9" t="str">
        <f t="shared" si="17"/>
        <v/>
      </c>
      <c r="C382" s="9" t="str">
        <f t="shared" si="17"/>
        <v/>
      </c>
      <c r="D382" s="9" t="str">
        <f t="shared" si="17"/>
        <v/>
      </c>
      <c r="E382" s="9" t="str">
        <f t="shared" si="17"/>
        <v/>
      </c>
      <c r="F382" s="9" t="str">
        <f t="shared" si="17"/>
        <v/>
      </c>
      <c r="G382" s="9" t="str">
        <f t="shared" si="17"/>
        <v/>
      </c>
      <c r="H382" s="9" t="str">
        <f t="shared" si="17"/>
        <v/>
      </c>
      <c r="I382" s="9" t="str">
        <f t="shared" si="17"/>
        <v/>
      </c>
      <c r="J382" s="9" t="str">
        <f t="shared" si="17"/>
        <v/>
      </c>
      <c r="K382" s="9" t="str">
        <f t="shared" si="17"/>
        <v/>
      </c>
      <c r="L382" s="9" t="str">
        <f t="shared" si="17"/>
        <v/>
      </c>
      <c r="M382" s="9" t="str">
        <f t="shared" si="17"/>
        <v/>
      </c>
      <c r="N382" s="9" t="str">
        <f t="shared" si="17"/>
        <v/>
      </c>
      <c r="O382" s="9" t="str">
        <f t="shared" si="17"/>
        <v/>
      </c>
      <c r="P382" s="7"/>
      <c r="Q382" s="10" t="s">
        <v>48</v>
      </c>
    </row>
    <row r="383" spans="1:17" x14ac:dyDescent="0.3">
      <c r="B383" s="9" t="str">
        <f t="shared" si="17"/>
        <v/>
      </c>
      <c r="C383" s="9" t="str">
        <f t="shared" si="17"/>
        <v/>
      </c>
      <c r="D383" s="9" t="str">
        <f t="shared" si="17"/>
        <v/>
      </c>
      <c r="E383" s="9" t="str">
        <f t="shared" si="17"/>
        <v/>
      </c>
      <c r="F383" s="9" t="str">
        <f t="shared" si="17"/>
        <v/>
      </c>
      <c r="G383" s="9" t="str">
        <f t="shared" si="17"/>
        <v/>
      </c>
      <c r="H383" s="9" t="str">
        <f t="shared" si="17"/>
        <v/>
      </c>
      <c r="I383" s="9" t="str">
        <f t="shared" si="17"/>
        <v/>
      </c>
      <c r="J383" s="9" t="str">
        <f t="shared" si="17"/>
        <v/>
      </c>
      <c r="K383" s="9" t="str">
        <f t="shared" si="17"/>
        <v/>
      </c>
      <c r="L383" s="9" t="str">
        <f t="shared" si="17"/>
        <v/>
      </c>
      <c r="M383" s="9" t="str">
        <f t="shared" si="17"/>
        <v/>
      </c>
      <c r="N383" s="9" t="str">
        <f t="shared" si="17"/>
        <v/>
      </c>
      <c r="O383" s="9" t="str">
        <f t="shared" si="17"/>
        <v/>
      </c>
      <c r="P383" s="7"/>
      <c r="Q383" s="10" t="s">
        <v>49</v>
      </c>
    </row>
    <row r="384" spans="1:17" x14ac:dyDescent="0.3">
      <c r="B384" s="9" t="str">
        <f t="shared" ref="B384:M384" si="18">IFERROR(VLOOKUP($B$380,$4:$126,MATCH($Q384&amp;"/"&amp;B$348,$2:$2,0),FALSE),"")</f>
        <v/>
      </c>
      <c r="C384" s="9" t="str">
        <f t="shared" si="18"/>
        <v/>
      </c>
      <c r="D384" s="9" t="str">
        <f t="shared" si="18"/>
        <v/>
      </c>
      <c r="E384" s="9" t="str">
        <f t="shared" si="18"/>
        <v/>
      </c>
      <c r="F384" s="9" t="str">
        <f t="shared" si="18"/>
        <v/>
      </c>
      <c r="G384" s="9" t="str">
        <f t="shared" si="18"/>
        <v/>
      </c>
      <c r="H384" s="9" t="str">
        <f t="shared" si="18"/>
        <v/>
      </c>
      <c r="I384" s="9" t="str">
        <f t="shared" si="18"/>
        <v/>
      </c>
      <c r="J384" s="9" t="str">
        <f t="shared" si="18"/>
        <v/>
      </c>
      <c r="K384" s="9" t="str">
        <f t="shared" si="18"/>
        <v/>
      </c>
      <c r="L384" s="9" t="str">
        <f t="shared" si="18"/>
        <v/>
      </c>
      <c r="M384" s="9" t="str">
        <f t="shared" si="18"/>
        <v/>
      </c>
      <c r="N384" s="9" t="str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/>
      </c>
      <c r="O384" s="9" t="str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/>
      </c>
      <c r="P384" s="7" t="e">
        <f>RATE(M$348-B$348,,-B384,M384)</f>
        <v>#VALUE!</v>
      </c>
      <c r="Q384" s="10" t="s">
        <v>50</v>
      </c>
    </row>
    <row r="385" spans="1:17" x14ac:dyDescent="0.3">
      <c r="A385" s="95"/>
      <c r="B385" s="13" t="e">
        <f t="shared" ref="B385:O385" si="19">+B384/B$402</f>
        <v>#VALUE!</v>
      </c>
      <c r="C385" s="13" t="e">
        <f t="shared" si="19"/>
        <v>#VALUE!</v>
      </c>
      <c r="D385" s="13" t="e">
        <f t="shared" si="19"/>
        <v>#VALUE!</v>
      </c>
      <c r="E385" s="13" t="e">
        <f t="shared" si="19"/>
        <v>#VALUE!</v>
      </c>
      <c r="F385" s="13" t="e">
        <f t="shared" si="19"/>
        <v>#VALUE!</v>
      </c>
      <c r="G385" s="13" t="e">
        <f t="shared" si="19"/>
        <v>#VALUE!</v>
      </c>
      <c r="H385" s="13" t="e">
        <f t="shared" si="19"/>
        <v>#VALUE!</v>
      </c>
      <c r="I385" s="13" t="e">
        <f t="shared" si="19"/>
        <v>#VALUE!</v>
      </c>
      <c r="J385" s="13" t="e">
        <f t="shared" si="19"/>
        <v>#VALUE!</v>
      </c>
      <c r="K385" s="13" t="e">
        <f t="shared" si="19"/>
        <v>#VALUE!</v>
      </c>
      <c r="L385" s="13" t="e">
        <f t="shared" si="19"/>
        <v>#VALUE!</v>
      </c>
      <c r="M385" s="13" t="e">
        <f t="shared" si="19"/>
        <v>#VALUE!</v>
      </c>
      <c r="N385" s="13" t="e">
        <f t="shared" si="19"/>
        <v>#VALUE!</v>
      </c>
      <c r="O385" s="13" t="e">
        <f t="shared" si="19"/>
        <v>#VALUE!</v>
      </c>
      <c r="P385" s="7" t="e">
        <f>RATE(M$348-B$348,,-B385,M385)</f>
        <v>#VALUE!</v>
      </c>
      <c r="Q385" s="12" t="s">
        <v>51</v>
      </c>
    </row>
    <row r="386" spans="1:17" x14ac:dyDescent="0.3">
      <c r="B386" s="196" t="s">
        <v>895</v>
      </c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45"/>
      <c r="P386" s="7"/>
      <c r="Q386" s="3"/>
    </row>
    <row r="387" spans="1:17" x14ac:dyDescent="0.3">
      <c r="B387" s="9" t="str">
        <f t="shared" ref="B387:O389" si="20">IFERROR(VLOOKUP($B$386,$4:$126,MATCH($Q387&amp;"/"&amp;B$348,$2:$2,0),FALSE),"")</f>
        <v/>
      </c>
      <c r="C387" s="9" t="str">
        <f t="shared" si="20"/>
        <v/>
      </c>
      <c r="D387" s="9" t="str">
        <f t="shared" si="20"/>
        <v/>
      </c>
      <c r="E387" s="9" t="str">
        <f t="shared" si="20"/>
        <v/>
      </c>
      <c r="F387" s="9" t="str">
        <f t="shared" si="20"/>
        <v/>
      </c>
      <c r="G387" s="9" t="str">
        <f t="shared" si="20"/>
        <v/>
      </c>
      <c r="H387" s="9" t="str">
        <f t="shared" si="20"/>
        <v/>
      </c>
      <c r="I387" s="9" t="str">
        <f t="shared" si="20"/>
        <v/>
      </c>
      <c r="J387" s="9" t="str">
        <f t="shared" si="20"/>
        <v/>
      </c>
      <c r="K387" s="9" t="str">
        <f t="shared" si="20"/>
        <v/>
      </c>
      <c r="L387" s="9" t="str">
        <f t="shared" si="20"/>
        <v/>
      </c>
      <c r="M387" s="9" t="str">
        <f t="shared" si="20"/>
        <v/>
      </c>
      <c r="N387" s="9" t="str">
        <f t="shared" si="20"/>
        <v/>
      </c>
      <c r="O387" s="9" t="str">
        <f t="shared" si="20"/>
        <v/>
      </c>
      <c r="P387" s="7"/>
      <c r="Q387" s="10" t="s">
        <v>47</v>
      </c>
    </row>
    <row r="388" spans="1:17" x14ac:dyDescent="0.3">
      <c r="B388" s="9" t="str">
        <f t="shared" si="20"/>
        <v/>
      </c>
      <c r="C388" s="9" t="str">
        <f t="shared" si="20"/>
        <v/>
      </c>
      <c r="D388" s="9" t="str">
        <f t="shared" si="20"/>
        <v/>
      </c>
      <c r="E388" s="9" t="str">
        <f t="shared" si="20"/>
        <v/>
      </c>
      <c r="F388" s="9" t="str">
        <f t="shared" si="20"/>
        <v/>
      </c>
      <c r="G388" s="9" t="str">
        <f t="shared" si="20"/>
        <v/>
      </c>
      <c r="H388" s="9" t="str">
        <f t="shared" si="20"/>
        <v/>
      </c>
      <c r="I388" s="9" t="str">
        <f t="shared" si="20"/>
        <v/>
      </c>
      <c r="J388" s="9" t="str">
        <f t="shared" si="20"/>
        <v/>
      </c>
      <c r="K388" s="9" t="str">
        <f t="shared" si="20"/>
        <v/>
      </c>
      <c r="L388" s="9" t="str">
        <f t="shared" si="20"/>
        <v/>
      </c>
      <c r="M388" s="9" t="str">
        <f t="shared" si="20"/>
        <v/>
      </c>
      <c r="N388" s="9" t="str">
        <f t="shared" si="20"/>
        <v/>
      </c>
      <c r="O388" s="9" t="str">
        <f t="shared" si="20"/>
        <v/>
      </c>
      <c r="P388" s="7"/>
      <c r="Q388" s="10" t="s">
        <v>48</v>
      </c>
    </row>
    <row r="389" spans="1:17" x14ac:dyDescent="0.3">
      <c r="B389" s="9" t="str">
        <f t="shared" si="20"/>
        <v/>
      </c>
      <c r="C389" s="9" t="str">
        <f t="shared" si="20"/>
        <v/>
      </c>
      <c r="D389" s="9" t="str">
        <f t="shared" si="20"/>
        <v/>
      </c>
      <c r="E389" s="9" t="str">
        <f t="shared" si="20"/>
        <v/>
      </c>
      <c r="F389" s="9" t="str">
        <f t="shared" si="20"/>
        <v/>
      </c>
      <c r="G389" s="9" t="str">
        <f t="shared" si="20"/>
        <v/>
      </c>
      <c r="H389" s="9" t="str">
        <f t="shared" si="20"/>
        <v/>
      </c>
      <c r="I389" s="9" t="str">
        <f t="shared" si="20"/>
        <v/>
      </c>
      <c r="J389" s="9" t="str">
        <f t="shared" si="20"/>
        <v/>
      </c>
      <c r="K389" s="9" t="str">
        <f t="shared" si="20"/>
        <v/>
      </c>
      <c r="L389" s="9" t="str">
        <f t="shared" si="20"/>
        <v/>
      </c>
      <c r="M389" s="9" t="str">
        <f t="shared" si="20"/>
        <v/>
      </c>
      <c r="N389" s="9" t="str">
        <f t="shared" si="20"/>
        <v/>
      </c>
      <c r="O389" s="9" t="str">
        <f t="shared" si="20"/>
        <v/>
      </c>
      <c r="P389" s="7"/>
      <c r="Q389" s="10" t="s">
        <v>49</v>
      </c>
    </row>
    <row r="390" spans="1:17" x14ac:dyDescent="0.3">
      <c r="B390" s="9" t="str">
        <f t="shared" ref="B390:M390" si="21">IFERROR(VLOOKUP($B$386,$4:$126,MATCH($Q390&amp;"/"&amp;B$348,$2:$2,0),FALSE),"")</f>
        <v/>
      </c>
      <c r="C390" s="9" t="str">
        <f t="shared" si="21"/>
        <v/>
      </c>
      <c r="D390" s="9" t="str">
        <f t="shared" si="21"/>
        <v/>
      </c>
      <c r="E390" s="9" t="str">
        <f t="shared" si="21"/>
        <v/>
      </c>
      <c r="F390" s="9" t="str">
        <f t="shared" si="21"/>
        <v/>
      </c>
      <c r="G390" s="9" t="str">
        <f t="shared" si="21"/>
        <v/>
      </c>
      <c r="H390" s="9" t="str">
        <f t="shared" si="21"/>
        <v/>
      </c>
      <c r="I390" s="9" t="str">
        <f t="shared" si="21"/>
        <v/>
      </c>
      <c r="J390" s="9" t="str">
        <f t="shared" si="21"/>
        <v/>
      </c>
      <c r="K390" s="9" t="str">
        <f t="shared" si="21"/>
        <v/>
      </c>
      <c r="L390" s="9" t="str">
        <f t="shared" si="21"/>
        <v/>
      </c>
      <c r="M390" s="9" t="str">
        <f t="shared" si="21"/>
        <v/>
      </c>
      <c r="N390" s="9" t="str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/>
      </c>
      <c r="O390" s="9" t="str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/>
      </c>
      <c r="P390" s="7" t="e">
        <f>RATE(M$348-B$348,,-B390,M390)</f>
        <v>#VALUE!</v>
      </c>
      <c r="Q390" s="10" t="s">
        <v>50</v>
      </c>
    </row>
    <row r="391" spans="1:17" x14ac:dyDescent="0.3">
      <c r="B391" s="13" t="e">
        <f t="shared" ref="B391:O391" si="22">+B390/B$402</f>
        <v>#VALUE!</v>
      </c>
      <c r="C391" s="13" t="e">
        <f t="shared" si="22"/>
        <v>#VALUE!</v>
      </c>
      <c r="D391" s="13" t="e">
        <f t="shared" si="22"/>
        <v>#VALUE!</v>
      </c>
      <c r="E391" s="13" t="e">
        <f t="shared" si="22"/>
        <v>#VALUE!</v>
      </c>
      <c r="F391" s="13" t="e">
        <f t="shared" si="22"/>
        <v>#VALUE!</v>
      </c>
      <c r="G391" s="13" t="e">
        <f t="shared" si="22"/>
        <v>#VALUE!</v>
      </c>
      <c r="H391" s="13" t="e">
        <f t="shared" si="22"/>
        <v>#VALUE!</v>
      </c>
      <c r="I391" s="13" t="e">
        <f t="shared" si="22"/>
        <v>#VALUE!</v>
      </c>
      <c r="J391" s="13" t="e">
        <f t="shared" si="22"/>
        <v>#VALUE!</v>
      </c>
      <c r="K391" s="13" t="e">
        <f t="shared" si="22"/>
        <v>#VALUE!</v>
      </c>
      <c r="L391" s="13" t="e">
        <f t="shared" si="22"/>
        <v>#VALUE!</v>
      </c>
      <c r="M391" s="13" t="e">
        <f t="shared" si="22"/>
        <v>#VALUE!</v>
      </c>
      <c r="N391" s="13" t="e">
        <f t="shared" si="22"/>
        <v>#VALUE!</v>
      </c>
      <c r="O391" s="13" t="e">
        <f t="shared" si="22"/>
        <v>#VALUE!</v>
      </c>
      <c r="P391" s="7" t="e">
        <f>RATE(M$348-B$348,,-B391,M391)</f>
        <v>#VALUE!</v>
      </c>
      <c r="Q391" s="12" t="s">
        <v>51</v>
      </c>
    </row>
    <row r="392" spans="1:17" x14ac:dyDescent="0.3">
      <c r="A392" s="95"/>
      <c r="B392" s="196" t="s">
        <v>901</v>
      </c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45"/>
      <c r="P392" s="7"/>
      <c r="Q392" s="3"/>
    </row>
    <row r="393" spans="1:17" x14ac:dyDescent="0.3">
      <c r="B393" s="9" t="str">
        <f t="shared" ref="B393:O395" si="23">IFERROR(VLOOKUP($B$392,$4:$126,MATCH($Q393&amp;"/"&amp;B$348,$2:$2,0),FALSE),"")</f>
        <v/>
      </c>
      <c r="C393" s="9" t="str">
        <f t="shared" si="23"/>
        <v/>
      </c>
      <c r="D393" s="9" t="str">
        <f t="shared" si="23"/>
        <v/>
      </c>
      <c r="E393" s="9" t="str">
        <f t="shared" si="23"/>
        <v/>
      </c>
      <c r="F393" s="9" t="str">
        <f t="shared" si="23"/>
        <v/>
      </c>
      <c r="G393" s="9" t="str">
        <f t="shared" si="23"/>
        <v/>
      </c>
      <c r="H393" s="9" t="str">
        <f t="shared" si="23"/>
        <v/>
      </c>
      <c r="I393" s="9" t="str">
        <f t="shared" si="23"/>
        <v/>
      </c>
      <c r="J393" s="9" t="str">
        <f t="shared" si="23"/>
        <v/>
      </c>
      <c r="K393" s="9" t="str">
        <f t="shared" si="23"/>
        <v/>
      </c>
      <c r="L393" s="9" t="str">
        <f t="shared" si="23"/>
        <v/>
      </c>
      <c r="M393" s="9" t="str">
        <f t="shared" si="23"/>
        <v/>
      </c>
      <c r="N393" s="9" t="str">
        <f t="shared" si="23"/>
        <v/>
      </c>
      <c r="O393" s="9" t="str">
        <f t="shared" si="23"/>
        <v/>
      </c>
      <c r="P393" s="7"/>
      <c r="Q393" s="10" t="s">
        <v>47</v>
      </c>
    </row>
    <row r="394" spans="1:17" x14ac:dyDescent="0.3">
      <c r="B394" s="9" t="str">
        <f t="shared" si="23"/>
        <v/>
      </c>
      <c r="C394" s="9" t="str">
        <f t="shared" si="23"/>
        <v/>
      </c>
      <c r="D394" s="9" t="str">
        <f t="shared" si="23"/>
        <v/>
      </c>
      <c r="E394" s="9" t="str">
        <f t="shared" si="23"/>
        <v/>
      </c>
      <c r="F394" s="9" t="str">
        <f t="shared" si="23"/>
        <v/>
      </c>
      <c r="G394" s="9" t="str">
        <f t="shared" si="23"/>
        <v/>
      </c>
      <c r="H394" s="9" t="str">
        <f t="shared" si="23"/>
        <v/>
      </c>
      <c r="I394" s="9" t="str">
        <f t="shared" si="23"/>
        <v/>
      </c>
      <c r="J394" s="9" t="str">
        <f t="shared" si="23"/>
        <v/>
      </c>
      <c r="K394" s="9" t="str">
        <f t="shared" si="23"/>
        <v/>
      </c>
      <c r="L394" s="9" t="str">
        <f t="shared" si="23"/>
        <v/>
      </c>
      <c r="M394" s="9" t="str">
        <f t="shared" si="23"/>
        <v/>
      </c>
      <c r="N394" s="9" t="str">
        <f t="shared" si="23"/>
        <v/>
      </c>
      <c r="O394" s="9" t="str">
        <f t="shared" si="23"/>
        <v/>
      </c>
      <c r="P394" s="7"/>
      <c r="Q394" s="10" t="s">
        <v>48</v>
      </c>
    </row>
    <row r="395" spans="1:17" x14ac:dyDescent="0.3">
      <c r="B395" s="9" t="str">
        <f t="shared" si="23"/>
        <v/>
      </c>
      <c r="C395" s="9" t="str">
        <f t="shared" si="23"/>
        <v/>
      </c>
      <c r="D395" s="9" t="str">
        <f t="shared" si="23"/>
        <v/>
      </c>
      <c r="E395" s="9" t="str">
        <f t="shared" si="23"/>
        <v/>
      </c>
      <c r="F395" s="9" t="str">
        <f t="shared" si="23"/>
        <v/>
      </c>
      <c r="G395" s="9" t="str">
        <f t="shared" si="23"/>
        <v/>
      </c>
      <c r="H395" s="9" t="str">
        <f t="shared" si="23"/>
        <v/>
      </c>
      <c r="I395" s="9" t="str">
        <f t="shared" si="23"/>
        <v/>
      </c>
      <c r="J395" s="9" t="str">
        <f t="shared" si="23"/>
        <v/>
      </c>
      <c r="K395" s="9" t="str">
        <f t="shared" si="23"/>
        <v/>
      </c>
      <c r="L395" s="9" t="str">
        <f t="shared" si="23"/>
        <v/>
      </c>
      <c r="M395" s="9" t="str">
        <f t="shared" si="23"/>
        <v/>
      </c>
      <c r="N395" s="9" t="str">
        <f t="shared" si="23"/>
        <v/>
      </c>
      <c r="O395" s="9" t="str">
        <f t="shared" si="23"/>
        <v/>
      </c>
      <c r="P395" s="7"/>
      <c r="Q395" s="10" t="s">
        <v>49</v>
      </c>
    </row>
    <row r="396" spans="1:17" x14ac:dyDescent="0.3">
      <c r="B396" s="9" t="str">
        <f t="shared" ref="B396:M396" si="24">IFERROR(VLOOKUP($B$392,$4:$126,MATCH($Q396&amp;"/"&amp;B$348,$2:$2,0),FALSE),"")</f>
        <v/>
      </c>
      <c r="C396" s="9" t="str">
        <f t="shared" si="24"/>
        <v/>
      </c>
      <c r="D396" s="9" t="str">
        <f t="shared" si="24"/>
        <v/>
      </c>
      <c r="E396" s="9" t="str">
        <f t="shared" si="24"/>
        <v/>
      </c>
      <c r="F396" s="9" t="str">
        <f t="shared" si="24"/>
        <v/>
      </c>
      <c r="G396" s="9" t="str">
        <f t="shared" si="24"/>
        <v/>
      </c>
      <c r="H396" s="9" t="str">
        <f t="shared" si="24"/>
        <v/>
      </c>
      <c r="I396" s="9" t="str">
        <f t="shared" si="24"/>
        <v/>
      </c>
      <c r="J396" s="9" t="str">
        <f t="shared" si="24"/>
        <v/>
      </c>
      <c r="K396" s="9" t="str">
        <f t="shared" si="24"/>
        <v/>
      </c>
      <c r="L396" s="9" t="str">
        <f t="shared" si="24"/>
        <v/>
      </c>
      <c r="M396" s="9" t="str">
        <f t="shared" si="24"/>
        <v/>
      </c>
      <c r="N396" s="9" t="str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/>
      </c>
      <c r="O396" s="9" t="str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/>
      </c>
      <c r="P396" s="7" t="e">
        <f>RATE(M$348-B$348,,-B396,M396)</f>
        <v>#VALUE!</v>
      </c>
      <c r="Q396" s="10" t="s">
        <v>50</v>
      </c>
    </row>
    <row r="397" spans="1:17" x14ac:dyDescent="0.3">
      <c r="A397" s="96"/>
      <c r="B397" s="13" t="e">
        <f t="shared" ref="B397:M397" si="25">+B396/B$402</f>
        <v>#VALUE!</v>
      </c>
      <c r="C397" s="13" t="e">
        <f t="shared" si="25"/>
        <v>#VALUE!</v>
      </c>
      <c r="D397" s="13" t="e">
        <f t="shared" si="25"/>
        <v>#VALUE!</v>
      </c>
      <c r="E397" s="13" t="e">
        <f t="shared" si="25"/>
        <v>#VALUE!</v>
      </c>
      <c r="F397" s="13" t="e">
        <f t="shared" si="25"/>
        <v>#VALUE!</v>
      </c>
      <c r="G397" s="13" t="e">
        <f t="shared" si="25"/>
        <v>#VALUE!</v>
      </c>
      <c r="H397" s="13" t="e">
        <f t="shared" si="25"/>
        <v>#VALUE!</v>
      </c>
      <c r="I397" s="13" t="e">
        <f t="shared" si="25"/>
        <v>#VALUE!</v>
      </c>
      <c r="J397" s="13" t="e">
        <f t="shared" si="25"/>
        <v>#VALUE!</v>
      </c>
      <c r="K397" s="13" t="e">
        <f t="shared" si="25"/>
        <v>#VALUE!</v>
      </c>
      <c r="L397" s="13" t="e">
        <f t="shared" si="25"/>
        <v>#VALUE!</v>
      </c>
      <c r="M397" s="13" t="e">
        <f t="shared" si="25"/>
        <v>#VALUE!</v>
      </c>
      <c r="N397" s="13" t="e">
        <f>+N396/N$402</f>
        <v>#VALUE!</v>
      </c>
      <c r="O397" s="13" t="e">
        <f>+O396/O$402</f>
        <v>#VALUE!</v>
      </c>
      <c r="P397" s="7" t="e">
        <f>RATE(M$348-B$348,,-B397,M397)</f>
        <v>#VALUE!</v>
      </c>
      <c r="Q397" s="12" t="s">
        <v>51</v>
      </c>
    </row>
    <row r="398" spans="1:17" x14ac:dyDescent="0.3">
      <c r="B398" s="195" t="s">
        <v>902</v>
      </c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44"/>
      <c r="P398" s="7"/>
      <c r="Q398" s="3"/>
    </row>
    <row r="399" spans="1:17" x14ac:dyDescent="0.3">
      <c r="B399" s="9" t="str">
        <f t="shared" ref="B399:O401" si="26">IFERROR(VLOOKUP($B$398,$4:$126,MATCH($Q399&amp;"/"&amp;B$348,$2:$2,0),FALSE),"")</f>
        <v/>
      </c>
      <c r="C399" s="9" t="str">
        <f t="shared" si="26"/>
        <v/>
      </c>
      <c r="D399" s="9" t="str">
        <f t="shared" si="26"/>
        <v/>
      </c>
      <c r="E399" s="9" t="str">
        <f t="shared" si="26"/>
        <v/>
      </c>
      <c r="F399" s="9" t="str">
        <f t="shared" si="26"/>
        <v/>
      </c>
      <c r="G399" s="9" t="str">
        <f t="shared" si="26"/>
        <v/>
      </c>
      <c r="H399" s="9" t="str">
        <f t="shared" si="26"/>
        <v/>
      </c>
      <c r="I399" s="9" t="str">
        <f t="shared" si="26"/>
        <v/>
      </c>
      <c r="J399" s="9" t="str">
        <f t="shared" si="26"/>
        <v/>
      </c>
      <c r="K399" s="9" t="str">
        <f t="shared" si="26"/>
        <v/>
      </c>
      <c r="L399" s="9" t="str">
        <f t="shared" si="26"/>
        <v/>
      </c>
      <c r="M399" s="9" t="str">
        <f t="shared" si="26"/>
        <v/>
      </c>
      <c r="N399" s="9" t="str">
        <f t="shared" si="26"/>
        <v/>
      </c>
      <c r="O399" s="9" t="str">
        <f t="shared" si="26"/>
        <v/>
      </c>
      <c r="P399" s="7"/>
      <c r="Q399" s="10" t="s">
        <v>47</v>
      </c>
    </row>
    <row r="400" spans="1:17" x14ac:dyDescent="0.3">
      <c r="B400" s="9" t="str">
        <f t="shared" si="26"/>
        <v/>
      </c>
      <c r="C400" s="9" t="str">
        <f t="shared" si="26"/>
        <v/>
      </c>
      <c r="D400" s="9" t="str">
        <f t="shared" si="26"/>
        <v/>
      </c>
      <c r="E400" s="9" t="str">
        <f t="shared" si="26"/>
        <v/>
      </c>
      <c r="F400" s="9" t="str">
        <f t="shared" si="26"/>
        <v/>
      </c>
      <c r="G400" s="9" t="str">
        <f t="shared" si="26"/>
        <v/>
      </c>
      <c r="H400" s="9" t="str">
        <f t="shared" si="26"/>
        <v/>
      </c>
      <c r="I400" s="9" t="str">
        <f t="shared" si="26"/>
        <v/>
      </c>
      <c r="J400" s="9" t="str">
        <f t="shared" si="26"/>
        <v/>
      </c>
      <c r="K400" s="9" t="str">
        <f t="shared" si="26"/>
        <v/>
      </c>
      <c r="L400" s="9" t="str">
        <f t="shared" si="26"/>
        <v/>
      </c>
      <c r="M400" s="9" t="str">
        <f t="shared" si="26"/>
        <v/>
      </c>
      <c r="N400" s="9" t="str">
        <f t="shared" si="26"/>
        <v/>
      </c>
      <c r="O400" s="9" t="str">
        <f t="shared" si="26"/>
        <v/>
      </c>
      <c r="P400" s="7"/>
      <c r="Q400" s="10" t="s">
        <v>48</v>
      </c>
    </row>
    <row r="401" spans="1:17" x14ac:dyDescent="0.3">
      <c r="B401" s="9" t="str">
        <f t="shared" si="26"/>
        <v/>
      </c>
      <c r="C401" s="9" t="str">
        <f t="shared" si="26"/>
        <v/>
      </c>
      <c r="D401" s="9" t="str">
        <f t="shared" si="26"/>
        <v/>
      </c>
      <c r="E401" s="9" t="str">
        <f t="shared" si="26"/>
        <v/>
      </c>
      <c r="F401" s="9" t="str">
        <f t="shared" si="26"/>
        <v/>
      </c>
      <c r="G401" s="9" t="str">
        <f t="shared" si="26"/>
        <v/>
      </c>
      <c r="H401" s="9" t="str">
        <f t="shared" si="26"/>
        <v/>
      </c>
      <c r="I401" s="9" t="str">
        <f t="shared" si="26"/>
        <v/>
      </c>
      <c r="J401" s="9" t="str">
        <f t="shared" si="26"/>
        <v/>
      </c>
      <c r="K401" s="9" t="str">
        <f t="shared" si="26"/>
        <v/>
      </c>
      <c r="L401" s="9" t="str">
        <f t="shared" si="26"/>
        <v/>
      </c>
      <c r="M401" s="9" t="str">
        <f t="shared" si="26"/>
        <v/>
      </c>
      <c r="N401" s="9" t="str">
        <f t="shared" si="26"/>
        <v/>
      </c>
      <c r="O401" s="9" t="str">
        <f t="shared" si="26"/>
        <v/>
      </c>
      <c r="P401" s="7"/>
      <c r="Q401" s="10" t="s">
        <v>49</v>
      </c>
    </row>
    <row r="402" spans="1:17" x14ac:dyDescent="0.3">
      <c r="B402" s="9" t="str">
        <f t="shared" ref="B402:M402" si="27">IFERROR(VLOOKUP($B$398,$4:$126,MATCH($Q402&amp;"/"&amp;B$348,$2:$2,0),FALSE),"")</f>
        <v/>
      </c>
      <c r="C402" s="9" t="str">
        <f t="shared" si="27"/>
        <v/>
      </c>
      <c r="D402" s="9" t="str">
        <f t="shared" si="27"/>
        <v/>
      </c>
      <c r="E402" s="9" t="str">
        <f t="shared" si="27"/>
        <v/>
      </c>
      <c r="F402" s="9" t="str">
        <f t="shared" si="27"/>
        <v/>
      </c>
      <c r="G402" s="9" t="str">
        <f t="shared" si="27"/>
        <v/>
      </c>
      <c r="H402" s="9" t="str">
        <f t="shared" si="27"/>
        <v/>
      </c>
      <c r="I402" s="9" t="str">
        <f t="shared" si="27"/>
        <v/>
      </c>
      <c r="J402" s="9" t="str">
        <f t="shared" si="27"/>
        <v/>
      </c>
      <c r="K402" s="9" t="str">
        <f t="shared" si="27"/>
        <v/>
      </c>
      <c r="L402" s="9" t="str">
        <f t="shared" si="27"/>
        <v/>
      </c>
      <c r="M402" s="9" t="str">
        <f t="shared" si="27"/>
        <v/>
      </c>
      <c r="N402" s="9" t="str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/>
      </c>
      <c r="O402" s="9" t="str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/>
      </c>
      <c r="P402" s="7" t="e">
        <f>RATE(M$348-B$348,,-B402,M402)</f>
        <v>#VALUE!</v>
      </c>
      <c r="Q402" s="10" t="s">
        <v>50</v>
      </c>
    </row>
    <row r="403" spans="1:17" x14ac:dyDescent="0.3">
      <c r="B403" s="197" t="s">
        <v>28</v>
      </c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46"/>
    </row>
    <row r="404" spans="1:17" x14ac:dyDescent="0.3">
      <c r="B404" s="194" t="s">
        <v>906</v>
      </c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47"/>
      <c r="P404" s="7"/>
      <c r="Q404" s="3"/>
    </row>
    <row r="405" spans="1:17" x14ac:dyDescent="0.3">
      <c r="B405" s="9" t="str">
        <f t="shared" ref="B405:O407" si="28">IFERROR(VLOOKUP($B$404,$4:$126,MATCH($Q405&amp;"/"&amp;B$348,$2:$2,0),FALSE),"")</f>
        <v/>
      </c>
      <c r="C405" s="9" t="str">
        <f t="shared" si="28"/>
        <v/>
      </c>
      <c r="D405" s="9" t="str">
        <f t="shared" si="28"/>
        <v/>
      </c>
      <c r="E405" s="9" t="str">
        <f t="shared" si="28"/>
        <v/>
      </c>
      <c r="F405" s="9" t="str">
        <f t="shared" si="28"/>
        <v/>
      </c>
      <c r="G405" s="9" t="str">
        <f t="shared" si="28"/>
        <v/>
      </c>
      <c r="H405" s="9" t="str">
        <f t="shared" si="28"/>
        <v/>
      </c>
      <c r="I405" s="9" t="str">
        <f t="shared" si="28"/>
        <v/>
      </c>
      <c r="J405" s="9" t="str">
        <f t="shared" si="28"/>
        <v/>
      </c>
      <c r="K405" s="9" t="str">
        <f t="shared" si="28"/>
        <v/>
      </c>
      <c r="L405" s="9" t="str">
        <f t="shared" si="28"/>
        <v/>
      </c>
      <c r="M405" s="9" t="str">
        <f t="shared" si="28"/>
        <v/>
      </c>
      <c r="N405" s="9" t="str">
        <f t="shared" si="28"/>
        <v/>
      </c>
      <c r="O405" s="9" t="str">
        <f t="shared" si="28"/>
        <v/>
      </c>
      <c r="P405" s="7"/>
      <c r="Q405" s="10" t="s">
        <v>47</v>
      </c>
    </row>
    <row r="406" spans="1:17" x14ac:dyDescent="0.3">
      <c r="B406" s="9" t="str">
        <f t="shared" si="28"/>
        <v/>
      </c>
      <c r="C406" s="9" t="str">
        <f t="shared" si="28"/>
        <v/>
      </c>
      <c r="D406" s="9" t="str">
        <f t="shared" si="28"/>
        <v/>
      </c>
      <c r="E406" s="9" t="str">
        <f t="shared" si="28"/>
        <v/>
      </c>
      <c r="F406" s="9" t="str">
        <f t="shared" si="28"/>
        <v/>
      </c>
      <c r="G406" s="9" t="str">
        <f t="shared" si="28"/>
        <v/>
      </c>
      <c r="H406" s="9" t="str">
        <f t="shared" si="28"/>
        <v/>
      </c>
      <c r="I406" s="9" t="str">
        <f t="shared" si="28"/>
        <v/>
      </c>
      <c r="J406" s="9" t="str">
        <f t="shared" si="28"/>
        <v/>
      </c>
      <c r="K406" s="9" t="str">
        <f t="shared" si="28"/>
        <v/>
      </c>
      <c r="L406" s="9" t="str">
        <f t="shared" si="28"/>
        <v/>
      </c>
      <c r="M406" s="9" t="str">
        <f t="shared" si="28"/>
        <v/>
      </c>
      <c r="N406" s="9" t="str">
        <f t="shared" si="28"/>
        <v/>
      </c>
      <c r="O406" s="9" t="str">
        <f t="shared" si="28"/>
        <v/>
      </c>
      <c r="P406" s="7"/>
      <c r="Q406" s="10" t="s">
        <v>48</v>
      </c>
    </row>
    <row r="407" spans="1:17" x14ac:dyDescent="0.3">
      <c r="B407" s="9" t="str">
        <f t="shared" si="28"/>
        <v/>
      </c>
      <c r="C407" s="9" t="str">
        <f t="shared" si="28"/>
        <v/>
      </c>
      <c r="D407" s="9" t="str">
        <f t="shared" si="28"/>
        <v/>
      </c>
      <c r="E407" s="9" t="str">
        <f t="shared" si="28"/>
        <v/>
      </c>
      <c r="F407" s="9" t="str">
        <f t="shared" si="28"/>
        <v/>
      </c>
      <c r="G407" s="9" t="str">
        <f t="shared" si="28"/>
        <v/>
      </c>
      <c r="H407" s="9" t="str">
        <f t="shared" si="28"/>
        <v/>
      </c>
      <c r="I407" s="9" t="str">
        <f t="shared" si="28"/>
        <v/>
      </c>
      <c r="J407" s="9" t="str">
        <f t="shared" si="28"/>
        <v/>
      </c>
      <c r="K407" s="9" t="str">
        <f t="shared" si="28"/>
        <v/>
      </c>
      <c r="L407" s="9" t="str">
        <f t="shared" si="28"/>
        <v/>
      </c>
      <c r="M407" s="9" t="str">
        <f t="shared" si="28"/>
        <v/>
      </c>
      <c r="N407" s="9" t="str">
        <f t="shared" si="28"/>
        <v/>
      </c>
      <c r="O407" s="9" t="str">
        <f t="shared" si="28"/>
        <v/>
      </c>
      <c r="P407" s="7"/>
      <c r="Q407" s="10" t="s">
        <v>49</v>
      </c>
    </row>
    <row r="408" spans="1:17" x14ac:dyDescent="0.3">
      <c r="B408" s="9" t="str">
        <f t="shared" ref="B408:M408" si="29">IFERROR(VLOOKUP($B$404,$4:$126,MATCH($Q408&amp;"/"&amp;B$348,$2:$2,0),FALSE),"")</f>
        <v/>
      </c>
      <c r="C408" s="9" t="str">
        <f t="shared" si="29"/>
        <v/>
      </c>
      <c r="D408" s="9" t="str">
        <f t="shared" si="29"/>
        <v/>
      </c>
      <c r="E408" s="9" t="str">
        <f t="shared" si="29"/>
        <v/>
      </c>
      <c r="F408" s="9" t="str">
        <f t="shared" si="29"/>
        <v/>
      </c>
      <c r="G408" s="9" t="str">
        <f t="shared" si="29"/>
        <v/>
      </c>
      <c r="H408" s="9" t="str">
        <f t="shared" si="29"/>
        <v/>
      </c>
      <c r="I408" s="9" t="str">
        <f t="shared" si="29"/>
        <v/>
      </c>
      <c r="J408" s="9" t="str">
        <f t="shared" si="29"/>
        <v/>
      </c>
      <c r="K408" s="9" t="str">
        <f t="shared" si="29"/>
        <v/>
      </c>
      <c r="L408" s="9" t="str">
        <f t="shared" si="29"/>
        <v/>
      </c>
      <c r="M408" s="9" t="str">
        <f t="shared" si="29"/>
        <v/>
      </c>
      <c r="N408" s="9" t="str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/>
      </c>
      <c r="O408" s="9" t="str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/>
      </c>
      <c r="P408" s="7" t="e">
        <f>RATE(M$348-B$348,,-B408,M408)</f>
        <v>#VALUE!</v>
      </c>
      <c r="Q408" s="10" t="s">
        <v>50</v>
      </c>
    </row>
    <row r="409" spans="1:17" x14ac:dyDescent="0.3">
      <c r="A409" s="95"/>
      <c r="B409" s="13" t="e">
        <f t="shared" ref="B409:M409" si="30">+B408/B$402</f>
        <v>#VALUE!</v>
      </c>
      <c r="C409" s="13" t="e">
        <f t="shared" si="30"/>
        <v>#VALUE!</v>
      </c>
      <c r="D409" s="13" t="e">
        <f t="shared" si="30"/>
        <v>#VALUE!</v>
      </c>
      <c r="E409" s="13" t="e">
        <f t="shared" si="30"/>
        <v>#VALUE!</v>
      </c>
      <c r="F409" s="13" t="e">
        <f t="shared" si="30"/>
        <v>#VALUE!</v>
      </c>
      <c r="G409" s="13" t="e">
        <f t="shared" si="30"/>
        <v>#VALUE!</v>
      </c>
      <c r="H409" s="13" t="e">
        <f t="shared" si="30"/>
        <v>#VALUE!</v>
      </c>
      <c r="I409" s="13" t="e">
        <f t="shared" si="30"/>
        <v>#VALUE!</v>
      </c>
      <c r="J409" s="13" t="e">
        <f t="shared" si="30"/>
        <v>#VALUE!</v>
      </c>
      <c r="K409" s="13" t="e">
        <f t="shared" si="30"/>
        <v>#VALUE!</v>
      </c>
      <c r="L409" s="13" t="e">
        <f t="shared" si="30"/>
        <v>#VALUE!</v>
      </c>
      <c r="M409" s="13" t="e">
        <f t="shared" si="30"/>
        <v>#VALUE!</v>
      </c>
      <c r="N409" s="13" t="e">
        <f>+N408/N$402</f>
        <v>#VALUE!</v>
      </c>
      <c r="O409" s="13" t="e">
        <f>+O408/O$402</f>
        <v>#VALUE!</v>
      </c>
      <c r="P409" s="7" t="e">
        <f>RATE(M$348-B$348,,-B409,M409)</f>
        <v>#VALUE!</v>
      </c>
      <c r="Q409" s="12" t="s">
        <v>51</v>
      </c>
    </row>
    <row r="410" spans="1:17" x14ac:dyDescent="0.3">
      <c r="A410" s="95"/>
      <c r="B410" s="194" t="s">
        <v>920</v>
      </c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47"/>
      <c r="P410" s="7"/>
      <c r="Q410" s="3"/>
    </row>
    <row r="411" spans="1:17" x14ac:dyDescent="0.3">
      <c r="B411" s="9" t="str">
        <f t="shared" ref="B411:O413" si="31">IFERROR(VLOOKUP($B$410,$4:$126,MATCH($Q411&amp;"/"&amp;B$348,$2:$2,0),FALSE),"")</f>
        <v/>
      </c>
      <c r="C411" s="9" t="str">
        <f t="shared" si="31"/>
        <v/>
      </c>
      <c r="D411" s="9" t="str">
        <f t="shared" si="31"/>
        <v/>
      </c>
      <c r="E411" s="9" t="str">
        <f t="shared" si="31"/>
        <v/>
      </c>
      <c r="F411" s="9" t="str">
        <f t="shared" si="31"/>
        <v/>
      </c>
      <c r="G411" s="9" t="str">
        <f t="shared" si="31"/>
        <v/>
      </c>
      <c r="H411" s="9" t="str">
        <f t="shared" si="31"/>
        <v/>
      </c>
      <c r="I411" s="9" t="str">
        <f t="shared" si="31"/>
        <v/>
      </c>
      <c r="J411" s="9" t="str">
        <f t="shared" si="31"/>
        <v/>
      </c>
      <c r="K411" s="9" t="str">
        <f t="shared" si="31"/>
        <v/>
      </c>
      <c r="L411" s="9" t="str">
        <f t="shared" si="31"/>
        <v/>
      </c>
      <c r="M411" s="9" t="str">
        <f t="shared" si="31"/>
        <v/>
      </c>
      <c r="N411" s="9" t="str">
        <f t="shared" si="31"/>
        <v/>
      </c>
      <c r="O411" s="9" t="str">
        <f t="shared" si="31"/>
        <v/>
      </c>
      <c r="P411" s="7"/>
      <c r="Q411" s="10" t="s">
        <v>47</v>
      </c>
    </row>
    <row r="412" spans="1:17" x14ac:dyDescent="0.3">
      <c r="B412" s="9" t="str">
        <f t="shared" si="31"/>
        <v/>
      </c>
      <c r="C412" s="9" t="str">
        <f t="shared" si="31"/>
        <v/>
      </c>
      <c r="D412" s="9" t="str">
        <f t="shared" si="31"/>
        <v/>
      </c>
      <c r="E412" s="9" t="str">
        <f t="shared" si="31"/>
        <v/>
      </c>
      <c r="F412" s="9" t="str">
        <f t="shared" si="31"/>
        <v/>
      </c>
      <c r="G412" s="9" t="str">
        <f t="shared" si="31"/>
        <v/>
      </c>
      <c r="H412" s="9" t="str">
        <f t="shared" si="31"/>
        <v/>
      </c>
      <c r="I412" s="9" t="str">
        <f t="shared" si="31"/>
        <v/>
      </c>
      <c r="J412" s="9" t="str">
        <f t="shared" si="31"/>
        <v/>
      </c>
      <c r="K412" s="9" t="str">
        <f t="shared" si="31"/>
        <v/>
      </c>
      <c r="L412" s="9" t="str">
        <f t="shared" si="31"/>
        <v/>
      </c>
      <c r="M412" s="9" t="str">
        <f t="shared" si="31"/>
        <v/>
      </c>
      <c r="N412" s="9" t="str">
        <f t="shared" si="31"/>
        <v/>
      </c>
      <c r="O412" s="9" t="str">
        <f t="shared" si="31"/>
        <v/>
      </c>
      <c r="P412" s="7"/>
      <c r="Q412" s="10" t="s">
        <v>48</v>
      </c>
    </row>
    <row r="413" spans="1:17" x14ac:dyDescent="0.3">
      <c r="B413" s="9" t="str">
        <f t="shared" si="31"/>
        <v/>
      </c>
      <c r="C413" s="9" t="str">
        <f t="shared" si="31"/>
        <v/>
      </c>
      <c r="D413" s="9" t="str">
        <f t="shared" si="31"/>
        <v/>
      </c>
      <c r="E413" s="9" t="str">
        <f t="shared" si="31"/>
        <v/>
      </c>
      <c r="F413" s="9" t="str">
        <f t="shared" si="31"/>
        <v/>
      </c>
      <c r="G413" s="9" t="str">
        <f t="shared" si="31"/>
        <v/>
      </c>
      <c r="H413" s="9" t="str">
        <f t="shared" si="31"/>
        <v/>
      </c>
      <c r="I413" s="9" t="str">
        <f t="shared" si="31"/>
        <v/>
      </c>
      <c r="J413" s="9" t="str">
        <f t="shared" si="31"/>
        <v/>
      </c>
      <c r="K413" s="9" t="str">
        <f t="shared" si="31"/>
        <v/>
      </c>
      <c r="L413" s="9" t="str">
        <f t="shared" si="31"/>
        <v/>
      </c>
      <c r="M413" s="9" t="str">
        <f t="shared" si="31"/>
        <v/>
      </c>
      <c r="N413" s="9" t="str">
        <f t="shared" si="31"/>
        <v/>
      </c>
      <c r="O413" s="9" t="str">
        <f t="shared" si="31"/>
        <v/>
      </c>
      <c r="P413" s="7"/>
      <c r="Q413" s="10" t="s">
        <v>49</v>
      </c>
    </row>
    <row r="414" spans="1:17" x14ac:dyDescent="0.3">
      <c r="B414" s="9" t="str">
        <f t="shared" ref="B414:M414" si="32">IFERROR(VLOOKUP($B$410,$4:$126,MATCH($Q414&amp;"/"&amp;B$348,$2:$2,0),FALSE),"")</f>
        <v/>
      </c>
      <c r="C414" s="9" t="str">
        <f t="shared" si="32"/>
        <v/>
      </c>
      <c r="D414" s="9" t="str">
        <f t="shared" si="32"/>
        <v/>
      </c>
      <c r="E414" s="9" t="str">
        <f t="shared" si="32"/>
        <v/>
      </c>
      <c r="F414" s="9" t="str">
        <f t="shared" si="32"/>
        <v/>
      </c>
      <c r="G414" s="9" t="str">
        <f t="shared" si="32"/>
        <v/>
      </c>
      <c r="H414" s="9" t="str">
        <f t="shared" si="32"/>
        <v/>
      </c>
      <c r="I414" s="9" t="str">
        <f t="shared" si="32"/>
        <v/>
      </c>
      <c r="J414" s="9" t="str">
        <f t="shared" si="32"/>
        <v/>
      </c>
      <c r="K414" s="9" t="str">
        <f t="shared" si="32"/>
        <v/>
      </c>
      <c r="L414" s="9" t="str">
        <f t="shared" si="32"/>
        <v/>
      </c>
      <c r="M414" s="9" t="str">
        <f t="shared" si="32"/>
        <v/>
      </c>
      <c r="N414" s="9" t="str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/>
      </c>
      <c r="O414" s="9" t="str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/>
      </c>
      <c r="P414" s="7" t="e">
        <f>RATE(M$348-B$348,,-B414,M414)</f>
        <v>#VALUE!</v>
      </c>
      <c r="Q414" s="10" t="s">
        <v>50</v>
      </c>
    </row>
    <row r="415" spans="1:17" x14ac:dyDescent="0.3">
      <c r="B415" s="13" t="e">
        <f t="shared" ref="B415:M415" si="33">+B414/B$402</f>
        <v>#VALUE!</v>
      </c>
      <c r="C415" s="13" t="e">
        <f t="shared" si="33"/>
        <v>#VALUE!</v>
      </c>
      <c r="D415" s="13" t="e">
        <f t="shared" si="33"/>
        <v>#VALUE!</v>
      </c>
      <c r="E415" s="13" t="e">
        <f t="shared" si="33"/>
        <v>#VALUE!</v>
      </c>
      <c r="F415" s="13" t="e">
        <f t="shared" si="33"/>
        <v>#VALUE!</v>
      </c>
      <c r="G415" s="13" t="e">
        <f t="shared" si="33"/>
        <v>#VALUE!</v>
      </c>
      <c r="H415" s="13" t="e">
        <f t="shared" si="33"/>
        <v>#VALUE!</v>
      </c>
      <c r="I415" s="13" t="e">
        <f t="shared" si="33"/>
        <v>#VALUE!</v>
      </c>
      <c r="J415" s="13" t="e">
        <f t="shared" si="33"/>
        <v>#VALUE!</v>
      </c>
      <c r="K415" s="13" t="e">
        <f t="shared" si="33"/>
        <v>#VALUE!</v>
      </c>
      <c r="L415" s="13" t="e">
        <f t="shared" si="33"/>
        <v>#VALUE!</v>
      </c>
      <c r="M415" s="13" t="e">
        <f t="shared" si="33"/>
        <v>#VALUE!</v>
      </c>
      <c r="N415" s="13" t="e">
        <f>+N414/N$402</f>
        <v>#VALUE!</v>
      </c>
      <c r="O415" s="13" t="e">
        <f>+O414/O$402</f>
        <v>#VALUE!</v>
      </c>
      <c r="P415" s="7" t="e">
        <f>RATE(M$348-B$348,,-B415,M415)</f>
        <v>#VALUE!</v>
      </c>
      <c r="Q415" s="12" t="s">
        <v>51</v>
      </c>
    </row>
    <row r="416" spans="1:17" x14ac:dyDescent="0.3">
      <c r="B416" s="198" t="s">
        <v>30</v>
      </c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  <c r="M416" s="198"/>
      <c r="N416" s="198"/>
      <c r="O416" s="148"/>
      <c r="P416" s="7"/>
      <c r="Q416" s="3"/>
    </row>
    <row r="417" spans="2:17" x14ac:dyDescent="0.3">
      <c r="B417" s="9" t="str">
        <f t="shared" ref="B417:O419" si="34">IFERROR(VLOOKUP($B$416,$4:$126,MATCH($Q417&amp;"/"&amp;B$348,$2:$2,0),FALSE),"")</f>
        <v/>
      </c>
      <c r="C417" s="9" t="str">
        <f t="shared" si="34"/>
        <v/>
      </c>
      <c r="D417" s="9" t="str">
        <f t="shared" si="34"/>
        <v/>
      </c>
      <c r="E417" s="9" t="str">
        <f t="shared" si="34"/>
        <v/>
      </c>
      <c r="F417" s="9" t="str">
        <f t="shared" si="34"/>
        <v/>
      </c>
      <c r="G417" s="9" t="str">
        <f t="shared" si="34"/>
        <v/>
      </c>
      <c r="H417" s="9" t="str">
        <f t="shared" si="34"/>
        <v/>
      </c>
      <c r="I417" s="9" t="str">
        <f t="shared" si="34"/>
        <v/>
      </c>
      <c r="J417" s="9" t="str">
        <f t="shared" si="34"/>
        <v/>
      </c>
      <c r="K417" s="9" t="str">
        <f t="shared" si="34"/>
        <v/>
      </c>
      <c r="L417" s="9" t="str">
        <f t="shared" si="34"/>
        <v/>
      </c>
      <c r="M417" s="9" t="str">
        <f t="shared" si="34"/>
        <v/>
      </c>
      <c r="N417" s="9" t="str">
        <f t="shared" si="34"/>
        <v/>
      </c>
      <c r="O417" s="9" t="str">
        <f t="shared" si="34"/>
        <v/>
      </c>
      <c r="P417" s="7"/>
      <c r="Q417" s="10" t="s">
        <v>47</v>
      </c>
    </row>
    <row r="418" spans="2:17" x14ac:dyDescent="0.3">
      <c r="B418" s="9" t="str">
        <f t="shared" si="34"/>
        <v/>
      </c>
      <c r="C418" s="9" t="str">
        <f t="shared" si="34"/>
        <v/>
      </c>
      <c r="D418" s="9" t="str">
        <f t="shared" si="34"/>
        <v/>
      </c>
      <c r="E418" s="9" t="str">
        <f t="shared" si="34"/>
        <v/>
      </c>
      <c r="F418" s="9" t="str">
        <f t="shared" si="34"/>
        <v/>
      </c>
      <c r="G418" s="9" t="str">
        <f t="shared" si="34"/>
        <v/>
      </c>
      <c r="H418" s="9" t="str">
        <f t="shared" si="34"/>
        <v/>
      </c>
      <c r="I418" s="9" t="str">
        <f t="shared" si="34"/>
        <v/>
      </c>
      <c r="J418" s="9" t="str">
        <f t="shared" si="34"/>
        <v/>
      </c>
      <c r="K418" s="9" t="str">
        <f t="shared" si="34"/>
        <v/>
      </c>
      <c r="L418" s="9" t="str">
        <f t="shared" si="34"/>
        <v/>
      </c>
      <c r="M418" s="9" t="str">
        <f t="shared" si="34"/>
        <v/>
      </c>
      <c r="N418" s="9" t="str">
        <f t="shared" si="34"/>
        <v/>
      </c>
      <c r="O418" s="9" t="str">
        <f t="shared" si="34"/>
        <v/>
      </c>
      <c r="P418" s="7"/>
      <c r="Q418" s="10" t="s">
        <v>48</v>
      </c>
    </row>
    <row r="419" spans="2:17" x14ac:dyDescent="0.3">
      <c r="B419" s="9" t="str">
        <f t="shared" si="34"/>
        <v/>
      </c>
      <c r="C419" s="9" t="str">
        <f t="shared" si="34"/>
        <v/>
      </c>
      <c r="D419" s="9" t="str">
        <f t="shared" si="34"/>
        <v/>
      </c>
      <c r="E419" s="9" t="str">
        <f t="shared" si="34"/>
        <v/>
      </c>
      <c r="F419" s="9" t="str">
        <f t="shared" si="34"/>
        <v/>
      </c>
      <c r="G419" s="9" t="str">
        <f t="shared" si="34"/>
        <v/>
      </c>
      <c r="H419" s="9" t="str">
        <f t="shared" si="34"/>
        <v/>
      </c>
      <c r="I419" s="9" t="str">
        <f t="shared" si="34"/>
        <v/>
      </c>
      <c r="J419" s="9" t="str">
        <f t="shared" si="34"/>
        <v/>
      </c>
      <c r="K419" s="9" t="str">
        <f t="shared" si="34"/>
        <v/>
      </c>
      <c r="L419" s="9" t="str">
        <f t="shared" si="34"/>
        <v/>
      </c>
      <c r="M419" s="9" t="str">
        <f t="shared" si="34"/>
        <v/>
      </c>
      <c r="N419" s="9" t="str">
        <f t="shared" si="34"/>
        <v/>
      </c>
      <c r="O419" s="9" t="str">
        <f t="shared" si="34"/>
        <v/>
      </c>
      <c r="P419" s="7"/>
      <c r="Q419" s="10" t="s">
        <v>49</v>
      </c>
    </row>
    <row r="420" spans="2:17" x14ac:dyDescent="0.3">
      <c r="B420" s="9" t="str">
        <f t="shared" ref="B420:M420" si="35">IFERROR(VLOOKUP($B$416,$4:$126,MATCH($Q420&amp;"/"&amp;B$348,$2:$2,0),FALSE),"")</f>
        <v/>
      </c>
      <c r="C420" s="9" t="str">
        <f t="shared" si="35"/>
        <v/>
      </c>
      <c r="D420" s="9" t="str">
        <f t="shared" si="35"/>
        <v/>
      </c>
      <c r="E420" s="9" t="str">
        <f t="shared" si="35"/>
        <v/>
      </c>
      <c r="F420" s="9" t="str">
        <f t="shared" si="35"/>
        <v/>
      </c>
      <c r="G420" s="9" t="str">
        <f t="shared" si="35"/>
        <v/>
      </c>
      <c r="H420" s="9" t="str">
        <f t="shared" si="35"/>
        <v/>
      </c>
      <c r="I420" s="9" t="str">
        <f t="shared" si="35"/>
        <v/>
      </c>
      <c r="J420" s="9" t="str">
        <f t="shared" si="35"/>
        <v/>
      </c>
      <c r="K420" s="9" t="str">
        <f t="shared" si="35"/>
        <v/>
      </c>
      <c r="L420" s="9" t="str">
        <f t="shared" si="35"/>
        <v/>
      </c>
      <c r="M420" s="9" t="str">
        <f t="shared" si="35"/>
        <v/>
      </c>
      <c r="N420" s="9" t="str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/>
      </c>
      <c r="O420" s="9" t="str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/>
      </c>
      <c r="P420" s="7" t="e">
        <f>RATE(M$348-B$348,,-B420,M420)</f>
        <v>#VALUE!</v>
      </c>
      <c r="Q420" s="10" t="s">
        <v>50</v>
      </c>
    </row>
    <row r="421" spans="2:17" x14ac:dyDescent="0.3">
      <c r="B421" s="13" t="e">
        <f t="shared" ref="B421:M421" si="36">+B420/B$402</f>
        <v>#VALUE!</v>
      </c>
      <c r="C421" s="13" t="e">
        <f t="shared" si="36"/>
        <v>#VALUE!</v>
      </c>
      <c r="D421" s="13" t="e">
        <f t="shared" si="36"/>
        <v>#VALUE!</v>
      </c>
      <c r="E421" s="13" t="e">
        <f t="shared" si="36"/>
        <v>#VALUE!</v>
      </c>
      <c r="F421" s="13" t="e">
        <f t="shared" si="36"/>
        <v>#VALUE!</v>
      </c>
      <c r="G421" s="13" t="e">
        <f t="shared" si="36"/>
        <v>#VALUE!</v>
      </c>
      <c r="H421" s="13" t="e">
        <f t="shared" si="36"/>
        <v>#VALUE!</v>
      </c>
      <c r="I421" s="13" t="e">
        <f t="shared" si="36"/>
        <v>#VALUE!</v>
      </c>
      <c r="J421" s="13" t="e">
        <f t="shared" si="36"/>
        <v>#VALUE!</v>
      </c>
      <c r="K421" s="13" t="e">
        <f t="shared" si="36"/>
        <v>#VALUE!</v>
      </c>
      <c r="L421" s="13" t="e">
        <f t="shared" si="36"/>
        <v>#VALUE!</v>
      </c>
      <c r="M421" s="13" t="e">
        <f t="shared" si="36"/>
        <v>#VALUE!</v>
      </c>
      <c r="N421" s="13" t="e">
        <f>+N420/N$402</f>
        <v>#VALUE!</v>
      </c>
      <c r="O421" s="13" t="e">
        <f>+O420/O$402</f>
        <v>#VALUE!</v>
      </c>
      <c r="P421" s="7" t="e">
        <f>RATE(M$348-B$348,,-B421,M421)</f>
        <v>#VALUE!</v>
      </c>
      <c r="Q421" s="12" t="s">
        <v>51</v>
      </c>
    </row>
    <row r="422" spans="2:17" x14ac:dyDescent="0.3">
      <c r="B422" s="194" t="s">
        <v>31</v>
      </c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47"/>
      <c r="P422" s="7"/>
      <c r="Q422" s="3"/>
    </row>
    <row r="423" spans="2:17" x14ac:dyDescent="0.3">
      <c r="B423" s="9" t="str">
        <f t="shared" ref="B423:O425" si="37">IFERROR(VLOOKUP($B$422,$4:$126,MATCH($Q423&amp;"/"&amp;B$348,$2:$2,0),FALSE),"")</f>
        <v/>
      </c>
      <c r="C423" s="9" t="str">
        <f t="shared" si="37"/>
        <v/>
      </c>
      <c r="D423" s="9" t="str">
        <f t="shared" si="37"/>
        <v/>
      </c>
      <c r="E423" s="9" t="str">
        <f t="shared" si="37"/>
        <v/>
      </c>
      <c r="F423" s="9" t="str">
        <f t="shared" si="37"/>
        <v/>
      </c>
      <c r="G423" s="9" t="str">
        <f t="shared" si="37"/>
        <v/>
      </c>
      <c r="H423" s="9" t="str">
        <f t="shared" si="37"/>
        <v/>
      </c>
      <c r="I423" s="9" t="str">
        <f t="shared" si="37"/>
        <v/>
      </c>
      <c r="J423" s="9" t="str">
        <f t="shared" si="37"/>
        <v/>
      </c>
      <c r="K423" s="9" t="str">
        <f t="shared" si="37"/>
        <v/>
      </c>
      <c r="L423" s="9" t="str">
        <f t="shared" si="37"/>
        <v/>
      </c>
      <c r="M423" s="9" t="str">
        <f t="shared" si="37"/>
        <v/>
      </c>
      <c r="N423" s="9" t="str">
        <f t="shared" si="37"/>
        <v/>
      </c>
      <c r="O423" s="9" t="str">
        <f t="shared" si="37"/>
        <v/>
      </c>
      <c r="P423" s="7"/>
      <c r="Q423" s="10" t="s">
        <v>47</v>
      </c>
    </row>
    <row r="424" spans="2:17" x14ac:dyDescent="0.3">
      <c r="B424" s="9" t="str">
        <f t="shared" si="37"/>
        <v/>
      </c>
      <c r="C424" s="9" t="str">
        <f t="shared" si="37"/>
        <v/>
      </c>
      <c r="D424" s="9" t="str">
        <f t="shared" si="37"/>
        <v/>
      </c>
      <c r="E424" s="9" t="str">
        <f t="shared" si="37"/>
        <v/>
      </c>
      <c r="F424" s="9" t="str">
        <f t="shared" si="37"/>
        <v/>
      </c>
      <c r="G424" s="9" t="str">
        <f t="shared" si="37"/>
        <v/>
      </c>
      <c r="H424" s="9" t="str">
        <f t="shared" si="37"/>
        <v/>
      </c>
      <c r="I424" s="9" t="str">
        <f t="shared" si="37"/>
        <v/>
      </c>
      <c r="J424" s="9" t="str">
        <f t="shared" si="37"/>
        <v/>
      </c>
      <c r="K424" s="9" t="str">
        <f t="shared" si="37"/>
        <v/>
      </c>
      <c r="L424" s="9" t="str">
        <f t="shared" si="37"/>
        <v/>
      </c>
      <c r="M424" s="9" t="str">
        <f t="shared" si="37"/>
        <v/>
      </c>
      <c r="N424" s="9" t="str">
        <f t="shared" si="37"/>
        <v/>
      </c>
      <c r="O424" s="9" t="str">
        <f t="shared" si="37"/>
        <v/>
      </c>
      <c r="P424" s="7"/>
      <c r="Q424" s="10" t="s">
        <v>48</v>
      </c>
    </row>
    <row r="425" spans="2:17" x14ac:dyDescent="0.3">
      <c r="B425" s="9" t="str">
        <f t="shared" si="37"/>
        <v/>
      </c>
      <c r="C425" s="9" t="str">
        <f t="shared" si="37"/>
        <v/>
      </c>
      <c r="D425" s="9" t="str">
        <f t="shared" si="37"/>
        <v/>
      </c>
      <c r="E425" s="9" t="str">
        <f t="shared" si="37"/>
        <v/>
      </c>
      <c r="F425" s="9" t="str">
        <f t="shared" si="37"/>
        <v/>
      </c>
      <c r="G425" s="9" t="str">
        <f t="shared" si="37"/>
        <v/>
      </c>
      <c r="H425" s="9" t="str">
        <f t="shared" si="37"/>
        <v/>
      </c>
      <c r="I425" s="9" t="str">
        <f t="shared" si="37"/>
        <v/>
      </c>
      <c r="J425" s="9" t="str">
        <f t="shared" si="37"/>
        <v/>
      </c>
      <c r="K425" s="9" t="str">
        <f t="shared" si="37"/>
        <v/>
      </c>
      <c r="L425" s="9" t="str">
        <f t="shared" si="37"/>
        <v/>
      </c>
      <c r="M425" s="9" t="str">
        <f t="shared" si="37"/>
        <v/>
      </c>
      <c r="N425" s="9" t="str">
        <f t="shared" si="37"/>
        <v/>
      </c>
      <c r="O425" s="9" t="str">
        <f t="shared" si="37"/>
        <v/>
      </c>
      <c r="P425" s="7"/>
      <c r="Q425" s="10" t="s">
        <v>49</v>
      </c>
    </row>
    <row r="426" spans="2:17" x14ac:dyDescent="0.3">
      <c r="B426" s="9" t="str">
        <f t="shared" ref="B426:M426" si="38">IFERROR(VLOOKUP($B$422,$4:$126,MATCH($Q426&amp;"/"&amp;B$348,$2:$2,0),FALSE),"")</f>
        <v/>
      </c>
      <c r="C426" s="9" t="str">
        <f t="shared" si="38"/>
        <v/>
      </c>
      <c r="D426" s="9" t="str">
        <f t="shared" si="38"/>
        <v/>
      </c>
      <c r="E426" s="9" t="str">
        <f t="shared" si="38"/>
        <v/>
      </c>
      <c r="F426" s="9" t="str">
        <f t="shared" si="38"/>
        <v/>
      </c>
      <c r="G426" s="9" t="str">
        <f t="shared" si="38"/>
        <v/>
      </c>
      <c r="H426" s="9" t="str">
        <f t="shared" si="38"/>
        <v/>
      </c>
      <c r="I426" s="9" t="str">
        <f t="shared" si="38"/>
        <v/>
      </c>
      <c r="J426" s="9" t="str">
        <f t="shared" si="38"/>
        <v/>
      </c>
      <c r="K426" s="9" t="str">
        <f t="shared" si="38"/>
        <v/>
      </c>
      <c r="L426" s="9" t="str">
        <f t="shared" si="38"/>
        <v/>
      </c>
      <c r="M426" s="9" t="str">
        <f t="shared" si="38"/>
        <v/>
      </c>
      <c r="N426" s="9" t="str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/>
      </c>
      <c r="O426" s="9" t="str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/>
      </c>
      <c r="P426" s="7" t="e">
        <f>RATE(M$348-B$348,,-B426,M426)</f>
        <v>#VALUE!</v>
      </c>
      <c r="Q426" s="10" t="s">
        <v>50</v>
      </c>
    </row>
    <row r="427" spans="2:17" x14ac:dyDescent="0.3">
      <c r="B427" s="13" t="e">
        <f t="shared" ref="B427:M427" si="39">+B426/B$402</f>
        <v>#VALUE!</v>
      </c>
      <c r="C427" s="13" t="e">
        <f t="shared" si="39"/>
        <v>#VALUE!</v>
      </c>
      <c r="D427" s="13" t="e">
        <f t="shared" si="39"/>
        <v>#VALUE!</v>
      </c>
      <c r="E427" s="13" t="e">
        <f t="shared" si="39"/>
        <v>#VALUE!</v>
      </c>
      <c r="F427" s="13" t="e">
        <f t="shared" si="39"/>
        <v>#VALUE!</v>
      </c>
      <c r="G427" s="13" t="e">
        <f t="shared" si="39"/>
        <v>#VALUE!</v>
      </c>
      <c r="H427" s="13" t="e">
        <f t="shared" si="39"/>
        <v>#VALUE!</v>
      </c>
      <c r="I427" s="13" t="e">
        <f t="shared" si="39"/>
        <v>#VALUE!</v>
      </c>
      <c r="J427" s="13" t="e">
        <f t="shared" si="39"/>
        <v>#VALUE!</v>
      </c>
      <c r="K427" s="13" t="e">
        <f t="shared" si="39"/>
        <v>#VALUE!</v>
      </c>
      <c r="L427" s="13" t="e">
        <f t="shared" si="39"/>
        <v>#VALUE!</v>
      </c>
      <c r="M427" s="13" t="e">
        <f t="shared" si="39"/>
        <v>#VALUE!</v>
      </c>
      <c r="N427" s="13" t="e">
        <f>+N426/N$402</f>
        <v>#VALUE!</v>
      </c>
      <c r="O427" s="13" t="e">
        <f>+O426/O$402</f>
        <v>#VALUE!</v>
      </c>
      <c r="P427" s="7" t="e">
        <f>RATE(M$348-B$348,,-B427,M427)</f>
        <v>#VALUE!</v>
      </c>
      <c r="Q427" s="12" t="s">
        <v>51</v>
      </c>
    </row>
    <row r="428" spans="2:17" x14ac:dyDescent="0.3">
      <c r="B428" s="194" t="s">
        <v>32</v>
      </c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47"/>
      <c r="P428" s="7"/>
      <c r="Q428" s="3"/>
    </row>
    <row r="429" spans="2:17" x14ac:dyDescent="0.3">
      <c r="B429" s="9" t="str">
        <f t="shared" ref="B429:O431" si="40">IFERROR(VLOOKUP($B$428,$4:$126,MATCH($Q429&amp;"/"&amp;B$348,$2:$2,0),FALSE),"")</f>
        <v/>
      </c>
      <c r="C429" s="9" t="str">
        <f t="shared" si="40"/>
        <v/>
      </c>
      <c r="D429" s="9" t="str">
        <f t="shared" si="40"/>
        <v/>
      </c>
      <c r="E429" s="9" t="str">
        <f t="shared" si="40"/>
        <v/>
      </c>
      <c r="F429" s="9" t="str">
        <f t="shared" si="40"/>
        <v/>
      </c>
      <c r="G429" s="9" t="str">
        <f t="shared" si="40"/>
        <v/>
      </c>
      <c r="H429" s="9" t="str">
        <f t="shared" si="40"/>
        <v/>
      </c>
      <c r="I429" s="9" t="str">
        <f t="shared" si="40"/>
        <v/>
      </c>
      <c r="J429" s="9" t="str">
        <f t="shared" si="40"/>
        <v/>
      </c>
      <c r="K429" s="9" t="str">
        <f t="shared" si="40"/>
        <v/>
      </c>
      <c r="L429" s="9" t="str">
        <f t="shared" si="40"/>
        <v/>
      </c>
      <c r="M429" s="9" t="str">
        <f t="shared" si="40"/>
        <v/>
      </c>
      <c r="N429" s="9" t="str">
        <f t="shared" si="40"/>
        <v/>
      </c>
      <c r="O429" s="9" t="str">
        <f t="shared" si="40"/>
        <v/>
      </c>
      <c r="P429" s="7"/>
      <c r="Q429" s="10" t="s">
        <v>47</v>
      </c>
    </row>
    <row r="430" spans="2:17" x14ac:dyDescent="0.3">
      <c r="B430" s="9" t="str">
        <f t="shared" si="40"/>
        <v/>
      </c>
      <c r="C430" s="9" t="str">
        <f t="shared" si="40"/>
        <v/>
      </c>
      <c r="D430" s="9" t="str">
        <f t="shared" si="40"/>
        <v/>
      </c>
      <c r="E430" s="9" t="str">
        <f t="shared" si="40"/>
        <v/>
      </c>
      <c r="F430" s="9" t="str">
        <f t="shared" si="40"/>
        <v/>
      </c>
      <c r="G430" s="9" t="str">
        <f t="shared" si="40"/>
        <v/>
      </c>
      <c r="H430" s="9" t="str">
        <f t="shared" si="40"/>
        <v/>
      </c>
      <c r="I430" s="9" t="str">
        <f t="shared" si="40"/>
        <v/>
      </c>
      <c r="J430" s="9" t="str">
        <f t="shared" si="40"/>
        <v/>
      </c>
      <c r="K430" s="9" t="str">
        <f t="shared" si="40"/>
        <v/>
      </c>
      <c r="L430" s="9" t="str">
        <f t="shared" si="40"/>
        <v/>
      </c>
      <c r="M430" s="9" t="str">
        <f t="shared" si="40"/>
        <v/>
      </c>
      <c r="N430" s="9" t="str">
        <f t="shared" si="40"/>
        <v/>
      </c>
      <c r="O430" s="9" t="str">
        <f t="shared" si="40"/>
        <v/>
      </c>
      <c r="P430" s="7"/>
      <c r="Q430" s="10" t="s">
        <v>48</v>
      </c>
    </row>
    <row r="431" spans="2:17" x14ac:dyDescent="0.3">
      <c r="B431" s="9" t="str">
        <f t="shared" si="40"/>
        <v/>
      </c>
      <c r="C431" s="9" t="str">
        <f t="shared" si="40"/>
        <v/>
      </c>
      <c r="D431" s="9" t="str">
        <f t="shared" si="40"/>
        <v/>
      </c>
      <c r="E431" s="9" t="str">
        <f t="shared" si="40"/>
        <v/>
      </c>
      <c r="F431" s="9" t="str">
        <f t="shared" si="40"/>
        <v/>
      </c>
      <c r="G431" s="9" t="str">
        <f t="shared" si="40"/>
        <v/>
      </c>
      <c r="H431" s="9" t="str">
        <f t="shared" si="40"/>
        <v/>
      </c>
      <c r="I431" s="9" t="str">
        <f t="shared" si="40"/>
        <v/>
      </c>
      <c r="J431" s="9" t="str">
        <f t="shared" si="40"/>
        <v/>
      </c>
      <c r="K431" s="9" t="str">
        <f t="shared" si="40"/>
        <v/>
      </c>
      <c r="L431" s="9" t="str">
        <f t="shared" si="40"/>
        <v/>
      </c>
      <c r="M431" s="9" t="str">
        <f t="shared" si="40"/>
        <v/>
      </c>
      <c r="N431" s="9" t="str">
        <f t="shared" si="40"/>
        <v/>
      </c>
      <c r="O431" s="9" t="str">
        <f t="shared" si="40"/>
        <v/>
      </c>
      <c r="P431" s="7"/>
      <c r="Q431" s="10" t="s">
        <v>49</v>
      </c>
    </row>
    <row r="432" spans="2:17" x14ac:dyDescent="0.3">
      <c r="B432" s="9" t="str">
        <f t="shared" ref="B432:M432" si="41">IFERROR(VLOOKUP($B$428,$4:$126,MATCH($Q432&amp;"/"&amp;B$348,$2:$2,0),FALSE),"")</f>
        <v/>
      </c>
      <c r="C432" s="9" t="str">
        <f t="shared" si="41"/>
        <v/>
      </c>
      <c r="D432" s="9" t="str">
        <f t="shared" si="41"/>
        <v/>
      </c>
      <c r="E432" s="9" t="str">
        <f t="shared" si="41"/>
        <v/>
      </c>
      <c r="F432" s="9" t="str">
        <f t="shared" si="41"/>
        <v/>
      </c>
      <c r="G432" s="9" t="str">
        <f t="shared" si="41"/>
        <v/>
      </c>
      <c r="H432" s="9" t="str">
        <f t="shared" si="41"/>
        <v/>
      </c>
      <c r="I432" s="9" t="str">
        <f t="shared" si="41"/>
        <v/>
      </c>
      <c r="J432" s="9" t="str">
        <f t="shared" si="41"/>
        <v/>
      </c>
      <c r="K432" s="9" t="str">
        <f t="shared" si="41"/>
        <v/>
      </c>
      <c r="L432" s="9" t="str">
        <f t="shared" si="41"/>
        <v/>
      </c>
      <c r="M432" s="9" t="str">
        <f t="shared" si="41"/>
        <v/>
      </c>
      <c r="N432" s="9" t="str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/>
      </c>
      <c r="O432" s="9" t="str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/>
      </c>
      <c r="P432" s="7" t="e">
        <f>RATE(M$348-B$348,,-B432,M432)</f>
        <v>#VALUE!</v>
      </c>
      <c r="Q432" s="10" t="s">
        <v>50</v>
      </c>
    </row>
    <row r="433" spans="1:17" s="98" customFormat="1" x14ac:dyDescent="0.3">
      <c r="A433" s="97"/>
      <c r="B433" s="14" t="e">
        <f t="shared" ref="B433:O433" si="42">+B432/B$457</f>
        <v>#VALUE!</v>
      </c>
      <c r="C433" s="14" t="e">
        <f t="shared" si="42"/>
        <v>#VALUE!</v>
      </c>
      <c r="D433" s="14" t="e">
        <f t="shared" si="42"/>
        <v>#VALUE!</v>
      </c>
      <c r="E433" s="14" t="e">
        <f t="shared" si="42"/>
        <v>#VALUE!</v>
      </c>
      <c r="F433" s="14" t="e">
        <f t="shared" si="42"/>
        <v>#VALUE!</v>
      </c>
      <c r="G433" s="14" t="e">
        <f t="shared" si="42"/>
        <v>#VALUE!</v>
      </c>
      <c r="H433" s="14" t="e">
        <f t="shared" si="42"/>
        <v>#VALUE!</v>
      </c>
      <c r="I433" s="14" t="e">
        <f t="shared" si="42"/>
        <v>#VALUE!</v>
      </c>
      <c r="J433" s="14" t="e">
        <f t="shared" si="42"/>
        <v>#VALUE!</v>
      </c>
      <c r="K433" s="14" t="e">
        <f t="shared" si="42"/>
        <v>#VALUE!</v>
      </c>
      <c r="L433" s="14" t="e">
        <f t="shared" si="42"/>
        <v>#VALUE!</v>
      </c>
      <c r="M433" s="14" t="e">
        <f t="shared" si="42"/>
        <v>#VALUE!</v>
      </c>
      <c r="N433" s="14" t="e">
        <f t="shared" si="42"/>
        <v>#VALUE!</v>
      </c>
      <c r="O433" s="14" t="e">
        <f t="shared" si="42"/>
        <v>#VALUE!</v>
      </c>
      <c r="P433" s="7" t="e">
        <f>RATE(M$348-B$348,,-B433,M433)</f>
        <v>#VALUE!</v>
      </c>
      <c r="Q433" s="15" t="s">
        <v>52</v>
      </c>
    </row>
    <row r="434" spans="1:17" x14ac:dyDescent="0.3">
      <c r="A434" s="95"/>
      <c r="B434" s="194" t="s">
        <v>930</v>
      </c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47"/>
      <c r="P434" s="7"/>
      <c r="Q434" s="3"/>
    </row>
    <row r="435" spans="1:17" x14ac:dyDescent="0.3">
      <c r="B435" s="9" t="str">
        <f t="shared" ref="B435:O437" si="43">IFERROR(VLOOKUP($B$434,$4:$126,MATCH($Q435&amp;"/"&amp;B$348,$2:$2,0),FALSE),"")</f>
        <v/>
      </c>
      <c r="C435" s="9" t="str">
        <f t="shared" si="43"/>
        <v/>
      </c>
      <c r="D435" s="9" t="str">
        <f t="shared" si="43"/>
        <v/>
      </c>
      <c r="E435" s="9" t="str">
        <f t="shared" si="43"/>
        <v/>
      </c>
      <c r="F435" s="9" t="str">
        <f t="shared" si="43"/>
        <v/>
      </c>
      <c r="G435" s="9" t="str">
        <f t="shared" si="43"/>
        <v/>
      </c>
      <c r="H435" s="9" t="str">
        <f t="shared" si="43"/>
        <v/>
      </c>
      <c r="I435" s="9" t="str">
        <f t="shared" si="43"/>
        <v/>
      </c>
      <c r="J435" s="9" t="str">
        <f t="shared" si="43"/>
        <v/>
      </c>
      <c r="K435" s="9" t="str">
        <f t="shared" si="43"/>
        <v/>
      </c>
      <c r="L435" s="9" t="str">
        <f t="shared" si="43"/>
        <v/>
      </c>
      <c r="M435" s="9" t="str">
        <f t="shared" si="43"/>
        <v/>
      </c>
      <c r="N435" s="9" t="str">
        <f t="shared" si="43"/>
        <v/>
      </c>
      <c r="O435" s="9" t="str">
        <f t="shared" si="43"/>
        <v/>
      </c>
      <c r="P435" s="7"/>
      <c r="Q435" s="10" t="s">
        <v>47</v>
      </c>
    </row>
    <row r="436" spans="1:17" x14ac:dyDescent="0.3">
      <c r="B436" s="9" t="str">
        <f t="shared" si="43"/>
        <v/>
      </c>
      <c r="C436" s="9" t="str">
        <f t="shared" si="43"/>
        <v/>
      </c>
      <c r="D436" s="9" t="str">
        <f t="shared" si="43"/>
        <v/>
      </c>
      <c r="E436" s="9" t="str">
        <f t="shared" si="43"/>
        <v/>
      </c>
      <c r="F436" s="9" t="str">
        <f t="shared" si="43"/>
        <v/>
      </c>
      <c r="G436" s="9" t="str">
        <f t="shared" si="43"/>
        <v/>
      </c>
      <c r="H436" s="9" t="str">
        <f t="shared" si="43"/>
        <v/>
      </c>
      <c r="I436" s="9" t="str">
        <f t="shared" si="43"/>
        <v/>
      </c>
      <c r="J436" s="9" t="str">
        <f t="shared" si="43"/>
        <v/>
      </c>
      <c r="K436" s="9" t="str">
        <f t="shared" si="43"/>
        <v/>
      </c>
      <c r="L436" s="9" t="str">
        <f t="shared" si="43"/>
        <v/>
      </c>
      <c r="M436" s="9" t="str">
        <f t="shared" si="43"/>
        <v/>
      </c>
      <c r="N436" s="9" t="str">
        <f t="shared" si="43"/>
        <v/>
      </c>
      <c r="O436" s="9" t="str">
        <f t="shared" si="43"/>
        <v/>
      </c>
      <c r="P436" s="7"/>
      <c r="Q436" s="10" t="s">
        <v>48</v>
      </c>
    </row>
    <row r="437" spans="1:17" x14ac:dyDescent="0.3">
      <c r="B437" s="9" t="str">
        <f t="shared" si="43"/>
        <v/>
      </c>
      <c r="C437" s="9" t="str">
        <f t="shared" si="43"/>
        <v/>
      </c>
      <c r="D437" s="9" t="str">
        <f t="shared" si="43"/>
        <v/>
      </c>
      <c r="E437" s="9" t="str">
        <f t="shared" si="43"/>
        <v/>
      </c>
      <c r="F437" s="9" t="str">
        <f t="shared" si="43"/>
        <v/>
      </c>
      <c r="G437" s="9" t="str">
        <f t="shared" si="43"/>
        <v/>
      </c>
      <c r="H437" s="9" t="str">
        <f t="shared" si="43"/>
        <v/>
      </c>
      <c r="I437" s="9" t="str">
        <f t="shared" si="43"/>
        <v/>
      </c>
      <c r="J437" s="9" t="str">
        <f t="shared" si="43"/>
        <v/>
      </c>
      <c r="K437" s="9" t="str">
        <f t="shared" si="43"/>
        <v/>
      </c>
      <c r="L437" s="9" t="str">
        <f t="shared" si="43"/>
        <v/>
      </c>
      <c r="M437" s="9" t="str">
        <f t="shared" si="43"/>
        <v/>
      </c>
      <c r="N437" s="9" t="str">
        <f t="shared" si="43"/>
        <v/>
      </c>
      <c r="O437" s="9" t="str">
        <f t="shared" si="43"/>
        <v/>
      </c>
      <c r="P437" s="7"/>
      <c r="Q437" s="10" t="s">
        <v>49</v>
      </c>
    </row>
    <row r="438" spans="1:17" x14ac:dyDescent="0.3">
      <c r="B438" s="9" t="str">
        <f t="shared" ref="B438:M438" si="44">IFERROR(VLOOKUP($B$434,$4:$126,MATCH($Q438&amp;"/"&amp;B$348,$2:$2,0),FALSE),"")</f>
        <v/>
      </c>
      <c r="C438" s="9" t="str">
        <f t="shared" si="44"/>
        <v/>
      </c>
      <c r="D438" s="9" t="str">
        <f t="shared" si="44"/>
        <v/>
      </c>
      <c r="E438" s="9" t="str">
        <f t="shared" si="44"/>
        <v/>
      </c>
      <c r="F438" s="9" t="str">
        <f t="shared" si="44"/>
        <v/>
      </c>
      <c r="G438" s="9" t="str">
        <f t="shared" si="44"/>
        <v/>
      </c>
      <c r="H438" s="9" t="str">
        <f t="shared" si="44"/>
        <v/>
      </c>
      <c r="I438" s="9" t="str">
        <f t="shared" si="44"/>
        <v/>
      </c>
      <c r="J438" s="9" t="str">
        <f t="shared" si="44"/>
        <v/>
      </c>
      <c r="K438" s="9" t="str">
        <f t="shared" si="44"/>
        <v/>
      </c>
      <c r="L438" s="9" t="str">
        <f t="shared" si="44"/>
        <v/>
      </c>
      <c r="M438" s="9" t="str">
        <f t="shared" si="44"/>
        <v/>
      </c>
      <c r="N438" s="9" t="str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/>
      </c>
      <c r="O438" s="9" t="str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/>
      </c>
      <c r="P438" s="7" t="e">
        <f>RATE(M$348-B$348,,-B438,M438)</f>
        <v>#VALUE!</v>
      </c>
      <c r="Q438" s="10" t="s">
        <v>50</v>
      </c>
    </row>
    <row r="439" spans="1:17" x14ac:dyDescent="0.3">
      <c r="B439" s="13" t="e">
        <f t="shared" ref="B439:M439" si="45">+B438/B$402</f>
        <v>#VALUE!</v>
      </c>
      <c r="C439" s="13" t="e">
        <f t="shared" si="45"/>
        <v>#VALUE!</v>
      </c>
      <c r="D439" s="13" t="e">
        <f t="shared" si="45"/>
        <v>#VALUE!</v>
      </c>
      <c r="E439" s="13" t="e">
        <f t="shared" si="45"/>
        <v>#VALUE!</v>
      </c>
      <c r="F439" s="13" t="e">
        <f t="shared" si="45"/>
        <v>#VALUE!</v>
      </c>
      <c r="G439" s="13" t="e">
        <f t="shared" si="45"/>
        <v>#VALUE!</v>
      </c>
      <c r="H439" s="13" t="e">
        <f t="shared" si="45"/>
        <v>#VALUE!</v>
      </c>
      <c r="I439" s="13" t="e">
        <f t="shared" si="45"/>
        <v>#VALUE!</v>
      </c>
      <c r="J439" s="13" t="e">
        <f t="shared" si="45"/>
        <v>#VALUE!</v>
      </c>
      <c r="K439" s="13" t="e">
        <f t="shared" si="45"/>
        <v>#VALUE!</v>
      </c>
      <c r="L439" s="13" t="e">
        <f t="shared" si="45"/>
        <v>#VALUE!</v>
      </c>
      <c r="M439" s="13" t="e">
        <f t="shared" si="45"/>
        <v>#VALUE!</v>
      </c>
      <c r="N439" s="13" t="e">
        <f>+N438/N$402</f>
        <v>#VALUE!</v>
      </c>
      <c r="O439" s="13" t="e">
        <f>+O438/O$402</f>
        <v>#VALUE!</v>
      </c>
      <c r="P439" s="7" t="e">
        <f>RATE(M$348-B$348,,-B439,M439)</f>
        <v>#VALUE!</v>
      </c>
      <c r="Q439" s="12" t="s">
        <v>51</v>
      </c>
    </row>
    <row r="440" spans="1:17" x14ac:dyDescent="0.3">
      <c r="B440" s="197" t="s">
        <v>931</v>
      </c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46"/>
      <c r="P440" s="7"/>
      <c r="Q440" s="3"/>
    </row>
    <row r="441" spans="1:17" x14ac:dyDescent="0.3">
      <c r="B441" s="9" t="str">
        <f t="shared" ref="B441:O443" si="46">IFERROR(VLOOKUP($B$440,$4:$126,MATCH($Q441&amp;"/"&amp;B$348,$2:$2,0),FALSE),"")</f>
        <v/>
      </c>
      <c r="C441" s="9" t="str">
        <f t="shared" si="46"/>
        <v/>
      </c>
      <c r="D441" s="9" t="str">
        <f t="shared" si="46"/>
        <v/>
      </c>
      <c r="E441" s="9" t="str">
        <f t="shared" si="46"/>
        <v/>
      </c>
      <c r="F441" s="9" t="str">
        <f t="shared" si="46"/>
        <v/>
      </c>
      <c r="G441" s="9" t="str">
        <f t="shared" si="46"/>
        <v/>
      </c>
      <c r="H441" s="9" t="str">
        <f t="shared" si="46"/>
        <v/>
      </c>
      <c r="I441" s="9" t="str">
        <f t="shared" si="46"/>
        <v/>
      </c>
      <c r="J441" s="9" t="str">
        <f t="shared" si="46"/>
        <v/>
      </c>
      <c r="K441" s="9" t="str">
        <f t="shared" si="46"/>
        <v/>
      </c>
      <c r="L441" s="9" t="str">
        <f t="shared" si="46"/>
        <v/>
      </c>
      <c r="M441" s="9" t="str">
        <f t="shared" si="46"/>
        <v/>
      </c>
      <c r="N441" s="9" t="str">
        <f t="shared" si="46"/>
        <v/>
      </c>
      <c r="O441" s="9" t="str">
        <f t="shared" si="46"/>
        <v/>
      </c>
      <c r="P441" s="7"/>
      <c r="Q441" s="10" t="s">
        <v>47</v>
      </c>
    </row>
    <row r="442" spans="1:17" x14ac:dyDescent="0.3">
      <c r="B442" s="9" t="str">
        <f t="shared" si="46"/>
        <v/>
      </c>
      <c r="C442" s="9" t="str">
        <f t="shared" si="46"/>
        <v/>
      </c>
      <c r="D442" s="9" t="str">
        <f t="shared" si="46"/>
        <v/>
      </c>
      <c r="E442" s="9" t="str">
        <f t="shared" si="46"/>
        <v/>
      </c>
      <c r="F442" s="9" t="str">
        <f t="shared" si="46"/>
        <v/>
      </c>
      <c r="G442" s="9" t="str">
        <f t="shared" si="46"/>
        <v/>
      </c>
      <c r="H442" s="9" t="str">
        <f t="shared" si="46"/>
        <v/>
      </c>
      <c r="I442" s="9" t="str">
        <f t="shared" si="46"/>
        <v/>
      </c>
      <c r="J442" s="9" t="str">
        <f t="shared" si="46"/>
        <v/>
      </c>
      <c r="K442" s="9" t="str">
        <f t="shared" si="46"/>
        <v/>
      </c>
      <c r="L442" s="9" t="str">
        <f t="shared" si="46"/>
        <v/>
      </c>
      <c r="M442" s="9" t="str">
        <f t="shared" si="46"/>
        <v/>
      </c>
      <c r="N442" s="9" t="str">
        <f t="shared" si="46"/>
        <v/>
      </c>
      <c r="O442" s="9" t="str">
        <f t="shared" si="46"/>
        <v/>
      </c>
      <c r="P442" s="7"/>
      <c r="Q442" s="10" t="s">
        <v>48</v>
      </c>
    </row>
    <row r="443" spans="1:17" x14ac:dyDescent="0.3">
      <c r="B443" s="9" t="str">
        <f t="shared" si="46"/>
        <v/>
      </c>
      <c r="C443" s="9" t="str">
        <f t="shared" si="46"/>
        <v/>
      </c>
      <c r="D443" s="9" t="str">
        <f t="shared" si="46"/>
        <v/>
      </c>
      <c r="E443" s="9" t="str">
        <f t="shared" si="46"/>
        <v/>
      </c>
      <c r="F443" s="9" t="str">
        <f t="shared" si="46"/>
        <v/>
      </c>
      <c r="G443" s="9" t="str">
        <f t="shared" si="46"/>
        <v/>
      </c>
      <c r="H443" s="9" t="str">
        <f t="shared" si="46"/>
        <v/>
      </c>
      <c r="I443" s="9" t="str">
        <f t="shared" si="46"/>
        <v/>
      </c>
      <c r="J443" s="9" t="str">
        <f t="shared" si="46"/>
        <v/>
      </c>
      <c r="K443" s="9" t="str">
        <f t="shared" si="46"/>
        <v/>
      </c>
      <c r="L443" s="9" t="str">
        <f t="shared" si="46"/>
        <v/>
      </c>
      <c r="M443" s="9" t="str">
        <f t="shared" si="46"/>
        <v/>
      </c>
      <c r="N443" s="9" t="str">
        <f t="shared" si="46"/>
        <v/>
      </c>
      <c r="O443" s="9" t="str">
        <f t="shared" si="46"/>
        <v/>
      </c>
      <c r="P443" s="7"/>
      <c r="Q443" s="10" t="s">
        <v>49</v>
      </c>
    </row>
    <row r="444" spans="1:17" x14ac:dyDescent="0.3">
      <c r="B444" s="9" t="str">
        <f t="shared" ref="B444:M444" si="47">IFERROR(VLOOKUP($B$440,$4:$126,MATCH($Q444&amp;"/"&amp;B$348,$2:$2,0),FALSE),"")</f>
        <v/>
      </c>
      <c r="C444" s="9" t="str">
        <f t="shared" si="47"/>
        <v/>
      </c>
      <c r="D444" s="9" t="str">
        <f t="shared" si="47"/>
        <v/>
      </c>
      <c r="E444" s="9" t="str">
        <f t="shared" si="47"/>
        <v/>
      </c>
      <c r="F444" s="9" t="str">
        <f t="shared" si="47"/>
        <v/>
      </c>
      <c r="G444" s="9" t="str">
        <f t="shared" si="47"/>
        <v/>
      </c>
      <c r="H444" s="9" t="str">
        <f t="shared" si="47"/>
        <v/>
      </c>
      <c r="I444" s="9" t="str">
        <f t="shared" si="47"/>
        <v/>
      </c>
      <c r="J444" s="9" t="str">
        <f t="shared" si="47"/>
        <v/>
      </c>
      <c r="K444" s="9" t="str">
        <f t="shared" si="47"/>
        <v/>
      </c>
      <c r="L444" s="9" t="str">
        <f t="shared" si="47"/>
        <v/>
      </c>
      <c r="M444" s="9" t="str">
        <f t="shared" si="47"/>
        <v/>
      </c>
      <c r="N444" s="9" t="str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/>
      </c>
      <c r="O444" s="9" t="str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/>
      </c>
      <c r="P444" s="7" t="e">
        <f>RATE(M$348-B$348,,-B444,M444)</f>
        <v>#VALUE!</v>
      </c>
      <c r="Q444" s="10" t="s">
        <v>50</v>
      </c>
    </row>
    <row r="445" spans="1:17" x14ac:dyDescent="0.3">
      <c r="B445" s="13" t="e">
        <f t="shared" ref="B445:M445" si="48">+B444/B$402</f>
        <v>#VALUE!</v>
      </c>
      <c r="C445" s="13" t="e">
        <f t="shared" si="48"/>
        <v>#VALUE!</v>
      </c>
      <c r="D445" s="13" t="e">
        <f t="shared" si="48"/>
        <v>#VALUE!</v>
      </c>
      <c r="E445" s="13" t="e">
        <f t="shared" si="48"/>
        <v>#VALUE!</v>
      </c>
      <c r="F445" s="13" t="e">
        <f t="shared" si="48"/>
        <v>#VALUE!</v>
      </c>
      <c r="G445" s="13" t="e">
        <f t="shared" si="48"/>
        <v>#VALUE!</v>
      </c>
      <c r="H445" s="13" t="e">
        <f t="shared" si="48"/>
        <v>#VALUE!</v>
      </c>
      <c r="I445" s="13" t="e">
        <f t="shared" si="48"/>
        <v>#VALUE!</v>
      </c>
      <c r="J445" s="13" t="e">
        <f t="shared" si="48"/>
        <v>#VALUE!</v>
      </c>
      <c r="K445" s="13" t="e">
        <f t="shared" si="48"/>
        <v>#VALUE!</v>
      </c>
      <c r="L445" s="13" t="e">
        <f t="shared" si="48"/>
        <v>#VALUE!</v>
      </c>
      <c r="M445" s="13" t="e">
        <f t="shared" si="48"/>
        <v>#VALUE!</v>
      </c>
      <c r="N445" s="13" t="e">
        <f>+N444/N$402</f>
        <v>#VALUE!</v>
      </c>
      <c r="O445" s="13" t="e">
        <f>+O444/O$402</f>
        <v>#VALUE!</v>
      </c>
      <c r="P445" s="7" t="e">
        <f>RATE(M$348-B$348,,-B445,M445)</f>
        <v>#VALUE!</v>
      </c>
      <c r="Q445" s="12" t="s">
        <v>51</v>
      </c>
    </row>
    <row r="446" spans="1:17" x14ac:dyDescent="0.3">
      <c r="B446" s="199" t="s">
        <v>53</v>
      </c>
      <c r="C446" s="199"/>
      <c r="D446" s="199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49"/>
      <c r="P446" s="7"/>
      <c r="Q446" s="12"/>
    </row>
    <row r="447" spans="1:17" x14ac:dyDescent="0.3">
      <c r="B447" s="200" t="s">
        <v>943</v>
      </c>
      <c r="C447" s="200"/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150"/>
    </row>
    <row r="448" spans="1:17" x14ac:dyDescent="0.3">
      <c r="B448" s="9" t="str">
        <f t="shared" ref="B448:O450" si="49">IFERROR(VLOOKUP($B$447,$4:$126,MATCH($Q448&amp;"/"&amp;B$348,$2:$2,0),FALSE),"")</f>
        <v/>
      </c>
      <c r="C448" s="9" t="str">
        <f t="shared" si="49"/>
        <v/>
      </c>
      <c r="D448" s="9" t="str">
        <f t="shared" si="49"/>
        <v/>
      </c>
      <c r="E448" s="9" t="str">
        <f t="shared" si="49"/>
        <v/>
      </c>
      <c r="F448" s="9" t="str">
        <f t="shared" si="49"/>
        <v/>
      </c>
      <c r="G448" s="9" t="str">
        <f t="shared" si="49"/>
        <v/>
      </c>
      <c r="H448" s="9" t="str">
        <f t="shared" si="49"/>
        <v/>
      </c>
      <c r="I448" s="9" t="str">
        <f t="shared" si="49"/>
        <v/>
      </c>
      <c r="J448" s="9" t="str">
        <f t="shared" si="49"/>
        <v/>
      </c>
      <c r="K448" s="9" t="str">
        <f t="shared" si="49"/>
        <v/>
      </c>
      <c r="L448" s="9" t="str">
        <f t="shared" si="49"/>
        <v/>
      </c>
      <c r="M448" s="9" t="str">
        <f t="shared" si="49"/>
        <v/>
      </c>
      <c r="N448" s="9" t="str">
        <f t="shared" si="49"/>
        <v/>
      </c>
      <c r="O448" s="9" t="str">
        <f t="shared" si="49"/>
        <v/>
      </c>
      <c r="P448" s="7"/>
      <c r="Q448" s="10" t="s">
        <v>47</v>
      </c>
    </row>
    <row r="449" spans="1:18" x14ac:dyDescent="0.3">
      <c r="B449" s="9" t="str">
        <f t="shared" si="49"/>
        <v/>
      </c>
      <c r="C449" s="9" t="str">
        <f t="shared" si="49"/>
        <v/>
      </c>
      <c r="D449" s="9" t="str">
        <f t="shared" si="49"/>
        <v/>
      </c>
      <c r="E449" s="9" t="str">
        <f t="shared" si="49"/>
        <v/>
      </c>
      <c r="F449" s="9" t="str">
        <f t="shared" si="49"/>
        <v/>
      </c>
      <c r="G449" s="9" t="str">
        <f t="shared" si="49"/>
        <v/>
      </c>
      <c r="H449" s="9" t="str">
        <f t="shared" si="49"/>
        <v/>
      </c>
      <c r="I449" s="9" t="str">
        <f t="shared" si="49"/>
        <v/>
      </c>
      <c r="J449" s="9" t="str">
        <f t="shared" si="49"/>
        <v/>
      </c>
      <c r="K449" s="9" t="str">
        <f t="shared" si="49"/>
        <v/>
      </c>
      <c r="L449" s="9" t="str">
        <f t="shared" si="49"/>
        <v/>
      </c>
      <c r="M449" s="9" t="str">
        <f t="shared" si="49"/>
        <v/>
      </c>
      <c r="N449" s="9" t="str">
        <f t="shared" si="49"/>
        <v/>
      </c>
      <c r="O449" s="9" t="str">
        <f t="shared" si="49"/>
        <v/>
      </c>
      <c r="P449" s="7"/>
      <c r="Q449" s="10" t="s">
        <v>48</v>
      </c>
    </row>
    <row r="450" spans="1:18" x14ac:dyDescent="0.3">
      <c r="B450" s="9" t="str">
        <f t="shared" si="49"/>
        <v/>
      </c>
      <c r="C450" s="9" t="str">
        <f t="shared" si="49"/>
        <v/>
      </c>
      <c r="D450" s="9" t="str">
        <f t="shared" si="49"/>
        <v/>
      </c>
      <c r="E450" s="9" t="str">
        <f t="shared" si="49"/>
        <v/>
      </c>
      <c r="F450" s="9" t="str">
        <f t="shared" si="49"/>
        <v/>
      </c>
      <c r="G450" s="9" t="str">
        <f t="shared" si="49"/>
        <v/>
      </c>
      <c r="H450" s="9" t="str">
        <f t="shared" si="49"/>
        <v/>
      </c>
      <c r="I450" s="9" t="str">
        <f t="shared" si="49"/>
        <v/>
      </c>
      <c r="J450" s="9" t="str">
        <f t="shared" si="49"/>
        <v/>
      </c>
      <c r="K450" s="9" t="str">
        <f t="shared" si="49"/>
        <v/>
      </c>
      <c r="L450" s="9" t="str">
        <f t="shared" si="49"/>
        <v/>
      </c>
      <c r="M450" s="9" t="str">
        <f t="shared" si="49"/>
        <v/>
      </c>
      <c r="N450" s="9" t="str">
        <f t="shared" si="49"/>
        <v/>
      </c>
      <c r="O450" s="9" t="str">
        <f t="shared" si="49"/>
        <v/>
      </c>
      <c r="P450" s="7"/>
      <c r="Q450" s="10" t="s">
        <v>49</v>
      </c>
    </row>
    <row r="451" spans="1:18" x14ac:dyDescent="0.3">
      <c r="B451" s="9" t="str">
        <f t="shared" ref="B451:M451" si="50">IFERROR(VLOOKUP($B$447,$4:$126,MATCH($Q451&amp;"/"&amp;B$348,$2:$2,0),FALSE),"")</f>
        <v/>
      </c>
      <c r="C451" s="9" t="str">
        <f t="shared" si="50"/>
        <v/>
      </c>
      <c r="D451" s="9" t="str">
        <f t="shared" si="50"/>
        <v/>
      </c>
      <c r="E451" s="9" t="str">
        <f t="shared" si="50"/>
        <v/>
      </c>
      <c r="F451" s="9" t="str">
        <f t="shared" si="50"/>
        <v/>
      </c>
      <c r="G451" s="9" t="str">
        <f t="shared" si="50"/>
        <v/>
      </c>
      <c r="H451" s="9" t="str">
        <f t="shared" si="50"/>
        <v/>
      </c>
      <c r="I451" s="9" t="str">
        <f t="shared" si="50"/>
        <v/>
      </c>
      <c r="J451" s="9" t="str">
        <f t="shared" si="50"/>
        <v/>
      </c>
      <c r="K451" s="9" t="str">
        <f t="shared" si="50"/>
        <v/>
      </c>
      <c r="L451" s="9" t="str">
        <f t="shared" si="50"/>
        <v/>
      </c>
      <c r="M451" s="9" t="str">
        <f t="shared" si="50"/>
        <v/>
      </c>
      <c r="N451" s="9" t="str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/>
      </c>
      <c r="O451" s="9" t="str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/>
      </c>
      <c r="P451" s="7" t="e">
        <f>RATE(M$348-B$348,,-B451,M451)</f>
        <v>#VALUE!</v>
      </c>
      <c r="Q451" s="10" t="s">
        <v>50</v>
      </c>
    </row>
    <row r="452" spans="1:18" x14ac:dyDescent="0.3">
      <c r="A452" s="96"/>
      <c r="B452" s="13" t="e">
        <f t="shared" ref="B452:M452" si="51">+B451/B$402</f>
        <v>#VALUE!</v>
      </c>
      <c r="C452" s="13" t="e">
        <f t="shared" si="51"/>
        <v>#VALUE!</v>
      </c>
      <c r="D452" s="13" t="e">
        <f t="shared" si="51"/>
        <v>#VALUE!</v>
      </c>
      <c r="E452" s="13" t="e">
        <f t="shared" si="51"/>
        <v>#VALUE!</v>
      </c>
      <c r="F452" s="13" t="e">
        <f t="shared" si="51"/>
        <v>#VALUE!</v>
      </c>
      <c r="G452" s="13" t="e">
        <f t="shared" si="51"/>
        <v>#VALUE!</v>
      </c>
      <c r="H452" s="13" t="e">
        <f t="shared" si="51"/>
        <v>#VALUE!</v>
      </c>
      <c r="I452" s="13" t="e">
        <f t="shared" si="51"/>
        <v>#VALUE!</v>
      </c>
      <c r="J452" s="13" t="e">
        <f t="shared" si="51"/>
        <v>#VALUE!</v>
      </c>
      <c r="K452" s="13" t="e">
        <f t="shared" si="51"/>
        <v>#VALUE!</v>
      </c>
      <c r="L452" s="13" t="e">
        <f t="shared" si="51"/>
        <v>#VALUE!</v>
      </c>
      <c r="M452" s="13" t="e">
        <f t="shared" si="51"/>
        <v>#VALUE!</v>
      </c>
      <c r="N452" s="13" t="e">
        <f>+N451/N$402</f>
        <v>#VALUE!</v>
      </c>
      <c r="O452" s="13" t="e">
        <f>+O451/O$402</f>
        <v>#VALUE!</v>
      </c>
      <c r="P452" s="7" t="e">
        <f>RATE(M$348-B$348,,-B452,M452)</f>
        <v>#VALUE!</v>
      </c>
      <c r="Q452" s="12" t="s">
        <v>51</v>
      </c>
    </row>
    <row r="453" spans="1:18" x14ac:dyDescent="0.3">
      <c r="B453" s="199" t="s">
        <v>951</v>
      </c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49"/>
    </row>
    <row r="454" spans="1:18" x14ac:dyDescent="0.3">
      <c r="B454" s="9" t="str">
        <f t="shared" ref="B454:O456" si="52">IFERROR(VLOOKUP($B$453,$4:$126,MATCH($Q454&amp;"/"&amp;B$348,$2:$2,0),FALSE),"")</f>
        <v/>
      </c>
      <c r="C454" s="9" t="str">
        <f t="shared" si="52"/>
        <v/>
      </c>
      <c r="D454" s="9" t="str">
        <f t="shared" si="52"/>
        <v/>
      </c>
      <c r="E454" s="9" t="str">
        <f t="shared" si="52"/>
        <v/>
      </c>
      <c r="F454" s="9" t="str">
        <f t="shared" si="52"/>
        <v/>
      </c>
      <c r="G454" s="9" t="str">
        <f t="shared" si="52"/>
        <v/>
      </c>
      <c r="H454" s="9" t="str">
        <f t="shared" si="52"/>
        <v/>
      </c>
      <c r="I454" s="9" t="str">
        <f t="shared" si="52"/>
        <v/>
      </c>
      <c r="J454" s="9" t="str">
        <f t="shared" si="52"/>
        <v/>
      </c>
      <c r="K454" s="9" t="str">
        <f t="shared" si="52"/>
        <v/>
      </c>
      <c r="L454" s="9" t="str">
        <f t="shared" si="52"/>
        <v/>
      </c>
      <c r="M454" s="9" t="str">
        <f t="shared" si="52"/>
        <v/>
      </c>
      <c r="N454" s="9" t="str">
        <f t="shared" si="52"/>
        <v/>
      </c>
      <c r="O454" s="9" t="str">
        <f t="shared" si="52"/>
        <v/>
      </c>
      <c r="P454" s="7"/>
      <c r="Q454" s="10" t="s">
        <v>47</v>
      </c>
    </row>
    <row r="455" spans="1:18" x14ac:dyDescent="0.3">
      <c r="B455" s="9" t="str">
        <f t="shared" si="52"/>
        <v/>
      </c>
      <c r="C455" s="9" t="str">
        <f t="shared" si="52"/>
        <v/>
      </c>
      <c r="D455" s="9" t="str">
        <f t="shared" si="52"/>
        <v/>
      </c>
      <c r="E455" s="9" t="str">
        <f t="shared" si="52"/>
        <v/>
      </c>
      <c r="F455" s="9" t="str">
        <f t="shared" si="52"/>
        <v/>
      </c>
      <c r="G455" s="9" t="str">
        <f t="shared" si="52"/>
        <v/>
      </c>
      <c r="H455" s="9" t="str">
        <f t="shared" si="52"/>
        <v/>
      </c>
      <c r="I455" s="9" t="str">
        <f t="shared" si="52"/>
        <v/>
      </c>
      <c r="J455" s="9" t="str">
        <f t="shared" si="52"/>
        <v/>
      </c>
      <c r="K455" s="9" t="str">
        <f t="shared" si="52"/>
        <v/>
      </c>
      <c r="L455" s="9" t="str">
        <f t="shared" si="52"/>
        <v/>
      </c>
      <c r="M455" s="9" t="str">
        <f t="shared" si="52"/>
        <v/>
      </c>
      <c r="N455" s="9" t="str">
        <f t="shared" si="52"/>
        <v/>
      </c>
      <c r="O455" s="9" t="str">
        <f t="shared" si="52"/>
        <v/>
      </c>
      <c r="P455" s="7"/>
      <c r="Q455" s="10" t="s">
        <v>48</v>
      </c>
    </row>
    <row r="456" spans="1:18" x14ac:dyDescent="0.3">
      <c r="B456" s="9" t="str">
        <f t="shared" si="52"/>
        <v/>
      </c>
      <c r="C456" s="9" t="str">
        <f t="shared" si="52"/>
        <v/>
      </c>
      <c r="D456" s="9" t="str">
        <f t="shared" si="52"/>
        <v/>
      </c>
      <c r="E456" s="9" t="str">
        <f t="shared" si="52"/>
        <v/>
      </c>
      <c r="F456" s="9" t="str">
        <f t="shared" si="52"/>
        <v/>
      </c>
      <c r="G456" s="9" t="str">
        <f t="shared" si="52"/>
        <v/>
      </c>
      <c r="H456" s="9" t="str">
        <f t="shared" si="52"/>
        <v/>
      </c>
      <c r="I456" s="9" t="str">
        <f t="shared" si="52"/>
        <v/>
      </c>
      <c r="J456" s="9" t="str">
        <f t="shared" si="52"/>
        <v/>
      </c>
      <c r="K456" s="9" t="str">
        <f t="shared" si="52"/>
        <v/>
      </c>
      <c r="L456" s="9" t="str">
        <f t="shared" si="52"/>
        <v/>
      </c>
      <c r="M456" s="9" t="str">
        <f t="shared" si="52"/>
        <v/>
      </c>
      <c r="N456" s="9" t="str">
        <f t="shared" si="52"/>
        <v/>
      </c>
      <c r="O456" s="9" t="str">
        <f t="shared" si="52"/>
        <v/>
      </c>
      <c r="P456" s="7"/>
      <c r="Q456" s="10" t="s">
        <v>49</v>
      </c>
    </row>
    <row r="457" spans="1:18" x14ac:dyDescent="0.3">
      <c r="B457" s="9" t="str">
        <f t="shared" ref="B457:M457" si="53">IFERROR(VLOOKUP($B$453,$4:$126,MATCH($Q457&amp;"/"&amp;B$348,$2:$2,0),FALSE),"")</f>
        <v/>
      </c>
      <c r="C457" s="9" t="str">
        <f t="shared" si="53"/>
        <v/>
      </c>
      <c r="D457" s="9" t="str">
        <f t="shared" si="53"/>
        <v/>
      </c>
      <c r="E457" s="9" t="str">
        <f t="shared" si="53"/>
        <v/>
      </c>
      <c r="F457" s="9" t="str">
        <f t="shared" si="53"/>
        <v/>
      </c>
      <c r="G457" s="9" t="str">
        <f t="shared" si="53"/>
        <v/>
      </c>
      <c r="H457" s="9" t="str">
        <f t="shared" si="53"/>
        <v/>
      </c>
      <c r="I457" s="9" t="str">
        <f t="shared" si="53"/>
        <v/>
      </c>
      <c r="J457" s="9" t="str">
        <f t="shared" si="53"/>
        <v/>
      </c>
      <c r="K457" s="9" t="str">
        <f t="shared" si="53"/>
        <v/>
      </c>
      <c r="L457" s="9" t="str">
        <f t="shared" si="53"/>
        <v/>
      </c>
      <c r="M457" s="9" t="str">
        <f t="shared" si="53"/>
        <v/>
      </c>
      <c r="N457" s="9" t="str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/>
      </c>
      <c r="O457" s="9" t="str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/>
      </c>
      <c r="P457" s="7" t="e">
        <f>RATE(M$348-B$348,,-B457,M457)</f>
        <v>#VALUE!</v>
      </c>
      <c r="Q457" s="10" t="s">
        <v>50</v>
      </c>
    </row>
    <row r="458" spans="1:18" x14ac:dyDescent="0.3">
      <c r="A458" s="96"/>
      <c r="B458" s="13" t="e">
        <f t="shared" ref="B458:M458" si="54">+B457/B$402</f>
        <v>#VALUE!</v>
      </c>
      <c r="C458" s="13" t="e">
        <f t="shared" si="54"/>
        <v>#VALUE!</v>
      </c>
      <c r="D458" s="13" t="e">
        <f t="shared" si="54"/>
        <v>#VALUE!</v>
      </c>
      <c r="E458" s="13" t="e">
        <f t="shared" si="54"/>
        <v>#VALUE!</v>
      </c>
      <c r="F458" s="13" t="e">
        <f t="shared" si="54"/>
        <v>#VALUE!</v>
      </c>
      <c r="G458" s="13" t="e">
        <f t="shared" si="54"/>
        <v>#VALUE!</v>
      </c>
      <c r="H458" s="13" t="e">
        <f t="shared" si="54"/>
        <v>#VALUE!</v>
      </c>
      <c r="I458" s="13" t="e">
        <f t="shared" si="54"/>
        <v>#VALUE!</v>
      </c>
      <c r="J458" s="13" t="e">
        <f t="shared" si="54"/>
        <v>#VALUE!</v>
      </c>
      <c r="K458" s="13" t="e">
        <f t="shared" si="54"/>
        <v>#VALUE!</v>
      </c>
      <c r="L458" s="13" t="e">
        <f t="shared" si="54"/>
        <v>#VALUE!</v>
      </c>
      <c r="M458" s="13" t="e">
        <f t="shared" si="54"/>
        <v>#VALUE!</v>
      </c>
      <c r="N458" s="13" t="e">
        <f>+N457/N$402</f>
        <v>#VALUE!</v>
      </c>
      <c r="O458" s="13" t="e">
        <f>+O457/O$402</f>
        <v>#VALUE!</v>
      </c>
      <c r="P458" s="7" t="e">
        <f>RATE(M$348-B$348,,-B458,M458)</f>
        <v>#VALUE!</v>
      </c>
      <c r="Q458" s="12" t="s">
        <v>51</v>
      </c>
    </row>
    <row r="459" spans="1:18" x14ac:dyDescent="0.3">
      <c r="B459" s="195" t="s">
        <v>54</v>
      </c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44"/>
      <c r="P459" s="7"/>
      <c r="Q459" s="16"/>
    </row>
    <row r="460" spans="1:18" x14ac:dyDescent="0.3">
      <c r="B460" s="195" t="s">
        <v>1030</v>
      </c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44"/>
      <c r="P460" s="7"/>
      <c r="Q460" s="10"/>
    </row>
    <row r="461" spans="1:18" x14ac:dyDescent="0.3">
      <c r="B461" s="8" t="str">
        <f t="shared" ref="B461:O464" si="55">IFERROR(VLOOKUP($B$460,$130:$216,MATCH($Q461&amp;"/"&amp;B$348,$128:$128,0),FALSE),"")</f>
        <v/>
      </c>
      <c r="C461" s="8" t="str">
        <f t="shared" si="55"/>
        <v/>
      </c>
      <c r="D461" s="8" t="str">
        <f t="shared" si="55"/>
        <v/>
      </c>
      <c r="E461" s="8" t="str">
        <f t="shared" si="55"/>
        <v/>
      </c>
      <c r="F461" s="8" t="str">
        <f t="shared" si="55"/>
        <v/>
      </c>
      <c r="G461" s="8" t="str">
        <f t="shared" si="55"/>
        <v/>
      </c>
      <c r="H461" s="8" t="str">
        <f t="shared" si="55"/>
        <v/>
      </c>
      <c r="I461" s="8" t="str">
        <f t="shared" si="55"/>
        <v/>
      </c>
      <c r="J461" s="8" t="str">
        <f t="shared" si="55"/>
        <v/>
      </c>
      <c r="K461" s="8" t="str">
        <f t="shared" si="55"/>
        <v/>
      </c>
      <c r="L461" s="8" t="str">
        <f t="shared" si="55"/>
        <v/>
      </c>
      <c r="M461" s="8" t="str">
        <f t="shared" si="55"/>
        <v/>
      </c>
      <c r="N461" s="8" t="str">
        <f t="shared" si="55"/>
        <v/>
      </c>
      <c r="O461" s="8" t="str">
        <f t="shared" si="55"/>
        <v/>
      </c>
      <c r="P461" s="18"/>
      <c r="Q461" s="10" t="s">
        <v>47</v>
      </c>
      <c r="R461" s="99"/>
    </row>
    <row r="462" spans="1:18" x14ac:dyDescent="0.3">
      <c r="B462" s="8" t="str">
        <f t="shared" si="55"/>
        <v/>
      </c>
      <c r="C462" s="8" t="str">
        <f t="shared" si="55"/>
        <v/>
      </c>
      <c r="D462" s="8" t="str">
        <f t="shared" si="55"/>
        <v/>
      </c>
      <c r="E462" s="8" t="str">
        <f t="shared" si="55"/>
        <v/>
      </c>
      <c r="F462" s="8" t="str">
        <f t="shared" si="55"/>
        <v/>
      </c>
      <c r="G462" s="8" t="str">
        <f t="shared" si="55"/>
        <v/>
      </c>
      <c r="H462" s="8" t="str">
        <f t="shared" si="55"/>
        <v/>
      </c>
      <c r="I462" s="8" t="str">
        <f t="shared" si="55"/>
        <v/>
      </c>
      <c r="J462" s="8" t="str">
        <f t="shared" si="55"/>
        <v/>
      </c>
      <c r="K462" s="8" t="str">
        <f t="shared" si="55"/>
        <v/>
      </c>
      <c r="L462" s="8" t="str">
        <f t="shared" si="55"/>
        <v/>
      </c>
      <c r="M462" s="8" t="str">
        <f t="shared" si="55"/>
        <v/>
      </c>
      <c r="N462" s="8" t="str">
        <f t="shared" si="55"/>
        <v/>
      </c>
      <c r="O462" s="8" t="str">
        <f t="shared" si="55"/>
        <v/>
      </c>
      <c r="P462" s="18"/>
      <c r="Q462" s="10" t="s">
        <v>48</v>
      </c>
    </row>
    <row r="463" spans="1:18" x14ac:dyDescent="0.3">
      <c r="B463" s="8" t="str">
        <f t="shared" si="55"/>
        <v/>
      </c>
      <c r="C463" s="8" t="str">
        <f t="shared" si="55"/>
        <v/>
      </c>
      <c r="D463" s="8" t="str">
        <f t="shared" si="55"/>
        <v/>
      </c>
      <c r="E463" s="8" t="str">
        <f t="shared" si="55"/>
        <v/>
      </c>
      <c r="F463" s="8" t="str">
        <f t="shared" si="55"/>
        <v/>
      </c>
      <c r="G463" s="8" t="str">
        <f t="shared" si="55"/>
        <v/>
      </c>
      <c r="H463" s="8" t="str">
        <f t="shared" si="55"/>
        <v/>
      </c>
      <c r="I463" s="8" t="str">
        <f t="shared" si="55"/>
        <v/>
      </c>
      <c r="J463" s="8" t="str">
        <f t="shared" si="55"/>
        <v/>
      </c>
      <c r="K463" s="8" t="str">
        <f t="shared" si="55"/>
        <v/>
      </c>
      <c r="L463" s="8" t="str">
        <f t="shared" si="55"/>
        <v/>
      </c>
      <c r="M463" s="8" t="str">
        <f t="shared" si="55"/>
        <v/>
      </c>
      <c r="N463" s="8" t="str">
        <f t="shared" si="55"/>
        <v/>
      </c>
      <c r="O463" s="8" t="str">
        <f t="shared" si="55"/>
        <v/>
      </c>
      <c r="P463" s="18"/>
      <c r="Q463" s="10" t="s">
        <v>49</v>
      </c>
    </row>
    <row r="464" spans="1:18" x14ac:dyDescent="0.3">
      <c r="B464" s="19" t="str">
        <f t="shared" si="55"/>
        <v/>
      </c>
      <c r="C464" s="19" t="str">
        <f t="shared" si="55"/>
        <v/>
      </c>
      <c r="D464" s="19" t="str">
        <f t="shared" si="55"/>
        <v/>
      </c>
      <c r="E464" s="19" t="str">
        <f t="shared" si="55"/>
        <v/>
      </c>
      <c r="F464" s="19" t="str">
        <f t="shared" si="55"/>
        <v/>
      </c>
      <c r="G464" s="19" t="str">
        <f t="shared" si="55"/>
        <v/>
      </c>
      <c r="H464" s="19" t="str">
        <f t="shared" si="55"/>
        <v/>
      </c>
      <c r="I464" s="19" t="str">
        <f t="shared" si="55"/>
        <v/>
      </c>
      <c r="J464" s="19" t="str">
        <f t="shared" si="55"/>
        <v/>
      </c>
      <c r="K464" s="19" t="str">
        <f t="shared" si="55"/>
        <v/>
      </c>
      <c r="L464" s="19" t="str">
        <f t="shared" si="55"/>
        <v/>
      </c>
      <c r="M464" s="19" t="str">
        <f t="shared" si="55"/>
        <v/>
      </c>
      <c r="N464" s="19" t="str">
        <f t="shared" si="55"/>
        <v/>
      </c>
      <c r="O464" s="19" t="str">
        <f t="shared" si="55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56">SUM(C461:C464)</f>
        <v>0</v>
      </c>
      <c r="D465" s="17">
        <f t="shared" si="56"/>
        <v>0</v>
      </c>
      <c r="E465" s="17">
        <f t="shared" si="56"/>
        <v>0</v>
      </c>
      <c r="F465" s="17">
        <f t="shared" si="56"/>
        <v>0</v>
      </c>
      <c r="G465" s="17">
        <f t="shared" si="56"/>
        <v>0</v>
      </c>
      <c r="H465" s="17">
        <f t="shared" si="56"/>
        <v>0</v>
      </c>
      <c r="I465" s="17">
        <f t="shared" si="56"/>
        <v>0</v>
      </c>
      <c r="J465" s="17">
        <f t="shared" si="56"/>
        <v>0</v>
      </c>
      <c r="K465" s="17">
        <f t="shared" si="56"/>
        <v>0</v>
      </c>
      <c r="L465" s="17">
        <f t="shared" si="56"/>
        <v>0</v>
      </c>
      <c r="M465" s="17">
        <f t="shared" si="56"/>
        <v>0</v>
      </c>
      <c r="N465" s="17" t="e">
        <f>IF(N462="",N461*4,IF(N463="",(N462+N461)*2,IF(N464="",((N463+N462+N461)/3)*4,SUM(N461:N464))))</f>
        <v>#VALUE!</v>
      </c>
      <c r="O465" s="17" t="e">
        <f>IF(O462="",O461*4,IF(O463="",(O462+O461)*2,IF(O464="",((O463+O462+O461)/3)*4,SUM(O461:O464))))</f>
        <v>#VALUE!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57">C465/B465-1</f>
        <v>#DIV/0!</v>
      </c>
      <c r="D466" s="21" t="e">
        <f t="shared" si="57"/>
        <v>#DIV/0!</v>
      </c>
      <c r="E466" s="21" t="e">
        <f t="shared" si="57"/>
        <v>#DIV/0!</v>
      </c>
      <c r="F466" s="21" t="e">
        <f t="shared" si="57"/>
        <v>#DIV/0!</v>
      </c>
      <c r="G466" s="21" t="e">
        <f t="shared" si="57"/>
        <v>#DIV/0!</v>
      </c>
      <c r="H466" s="21" t="e">
        <f t="shared" si="57"/>
        <v>#DIV/0!</v>
      </c>
      <c r="I466" s="21" t="e">
        <f t="shared" si="57"/>
        <v>#DIV/0!</v>
      </c>
      <c r="J466" s="21" t="e">
        <f t="shared" si="57"/>
        <v>#DIV/0!</v>
      </c>
      <c r="K466" s="21" t="e">
        <f t="shared" si="57"/>
        <v>#DIV/0!</v>
      </c>
      <c r="L466" s="21" t="e">
        <f t="shared" si="57"/>
        <v>#DIV/0!</v>
      </c>
      <c r="M466" s="21" t="e">
        <f t="shared" si="57"/>
        <v>#DIV/0!</v>
      </c>
      <c r="N466" s="13" t="e">
        <f>N465/M465-1</f>
        <v>#VALUE!</v>
      </c>
      <c r="O466" s="13" t="e">
        <f>O465/N465-1</f>
        <v>#VALUE!</v>
      </c>
      <c r="P466" s="18"/>
      <c r="Q466" s="15" t="s">
        <v>56</v>
      </c>
    </row>
    <row r="467" spans="1:17" x14ac:dyDescent="0.3">
      <c r="B467" s="195" t="s">
        <v>832</v>
      </c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44"/>
      <c r="P467" s="7"/>
      <c r="Q467" s="10"/>
    </row>
    <row r="468" spans="1:17" x14ac:dyDescent="0.3">
      <c r="B468" s="8" t="str">
        <f t="shared" ref="B468:O471" si="58">IFERROR(VLOOKUP($B$467,$130:$216,MATCH($Q468&amp;"/"&amp;B$348,$128:$128,0),FALSE),"")</f>
        <v/>
      </c>
      <c r="C468" s="8" t="str">
        <f t="shared" si="58"/>
        <v/>
      </c>
      <c r="D468" s="8" t="str">
        <f t="shared" si="58"/>
        <v/>
      </c>
      <c r="E468" s="8" t="str">
        <f t="shared" si="58"/>
        <v/>
      </c>
      <c r="F468" s="8" t="str">
        <f t="shared" si="58"/>
        <v/>
      </c>
      <c r="G468" s="8" t="str">
        <f t="shared" si="58"/>
        <v/>
      </c>
      <c r="H468" s="8" t="str">
        <f t="shared" si="58"/>
        <v/>
      </c>
      <c r="I468" s="8" t="str">
        <f t="shared" si="58"/>
        <v/>
      </c>
      <c r="J468" s="8" t="str">
        <f t="shared" si="58"/>
        <v/>
      </c>
      <c r="K468" s="8" t="str">
        <f t="shared" si="58"/>
        <v/>
      </c>
      <c r="L468" s="8" t="str">
        <f t="shared" si="58"/>
        <v/>
      </c>
      <c r="M468" s="8" t="str">
        <f t="shared" si="58"/>
        <v/>
      </c>
      <c r="N468" s="8" t="str">
        <f t="shared" si="58"/>
        <v/>
      </c>
      <c r="O468" s="8" t="str">
        <f t="shared" si="58"/>
        <v/>
      </c>
      <c r="P468" s="7"/>
      <c r="Q468" s="10" t="s">
        <v>47</v>
      </c>
    </row>
    <row r="469" spans="1:17" x14ac:dyDescent="0.3">
      <c r="B469" s="8" t="str">
        <f t="shared" si="58"/>
        <v/>
      </c>
      <c r="C469" s="8" t="str">
        <f t="shared" si="58"/>
        <v/>
      </c>
      <c r="D469" s="8" t="str">
        <f t="shared" si="58"/>
        <v/>
      </c>
      <c r="E469" s="8" t="str">
        <f t="shared" si="58"/>
        <v/>
      </c>
      <c r="F469" s="8" t="str">
        <f t="shared" si="58"/>
        <v/>
      </c>
      <c r="G469" s="8" t="str">
        <f t="shared" si="58"/>
        <v/>
      </c>
      <c r="H469" s="8" t="str">
        <f t="shared" si="58"/>
        <v/>
      </c>
      <c r="I469" s="8" t="str">
        <f t="shared" si="58"/>
        <v/>
      </c>
      <c r="J469" s="8" t="str">
        <f t="shared" si="58"/>
        <v/>
      </c>
      <c r="K469" s="8" t="str">
        <f t="shared" si="58"/>
        <v/>
      </c>
      <c r="L469" s="8" t="str">
        <f t="shared" si="58"/>
        <v/>
      </c>
      <c r="M469" s="8" t="str">
        <f t="shared" si="58"/>
        <v/>
      </c>
      <c r="N469" s="8" t="str">
        <f t="shared" si="58"/>
        <v/>
      </c>
      <c r="O469" s="8" t="str">
        <f t="shared" si="58"/>
        <v/>
      </c>
      <c r="P469" s="7"/>
      <c r="Q469" s="10" t="s">
        <v>48</v>
      </c>
    </row>
    <row r="470" spans="1:17" x14ac:dyDescent="0.3">
      <c r="B470" s="8" t="str">
        <f t="shared" si="58"/>
        <v/>
      </c>
      <c r="C470" s="8" t="str">
        <f t="shared" si="58"/>
        <v/>
      </c>
      <c r="D470" s="8" t="str">
        <f t="shared" si="58"/>
        <v/>
      </c>
      <c r="E470" s="8" t="str">
        <f t="shared" si="58"/>
        <v/>
      </c>
      <c r="F470" s="8" t="str">
        <f t="shared" si="58"/>
        <v/>
      </c>
      <c r="G470" s="8" t="str">
        <f t="shared" si="58"/>
        <v/>
      </c>
      <c r="H470" s="8" t="str">
        <f t="shared" si="58"/>
        <v/>
      </c>
      <c r="I470" s="8" t="str">
        <f t="shared" si="58"/>
        <v/>
      </c>
      <c r="J470" s="8" t="str">
        <f t="shared" si="58"/>
        <v/>
      </c>
      <c r="K470" s="8" t="str">
        <f t="shared" si="58"/>
        <v/>
      </c>
      <c r="L470" s="8" t="str">
        <f t="shared" si="58"/>
        <v/>
      </c>
      <c r="M470" s="8" t="str">
        <f t="shared" si="58"/>
        <v/>
      </c>
      <c r="N470" s="8" t="str">
        <f t="shared" si="58"/>
        <v/>
      </c>
      <c r="O470" s="8" t="str">
        <f t="shared" si="58"/>
        <v/>
      </c>
      <c r="P470" s="7"/>
      <c r="Q470" s="10" t="s">
        <v>49</v>
      </c>
    </row>
    <row r="471" spans="1:17" x14ac:dyDescent="0.3">
      <c r="B471" s="19" t="str">
        <f t="shared" si="58"/>
        <v/>
      </c>
      <c r="C471" s="19" t="str">
        <f t="shared" si="58"/>
        <v/>
      </c>
      <c r="D471" s="19" t="str">
        <f t="shared" si="58"/>
        <v/>
      </c>
      <c r="E471" s="19" t="str">
        <f t="shared" si="58"/>
        <v/>
      </c>
      <c r="F471" s="19" t="str">
        <f t="shared" si="58"/>
        <v/>
      </c>
      <c r="G471" s="19" t="str">
        <f t="shared" si="58"/>
        <v/>
      </c>
      <c r="H471" s="19" t="str">
        <f t="shared" si="58"/>
        <v/>
      </c>
      <c r="I471" s="19" t="str">
        <f t="shared" si="58"/>
        <v/>
      </c>
      <c r="J471" s="19" t="str">
        <f t="shared" si="58"/>
        <v/>
      </c>
      <c r="K471" s="19" t="str">
        <f t="shared" si="58"/>
        <v/>
      </c>
      <c r="L471" s="19" t="str">
        <f t="shared" si="58"/>
        <v/>
      </c>
      <c r="M471" s="19" t="str">
        <f t="shared" si="58"/>
        <v/>
      </c>
      <c r="N471" s="19" t="str">
        <f t="shared" si="58"/>
        <v/>
      </c>
      <c r="O471" s="19" t="str">
        <f t="shared" si="58"/>
        <v/>
      </c>
      <c r="P471" s="7"/>
      <c r="Q471" s="10" t="s">
        <v>55</v>
      </c>
    </row>
    <row r="472" spans="1:17" x14ac:dyDescent="0.3">
      <c r="B472" s="8">
        <f>SUM(B468:B471)</f>
        <v>0</v>
      </c>
      <c r="C472" s="140">
        <f t="shared" ref="C472:M472" si="59">SUM(C468:C471)</f>
        <v>0</v>
      </c>
      <c r="D472" s="140">
        <f t="shared" si="59"/>
        <v>0</v>
      </c>
      <c r="E472" s="140">
        <f t="shared" si="59"/>
        <v>0</v>
      </c>
      <c r="F472" s="140">
        <f t="shared" si="59"/>
        <v>0</v>
      </c>
      <c r="G472" s="140">
        <f t="shared" si="59"/>
        <v>0</v>
      </c>
      <c r="H472" s="140">
        <f t="shared" si="59"/>
        <v>0</v>
      </c>
      <c r="I472" s="140">
        <f t="shared" si="59"/>
        <v>0</v>
      </c>
      <c r="J472" s="140">
        <f t="shared" si="59"/>
        <v>0</v>
      </c>
      <c r="K472" s="140">
        <f t="shared" si="59"/>
        <v>0</v>
      </c>
      <c r="L472" s="140">
        <f t="shared" si="59"/>
        <v>0</v>
      </c>
      <c r="M472" s="140">
        <f t="shared" si="59"/>
        <v>0</v>
      </c>
      <c r="N472" s="140" t="e">
        <f>IF(N469="",N468*4,IF(N470="",(N469+N468)*2,IF(N471="",((N470+N469+N468)/3)*4,SUM(N468:N471))))</f>
        <v>#VALUE!</v>
      </c>
      <c r="O472" s="140" t="e">
        <f>IF(O469="",O468*4,IF(O470="",(O469+O468)*2,IF(O471="",((O470+O469+O468)/3)*4,SUM(O468:O471))))</f>
        <v>#VALUE!</v>
      </c>
      <c r="P472" s="7" t="e">
        <f>RATE(M$348-B$348,,-B472,M472)</f>
        <v>#NUM!</v>
      </c>
      <c r="Q472" s="10" t="s">
        <v>50</v>
      </c>
    </row>
    <row r="473" spans="1:17" x14ac:dyDescent="0.3">
      <c r="B473" s="195" t="s">
        <v>1031</v>
      </c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44"/>
      <c r="P473" s="7"/>
      <c r="Q473" s="10"/>
    </row>
    <row r="474" spans="1:17" x14ac:dyDescent="0.3">
      <c r="B474" s="8" t="str">
        <f t="shared" ref="B474:O477" si="60">IFERROR(VLOOKUP($B$473,$130:$216,MATCH($Q474&amp;"/"&amp;B$348,$128:$128,0),FALSE),"")</f>
        <v/>
      </c>
      <c r="C474" s="8" t="str">
        <f t="shared" si="60"/>
        <v/>
      </c>
      <c r="D474" s="8" t="str">
        <f t="shared" si="60"/>
        <v/>
      </c>
      <c r="E474" s="8" t="str">
        <f t="shared" si="60"/>
        <v/>
      </c>
      <c r="F474" s="8" t="str">
        <f t="shared" si="60"/>
        <v/>
      </c>
      <c r="G474" s="8" t="str">
        <f t="shared" si="60"/>
        <v/>
      </c>
      <c r="H474" s="8" t="str">
        <f t="shared" si="60"/>
        <v/>
      </c>
      <c r="I474" s="8" t="str">
        <f t="shared" si="60"/>
        <v/>
      </c>
      <c r="J474" s="8" t="str">
        <f t="shared" si="60"/>
        <v/>
      </c>
      <c r="K474" s="8" t="str">
        <f t="shared" si="60"/>
        <v/>
      </c>
      <c r="L474" s="8" t="str">
        <f t="shared" si="60"/>
        <v/>
      </c>
      <c r="M474" s="8" t="str">
        <f t="shared" si="60"/>
        <v/>
      </c>
      <c r="N474" s="8" t="str">
        <f t="shared" si="60"/>
        <v/>
      </c>
      <c r="O474" s="8" t="str">
        <f t="shared" si="60"/>
        <v/>
      </c>
      <c r="P474" s="7"/>
      <c r="Q474" s="10" t="s">
        <v>47</v>
      </c>
    </row>
    <row r="475" spans="1:17" x14ac:dyDescent="0.3">
      <c r="B475" s="8" t="str">
        <f t="shared" si="60"/>
        <v/>
      </c>
      <c r="C475" s="8" t="str">
        <f t="shared" si="60"/>
        <v/>
      </c>
      <c r="D475" s="8" t="str">
        <f t="shared" si="60"/>
        <v/>
      </c>
      <c r="E475" s="8" t="str">
        <f t="shared" si="60"/>
        <v/>
      </c>
      <c r="F475" s="8" t="str">
        <f t="shared" si="60"/>
        <v/>
      </c>
      <c r="G475" s="8" t="str">
        <f t="shared" si="60"/>
        <v/>
      </c>
      <c r="H475" s="8" t="str">
        <f t="shared" si="60"/>
        <v/>
      </c>
      <c r="I475" s="8" t="str">
        <f t="shared" si="60"/>
        <v/>
      </c>
      <c r="J475" s="8" t="str">
        <f t="shared" si="60"/>
        <v/>
      </c>
      <c r="K475" s="8" t="str">
        <f t="shared" si="60"/>
        <v/>
      </c>
      <c r="L475" s="8" t="str">
        <f t="shared" si="60"/>
        <v/>
      </c>
      <c r="M475" s="8" t="str">
        <f t="shared" si="60"/>
        <v/>
      </c>
      <c r="N475" s="8" t="str">
        <f t="shared" si="60"/>
        <v/>
      </c>
      <c r="O475" s="8" t="str">
        <f t="shared" si="60"/>
        <v/>
      </c>
      <c r="P475" s="7"/>
      <c r="Q475" s="10" t="s">
        <v>48</v>
      </c>
    </row>
    <row r="476" spans="1:17" x14ac:dyDescent="0.3">
      <c r="B476" s="8" t="str">
        <f t="shared" si="60"/>
        <v/>
      </c>
      <c r="C476" s="8" t="str">
        <f t="shared" si="60"/>
        <v/>
      </c>
      <c r="D476" s="8" t="str">
        <f t="shared" si="60"/>
        <v/>
      </c>
      <c r="E476" s="8" t="str">
        <f t="shared" si="60"/>
        <v/>
      </c>
      <c r="F476" s="8" t="str">
        <f t="shared" si="60"/>
        <v/>
      </c>
      <c r="G476" s="8" t="str">
        <f t="shared" si="60"/>
        <v/>
      </c>
      <c r="H476" s="8" t="str">
        <f t="shared" si="60"/>
        <v/>
      </c>
      <c r="I476" s="8" t="str">
        <f t="shared" si="60"/>
        <v/>
      </c>
      <c r="J476" s="8" t="str">
        <f t="shared" si="60"/>
        <v/>
      </c>
      <c r="K476" s="8" t="str">
        <f t="shared" si="60"/>
        <v/>
      </c>
      <c r="L476" s="8" t="str">
        <f t="shared" si="60"/>
        <v/>
      </c>
      <c r="M476" s="8" t="str">
        <f t="shared" si="60"/>
        <v/>
      </c>
      <c r="N476" s="8" t="str">
        <f t="shared" si="60"/>
        <v/>
      </c>
      <c r="O476" s="8" t="str">
        <f t="shared" si="60"/>
        <v/>
      </c>
      <c r="P476" s="7"/>
      <c r="Q476" s="10" t="s">
        <v>49</v>
      </c>
    </row>
    <row r="477" spans="1:17" x14ac:dyDescent="0.3">
      <c r="B477" s="19" t="str">
        <f t="shared" si="60"/>
        <v/>
      </c>
      <c r="C477" s="19" t="str">
        <f t="shared" si="60"/>
        <v/>
      </c>
      <c r="D477" s="19" t="str">
        <f t="shared" si="60"/>
        <v/>
      </c>
      <c r="E477" s="19" t="str">
        <f t="shared" si="60"/>
        <v/>
      </c>
      <c r="F477" s="19" t="str">
        <f t="shared" si="60"/>
        <v/>
      </c>
      <c r="G477" s="19" t="str">
        <f t="shared" si="60"/>
        <v/>
      </c>
      <c r="H477" s="19" t="str">
        <f t="shared" si="60"/>
        <v/>
      </c>
      <c r="I477" s="19" t="str">
        <f t="shared" si="60"/>
        <v/>
      </c>
      <c r="J477" s="19" t="str">
        <f t="shared" si="60"/>
        <v/>
      </c>
      <c r="K477" s="19" t="str">
        <f t="shared" si="60"/>
        <v/>
      </c>
      <c r="L477" s="19" t="str">
        <f t="shared" si="60"/>
        <v/>
      </c>
      <c r="M477" s="19" t="str">
        <f t="shared" si="60"/>
        <v/>
      </c>
      <c r="N477" s="19" t="str">
        <f t="shared" si="60"/>
        <v/>
      </c>
      <c r="O477" s="19" t="str">
        <f t="shared" si="60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61">SUM(C474:C477)</f>
        <v>0</v>
      </c>
      <c r="D478" s="140">
        <f t="shared" si="61"/>
        <v>0</v>
      </c>
      <c r="E478" s="140">
        <f t="shared" si="61"/>
        <v>0</v>
      </c>
      <c r="F478" s="140">
        <f t="shared" si="61"/>
        <v>0</v>
      </c>
      <c r="G478" s="140">
        <f t="shared" si="61"/>
        <v>0</v>
      </c>
      <c r="H478" s="140">
        <f t="shared" si="61"/>
        <v>0</v>
      </c>
      <c r="I478" s="140">
        <f t="shared" si="61"/>
        <v>0</v>
      </c>
      <c r="J478" s="140">
        <f t="shared" si="61"/>
        <v>0</v>
      </c>
      <c r="K478" s="140">
        <f t="shared" si="61"/>
        <v>0</v>
      </c>
      <c r="L478" s="140">
        <f t="shared" si="61"/>
        <v>0</v>
      </c>
      <c r="M478" s="140">
        <f t="shared" si="61"/>
        <v>0</v>
      </c>
      <c r="N478" s="140" t="e">
        <f>IF(N475="",N474*4,IF(N476="",(N475+N474)*2,IF(N477="",((N476+N475+N474)/3)*4,SUM(N474:N477))))</f>
        <v>#VALUE!</v>
      </c>
      <c r="O478" s="140" t="e">
        <f>IF(O475="",O474*4,IF(O476="",(O475+O474)*2,IF(O477="",((O476+O475+O474)/3)*4,SUM(O474:O477))))</f>
        <v>#VALUE!</v>
      </c>
      <c r="P478" s="7" t="e">
        <f>RATE(M$348-B$348,,-B478,M478)</f>
        <v>#NUM!</v>
      </c>
      <c r="Q478" s="10" t="s">
        <v>50</v>
      </c>
    </row>
    <row r="479" spans="1:17" x14ac:dyDescent="0.3">
      <c r="B479" s="195" t="s">
        <v>1042</v>
      </c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44"/>
      <c r="P479" s="7"/>
      <c r="Q479" s="10"/>
    </row>
    <row r="480" spans="1:17" x14ac:dyDescent="0.3">
      <c r="B480" s="8" t="str">
        <f t="shared" ref="B480:O483" si="62">IFERROR(VLOOKUP($B$479,$130:$216,MATCH($Q480&amp;"/"&amp;B$348,$128:$128,0),FALSE),"")</f>
        <v/>
      </c>
      <c r="C480" s="8" t="str">
        <f t="shared" si="62"/>
        <v/>
      </c>
      <c r="D480" s="8" t="str">
        <f t="shared" si="62"/>
        <v/>
      </c>
      <c r="E480" s="8" t="str">
        <f t="shared" si="62"/>
        <v/>
      </c>
      <c r="F480" s="8" t="str">
        <f t="shared" si="62"/>
        <v/>
      </c>
      <c r="G480" s="8" t="str">
        <f t="shared" si="62"/>
        <v/>
      </c>
      <c r="H480" s="8" t="str">
        <f t="shared" si="62"/>
        <v/>
      </c>
      <c r="I480" s="8" t="str">
        <f t="shared" si="62"/>
        <v/>
      </c>
      <c r="J480" s="8" t="str">
        <f t="shared" si="62"/>
        <v/>
      </c>
      <c r="K480" s="8" t="str">
        <f t="shared" si="62"/>
        <v/>
      </c>
      <c r="L480" s="8" t="str">
        <f t="shared" si="62"/>
        <v/>
      </c>
      <c r="M480" s="8" t="str">
        <f t="shared" si="62"/>
        <v/>
      </c>
      <c r="N480" s="8" t="str">
        <f t="shared" si="62"/>
        <v/>
      </c>
      <c r="O480" s="8" t="str">
        <f t="shared" si="62"/>
        <v/>
      </c>
      <c r="P480" s="7"/>
      <c r="Q480" s="10" t="s">
        <v>47</v>
      </c>
    </row>
    <row r="481" spans="2:17" x14ac:dyDescent="0.3">
      <c r="B481" s="8" t="str">
        <f t="shared" si="62"/>
        <v/>
      </c>
      <c r="C481" s="8" t="str">
        <f t="shared" si="62"/>
        <v/>
      </c>
      <c r="D481" s="8" t="str">
        <f t="shared" si="62"/>
        <v/>
      </c>
      <c r="E481" s="8" t="str">
        <f t="shared" si="62"/>
        <v/>
      </c>
      <c r="F481" s="8" t="str">
        <f t="shared" si="62"/>
        <v/>
      </c>
      <c r="G481" s="8" t="str">
        <f t="shared" si="62"/>
        <v/>
      </c>
      <c r="H481" s="8" t="str">
        <f t="shared" si="62"/>
        <v/>
      </c>
      <c r="I481" s="8" t="str">
        <f t="shared" si="62"/>
        <v/>
      </c>
      <c r="J481" s="8" t="str">
        <f t="shared" si="62"/>
        <v/>
      </c>
      <c r="K481" s="8" t="str">
        <f t="shared" si="62"/>
        <v/>
      </c>
      <c r="L481" s="8" t="str">
        <f t="shared" si="62"/>
        <v/>
      </c>
      <c r="M481" s="8" t="str">
        <f t="shared" si="62"/>
        <v/>
      </c>
      <c r="N481" s="8" t="str">
        <f t="shared" si="62"/>
        <v/>
      </c>
      <c r="O481" s="8" t="str">
        <f t="shared" si="62"/>
        <v/>
      </c>
      <c r="P481" s="7"/>
      <c r="Q481" s="10" t="s">
        <v>48</v>
      </c>
    </row>
    <row r="482" spans="2:17" x14ac:dyDescent="0.3">
      <c r="B482" s="8" t="str">
        <f t="shared" si="62"/>
        <v/>
      </c>
      <c r="C482" s="8" t="str">
        <f t="shared" si="62"/>
        <v/>
      </c>
      <c r="D482" s="8" t="str">
        <f t="shared" si="62"/>
        <v/>
      </c>
      <c r="E482" s="8" t="str">
        <f t="shared" si="62"/>
        <v/>
      </c>
      <c r="F482" s="8" t="str">
        <f t="shared" si="62"/>
        <v/>
      </c>
      <c r="G482" s="8" t="str">
        <f t="shared" si="62"/>
        <v/>
      </c>
      <c r="H482" s="8" t="str">
        <f t="shared" si="62"/>
        <v/>
      </c>
      <c r="I482" s="8" t="str">
        <f t="shared" si="62"/>
        <v/>
      </c>
      <c r="J482" s="8" t="str">
        <f t="shared" si="62"/>
        <v/>
      </c>
      <c r="K482" s="8" t="str">
        <f t="shared" si="62"/>
        <v/>
      </c>
      <c r="L482" s="8" t="str">
        <f t="shared" si="62"/>
        <v/>
      </c>
      <c r="M482" s="8" t="str">
        <f t="shared" si="62"/>
        <v/>
      </c>
      <c r="N482" s="8" t="str">
        <f t="shared" si="62"/>
        <v/>
      </c>
      <c r="O482" s="8" t="str">
        <f t="shared" si="62"/>
        <v/>
      </c>
      <c r="P482" s="7"/>
      <c r="Q482" s="10" t="s">
        <v>49</v>
      </c>
    </row>
    <row r="483" spans="2:17" x14ac:dyDescent="0.3">
      <c r="B483" s="19" t="str">
        <f t="shared" si="62"/>
        <v/>
      </c>
      <c r="C483" s="19" t="str">
        <f t="shared" si="62"/>
        <v/>
      </c>
      <c r="D483" s="19" t="str">
        <f t="shared" si="62"/>
        <v/>
      </c>
      <c r="E483" s="19" t="str">
        <f t="shared" si="62"/>
        <v/>
      </c>
      <c r="F483" s="19" t="str">
        <f t="shared" si="62"/>
        <v/>
      </c>
      <c r="G483" s="19" t="str">
        <f t="shared" si="62"/>
        <v/>
      </c>
      <c r="H483" s="19" t="str">
        <f t="shared" si="62"/>
        <v/>
      </c>
      <c r="I483" s="19" t="str">
        <f t="shared" si="62"/>
        <v/>
      </c>
      <c r="J483" s="19" t="str">
        <f t="shared" si="62"/>
        <v/>
      </c>
      <c r="K483" s="19" t="str">
        <f t="shared" si="62"/>
        <v/>
      </c>
      <c r="L483" s="19" t="str">
        <f t="shared" si="62"/>
        <v/>
      </c>
      <c r="M483" s="19" t="str">
        <f t="shared" si="62"/>
        <v/>
      </c>
      <c r="N483" s="19" t="str">
        <f t="shared" si="62"/>
        <v/>
      </c>
      <c r="O483" s="19" t="str">
        <f t="shared" si="62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63">SUM(C480:C483)</f>
        <v>0</v>
      </c>
      <c r="D484" s="140">
        <f t="shared" si="63"/>
        <v>0</v>
      </c>
      <c r="E484" s="140">
        <f t="shared" si="63"/>
        <v>0</v>
      </c>
      <c r="F484" s="140">
        <f t="shared" si="63"/>
        <v>0</v>
      </c>
      <c r="G484" s="140">
        <f t="shared" si="63"/>
        <v>0</v>
      </c>
      <c r="H484" s="140">
        <f t="shared" si="63"/>
        <v>0</v>
      </c>
      <c r="I484" s="140">
        <f t="shared" si="63"/>
        <v>0</v>
      </c>
      <c r="J484" s="140">
        <f t="shared" si="63"/>
        <v>0</v>
      </c>
      <c r="K484" s="140">
        <f t="shared" si="63"/>
        <v>0</v>
      </c>
      <c r="L484" s="140">
        <f t="shared" si="63"/>
        <v>0</v>
      </c>
      <c r="M484" s="140">
        <f t="shared" si="63"/>
        <v>0</v>
      </c>
      <c r="N484" s="140" t="e">
        <f>IF(N481="",N480*4,IF(N482="",(N481+N480)*2,IF(N483="",((N482+N481+N480)/3)*4,SUM(N480:N483))))</f>
        <v>#VALUE!</v>
      </c>
      <c r="O484" s="140" t="e">
        <f>IF(O481="",O480*4,IF(O482="",(O481+O480)*2,IF(O483="",((O482+O481+O480)/3)*4,SUM(O480:O483))))</f>
        <v>#VALUE!</v>
      </c>
      <c r="P484" s="7" t="e">
        <f>RATE(M$348-B$348,,-B484,M484)</f>
        <v>#NUM!</v>
      </c>
      <c r="Q484" s="10" t="s">
        <v>50</v>
      </c>
    </row>
    <row r="485" spans="2:17" x14ac:dyDescent="0.3">
      <c r="B485" s="195" t="s">
        <v>1043</v>
      </c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44"/>
      <c r="P485" s="7"/>
      <c r="Q485" s="10"/>
    </row>
    <row r="486" spans="2:17" x14ac:dyDescent="0.3">
      <c r="B486" s="8" t="str">
        <f t="shared" ref="B486:O489" si="64">IFERROR(VLOOKUP($B$485,$130:$216,MATCH($Q486&amp;"/"&amp;B$348,$128:$128,0),FALSE),"")</f>
        <v/>
      </c>
      <c r="C486" s="8" t="str">
        <f t="shared" si="64"/>
        <v/>
      </c>
      <c r="D486" s="8" t="str">
        <f t="shared" si="64"/>
        <v/>
      </c>
      <c r="E486" s="8" t="str">
        <f t="shared" si="64"/>
        <v/>
      </c>
      <c r="F486" s="8" t="str">
        <f t="shared" si="64"/>
        <v/>
      </c>
      <c r="G486" s="8" t="str">
        <f t="shared" si="64"/>
        <v/>
      </c>
      <c r="H486" s="8" t="str">
        <f t="shared" si="64"/>
        <v/>
      </c>
      <c r="I486" s="8" t="str">
        <f t="shared" si="64"/>
        <v/>
      </c>
      <c r="J486" s="8" t="str">
        <f t="shared" si="64"/>
        <v/>
      </c>
      <c r="K486" s="8" t="str">
        <f t="shared" si="64"/>
        <v/>
      </c>
      <c r="L486" s="8" t="str">
        <f t="shared" si="64"/>
        <v/>
      </c>
      <c r="M486" s="8" t="str">
        <f t="shared" si="64"/>
        <v/>
      </c>
      <c r="N486" s="8" t="str">
        <f t="shared" si="64"/>
        <v/>
      </c>
      <c r="O486" s="8" t="str">
        <f t="shared" si="64"/>
        <v/>
      </c>
      <c r="P486" s="7"/>
      <c r="Q486" s="10" t="s">
        <v>47</v>
      </c>
    </row>
    <row r="487" spans="2:17" x14ac:dyDescent="0.3">
      <c r="B487" s="8" t="str">
        <f t="shared" si="64"/>
        <v/>
      </c>
      <c r="C487" s="8" t="str">
        <f t="shared" si="64"/>
        <v/>
      </c>
      <c r="D487" s="8" t="str">
        <f t="shared" si="64"/>
        <v/>
      </c>
      <c r="E487" s="8" t="str">
        <f t="shared" si="64"/>
        <v/>
      </c>
      <c r="F487" s="8" t="str">
        <f t="shared" si="64"/>
        <v/>
      </c>
      <c r="G487" s="8" t="str">
        <f t="shared" si="64"/>
        <v/>
      </c>
      <c r="H487" s="8" t="str">
        <f t="shared" si="64"/>
        <v/>
      </c>
      <c r="I487" s="8" t="str">
        <f t="shared" si="64"/>
        <v/>
      </c>
      <c r="J487" s="8" t="str">
        <f t="shared" si="64"/>
        <v/>
      </c>
      <c r="K487" s="8" t="str">
        <f t="shared" si="64"/>
        <v/>
      </c>
      <c r="L487" s="8" t="str">
        <f t="shared" si="64"/>
        <v/>
      </c>
      <c r="M487" s="8" t="str">
        <f t="shared" si="64"/>
        <v/>
      </c>
      <c r="N487" s="8" t="str">
        <f t="shared" si="64"/>
        <v/>
      </c>
      <c r="O487" s="8" t="str">
        <f t="shared" si="64"/>
        <v/>
      </c>
      <c r="P487" s="7"/>
      <c r="Q487" s="10" t="s">
        <v>48</v>
      </c>
    </row>
    <row r="488" spans="2:17" x14ac:dyDescent="0.3">
      <c r="B488" s="8" t="str">
        <f t="shared" si="64"/>
        <v/>
      </c>
      <c r="C488" s="8" t="str">
        <f t="shared" si="64"/>
        <v/>
      </c>
      <c r="D488" s="8" t="str">
        <f t="shared" si="64"/>
        <v/>
      </c>
      <c r="E488" s="8" t="str">
        <f t="shared" si="64"/>
        <v/>
      </c>
      <c r="F488" s="8" t="str">
        <f t="shared" si="64"/>
        <v/>
      </c>
      <c r="G488" s="8" t="str">
        <f t="shared" si="64"/>
        <v/>
      </c>
      <c r="H488" s="8" t="str">
        <f t="shared" si="64"/>
        <v/>
      </c>
      <c r="I488" s="8" t="str">
        <f t="shared" si="64"/>
        <v/>
      </c>
      <c r="J488" s="8" t="str">
        <f t="shared" si="64"/>
        <v/>
      </c>
      <c r="K488" s="8" t="str">
        <f t="shared" si="64"/>
        <v/>
      </c>
      <c r="L488" s="8" t="str">
        <f t="shared" si="64"/>
        <v/>
      </c>
      <c r="M488" s="8" t="str">
        <f t="shared" si="64"/>
        <v/>
      </c>
      <c r="N488" s="8" t="str">
        <f t="shared" si="64"/>
        <v/>
      </c>
      <c r="O488" s="8" t="str">
        <f t="shared" si="64"/>
        <v/>
      </c>
      <c r="P488" s="7"/>
      <c r="Q488" s="10" t="s">
        <v>49</v>
      </c>
    </row>
    <row r="489" spans="2:17" x14ac:dyDescent="0.3">
      <c r="B489" s="19" t="str">
        <f t="shared" si="64"/>
        <v/>
      </c>
      <c r="C489" s="19" t="str">
        <f t="shared" si="64"/>
        <v/>
      </c>
      <c r="D489" s="19" t="str">
        <f t="shared" si="64"/>
        <v/>
      </c>
      <c r="E489" s="19" t="str">
        <f t="shared" si="64"/>
        <v/>
      </c>
      <c r="F489" s="19" t="str">
        <f t="shared" si="64"/>
        <v/>
      </c>
      <c r="G489" s="19" t="str">
        <f t="shared" si="64"/>
        <v/>
      </c>
      <c r="H489" s="19" t="str">
        <f t="shared" si="64"/>
        <v/>
      </c>
      <c r="I489" s="19" t="str">
        <f t="shared" si="64"/>
        <v/>
      </c>
      <c r="J489" s="19" t="str">
        <f t="shared" si="64"/>
        <v/>
      </c>
      <c r="K489" s="19" t="str">
        <f t="shared" si="64"/>
        <v/>
      </c>
      <c r="L489" s="19" t="str">
        <f t="shared" si="64"/>
        <v/>
      </c>
      <c r="M489" s="19" t="str">
        <f t="shared" si="64"/>
        <v/>
      </c>
      <c r="N489" s="19" t="str">
        <f t="shared" si="64"/>
        <v/>
      </c>
      <c r="O489" s="19" t="str">
        <f t="shared" si="64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65">SUM(C486:C489)</f>
        <v>0</v>
      </c>
      <c r="D490" s="140">
        <f t="shared" si="65"/>
        <v>0</v>
      </c>
      <c r="E490" s="140">
        <f t="shared" si="65"/>
        <v>0</v>
      </c>
      <c r="F490" s="140">
        <f t="shared" si="65"/>
        <v>0</v>
      </c>
      <c r="G490" s="140">
        <f t="shared" si="65"/>
        <v>0</v>
      </c>
      <c r="H490" s="140">
        <f t="shared" si="65"/>
        <v>0</v>
      </c>
      <c r="I490" s="140">
        <f t="shared" si="65"/>
        <v>0</v>
      </c>
      <c r="J490" s="140">
        <f t="shared" si="65"/>
        <v>0</v>
      </c>
      <c r="K490" s="140">
        <f t="shared" si="65"/>
        <v>0</v>
      </c>
      <c r="L490" s="140">
        <f t="shared" si="65"/>
        <v>0</v>
      </c>
      <c r="M490" s="140">
        <f t="shared" si="65"/>
        <v>0</v>
      </c>
      <c r="N490" s="140" t="e">
        <f>IF(N487="",N486*4,IF(N488="",(N487+N486)*2,IF(N489="",((N488+N487+N486)/3)*4,SUM(N486:N489))))</f>
        <v>#VALUE!</v>
      </c>
      <c r="O490" s="140" t="e">
        <f>IF(O487="",O486*4,IF(O488="",(O487+O486)*2,IF(O489="",((O488+O487+O486)/3)*4,SUM(O486:O489))))</f>
        <v>#VALUE!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195" t="s">
        <v>834</v>
      </c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44"/>
      <c r="P491" s="7"/>
      <c r="Q491" s="10"/>
    </row>
    <row r="492" spans="2:17" s="2" customFormat="1" x14ac:dyDescent="0.3">
      <c r="B492" s="8" t="str">
        <f t="shared" ref="B492:O495" si="66">IFERROR(B468+B461+B474+B480+B486,"")</f>
        <v/>
      </c>
      <c r="C492" s="8" t="str">
        <f t="shared" si="66"/>
        <v/>
      </c>
      <c r="D492" s="8" t="str">
        <f t="shared" si="66"/>
        <v/>
      </c>
      <c r="E492" s="8" t="str">
        <f t="shared" si="66"/>
        <v/>
      </c>
      <c r="F492" s="8" t="str">
        <f t="shared" si="66"/>
        <v/>
      </c>
      <c r="G492" s="8" t="str">
        <f t="shared" si="66"/>
        <v/>
      </c>
      <c r="H492" s="8" t="str">
        <f t="shared" si="66"/>
        <v/>
      </c>
      <c r="I492" s="8" t="str">
        <f t="shared" si="66"/>
        <v/>
      </c>
      <c r="J492" s="8" t="str">
        <f t="shared" si="66"/>
        <v/>
      </c>
      <c r="K492" s="8" t="str">
        <f t="shared" si="66"/>
        <v/>
      </c>
      <c r="L492" s="8" t="str">
        <f t="shared" si="66"/>
        <v/>
      </c>
      <c r="M492" s="8" t="str">
        <f t="shared" si="66"/>
        <v/>
      </c>
      <c r="N492" s="8" t="str">
        <f t="shared" si="66"/>
        <v/>
      </c>
      <c r="O492" s="8" t="str">
        <f t="shared" si="66"/>
        <v/>
      </c>
      <c r="P492" s="7"/>
      <c r="Q492" s="10" t="s">
        <v>47</v>
      </c>
    </row>
    <row r="493" spans="2:17" s="2" customFormat="1" x14ac:dyDescent="0.3">
      <c r="B493" s="8" t="str">
        <f t="shared" si="66"/>
        <v/>
      </c>
      <c r="C493" s="8" t="str">
        <f t="shared" si="66"/>
        <v/>
      </c>
      <c r="D493" s="8" t="str">
        <f t="shared" si="66"/>
        <v/>
      </c>
      <c r="E493" s="8" t="str">
        <f t="shared" si="66"/>
        <v/>
      </c>
      <c r="F493" s="8" t="str">
        <f t="shared" si="66"/>
        <v/>
      </c>
      <c r="G493" s="8" t="str">
        <f t="shared" si="66"/>
        <v/>
      </c>
      <c r="H493" s="8" t="str">
        <f t="shared" si="66"/>
        <v/>
      </c>
      <c r="I493" s="8" t="str">
        <f t="shared" si="66"/>
        <v/>
      </c>
      <c r="J493" s="8" t="str">
        <f t="shared" si="66"/>
        <v/>
      </c>
      <c r="K493" s="8" t="str">
        <f t="shared" si="66"/>
        <v/>
      </c>
      <c r="L493" s="8" t="str">
        <f t="shared" si="66"/>
        <v/>
      </c>
      <c r="M493" s="8" t="str">
        <f t="shared" si="66"/>
        <v/>
      </c>
      <c r="N493" s="8" t="str">
        <f t="shared" si="66"/>
        <v/>
      </c>
      <c r="O493" s="8" t="str">
        <f t="shared" si="66"/>
        <v/>
      </c>
      <c r="P493" s="7"/>
      <c r="Q493" s="10" t="s">
        <v>48</v>
      </c>
    </row>
    <row r="494" spans="2:17" s="2" customFormat="1" x14ac:dyDescent="0.3">
      <c r="B494" s="8" t="str">
        <f t="shared" si="66"/>
        <v/>
      </c>
      <c r="C494" s="8" t="str">
        <f t="shared" si="66"/>
        <v/>
      </c>
      <c r="D494" s="8" t="str">
        <f t="shared" si="66"/>
        <v/>
      </c>
      <c r="E494" s="8" t="str">
        <f t="shared" si="66"/>
        <v/>
      </c>
      <c r="F494" s="8" t="str">
        <f t="shared" si="66"/>
        <v/>
      </c>
      <c r="G494" s="8" t="str">
        <f t="shared" si="66"/>
        <v/>
      </c>
      <c r="H494" s="8" t="str">
        <f t="shared" si="66"/>
        <v/>
      </c>
      <c r="I494" s="8" t="str">
        <f t="shared" si="66"/>
        <v/>
      </c>
      <c r="J494" s="8" t="str">
        <f t="shared" si="66"/>
        <v/>
      </c>
      <c r="K494" s="8" t="str">
        <f t="shared" si="66"/>
        <v/>
      </c>
      <c r="L494" s="8" t="str">
        <f t="shared" si="66"/>
        <v/>
      </c>
      <c r="M494" s="8" t="str">
        <f t="shared" si="66"/>
        <v/>
      </c>
      <c r="N494" s="8" t="str">
        <f t="shared" si="66"/>
        <v/>
      </c>
      <c r="O494" s="8" t="str">
        <f t="shared" si="66"/>
        <v/>
      </c>
      <c r="P494" s="7"/>
      <c r="Q494" s="10" t="s">
        <v>49</v>
      </c>
    </row>
    <row r="495" spans="2:17" s="2" customFormat="1" x14ac:dyDescent="0.3">
      <c r="B495" s="8" t="str">
        <f t="shared" si="66"/>
        <v/>
      </c>
      <c r="C495" s="8" t="str">
        <f t="shared" si="66"/>
        <v/>
      </c>
      <c r="D495" s="8" t="str">
        <f t="shared" si="66"/>
        <v/>
      </c>
      <c r="E495" s="8" t="str">
        <f t="shared" si="66"/>
        <v/>
      </c>
      <c r="F495" s="8" t="str">
        <f t="shared" si="66"/>
        <v/>
      </c>
      <c r="G495" s="8" t="str">
        <f t="shared" si="66"/>
        <v/>
      </c>
      <c r="H495" s="8" t="str">
        <f t="shared" si="66"/>
        <v/>
      </c>
      <c r="I495" s="8" t="str">
        <f t="shared" si="66"/>
        <v/>
      </c>
      <c r="J495" s="8" t="str">
        <f t="shared" si="66"/>
        <v/>
      </c>
      <c r="K495" s="8" t="str">
        <f t="shared" si="66"/>
        <v/>
      </c>
      <c r="L495" s="8" t="str">
        <f t="shared" si="66"/>
        <v/>
      </c>
      <c r="M495" s="8" t="str">
        <f t="shared" si="66"/>
        <v/>
      </c>
      <c r="N495" s="8" t="str">
        <f t="shared" si="66"/>
        <v/>
      </c>
      <c r="O495" s="8" t="str">
        <f t="shared" si="66"/>
        <v/>
      </c>
      <c r="P495" s="7"/>
      <c r="Q495" s="10" t="s">
        <v>55</v>
      </c>
    </row>
    <row r="496" spans="2:17" s="2" customFormat="1" x14ac:dyDescent="0.3">
      <c r="B496" s="17" t="e">
        <f t="shared" ref="B496:O496" si="67">IF(B493="",B492*4,IF(B494="",(B493+B492)*2,IF(B495="",((B494+B493+B492)/3)*4,SUM(B492:B495))))</f>
        <v>#VALUE!</v>
      </c>
      <c r="C496" s="17" t="e">
        <f t="shared" si="67"/>
        <v>#VALUE!</v>
      </c>
      <c r="D496" s="17" t="e">
        <f t="shared" si="67"/>
        <v>#VALUE!</v>
      </c>
      <c r="E496" s="17" t="e">
        <f t="shared" si="67"/>
        <v>#VALUE!</v>
      </c>
      <c r="F496" s="17" t="e">
        <f t="shared" si="67"/>
        <v>#VALUE!</v>
      </c>
      <c r="G496" s="17" t="e">
        <f t="shared" si="67"/>
        <v>#VALUE!</v>
      </c>
      <c r="H496" s="17" t="e">
        <f t="shared" si="67"/>
        <v>#VALUE!</v>
      </c>
      <c r="I496" s="17" t="e">
        <f t="shared" si="67"/>
        <v>#VALUE!</v>
      </c>
      <c r="J496" s="17" t="e">
        <f t="shared" si="67"/>
        <v>#VALUE!</v>
      </c>
      <c r="K496" s="17" t="e">
        <f t="shared" si="67"/>
        <v>#VALUE!</v>
      </c>
      <c r="L496" s="17" t="e">
        <f t="shared" si="67"/>
        <v>#VALUE!</v>
      </c>
      <c r="M496" s="17" t="e">
        <f t="shared" si="67"/>
        <v>#VALUE!</v>
      </c>
      <c r="N496" s="17" t="e">
        <f t="shared" si="67"/>
        <v>#VALUE!</v>
      </c>
      <c r="O496" s="17" t="e">
        <f t="shared" si="67"/>
        <v>#VALUE!</v>
      </c>
      <c r="P496" s="7" t="e">
        <f>RATE(M$348-B$348,,-B496,M496)</f>
        <v>#VALUE!</v>
      </c>
      <c r="Q496" s="10" t="s">
        <v>50</v>
      </c>
    </row>
    <row r="497" spans="1:17" x14ac:dyDescent="0.3">
      <c r="B497" s="197" t="s">
        <v>57</v>
      </c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46"/>
      <c r="P497" s="7"/>
      <c r="Q497" s="10"/>
    </row>
    <row r="498" spans="1:17" x14ac:dyDescent="0.3">
      <c r="B498" s="194" t="s">
        <v>1036</v>
      </c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47"/>
      <c r="P498" s="7"/>
      <c r="Q498" s="10"/>
    </row>
    <row r="499" spans="1:17" x14ac:dyDescent="0.3">
      <c r="B499" s="8" t="str">
        <f t="shared" ref="B499:O502" si="68">IFERROR(VLOOKUP($B$498,$130:$216,MATCH($Q499&amp;"/"&amp;B$348,$128:$128,0),FALSE),"")</f>
        <v/>
      </c>
      <c r="C499" s="8" t="str">
        <f t="shared" si="68"/>
        <v/>
      </c>
      <c r="D499" s="8" t="str">
        <f t="shared" si="68"/>
        <v/>
      </c>
      <c r="E499" s="8" t="str">
        <f t="shared" si="68"/>
        <v/>
      </c>
      <c r="F499" s="8" t="str">
        <f t="shared" si="68"/>
        <v/>
      </c>
      <c r="G499" s="8" t="str">
        <f t="shared" si="68"/>
        <v/>
      </c>
      <c r="H499" s="8" t="str">
        <f t="shared" si="68"/>
        <v/>
      </c>
      <c r="I499" s="8" t="str">
        <f t="shared" si="68"/>
        <v/>
      </c>
      <c r="J499" s="8" t="str">
        <f t="shared" si="68"/>
        <v/>
      </c>
      <c r="K499" s="8" t="str">
        <f t="shared" si="68"/>
        <v/>
      </c>
      <c r="L499" s="8" t="str">
        <f t="shared" si="68"/>
        <v/>
      </c>
      <c r="M499" s="8" t="str">
        <f t="shared" si="68"/>
        <v/>
      </c>
      <c r="N499" s="8" t="str">
        <f t="shared" si="68"/>
        <v/>
      </c>
      <c r="O499" s="8" t="str">
        <f t="shared" si="68"/>
        <v/>
      </c>
      <c r="P499" s="7"/>
      <c r="Q499" s="10" t="s">
        <v>47</v>
      </c>
    </row>
    <row r="500" spans="1:17" x14ac:dyDescent="0.3">
      <c r="B500" s="8" t="str">
        <f t="shared" si="68"/>
        <v/>
      </c>
      <c r="C500" s="8" t="str">
        <f t="shared" si="68"/>
        <v/>
      </c>
      <c r="D500" s="8" t="str">
        <f t="shared" si="68"/>
        <v/>
      </c>
      <c r="E500" s="8" t="str">
        <f t="shared" si="68"/>
        <v/>
      </c>
      <c r="F500" s="8" t="str">
        <f t="shared" si="68"/>
        <v/>
      </c>
      <c r="G500" s="8" t="str">
        <f t="shared" si="68"/>
        <v/>
      </c>
      <c r="H500" s="8" t="str">
        <f t="shared" si="68"/>
        <v/>
      </c>
      <c r="I500" s="8" t="str">
        <f t="shared" si="68"/>
        <v/>
      </c>
      <c r="J500" s="8" t="str">
        <f t="shared" si="68"/>
        <v/>
      </c>
      <c r="K500" s="8" t="str">
        <f t="shared" si="68"/>
        <v/>
      </c>
      <c r="L500" s="8" t="str">
        <f t="shared" si="68"/>
        <v/>
      </c>
      <c r="M500" s="8" t="str">
        <f t="shared" si="68"/>
        <v/>
      </c>
      <c r="N500" s="8" t="str">
        <f t="shared" si="68"/>
        <v/>
      </c>
      <c r="O500" s="8" t="str">
        <f t="shared" si="68"/>
        <v/>
      </c>
      <c r="P500" s="7"/>
      <c r="Q500" s="10" t="s">
        <v>48</v>
      </c>
    </row>
    <row r="501" spans="1:17" x14ac:dyDescent="0.3">
      <c r="B501" s="8" t="str">
        <f t="shared" si="68"/>
        <v/>
      </c>
      <c r="C501" s="8" t="str">
        <f t="shared" si="68"/>
        <v/>
      </c>
      <c r="D501" s="8" t="str">
        <f t="shared" si="68"/>
        <v/>
      </c>
      <c r="E501" s="8" t="str">
        <f t="shared" si="68"/>
        <v/>
      </c>
      <c r="F501" s="8" t="str">
        <f t="shared" si="68"/>
        <v/>
      </c>
      <c r="G501" s="8" t="str">
        <f t="shared" si="68"/>
        <v/>
      </c>
      <c r="H501" s="8" t="str">
        <f t="shared" si="68"/>
        <v/>
      </c>
      <c r="I501" s="8" t="str">
        <f t="shared" si="68"/>
        <v/>
      </c>
      <c r="J501" s="8" t="str">
        <f t="shared" si="68"/>
        <v/>
      </c>
      <c r="K501" s="8" t="str">
        <f t="shared" si="68"/>
        <v/>
      </c>
      <c r="L501" s="8" t="str">
        <f t="shared" si="68"/>
        <v/>
      </c>
      <c r="M501" s="8" t="str">
        <f t="shared" si="68"/>
        <v/>
      </c>
      <c r="N501" s="8" t="str">
        <f t="shared" si="68"/>
        <v/>
      </c>
      <c r="O501" s="8" t="str">
        <f t="shared" si="68"/>
        <v/>
      </c>
      <c r="P501" s="7"/>
      <c r="Q501" s="10" t="s">
        <v>49</v>
      </c>
    </row>
    <row r="502" spans="1:17" x14ac:dyDescent="0.3">
      <c r="B502" s="19" t="str">
        <f t="shared" si="68"/>
        <v/>
      </c>
      <c r="C502" s="19" t="str">
        <f t="shared" si="68"/>
        <v/>
      </c>
      <c r="D502" s="19" t="str">
        <f t="shared" si="68"/>
        <v/>
      </c>
      <c r="E502" s="19" t="str">
        <f t="shared" si="68"/>
        <v/>
      </c>
      <c r="F502" s="19" t="str">
        <f t="shared" si="68"/>
        <v/>
      </c>
      <c r="G502" s="19" t="str">
        <f t="shared" si="68"/>
        <v/>
      </c>
      <c r="H502" s="19" t="str">
        <f t="shared" si="68"/>
        <v/>
      </c>
      <c r="I502" s="19" t="str">
        <f t="shared" si="68"/>
        <v/>
      </c>
      <c r="J502" s="19" t="str">
        <f t="shared" si="68"/>
        <v/>
      </c>
      <c r="K502" s="19" t="str">
        <f t="shared" si="68"/>
        <v/>
      </c>
      <c r="L502" s="19" t="str">
        <f t="shared" si="68"/>
        <v/>
      </c>
      <c r="M502" s="19" t="str">
        <f t="shared" si="68"/>
        <v/>
      </c>
      <c r="N502" s="19" t="str">
        <f t="shared" si="68"/>
        <v/>
      </c>
      <c r="O502" s="19" t="str">
        <f t="shared" si="68"/>
        <v/>
      </c>
      <c r="P502" s="7"/>
      <c r="Q502" s="10" t="s">
        <v>55</v>
      </c>
    </row>
    <row r="503" spans="1:17" x14ac:dyDescent="0.3">
      <c r="B503" s="19">
        <f>SUM(B499:B502)</f>
        <v>0</v>
      </c>
      <c r="C503" s="19">
        <f t="shared" ref="C503:M503" si="69">SUM(C499:C502)</f>
        <v>0</v>
      </c>
      <c r="D503" s="19">
        <f t="shared" si="69"/>
        <v>0</v>
      </c>
      <c r="E503" s="19">
        <f t="shared" si="69"/>
        <v>0</v>
      </c>
      <c r="F503" s="19">
        <f t="shared" si="69"/>
        <v>0</v>
      </c>
      <c r="G503" s="19">
        <f t="shared" si="69"/>
        <v>0</v>
      </c>
      <c r="H503" s="19">
        <f t="shared" si="69"/>
        <v>0</v>
      </c>
      <c r="I503" s="19">
        <f t="shared" si="69"/>
        <v>0</v>
      </c>
      <c r="J503" s="19">
        <f t="shared" si="69"/>
        <v>0</v>
      </c>
      <c r="K503" s="19">
        <f t="shared" si="69"/>
        <v>0</v>
      </c>
      <c r="L503" s="19">
        <f t="shared" si="69"/>
        <v>0</v>
      </c>
      <c r="M503" s="19">
        <f t="shared" si="69"/>
        <v>0</v>
      </c>
      <c r="N503" s="19" t="e">
        <f>IF(N500="",N499*4,IF(N501="",(N500+N499)*2,IF(N502="",((N501+N500+N499)/3)*4,SUM(N499:N502))))</f>
        <v>#VALUE!</v>
      </c>
      <c r="O503" s="19" t="e">
        <f>IF(O500="",O499*4,IF(O501="",(O500+O499)*2,IF(O502="",((O501+O500+O499)/3)*4,SUM(O499:O502))))</f>
        <v>#VALUE!</v>
      </c>
      <c r="P503" s="7" t="e">
        <f>RATE(M$348-B$348,,-B503,M503)</f>
        <v>#NUM!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70">D503/D$465</f>
        <v>#DIV/0!</v>
      </c>
      <c r="E504" s="23" t="e">
        <f t="shared" si="70"/>
        <v>#DIV/0!</v>
      </c>
      <c r="F504" s="23" t="e">
        <f t="shared" si="70"/>
        <v>#DIV/0!</v>
      </c>
      <c r="G504" s="23" t="e">
        <f t="shared" si="70"/>
        <v>#DIV/0!</v>
      </c>
      <c r="H504" s="23" t="e">
        <f t="shared" si="70"/>
        <v>#DIV/0!</v>
      </c>
      <c r="I504" s="23" t="e">
        <f t="shared" si="70"/>
        <v>#DIV/0!</v>
      </c>
      <c r="J504" s="23" t="e">
        <f t="shared" si="70"/>
        <v>#DIV/0!</v>
      </c>
      <c r="K504" s="23" t="e">
        <f t="shared" si="70"/>
        <v>#DIV/0!</v>
      </c>
      <c r="L504" s="23" t="e">
        <f t="shared" si="70"/>
        <v>#DIV/0!</v>
      </c>
      <c r="M504" s="23" t="e">
        <f t="shared" si="70"/>
        <v>#DIV/0!</v>
      </c>
      <c r="N504" s="24" t="e">
        <f t="shared" si="70"/>
        <v>#VALUE!</v>
      </c>
      <c r="O504" s="24" t="e">
        <f t="shared" si="70"/>
        <v>#VALUE!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 t="e">
        <f t="shared" ref="C505:M505" si="71">C503/B503-1</f>
        <v>#DIV/0!</v>
      </c>
      <c r="D505" s="11" t="e">
        <f t="shared" si="71"/>
        <v>#DIV/0!</v>
      </c>
      <c r="E505" s="11" t="e">
        <f t="shared" si="71"/>
        <v>#DIV/0!</v>
      </c>
      <c r="F505" s="11" t="e">
        <f t="shared" si="71"/>
        <v>#DIV/0!</v>
      </c>
      <c r="G505" s="11" t="e">
        <f t="shared" si="71"/>
        <v>#DIV/0!</v>
      </c>
      <c r="H505" s="11" t="e">
        <f t="shared" si="71"/>
        <v>#DIV/0!</v>
      </c>
      <c r="I505" s="11" t="e">
        <f t="shared" si="71"/>
        <v>#DIV/0!</v>
      </c>
      <c r="J505" s="11" t="e">
        <f t="shared" si="71"/>
        <v>#DIV/0!</v>
      </c>
      <c r="K505" s="11" t="e">
        <f t="shared" si="71"/>
        <v>#DIV/0!</v>
      </c>
      <c r="L505" s="11" t="e">
        <f t="shared" si="71"/>
        <v>#DIV/0!</v>
      </c>
      <c r="M505" s="11" t="e">
        <f t="shared" si="71"/>
        <v>#DIV/0!</v>
      </c>
      <c r="N505" s="11" t="e">
        <f>N503/M503-1</f>
        <v>#VALUE!</v>
      </c>
      <c r="O505" s="11" t="e">
        <f>O503/N503-1</f>
        <v>#VALUE!</v>
      </c>
      <c r="P505" s="18"/>
      <c r="Q505" s="15" t="s">
        <v>56</v>
      </c>
    </row>
    <row r="506" spans="1:17" x14ac:dyDescent="0.3">
      <c r="B506" s="199" t="s">
        <v>58</v>
      </c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49"/>
      <c r="P506" s="7"/>
      <c r="Q506" s="10"/>
    </row>
    <row r="507" spans="1:17" x14ac:dyDescent="0.3">
      <c r="B507" s="17" t="str">
        <f t="shared" ref="B507:O511" si="72">IFERROR(B461-B499,"")</f>
        <v/>
      </c>
      <c r="C507" s="17" t="str">
        <f t="shared" si="72"/>
        <v/>
      </c>
      <c r="D507" s="17" t="str">
        <f t="shared" si="72"/>
        <v/>
      </c>
      <c r="E507" s="17" t="str">
        <f t="shared" si="72"/>
        <v/>
      </c>
      <c r="F507" s="17" t="str">
        <f t="shared" si="72"/>
        <v/>
      </c>
      <c r="G507" s="17" t="str">
        <f t="shared" si="72"/>
        <v/>
      </c>
      <c r="H507" s="17" t="str">
        <f t="shared" si="72"/>
        <v/>
      </c>
      <c r="I507" s="17" t="str">
        <f t="shared" si="72"/>
        <v/>
      </c>
      <c r="J507" s="17" t="str">
        <f t="shared" si="72"/>
        <v/>
      </c>
      <c r="K507" s="17" t="str">
        <f t="shared" si="72"/>
        <v/>
      </c>
      <c r="L507" s="17" t="str">
        <f t="shared" si="72"/>
        <v/>
      </c>
      <c r="M507" s="17" t="str">
        <f t="shared" si="72"/>
        <v/>
      </c>
      <c r="N507" s="17" t="str">
        <f t="shared" si="72"/>
        <v/>
      </c>
      <c r="O507" s="17" t="str">
        <f t="shared" si="72"/>
        <v/>
      </c>
      <c r="P507" s="7"/>
      <c r="Q507" s="10" t="s">
        <v>47</v>
      </c>
    </row>
    <row r="508" spans="1:17" x14ac:dyDescent="0.3">
      <c r="B508" s="8" t="str">
        <f t="shared" si="72"/>
        <v/>
      </c>
      <c r="C508" s="8" t="str">
        <f t="shared" si="72"/>
        <v/>
      </c>
      <c r="D508" s="8" t="str">
        <f t="shared" si="72"/>
        <v/>
      </c>
      <c r="E508" s="8" t="str">
        <f t="shared" si="72"/>
        <v/>
      </c>
      <c r="F508" s="8" t="str">
        <f t="shared" si="72"/>
        <v/>
      </c>
      <c r="G508" s="8" t="str">
        <f t="shared" si="72"/>
        <v/>
      </c>
      <c r="H508" s="8" t="str">
        <f t="shared" si="72"/>
        <v/>
      </c>
      <c r="I508" s="8" t="str">
        <f t="shared" si="72"/>
        <v/>
      </c>
      <c r="J508" s="8" t="str">
        <f t="shared" si="72"/>
        <v/>
      </c>
      <c r="K508" s="8" t="str">
        <f t="shared" si="72"/>
        <v/>
      </c>
      <c r="L508" s="8" t="str">
        <f t="shared" si="72"/>
        <v/>
      </c>
      <c r="M508" s="8" t="str">
        <f t="shared" si="72"/>
        <v/>
      </c>
      <c r="N508" s="8" t="str">
        <f t="shared" si="72"/>
        <v/>
      </c>
      <c r="O508" s="8" t="str">
        <f t="shared" si="72"/>
        <v/>
      </c>
      <c r="P508" s="7"/>
      <c r="Q508" s="10" t="s">
        <v>48</v>
      </c>
    </row>
    <row r="509" spans="1:17" x14ac:dyDescent="0.3">
      <c r="B509" s="8" t="str">
        <f t="shared" si="72"/>
        <v/>
      </c>
      <c r="C509" s="8" t="str">
        <f t="shared" si="72"/>
        <v/>
      </c>
      <c r="D509" s="8" t="str">
        <f t="shared" si="72"/>
        <v/>
      </c>
      <c r="E509" s="8" t="str">
        <f t="shared" si="72"/>
        <v/>
      </c>
      <c r="F509" s="8" t="str">
        <f t="shared" si="72"/>
        <v/>
      </c>
      <c r="G509" s="8" t="str">
        <f t="shared" si="72"/>
        <v/>
      </c>
      <c r="H509" s="8" t="str">
        <f t="shared" si="72"/>
        <v/>
      </c>
      <c r="I509" s="8" t="str">
        <f t="shared" si="72"/>
        <v/>
      </c>
      <c r="J509" s="8" t="str">
        <f t="shared" si="72"/>
        <v/>
      </c>
      <c r="K509" s="8" t="str">
        <f t="shared" si="72"/>
        <v/>
      </c>
      <c r="L509" s="8" t="str">
        <f t="shared" si="72"/>
        <v/>
      </c>
      <c r="M509" s="8" t="str">
        <f t="shared" si="72"/>
        <v/>
      </c>
      <c r="N509" s="8" t="str">
        <f t="shared" si="72"/>
        <v/>
      </c>
      <c r="O509" s="8" t="str">
        <f t="shared" si="72"/>
        <v/>
      </c>
      <c r="P509" s="7"/>
      <c r="Q509" s="10" t="s">
        <v>49</v>
      </c>
    </row>
    <row r="510" spans="1:17" x14ac:dyDescent="0.3">
      <c r="B510" s="19" t="str">
        <f t="shared" si="72"/>
        <v/>
      </c>
      <c r="C510" s="19" t="str">
        <f t="shared" si="72"/>
        <v/>
      </c>
      <c r="D510" s="19" t="str">
        <f t="shared" si="72"/>
        <v/>
      </c>
      <c r="E510" s="19" t="str">
        <f t="shared" si="72"/>
        <v/>
      </c>
      <c r="F510" s="19" t="str">
        <f t="shared" si="72"/>
        <v/>
      </c>
      <c r="G510" s="19" t="str">
        <f t="shared" si="72"/>
        <v/>
      </c>
      <c r="H510" s="19" t="str">
        <f t="shared" si="72"/>
        <v/>
      </c>
      <c r="I510" s="19" t="str">
        <f t="shared" si="72"/>
        <v/>
      </c>
      <c r="J510" s="19" t="str">
        <f t="shared" si="72"/>
        <v/>
      </c>
      <c r="K510" s="19" t="str">
        <f t="shared" si="72"/>
        <v/>
      </c>
      <c r="L510" s="19" t="str">
        <f t="shared" si="72"/>
        <v/>
      </c>
      <c r="M510" s="19" t="str">
        <f t="shared" si="72"/>
        <v/>
      </c>
      <c r="N510" s="19" t="str">
        <f t="shared" si="72"/>
        <v/>
      </c>
      <c r="O510" s="19" t="str">
        <f t="shared" si="72"/>
        <v/>
      </c>
      <c r="P510" s="7"/>
      <c r="Q510" s="10" t="s">
        <v>55</v>
      </c>
    </row>
    <row r="511" spans="1:17" x14ac:dyDescent="0.3">
      <c r="B511" s="17">
        <f t="shared" si="72"/>
        <v>0</v>
      </c>
      <c r="C511" s="17">
        <f t="shared" si="72"/>
        <v>0</v>
      </c>
      <c r="D511" s="17">
        <f t="shared" si="72"/>
        <v>0</v>
      </c>
      <c r="E511" s="17">
        <f t="shared" si="72"/>
        <v>0</v>
      </c>
      <c r="F511" s="17">
        <f t="shared" si="72"/>
        <v>0</v>
      </c>
      <c r="G511" s="17">
        <f t="shared" si="72"/>
        <v>0</v>
      </c>
      <c r="H511" s="17">
        <f t="shared" si="72"/>
        <v>0</v>
      </c>
      <c r="I511" s="17">
        <f t="shared" si="72"/>
        <v>0</v>
      </c>
      <c r="J511" s="17">
        <f t="shared" si="72"/>
        <v>0</v>
      </c>
      <c r="K511" s="17">
        <f t="shared" si="72"/>
        <v>0</v>
      </c>
      <c r="L511" s="17">
        <f t="shared" si="72"/>
        <v>0</v>
      </c>
      <c r="M511" s="17">
        <f t="shared" si="72"/>
        <v>0</v>
      </c>
      <c r="N511" s="17" t="str">
        <f t="shared" si="72"/>
        <v/>
      </c>
      <c r="O511" s="17" t="str">
        <f t="shared" si="72"/>
        <v/>
      </c>
      <c r="P511" s="7" t="e">
        <f>RATE(M$348-B$348,,-B511,M511)</f>
        <v>#NUM!</v>
      </c>
      <c r="Q511" s="10" t="s">
        <v>50</v>
      </c>
    </row>
    <row r="512" spans="1:17" x14ac:dyDescent="0.3">
      <c r="B512" s="11" t="e">
        <f t="shared" ref="B512:O512" si="73">B511/B$465</f>
        <v>#DIV/0!</v>
      </c>
      <c r="C512" s="11" t="e">
        <f t="shared" si="73"/>
        <v>#DIV/0!</v>
      </c>
      <c r="D512" s="11" t="e">
        <f t="shared" si="73"/>
        <v>#DIV/0!</v>
      </c>
      <c r="E512" s="11" t="e">
        <f t="shared" si="73"/>
        <v>#DIV/0!</v>
      </c>
      <c r="F512" s="11" t="e">
        <f t="shared" si="73"/>
        <v>#DIV/0!</v>
      </c>
      <c r="G512" s="11" t="e">
        <f t="shared" si="73"/>
        <v>#DIV/0!</v>
      </c>
      <c r="H512" s="11" t="e">
        <f t="shared" si="73"/>
        <v>#DIV/0!</v>
      </c>
      <c r="I512" s="11" t="e">
        <f t="shared" si="73"/>
        <v>#DIV/0!</v>
      </c>
      <c r="J512" s="11" t="e">
        <f t="shared" si="73"/>
        <v>#DIV/0!</v>
      </c>
      <c r="K512" s="11" t="e">
        <f t="shared" si="73"/>
        <v>#DIV/0!</v>
      </c>
      <c r="L512" s="11" t="e">
        <f t="shared" si="73"/>
        <v>#DIV/0!</v>
      </c>
      <c r="M512" s="11" t="e">
        <f t="shared" si="73"/>
        <v>#DIV/0!</v>
      </c>
      <c r="N512" s="11" t="e">
        <f t="shared" si="73"/>
        <v>#VALUE!</v>
      </c>
      <c r="O512" s="11" t="e">
        <f t="shared" si="73"/>
        <v>#VALUE!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 t="e">
        <f t="shared" ref="C513:M513" si="74">C511/B511-1</f>
        <v>#DIV/0!</v>
      </c>
      <c r="D513" s="11" t="e">
        <f t="shared" si="74"/>
        <v>#DIV/0!</v>
      </c>
      <c r="E513" s="11" t="e">
        <f t="shared" si="74"/>
        <v>#DIV/0!</v>
      </c>
      <c r="F513" s="11" t="e">
        <f t="shared" si="74"/>
        <v>#DIV/0!</v>
      </c>
      <c r="G513" s="11" t="e">
        <f t="shared" si="74"/>
        <v>#DIV/0!</v>
      </c>
      <c r="H513" s="11" t="e">
        <f t="shared" si="74"/>
        <v>#DIV/0!</v>
      </c>
      <c r="I513" s="11" t="e">
        <f t="shared" si="74"/>
        <v>#DIV/0!</v>
      </c>
      <c r="J513" s="11" t="e">
        <f t="shared" si="74"/>
        <v>#DIV/0!</v>
      </c>
      <c r="K513" s="11" t="e">
        <f t="shared" si="74"/>
        <v>#DIV/0!</v>
      </c>
      <c r="L513" s="11" t="e">
        <f t="shared" si="74"/>
        <v>#DIV/0!</v>
      </c>
      <c r="M513" s="11" t="e">
        <f t="shared" si="74"/>
        <v>#DIV/0!</v>
      </c>
      <c r="N513" s="11" t="e">
        <f>N511/M511-1</f>
        <v>#VALUE!</v>
      </c>
      <c r="O513" s="11" t="e">
        <f>O511/N511-1</f>
        <v>#VALUE!</v>
      </c>
      <c r="P513" s="18"/>
      <c r="Q513" s="15" t="s">
        <v>56</v>
      </c>
    </row>
    <row r="514" spans="1:17" x14ac:dyDescent="0.3">
      <c r="B514" s="197" t="s">
        <v>60</v>
      </c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46"/>
      <c r="P514" s="7"/>
      <c r="Q514" s="3"/>
    </row>
    <row r="515" spans="1:17" x14ac:dyDescent="0.3">
      <c r="B515" s="194" t="s">
        <v>1038</v>
      </c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47"/>
      <c r="P515" s="7"/>
      <c r="Q515" s="3"/>
    </row>
    <row r="516" spans="1:17" x14ac:dyDescent="0.3">
      <c r="B516" s="17" t="str">
        <f t="shared" ref="B516:O519" si="75">IFERROR(VLOOKUP($B$515,$130:$216,MATCH($Q516&amp;"/"&amp;B$348,$128:$128,0),FALSE),"")</f>
        <v/>
      </c>
      <c r="C516" s="17" t="str">
        <f t="shared" si="75"/>
        <v/>
      </c>
      <c r="D516" s="17" t="str">
        <f t="shared" si="75"/>
        <v/>
      </c>
      <c r="E516" s="17" t="str">
        <f t="shared" si="75"/>
        <v/>
      </c>
      <c r="F516" s="17" t="str">
        <f t="shared" si="75"/>
        <v/>
      </c>
      <c r="G516" s="17" t="str">
        <f t="shared" si="75"/>
        <v/>
      </c>
      <c r="H516" s="17" t="str">
        <f t="shared" si="75"/>
        <v/>
      </c>
      <c r="I516" s="17" t="str">
        <f t="shared" si="75"/>
        <v/>
      </c>
      <c r="J516" s="17" t="str">
        <f t="shared" si="75"/>
        <v/>
      </c>
      <c r="K516" s="17" t="str">
        <f t="shared" si="75"/>
        <v/>
      </c>
      <c r="L516" s="17" t="str">
        <f t="shared" si="75"/>
        <v/>
      </c>
      <c r="M516" s="17" t="str">
        <f t="shared" si="75"/>
        <v/>
      </c>
      <c r="N516" s="17" t="str">
        <f t="shared" si="75"/>
        <v/>
      </c>
      <c r="O516" s="17" t="str">
        <f t="shared" si="75"/>
        <v/>
      </c>
      <c r="P516" s="7"/>
      <c r="Q516" s="10" t="s">
        <v>47</v>
      </c>
    </row>
    <row r="517" spans="1:17" x14ac:dyDescent="0.3">
      <c r="B517" s="8" t="str">
        <f t="shared" si="75"/>
        <v/>
      </c>
      <c r="C517" s="8" t="str">
        <f t="shared" si="75"/>
        <v/>
      </c>
      <c r="D517" s="8" t="str">
        <f t="shared" si="75"/>
        <v/>
      </c>
      <c r="E517" s="8" t="str">
        <f t="shared" si="75"/>
        <v/>
      </c>
      <c r="F517" s="8" t="str">
        <f t="shared" si="75"/>
        <v/>
      </c>
      <c r="G517" s="8" t="str">
        <f t="shared" si="75"/>
        <v/>
      </c>
      <c r="H517" s="8" t="str">
        <f t="shared" si="75"/>
        <v/>
      </c>
      <c r="I517" s="8" t="str">
        <f t="shared" si="75"/>
        <v/>
      </c>
      <c r="J517" s="8" t="str">
        <f t="shared" si="75"/>
        <v/>
      </c>
      <c r="K517" s="8" t="str">
        <f t="shared" si="75"/>
        <v/>
      </c>
      <c r="L517" s="8" t="str">
        <f t="shared" si="75"/>
        <v/>
      </c>
      <c r="M517" s="8" t="str">
        <f t="shared" si="75"/>
        <v/>
      </c>
      <c r="N517" s="8" t="str">
        <f t="shared" si="75"/>
        <v/>
      </c>
      <c r="O517" s="8" t="str">
        <f t="shared" si="75"/>
        <v/>
      </c>
      <c r="P517" s="7"/>
      <c r="Q517" s="10" t="s">
        <v>48</v>
      </c>
    </row>
    <row r="518" spans="1:17" x14ac:dyDescent="0.3">
      <c r="B518" s="8" t="str">
        <f t="shared" si="75"/>
        <v/>
      </c>
      <c r="C518" s="8" t="str">
        <f t="shared" si="75"/>
        <v/>
      </c>
      <c r="D518" s="8" t="str">
        <f t="shared" si="75"/>
        <v/>
      </c>
      <c r="E518" s="8" t="str">
        <f t="shared" si="75"/>
        <v/>
      </c>
      <c r="F518" s="8" t="str">
        <f t="shared" si="75"/>
        <v/>
      </c>
      <c r="G518" s="8" t="str">
        <f t="shared" si="75"/>
        <v/>
      </c>
      <c r="H518" s="8" t="str">
        <f t="shared" si="75"/>
        <v/>
      </c>
      <c r="I518" s="8" t="str">
        <f t="shared" si="75"/>
        <v/>
      </c>
      <c r="J518" s="8" t="str">
        <f t="shared" si="75"/>
        <v/>
      </c>
      <c r="K518" s="8" t="str">
        <f t="shared" si="75"/>
        <v/>
      </c>
      <c r="L518" s="8" t="str">
        <f t="shared" si="75"/>
        <v/>
      </c>
      <c r="M518" s="8" t="str">
        <f t="shared" si="75"/>
        <v/>
      </c>
      <c r="N518" s="8" t="str">
        <f t="shared" si="75"/>
        <v/>
      </c>
      <c r="O518" s="8" t="str">
        <f t="shared" si="75"/>
        <v/>
      </c>
      <c r="P518" s="7"/>
      <c r="Q518" s="10" t="s">
        <v>49</v>
      </c>
    </row>
    <row r="519" spans="1:17" x14ac:dyDescent="0.3">
      <c r="B519" s="19" t="str">
        <f t="shared" si="75"/>
        <v/>
      </c>
      <c r="C519" s="19" t="str">
        <f t="shared" si="75"/>
        <v/>
      </c>
      <c r="D519" s="19" t="str">
        <f t="shared" si="75"/>
        <v/>
      </c>
      <c r="E519" s="19" t="str">
        <f t="shared" si="75"/>
        <v/>
      </c>
      <c r="F519" s="19" t="str">
        <f t="shared" si="75"/>
        <v/>
      </c>
      <c r="G519" s="19" t="str">
        <f t="shared" si="75"/>
        <v/>
      </c>
      <c r="H519" s="19" t="str">
        <f t="shared" si="75"/>
        <v/>
      </c>
      <c r="I519" s="19" t="str">
        <f t="shared" si="75"/>
        <v/>
      </c>
      <c r="J519" s="19" t="str">
        <f t="shared" si="75"/>
        <v/>
      </c>
      <c r="K519" s="19" t="str">
        <f t="shared" si="75"/>
        <v/>
      </c>
      <c r="L519" s="19" t="str">
        <f t="shared" si="75"/>
        <v/>
      </c>
      <c r="M519" s="19" t="str">
        <f t="shared" si="75"/>
        <v/>
      </c>
      <c r="N519" s="19" t="str">
        <f t="shared" si="75"/>
        <v/>
      </c>
      <c r="O519" s="19" t="str">
        <f t="shared" si="75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76">SUM(C516:C519)</f>
        <v>0</v>
      </c>
      <c r="D520" s="19">
        <f t="shared" si="76"/>
        <v>0</v>
      </c>
      <c r="E520" s="19">
        <f t="shared" si="76"/>
        <v>0</v>
      </c>
      <c r="F520" s="19">
        <f t="shared" si="76"/>
        <v>0</v>
      </c>
      <c r="G520" s="19">
        <f t="shared" si="76"/>
        <v>0</v>
      </c>
      <c r="H520" s="19">
        <f t="shared" si="76"/>
        <v>0</v>
      </c>
      <c r="I520" s="19">
        <f t="shared" si="76"/>
        <v>0</v>
      </c>
      <c r="J520" s="19">
        <f t="shared" si="76"/>
        <v>0</v>
      </c>
      <c r="K520" s="19">
        <f t="shared" si="76"/>
        <v>0</v>
      </c>
      <c r="L520" s="19">
        <f t="shared" si="76"/>
        <v>0</v>
      </c>
      <c r="M520" s="19">
        <f t="shared" si="76"/>
        <v>0</v>
      </c>
      <c r="N520" s="19" t="e">
        <f>IF(N517="",N516*4,IF(N518="",(N517+N516)*2,IF(N519="",((N518+N517+N516)/3)*4,SUM(N516:N519))))</f>
        <v>#VALUE!</v>
      </c>
      <c r="O520" s="19" t="e">
        <f>IF(O517="",O516*4,IF(O518="",(O517+O516)*2,IF(O519="",((O518+O517+O516)/3)*4,SUM(O516:O519))))</f>
        <v>#VALUE!</v>
      </c>
      <c r="P520" s="7" t="e">
        <f>RATE(M$348-C$348,,-C520,M520)</f>
        <v>#NUM!</v>
      </c>
      <c r="Q520" s="10" t="s">
        <v>50</v>
      </c>
    </row>
    <row r="521" spans="1:17" x14ac:dyDescent="0.3">
      <c r="B521" s="11" t="e">
        <f t="shared" ref="B521:M521" si="77">+B520/(B$465+B$472)</f>
        <v>#DIV/0!</v>
      </c>
      <c r="C521" s="11" t="e">
        <f t="shared" si="77"/>
        <v>#DIV/0!</v>
      </c>
      <c r="D521" s="11" t="e">
        <f t="shared" si="77"/>
        <v>#DIV/0!</v>
      </c>
      <c r="E521" s="11" t="e">
        <f t="shared" si="77"/>
        <v>#DIV/0!</v>
      </c>
      <c r="F521" s="11" t="e">
        <f t="shared" si="77"/>
        <v>#DIV/0!</v>
      </c>
      <c r="G521" s="11" t="e">
        <f t="shared" si="77"/>
        <v>#DIV/0!</v>
      </c>
      <c r="H521" s="11" t="e">
        <f t="shared" si="77"/>
        <v>#DIV/0!</v>
      </c>
      <c r="I521" s="11" t="e">
        <f t="shared" si="77"/>
        <v>#DIV/0!</v>
      </c>
      <c r="J521" s="11" t="e">
        <f t="shared" si="77"/>
        <v>#DIV/0!</v>
      </c>
      <c r="K521" s="11" t="e">
        <f t="shared" si="77"/>
        <v>#DIV/0!</v>
      </c>
      <c r="L521" s="11" t="e">
        <f t="shared" si="77"/>
        <v>#DIV/0!</v>
      </c>
      <c r="M521" s="11" t="e">
        <f t="shared" si="77"/>
        <v>#DIV/0!</v>
      </c>
      <c r="N521" s="11" t="e">
        <f>+N520/(N$465+N$472)</f>
        <v>#VALUE!</v>
      </c>
      <c r="O521" s="11" t="e">
        <f>+O520/(O$465+O$472)</f>
        <v>#VALUE!</v>
      </c>
      <c r="P521" s="7" t="e">
        <f>RATE(M$348-C$348,,-C521,M521)</f>
        <v>#DIV/0!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78">C520/B520-1</f>
        <v>#DIV/0!</v>
      </c>
      <c r="D522" s="11" t="e">
        <f t="shared" si="78"/>
        <v>#DIV/0!</v>
      </c>
      <c r="E522" s="11" t="e">
        <f t="shared" si="78"/>
        <v>#DIV/0!</v>
      </c>
      <c r="F522" s="11" t="e">
        <f t="shared" si="78"/>
        <v>#DIV/0!</v>
      </c>
      <c r="G522" s="11" t="e">
        <f t="shared" si="78"/>
        <v>#DIV/0!</v>
      </c>
      <c r="H522" s="11" t="e">
        <f t="shared" si="78"/>
        <v>#DIV/0!</v>
      </c>
      <c r="I522" s="11" t="e">
        <f t="shared" si="78"/>
        <v>#DIV/0!</v>
      </c>
      <c r="J522" s="11" t="e">
        <f t="shared" si="78"/>
        <v>#DIV/0!</v>
      </c>
      <c r="K522" s="11" t="e">
        <f t="shared" si="78"/>
        <v>#DIV/0!</v>
      </c>
      <c r="L522" s="11" t="e">
        <f t="shared" si="78"/>
        <v>#DIV/0!</v>
      </c>
      <c r="M522" s="11" t="e">
        <f t="shared" si="78"/>
        <v>#DIV/0!</v>
      </c>
      <c r="N522" s="11" t="e">
        <f>N520/M520-1</f>
        <v>#VALUE!</v>
      </c>
      <c r="O522" s="11" t="e">
        <f>O520/N520-1</f>
        <v>#VALUE!</v>
      </c>
      <c r="P522" s="18"/>
      <c r="Q522" s="15" t="s">
        <v>56</v>
      </c>
    </row>
    <row r="523" spans="1:17" x14ac:dyDescent="0.3">
      <c r="B523" s="194" t="s">
        <v>1039</v>
      </c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47"/>
      <c r="P523" s="7"/>
      <c r="Q523" s="3"/>
    </row>
    <row r="524" spans="1:17" x14ac:dyDescent="0.3">
      <c r="B524" s="17" t="str">
        <f t="shared" ref="B524:O527" si="79">IFERROR(VLOOKUP($B$523,$130:$216,MATCH($Q524&amp;"/"&amp;B$348,$128:$128,0),FALSE),"")</f>
        <v/>
      </c>
      <c r="C524" s="17" t="str">
        <f t="shared" si="79"/>
        <v/>
      </c>
      <c r="D524" s="17" t="str">
        <f t="shared" si="79"/>
        <v/>
      </c>
      <c r="E524" s="17" t="str">
        <f t="shared" si="79"/>
        <v/>
      </c>
      <c r="F524" s="17" t="str">
        <f t="shared" si="79"/>
        <v/>
      </c>
      <c r="G524" s="17" t="str">
        <f t="shared" si="79"/>
        <v/>
      </c>
      <c r="H524" s="17" t="str">
        <f t="shared" si="79"/>
        <v/>
      </c>
      <c r="I524" s="17" t="str">
        <f t="shared" si="79"/>
        <v/>
      </c>
      <c r="J524" s="17" t="str">
        <f t="shared" si="79"/>
        <v/>
      </c>
      <c r="K524" s="17" t="str">
        <f t="shared" si="79"/>
        <v/>
      </c>
      <c r="L524" s="17" t="str">
        <f t="shared" si="79"/>
        <v/>
      </c>
      <c r="M524" s="17" t="str">
        <f t="shared" si="79"/>
        <v/>
      </c>
      <c r="N524" s="17" t="str">
        <f t="shared" si="79"/>
        <v/>
      </c>
      <c r="O524" s="17" t="str">
        <f t="shared" si="79"/>
        <v/>
      </c>
      <c r="P524" s="7"/>
      <c r="Q524" s="10" t="s">
        <v>47</v>
      </c>
    </row>
    <row r="525" spans="1:17" x14ac:dyDescent="0.3">
      <c r="B525" s="8" t="str">
        <f t="shared" si="79"/>
        <v/>
      </c>
      <c r="C525" s="8" t="str">
        <f t="shared" si="79"/>
        <v/>
      </c>
      <c r="D525" s="8" t="str">
        <f t="shared" si="79"/>
        <v/>
      </c>
      <c r="E525" s="8" t="str">
        <f t="shared" si="79"/>
        <v/>
      </c>
      <c r="F525" s="8" t="str">
        <f t="shared" si="79"/>
        <v/>
      </c>
      <c r="G525" s="8" t="str">
        <f t="shared" si="79"/>
        <v/>
      </c>
      <c r="H525" s="8" t="str">
        <f t="shared" si="79"/>
        <v/>
      </c>
      <c r="I525" s="8" t="str">
        <f t="shared" si="79"/>
        <v/>
      </c>
      <c r="J525" s="8" t="str">
        <f t="shared" si="79"/>
        <v/>
      </c>
      <c r="K525" s="8" t="str">
        <f t="shared" si="79"/>
        <v/>
      </c>
      <c r="L525" s="8" t="str">
        <f t="shared" si="79"/>
        <v/>
      </c>
      <c r="M525" s="8" t="str">
        <f t="shared" si="79"/>
        <v/>
      </c>
      <c r="N525" s="8" t="str">
        <f t="shared" si="79"/>
        <v/>
      </c>
      <c r="O525" s="8" t="str">
        <f t="shared" si="79"/>
        <v/>
      </c>
      <c r="P525" s="7"/>
      <c r="Q525" s="10" t="s">
        <v>48</v>
      </c>
    </row>
    <row r="526" spans="1:17" x14ac:dyDescent="0.3">
      <c r="B526" s="8" t="str">
        <f t="shared" si="79"/>
        <v/>
      </c>
      <c r="C526" s="8" t="str">
        <f t="shared" si="79"/>
        <v/>
      </c>
      <c r="D526" s="8" t="str">
        <f t="shared" si="79"/>
        <v/>
      </c>
      <c r="E526" s="8" t="str">
        <f t="shared" si="79"/>
        <v/>
      </c>
      <c r="F526" s="8" t="str">
        <f t="shared" si="79"/>
        <v/>
      </c>
      <c r="G526" s="8" t="str">
        <f t="shared" si="79"/>
        <v/>
      </c>
      <c r="H526" s="8" t="str">
        <f t="shared" si="79"/>
        <v/>
      </c>
      <c r="I526" s="8" t="str">
        <f t="shared" si="79"/>
        <v/>
      </c>
      <c r="J526" s="8" t="str">
        <f t="shared" si="79"/>
        <v/>
      </c>
      <c r="K526" s="8" t="str">
        <f t="shared" si="79"/>
        <v/>
      </c>
      <c r="L526" s="8" t="str">
        <f t="shared" si="79"/>
        <v/>
      </c>
      <c r="M526" s="8" t="str">
        <f t="shared" si="79"/>
        <v/>
      </c>
      <c r="N526" s="8" t="str">
        <f t="shared" si="79"/>
        <v/>
      </c>
      <c r="O526" s="8" t="str">
        <f t="shared" si="79"/>
        <v/>
      </c>
      <c r="P526" s="7"/>
      <c r="Q526" s="10" t="s">
        <v>49</v>
      </c>
    </row>
    <row r="527" spans="1:17" x14ac:dyDescent="0.3">
      <c r="B527" s="19" t="str">
        <f t="shared" si="79"/>
        <v/>
      </c>
      <c r="C527" s="19" t="str">
        <f t="shared" si="79"/>
        <v/>
      </c>
      <c r="D527" s="19" t="str">
        <f t="shared" si="79"/>
        <v/>
      </c>
      <c r="E527" s="19" t="str">
        <f t="shared" si="79"/>
        <v/>
      </c>
      <c r="F527" s="19" t="str">
        <f t="shared" si="79"/>
        <v/>
      </c>
      <c r="G527" s="19" t="str">
        <f t="shared" si="79"/>
        <v/>
      </c>
      <c r="H527" s="19" t="str">
        <f t="shared" si="79"/>
        <v/>
      </c>
      <c r="I527" s="19" t="str">
        <f t="shared" si="79"/>
        <v/>
      </c>
      <c r="J527" s="19" t="str">
        <f t="shared" si="79"/>
        <v/>
      </c>
      <c r="K527" s="19" t="str">
        <f t="shared" si="79"/>
        <v/>
      </c>
      <c r="L527" s="19" t="str">
        <f t="shared" si="79"/>
        <v/>
      </c>
      <c r="M527" s="19" t="str">
        <f t="shared" si="79"/>
        <v/>
      </c>
      <c r="N527" s="19" t="str">
        <f t="shared" si="79"/>
        <v/>
      </c>
      <c r="O527" s="19" t="str">
        <f t="shared" si="79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80">SUM(C524:C527)</f>
        <v>0</v>
      </c>
      <c r="D528" s="19">
        <f t="shared" si="80"/>
        <v>0</v>
      </c>
      <c r="E528" s="19">
        <f t="shared" si="80"/>
        <v>0</v>
      </c>
      <c r="F528" s="19">
        <f t="shared" si="80"/>
        <v>0</v>
      </c>
      <c r="G528" s="19">
        <f t="shared" si="80"/>
        <v>0</v>
      </c>
      <c r="H528" s="19">
        <f t="shared" si="80"/>
        <v>0</v>
      </c>
      <c r="I528" s="19">
        <f t="shared" si="80"/>
        <v>0</v>
      </c>
      <c r="J528" s="19">
        <f t="shared" si="80"/>
        <v>0</v>
      </c>
      <c r="K528" s="19">
        <f t="shared" si="80"/>
        <v>0</v>
      </c>
      <c r="L528" s="19">
        <f t="shared" si="80"/>
        <v>0</v>
      </c>
      <c r="M528" s="19">
        <f t="shared" si="80"/>
        <v>0</v>
      </c>
      <c r="N528" s="19" t="e">
        <f>IF(N525="",N524*4,IF(N526="",(N525+N524)*2,IF(N527="",((N526+N525+N524)/3)*4,SUM(N524:N527))))</f>
        <v>#VALUE!</v>
      </c>
      <c r="O528" s="19" t="e">
        <f>IF(O525="",O524*4,IF(O526="",(O525+O524)*2,IF(O527="",((O526+O525+O524)/3)*4,SUM(O524:O527))))</f>
        <v>#VALUE!</v>
      </c>
      <c r="P528" s="7" t="e">
        <f>RATE(M$348-C$348,,-C528,M528)</f>
        <v>#NUM!</v>
      </c>
      <c r="Q528" s="10" t="s">
        <v>50</v>
      </c>
    </row>
    <row r="529" spans="1:17" x14ac:dyDescent="0.3">
      <c r="B529" s="11" t="e">
        <f t="shared" ref="B529:O529" si="81">+B528/(B$465+B$472)</f>
        <v>#DIV/0!</v>
      </c>
      <c r="C529" s="11" t="e">
        <f t="shared" si="81"/>
        <v>#DIV/0!</v>
      </c>
      <c r="D529" s="11" t="e">
        <f t="shared" si="81"/>
        <v>#DIV/0!</v>
      </c>
      <c r="E529" s="11" t="e">
        <f t="shared" si="81"/>
        <v>#DIV/0!</v>
      </c>
      <c r="F529" s="11" t="e">
        <f t="shared" si="81"/>
        <v>#DIV/0!</v>
      </c>
      <c r="G529" s="11" t="e">
        <f t="shared" si="81"/>
        <v>#DIV/0!</v>
      </c>
      <c r="H529" s="11" t="e">
        <f t="shared" si="81"/>
        <v>#DIV/0!</v>
      </c>
      <c r="I529" s="11" t="e">
        <f t="shared" si="81"/>
        <v>#DIV/0!</v>
      </c>
      <c r="J529" s="11" t="e">
        <f t="shared" si="81"/>
        <v>#DIV/0!</v>
      </c>
      <c r="K529" s="11" t="e">
        <f t="shared" si="81"/>
        <v>#DIV/0!</v>
      </c>
      <c r="L529" s="11" t="e">
        <f t="shared" si="81"/>
        <v>#DIV/0!</v>
      </c>
      <c r="M529" s="11" t="e">
        <f t="shared" si="81"/>
        <v>#DIV/0!</v>
      </c>
      <c r="N529" s="11" t="e">
        <f t="shared" si="81"/>
        <v>#VALUE!</v>
      </c>
      <c r="O529" s="11" t="e">
        <f t="shared" si="81"/>
        <v>#VALUE!</v>
      </c>
      <c r="P529" s="7" t="e">
        <f>RATE(M$348-C$348,,-C529,M529)</f>
        <v>#DIV/0!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82">C528/B528-1</f>
        <v>#DIV/0!</v>
      </c>
      <c r="D530" s="11" t="e">
        <f t="shared" si="82"/>
        <v>#DIV/0!</v>
      </c>
      <c r="E530" s="11" t="e">
        <f t="shared" si="82"/>
        <v>#DIV/0!</v>
      </c>
      <c r="F530" s="11" t="e">
        <f t="shared" si="82"/>
        <v>#DIV/0!</v>
      </c>
      <c r="G530" s="11" t="e">
        <f t="shared" si="82"/>
        <v>#DIV/0!</v>
      </c>
      <c r="H530" s="11" t="e">
        <f t="shared" si="82"/>
        <v>#DIV/0!</v>
      </c>
      <c r="I530" s="11" t="e">
        <f t="shared" si="82"/>
        <v>#DIV/0!</v>
      </c>
      <c r="J530" s="11" t="e">
        <f t="shared" si="82"/>
        <v>#DIV/0!</v>
      </c>
      <c r="K530" s="11" t="e">
        <f t="shared" si="82"/>
        <v>#DIV/0!</v>
      </c>
      <c r="L530" s="11" t="e">
        <f t="shared" si="82"/>
        <v>#DIV/0!</v>
      </c>
      <c r="M530" s="11" t="e">
        <f t="shared" si="82"/>
        <v>#DIV/0!</v>
      </c>
      <c r="N530" s="11" t="e">
        <f>N528/M528-1</f>
        <v>#VALUE!</v>
      </c>
      <c r="O530" s="11" t="e">
        <f>O528/N528-1</f>
        <v>#VALUE!</v>
      </c>
      <c r="P530" s="18"/>
      <c r="Q530" s="15" t="s">
        <v>56</v>
      </c>
    </row>
    <row r="531" spans="1:17" x14ac:dyDescent="0.3">
      <c r="B531" s="197" t="s">
        <v>1037</v>
      </c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46"/>
      <c r="P531" s="7"/>
      <c r="Q531" s="3"/>
    </row>
    <row r="532" spans="1:17" x14ac:dyDescent="0.3">
      <c r="B532" s="17" t="str">
        <f t="shared" ref="B532:O535" si="83">IFERROR(VLOOKUP($B$531,$130:$216,MATCH($Q532&amp;"/"&amp;B$348,$128:$128,0),FALSE),"")</f>
        <v/>
      </c>
      <c r="C532" s="17" t="str">
        <f t="shared" si="83"/>
        <v/>
      </c>
      <c r="D532" s="17" t="str">
        <f t="shared" si="83"/>
        <v/>
      </c>
      <c r="E532" s="17" t="str">
        <f t="shared" si="83"/>
        <v/>
      </c>
      <c r="F532" s="17" t="str">
        <f t="shared" si="83"/>
        <v/>
      </c>
      <c r="G532" s="17" t="str">
        <f t="shared" si="83"/>
        <v/>
      </c>
      <c r="H532" s="17" t="str">
        <f t="shared" si="83"/>
        <v/>
      </c>
      <c r="I532" s="17" t="str">
        <f t="shared" si="83"/>
        <v/>
      </c>
      <c r="J532" s="17" t="str">
        <f t="shared" si="83"/>
        <v/>
      </c>
      <c r="K532" s="17" t="str">
        <f t="shared" si="83"/>
        <v/>
      </c>
      <c r="L532" s="17" t="str">
        <f t="shared" si="83"/>
        <v/>
      </c>
      <c r="M532" s="17" t="str">
        <f t="shared" si="83"/>
        <v/>
      </c>
      <c r="N532" s="17" t="str">
        <f t="shared" si="83"/>
        <v/>
      </c>
      <c r="O532" s="17" t="str">
        <f t="shared" si="83"/>
        <v/>
      </c>
      <c r="P532" s="7"/>
      <c r="Q532" s="10" t="s">
        <v>47</v>
      </c>
    </row>
    <row r="533" spans="1:17" x14ac:dyDescent="0.3">
      <c r="B533" s="8" t="str">
        <f t="shared" si="83"/>
        <v/>
      </c>
      <c r="C533" s="8" t="str">
        <f t="shared" si="83"/>
        <v/>
      </c>
      <c r="D533" s="8" t="str">
        <f t="shared" si="83"/>
        <v/>
      </c>
      <c r="E533" s="8" t="str">
        <f t="shared" si="83"/>
        <v/>
      </c>
      <c r="F533" s="8" t="str">
        <f t="shared" si="83"/>
        <v/>
      </c>
      <c r="G533" s="8" t="str">
        <f t="shared" si="83"/>
        <v/>
      </c>
      <c r="H533" s="8" t="str">
        <f t="shared" si="83"/>
        <v/>
      </c>
      <c r="I533" s="8" t="str">
        <f t="shared" si="83"/>
        <v/>
      </c>
      <c r="J533" s="8" t="str">
        <f t="shared" si="83"/>
        <v/>
      </c>
      <c r="K533" s="8" t="str">
        <f t="shared" si="83"/>
        <v/>
      </c>
      <c r="L533" s="8" t="str">
        <f t="shared" si="83"/>
        <v/>
      </c>
      <c r="M533" s="8" t="str">
        <f t="shared" si="83"/>
        <v/>
      </c>
      <c r="N533" s="8" t="str">
        <f t="shared" si="83"/>
        <v/>
      </c>
      <c r="O533" s="8" t="str">
        <f t="shared" si="83"/>
        <v/>
      </c>
      <c r="P533" s="7"/>
      <c r="Q533" s="10" t="s">
        <v>48</v>
      </c>
    </row>
    <row r="534" spans="1:17" x14ac:dyDescent="0.3">
      <c r="B534" s="8" t="str">
        <f t="shared" si="83"/>
        <v/>
      </c>
      <c r="C534" s="8" t="str">
        <f t="shared" si="83"/>
        <v/>
      </c>
      <c r="D534" s="8" t="str">
        <f t="shared" si="83"/>
        <v/>
      </c>
      <c r="E534" s="8" t="str">
        <f t="shared" si="83"/>
        <v/>
      </c>
      <c r="F534" s="8" t="str">
        <f t="shared" si="83"/>
        <v/>
      </c>
      <c r="G534" s="8" t="str">
        <f t="shared" si="83"/>
        <v/>
      </c>
      <c r="H534" s="8" t="str">
        <f t="shared" si="83"/>
        <v/>
      </c>
      <c r="I534" s="8" t="str">
        <f t="shared" si="83"/>
        <v/>
      </c>
      <c r="J534" s="8" t="str">
        <f t="shared" si="83"/>
        <v/>
      </c>
      <c r="K534" s="8" t="str">
        <f t="shared" si="83"/>
        <v/>
      </c>
      <c r="L534" s="8" t="str">
        <f t="shared" si="83"/>
        <v/>
      </c>
      <c r="M534" s="8" t="str">
        <f t="shared" si="83"/>
        <v/>
      </c>
      <c r="N534" s="8" t="str">
        <f t="shared" si="83"/>
        <v/>
      </c>
      <c r="O534" s="8" t="str">
        <f t="shared" si="83"/>
        <v/>
      </c>
      <c r="P534" s="7"/>
      <c r="Q534" s="10" t="s">
        <v>49</v>
      </c>
    </row>
    <row r="535" spans="1:17" x14ac:dyDescent="0.3">
      <c r="B535" s="19" t="str">
        <f t="shared" si="83"/>
        <v/>
      </c>
      <c r="C535" s="19" t="str">
        <f t="shared" si="83"/>
        <v/>
      </c>
      <c r="D535" s="19" t="str">
        <f t="shared" si="83"/>
        <v/>
      </c>
      <c r="E535" s="19" t="str">
        <f t="shared" si="83"/>
        <v/>
      </c>
      <c r="F535" s="19" t="str">
        <f t="shared" si="83"/>
        <v/>
      </c>
      <c r="G535" s="19" t="str">
        <f t="shared" si="83"/>
        <v/>
      </c>
      <c r="H535" s="19" t="str">
        <f t="shared" si="83"/>
        <v/>
      </c>
      <c r="I535" s="19" t="str">
        <f t="shared" si="83"/>
        <v/>
      </c>
      <c r="J535" s="19" t="str">
        <f t="shared" si="83"/>
        <v/>
      </c>
      <c r="K535" s="19" t="str">
        <f t="shared" si="83"/>
        <v/>
      </c>
      <c r="L535" s="19" t="str">
        <f t="shared" si="83"/>
        <v/>
      </c>
      <c r="M535" s="19" t="str">
        <f t="shared" si="83"/>
        <v/>
      </c>
      <c r="N535" s="19" t="str">
        <f t="shared" si="83"/>
        <v/>
      </c>
      <c r="O535" s="19" t="str">
        <f t="shared" si="83"/>
        <v/>
      </c>
      <c r="P535" s="7"/>
      <c r="Q535" s="10" t="s">
        <v>55</v>
      </c>
    </row>
    <row r="536" spans="1:17" x14ac:dyDescent="0.3">
      <c r="B536" s="26">
        <f t="shared" ref="B536:M536" si="84">SUM(B532:B535)</f>
        <v>0</v>
      </c>
      <c r="C536" s="26">
        <f t="shared" si="84"/>
        <v>0</v>
      </c>
      <c r="D536" s="26">
        <f t="shared" si="84"/>
        <v>0</v>
      </c>
      <c r="E536" s="26">
        <f t="shared" si="84"/>
        <v>0</v>
      </c>
      <c r="F536" s="26">
        <f t="shared" si="84"/>
        <v>0</v>
      </c>
      <c r="G536" s="26">
        <f t="shared" si="84"/>
        <v>0</v>
      </c>
      <c r="H536" s="26">
        <f t="shared" si="84"/>
        <v>0</v>
      </c>
      <c r="I536" s="26">
        <f t="shared" si="84"/>
        <v>0</v>
      </c>
      <c r="J536" s="26">
        <f t="shared" si="84"/>
        <v>0</v>
      </c>
      <c r="K536" s="26">
        <f t="shared" si="84"/>
        <v>0</v>
      </c>
      <c r="L536" s="26">
        <f t="shared" si="84"/>
        <v>0</v>
      </c>
      <c r="M536" s="26">
        <f t="shared" si="84"/>
        <v>0</v>
      </c>
      <c r="N536" s="26" t="e">
        <f>IF(N533="",N532*4,IF(N534="",(N533+N532)*2,IF(N535="",((N534+N533+N532)/3)*4,SUM(N532:N535))))</f>
        <v>#VALUE!</v>
      </c>
      <c r="O536" s="26" t="e">
        <f>IF(O533="",O532*4,IF(O534="",(O533+O532)*2,IF(O535="",((O534+O533+O532)/3)*4,SUM(O532:O535))))</f>
        <v>#VALUE!</v>
      </c>
      <c r="P536" s="7" t="e">
        <f>RATE(M$348-C$348,,-C536,M536)</f>
        <v>#NUM!</v>
      </c>
      <c r="Q536" s="10" t="s">
        <v>50</v>
      </c>
    </row>
    <row r="537" spans="1:17" x14ac:dyDescent="0.3">
      <c r="B537" s="22" t="e">
        <f t="shared" ref="B537:O537" si="85">+B536/(B$465+B$472)</f>
        <v>#DIV/0!</v>
      </c>
      <c r="C537" s="11" t="e">
        <f t="shared" si="85"/>
        <v>#DIV/0!</v>
      </c>
      <c r="D537" s="11" t="e">
        <f t="shared" si="85"/>
        <v>#DIV/0!</v>
      </c>
      <c r="E537" s="11" t="e">
        <f t="shared" si="85"/>
        <v>#DIV/0!</v>
      </c>
      <c r="F537" s="11" t="e">
        <f t="shared" si="85"/>
        <v>#DIV/0!</v>
      </c>
      <c r="G537" s="11" t="e">
        <f t="shared" si="85"/>
        <v>#DIV/0!</v>
      </c>
      <c r="H537" s="11" t="e">
        <f t="shared" si="85"/>
        <v>#DIV/0!</v>
      </c>
      <c r="I537" s="11" t="e">
        <f t="shared" si="85"/>
        <v>#DIV/0!</v>
      </c>
      <c r="J537" s="11" t="e">
        <f t="shared" si="85"/>
        <v>#DIV/0!</v>
      </c>
      <c r="K537" s="11" t="e">
        <f t="shared" si="85"/>
        <v>#DIV/0!</v>
      </c>
      <c r="L537" s="11" t="e">
        <f t="shared" si="85"/>
        <v>#DIV/0!</v>
      </c>
      <c r="M537" s="11" t="e">
        <f t="shared" si="85"/>
        <v>#DIV/0!</v>
      </c>
      <c r="N537" s="11" t="e">
        <f t="shared" si="85"/>
        <v>#VALUE!</v>
      </c>
      <c r="O537" s="11" t="e">
        <f t="shared" si="85"/>
        <v>#VALUE!</v>
      </c>
      <c r="P537" s="7" t="e">
        <f>RATE(M$348-C$348,,-C537,M537)</f>
        <v>#DIV/0!</v>
      </c>
      <c r="Q537" s="12" t="s">
        <v>51</v>
      </c>
    </row>
    <row r="538" spans="1:17" s="98" customFormat="1" x14ac:dyDescent="0.3">
      <c r="A538" s="97"/>
      <c r="B538" s="20"/>
      <c r="C538" s="11" t="e">
        <f t="shared" ref="C538:M538" si="86">C536/B536-1</f>
        <v>#DIV/0!</v>
      </c>
      <c r="D538" s="11" t="e">
        <f t="shared" si="86"/>
        <v>#DIV/0!</v>
      </c>
      <c r="E538" s="11" t="e">
        <f t="shared" si="86"/>
        <v>#DIV/0!</v>
      </c>
      <c r="F538" s="11" t="e">
        <f t="shared" si="86"/>
        <v>#DIV/0!</v>
      </c>
      <c r="G538" s="11" t="e">
        <f t="shared" si="86"/>
        <v>#DIV/0!</v>
      </c>
      <c r="H538" s="11" t="e">
        <f t="shared" si="86"/>
        <v>#DIV/0!</v>
      </c>
      <c r="I538" s="11" t="e">
        <f t="shared" si="86"/>
        <v>#DIV/0!</v>
      </c>
      <c r="J538" s="11" t="e">
        <f t="shared" si="86"/>
        <v>#DIV/0!</v>
      </c>
      <c r="K538" s="11" t="e">
        <f t="shared" si="86"/>
        <v>#DIV/0!</v>
      </c>
      <c r="L538" s="11" t="e">
        <f t="shared" si="86"/>
        <v>#DIV/0!</v>
      </c>
      <c r="M538" s="11" t="e">
        <f t="shared" si="86"/>
        <v>#DIV/0!</v>
      </c>
      <c r="N538" s="11" t="e">
        <f>N536/M536-1</f>
        <v>#VALUE!</v>
      </c>
      <c r="O538" s="11" t="e">
        <f>O536/N536-1</f>
        <v>#VALUE!</v>
      </c>
      <c r="P538" s="18"/>
      <c r="Q538" s="15" t="s">
        <v>56</v>
      </c>
    </row>
    <row r="539" spans="1:17" x14ac:dyDescent="0.3">
      <c r="B539" s="194" t="s">
        <v>42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47"/>
      <c r="P539" s="7"/>
      <c r="Q539" s="3"/>
    </row>
    <row r="540" spans="1:17" x14ac:dyDescent="0.3">
      <c r="B540" s="17" t="str">
        <f t="shared" ref="B540:O543" si="87">IFERROR(VLOOKUP($B$539,$130:$216,MATCH($Q540&amp;"/"&amp;B$348,$128:$128,0),FALSE),"")</f>
        <v/>
      </c>
      <c r="C540" s="17" t="str">
        <f t="shared" si="87"/>
        <v/>
      </c>
      <c r="D540" s="17" t="str">
        <f t="shared" si="87"/>
        <v/>
      </c>
      <c r="E540" s="17" t="str">
        <f t="shared" si="87"/>
        <v/>
      </c>
      <c r="F540" s="17" t="str">
        <f t="shared" si="87"/>
        <v/>
      </c>
      <c r="G540" s="17" t="str">
        <f t="shared" si="87"/>
        <v/>
      </c>
      <c r="H540" s="17" t="str">
        <f t="shared" si="87"/>
        <v/>
      </c>
      <c r="I540" s="17" t="str">
        <f t="shared" si="87"/>
        <v/>
      </c>
      <c r="J540" s="17" t="str">
        <f t="shared" si="87"/>
        <v/>
      </c>
      <c r="K540" s="17" t="str">
        <f t="shared" si="87"/>
        <v/>
      </c>
      <c r="L540" s="17" t="str">
        <f t="shared" si="87"/>
        <v/>
      </c>
      <c r="M540" s="17" t="str">
        <f t="shared" si="87"/>
        <v/>
      </c>
      <c r="N540" s="17" t="str">
        <f t="shared" si="87"/>
        <v/>
      </c>
      <c r="O540" s="17" t="str">
        <f t="shared" si="87"/>
        <v/>
      </c>
      <c r="P540" s="7"/>
      <c r="Q540" s="10" t="s">
        <v>47</v>
      </c>
    </row>
    <row r="541" spans="1:17" x14ac:dyDescent="0.3">
      <c r="B541" s="8" t="str">
        <f t="shared" si="87"/>
        <v/>
      </c>
      <c r="C541" s="8" t="str">
        <f t="shared" si="87"/>
        <v/>
      </c>
      <c r="D541" s="8" t="str">
        <f t="shared" si="87"/>
        <v/>
      </c>
      <c r="E541" s="8" t="str">
        <f t="shared" si="87"/>
        <v/>
      </c>
      <c r="F541" s="8" t="str">
        <f t="shared" si="87"/>
        <v/>
      </c>
      <c r="G541" s="8" t="str">
        <f t="shared" si="87"/>
        <v/>
      </c>
      <c r="H541" s="8" t="str">
        <f t="shared" si="87"/>
        <v/>
      </c>
      <c r="I541" s="8" t="str">
        <f t="shared" si="87"/>
        <v/>
      </c>
      <c r="J541" s="8" t="str">
        <f t="shared" si="87"/>
        <v/>
      </c>
      <c r="K541" s="8" t="str">
        <f t="shared" si="87"/>
        <v/>
      </c>
      <c r="L541" s="8" t="str">
        <f t="shared" si="87"/>
        <v/>
      </c>
      <c r="M541" s="8" t="str">
        <f t="shared" si="87"/>
        <v/>
      </c>
      <c r="N541" s="8" t="str">
        <f t="shared" si="87"/>
        <v/>
      </c>
      <c r="O541" s="8" t="str">
        <f t="shared" si="87"/>
        <v/>
      </c>
      <c r="P541" s="7"/>
      <c r="Q541" s="10" t="s">
        <v>48</v>
      </c>
    </row>
    <row r="542" spans="1:17" x14ac:dyDescent="0.3">
      <c r="B542" s="8" t="str">
        <f t="shared" si="87"/>
        <v/>
      </c>
      <c r="C542" s="8" t="str">
        <f t="shared" si="87"/>
        <v/>
      </c>
      <c r="D542" s="8" t="str">
        <f t="shared" si="87"/>
        <v/>
      </c>
      <c r="E542" s="8" t="str">
        <f t="shared" si="87"/>
        <v/>
      </c>
      <c r="F542" s="8" t="str">
        <f t="shared" si="87"/>
        <v/>
      </c>
      <c r="G542" s="8" t="str">
        <f t="shared" si="87"/>
        <v/>
      </c>
      <c r="H542" s="8" t="str">
        <f t="shared" si="87"/>
        <v/>
      </c>
      <c r="I542" s="8" t="str">
        <f t="shared" si="87"/>
        <v/>
      </c>
      <c r="J542" s="8" t="str">
        <f t="shared" si="87"/>
        <v/>
      </c>
      <c r="K542" s="8" t="str">
        <f t="shared" si="87"/>
        <v/>
      </c>
      <c r="L542" s="8" t="str">
        <f t="shared" si="87"/>
        <v/>
      </c>
      <c r="M542" s="8" t="str">
        <f t="shared" si="87"/>
        <v/>
      </c>
      <c r="N542" s="8" t="str">
        <f t="shared" si="87"/>
        <v/>
      </c>
      <c r="O542" s="8" t="str">
        <f t="shared" si="87"/>
        <v/>
      </c>
      <c r="P542" s="7"/>
      <c r="Q542" s="10" t="s">
        <v>49</v>
      </c>
    </row>
    <row r="543" spans="1:17" x14ac:dyDescent="0.3">
      <c r="B543" s="19" t="str">
        <f t="shared" si="87"/>
        <v/>
      </c>
      <c r="C543" s="19" t="str">
        <f t="shared" si="87"/>
        <v/>
      </c>
      <c r="D543" s="19" t="str">
        <f t="shared" si="87"/>
        <v/>
      </c>
      <c r="E543" s="19" t="str">
        <f t="shared" si="87"/>
        <v/>
      </c>
      <c r="F543" s="19" t="str">
        <f t="shared" si="87"/>
        <v/>
      </c>
      <c r="G543" s="19" t="str">
        <f t="shared" si="87"/>
        <v/>
      </c>
      <c r="H543" s="19" t="str">
        <f t="shared" si="87"/>
        <v/>
      </c>
      <c r="I543" s="19" t="str">
        <f t="shared" si="87"/>
        <v/>
      </c>
      <c r="J543" s="19" t="str">
        <f t="shared" si="87"/>
        <v/>
      </c>
      <c r="K543" s="19" t="str">
        <f t="shared" si="87"/>
        <v/>
      </c>
      <c r="L543" s="19" t="str">
        <f t="shared" si="87"/>
        <v/>
      </c>
      <c r="M543" s="19" t="str">
        <f t="shared" si="87"/>
        <v/>
      </c>
      <c r="N543" s="19" t="str">
        <f t="shared" si="87"/>
        <v/>
      </c>
      <c r="O543" s="19" t="str">
        <f t="shared" si="87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88">SUM(C540:C543)</f>
        <v>0</v>
      </c>
      <c r="D544" s="19">
        <f t="shared" si="88"/>
        <v>0</v>
      </c>
      <c r="E544" s="19">
        <f t="shared" si="88"/>
        <v>0</v>
      </c>
      <c r="F544" s="19">
        <f t="shared" si="88"/>
        <v>0</v>
      </c>
      <c r="G544" s="19">
        <f t="shared" si="88"/>
        <v>0</v>
      </c>
      <c r="H544" s="19">
        <f t="shared" si="88"/>
        <v>0</v>
      </c>
      <c r="I544" s="19">
        <f t="shared" si="88"/>
        <v>0</v>
      </c>
      <c r="J544" s="19">
        <f t="shared" si="88"/>
        <v>0</v>
      </c>
      <c r="K544" s="19">
        <f t="shared" si="88"/>
        <v>0</v>
      </c>
      <c r="L544" s="19">
        <f t="shared" si="88"/>
        <v>0</v>
      </c>
      <c r="M544" s="19">
        <f t="shared" si="88"/>
        <v>0</v>
      </c>
      <c r="N544" s="19" t="e">
        <f>IF(N541="",N540*4,IF(N542="",(N541+N540)*2,IF(N543="",((N542+N541+N540)/3)*4,SUM(N540:N543))))</f>
        <v>#VALUE!</v>
      </c>
      <c r="O544" s="19" t="e">
        <f>IF(O541="",O540*4,IF(O542="",(O541+O540)*2,IF(O543="",((O542+O541+O540)/3)*4,SUM(O540:O543))))</f>
        <v>#VALUE!</v>
      </c>
      <c r="P544" s="7" t="e">
        <f>RATE(M$348-C$348,,-C544,M544)</f>
        <v>#NUM!</v>
      </c>
      <c r="Q544" s="10" t="s">
        <v>50</v>
      </c>
    </row>
    <row r="545" spans="1:17" x14ac:dyDescent="0.3">
      <c r="B545" s="22" t="e">
        <f t="shared" ref="B545:O545" si="89">+B544/(B$465+B$472)</f>
        <v>#DIV/0!</v>
      </c>
      <c r="C545" s="23" t="e">
        <f t="shared" si="89"/>
        <v>#DIV/0!</v>
      </c>
      <c r="D545" s="23" t="e">
        <f t="shared" si="89"/>
        <v>#DIV/0!</v>
      </c>
      <c r="E545" s="23" t="e">
        <f t="shared" si="89"/>
        <v>#DIV/0!</v>
      </c>
      <c r="F545" s="23" t="e">
        <f t="shared" si="89"/>
        <v>#DIV/0!</v>
      </c>
      <c r="G545" s="23" t="e">
        <f t="shared" si="89"/>
        <v>#DIV/0!</v>
      </c>
      <c r="H545" s="23" t="e">
        <f t="shared" si="89"/>
        <v>#DIV/0!</v>
      </c>
      <c r="I545" s="23" t="e">
        <f t="shared" si="89"/>
        <v>#DIV/0!</v>
      </c>
      <c r="J545" s="23" t="e">
        <f t="shared" si="89"/>
        <v>#DIV/0!</v>
      </c>
      <c r="K545" s="23" t="e">
        <f t="shared" si="89"/>
        <v>#DIV/0!</v>
      </c>
      <c r="L545" s="23" t="e">
        <f t="shared" si="89"/>
        <v>#DIV/0!</v>
      </c>
      <c r="M545" s="23" t="e">
        <f t="shared" si="89"/>
        <v>#DIV/0!</v>
      </c>
      <c r="N545" s="24" t="e">
        <f t="shared" si="89"/>
        <v>#VALUE!</v>
      </c>
      <c r="O545" s="24" t="e">
        <f t="shared" si="89"/>
        <v>#VALUE!</v>
      </c>
      <c r="P545" s="7" t="e">
        <f>RATE(M$348-C$348,,-C545,M545)</f>
        <v>#DIV/0!</v>
      </c>
      <c r="Q545" s="12" t="s">
        <v>51</v>
      </c>
    </row>
    <row r="546" spans="1:17" x14ac:dyDescent="0.3">
      <c r="B546" s="199" t="s">
        <v>61</v>
      </c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49"/>
      <c r="P546" s="7"/>
      <c r="Q546" s="3"/>
    </row>
    <row r="547" spans="1:17" x14ac:dyDescent="0.3">
      <c r="B547" s="17" t="str">
        <f t="shared" ref="B547:O551" si="90">IFERROR(B507+B468-B532-B540,"")</f>
        <v/>
      </c>
      <c r="C547" s="17" t="str">
        <f t="shared" si="90"/>
        <v/>
      </c>
      <c r="D547" s="17" t="str">
        <f t="shared" si="90"/>
        <v/>
      </c>
      <c r="E547" s="17" t="str">
        <f t="shared" si="90"/>
        <v/>
      </c>
      <c r="F547" s="17" t="str">
        <f t="shared" si="90"/>
        <v/>
      </c>
      <c r="G547" s="17" t="str">
        <f t="shared" si="90"/>
        <v/>
      </c>
      <c r="H547" s="17" t="str">
        <f t="shared" si="90"/>
        <v/>
      </c>
      <c r="I547" s="17" t="str">
        <f t="shared" si="90"/>
        <v/>
      </c>
      <c r="J547" s="17" t="str">
        <f t="shared" si="90"/>
        <v/>
      </c>
      <c r="K547" s="17" t="str">
        <f t="shared" si="90"/>
        <v/>
      </c>
      <c r="L547" s="17" t="str">
        <f t="shared" si="90"/>
        <v/>
      </c>
      <c r="M547" s="17" t="str">
        <f t="shared" si="90"/>
        <v/>
      </c>
      <c r="N547" s="17" t="str">
        <f t="shared" si="90"/>
        <v/>
      </c>
      <c r="O547" s="17" t="str">
        <f t="shared" si="90"/>
        <v/>
      </c>
      <c r="P547" s="7"/>
      <c r="Q547" s="10" t="s">
        <v>47</v>
      </c>
    </row>
    <row r="548" spans="1:17" x14ac:dyDescent="0.3">
      <c r="B548" s="8" t="str">
        <f t="shared" si="90"/>
        <v/>
      </c>
      <c r="C548" s="8" t="str">
        <f t="shared" si="90"/>
        <v/>
      </c>
      <c r="D548" s="8" t="str">
        <f t="shared" si="90"/>
        <v/>
      </c>
      <c r="E548" s="8" t="str">
        <f t="shared" si="90"/>
        <v/>
      </c>
      <c r="F548" s="8" t="str">
        <f t="shared" si="90"/>
        <v/>
      </c>
      <c r="G548" s="8" t="str">
        <f t="shared" si="90"/>
        <v/>
      </c>
      <c r="H548" s="8" t="str">
        <f t="shared" si="90"/>
        <v/>
      </c>
      <c r="I548" s="8" t="str">
        <f t="shared" si="90"/>
        <v/>
      </c>
      <c r="J548" s="8" t="str">
        <f t="shared" si="90"/>
        <v/>
      </c>
      <c r="K548" s="8" t="str">
        <f t="shared" si="90"/>
        <v/>
      </c>
      <c r="L548" s="8" t="str">
        <f t="shared" si="90"/>
        <v/>
      </c>
      <c r="M548" s="8" t="str">
        <f t="shared" si="90"/>
        <v/>
      </c>
      <c r="N548" s="8" t="str">
        <f t="shared" si="90"/>
        <v/>
      </c>
      <c r="O548" s="8" t="str">
        <f t="shared" si="90"/>
        <v/>
      </c>
      <c r="P548" s="7"/>
      <c r="Q548" s="10" t="s">
        <v>48</v>
      </c>
    </row>
    <row r="549" spans="1:17" x14ac:dyDescent="0.3">
      <c r="B549" s="8" t="str">
        <f t="shared" si="90"/>
        <v/>
      </c>
      <c r="C549" s="8" t="str">
        <f t="shared" si="90"/>
        <v/>
      </c>
      <c r="D549" s="8" t="str">
        <f t="shared" si="90"/>
        <v/>
      </c>
      <c r="E549" s="8" t="str">
        <f t="shared" si="90"/>
        <v/>
      </c>
      <c r="F549" s="8" t="str">
        <f t="shared" si="90"/>
        <v/>
      </c>
      <c r="G549" s="8" t="str">
        <f t="shared" si="90"/>
        <v/>
      </c>
      <c r="H549" s="8" t="str">
        <f t="shared" si="90"/>
        <v/>
      </c>
      <c r="I549" s="8" t="str">
        <f t="shared" si="90"/>
        <v/>
      </c>
      <c r="J549" s="8" t="str">
        <f t="shared" si="90"/>
        <v/>
      </c>
      <c r="K549" s="8" t="str">
        <f t="shared" si="90"/>
        <v/>
      </c>
      <c r="L549" s="8" t="str">
        <f t="shared" si="90"/>
        <v/>
      </c>
      <c r="M549" s="8" t="str">
        <f t="shared" si="90"/>
        <v/>
      </c>
      <c r="N549" s="8" t="str">
        <f t="shared" si="90"/>
        <v/>
      </c>
      <c r="O549" s="8" t="str">
        <f t="shared" si="90"/>
        <v/>
      </c>
      <c r="P549" s="7"/>
      <c r="Q549" s="10" t="s">
        <v>49</v>
      </c>
    </row>
    <row r="550" spans="1:17" x14ac:dyDescent="0.3">
      <c r="B550" s="19" t="str">
        <f t="shared" si="90"/>
        <v/>
      </c>
      <c r="C550" s="19" t="str">
        <f t="shared" si="90"/>
        <v/>
      </c>
      <c r="D550" s="19" t="str">
        <f t="shared" si="90"/>
        <v/>
      </c>
      <c r="E550" s="19" t="str">
        <f t="shared" si="90"/>
        <v/>
      </c>
      <c r="F550" s="19" t="str">
        <f t="shared" si="90"/>
        <v/>
      </c>
      <c r="G550" s="19" t="str">
        <f t="shared" si="90"/>
        <v/>
      </c>
      <c r="H550" s="19" t="str">
        <f t="shared" si="90"/>
        <v/>
      </c>
      <c r="I550" s="19" t="str">
        <f t="shared" si="90"/>
        <v/>
      </c>
      <c r="J550" s="19" t="str">
        <f t="shared" si="90"/>
        <v/>
      </c>
      <c r="K550" s="19" t="str">
        <f t="shared" si="90"/>
        <v/>
      </c>
      <c r="L550" s="19" t="str">
        <f t="shared" si="90"/>
        <v/>
      </c>
      <c r="M550" s="19" t="str">
        <f t="shared" si="90"/>
        <v/>
      </c>
      <c r="N550" s="19" t="str">
        <f t="shared" si="90"/>
        <v/>
      </c>
      <c r="O550" s="19" t="str">
        <f t="shared" si="90"/>
        <v/>
      </c>
      <c r="P550" s="7"/>
      <c r="Q550" s="10" t="s">
        <v>55</v>
      </c>
    </row>
    <row r="551" spans="1:17" x14ac:dyDescent="0.3">
      <c r="B551" s="26">
        <f t="shared" si="90"/>
        <v>0</v>
      </c>
      <c r="C551" s="19">
        <f t="shared" si="90"/>
        <v>0</v>
      </c>
      <c r="D551" s="19">
        <f t="shared" si="90"/>
        <v>0</v>
      </c>
      <c r="E551" s="19">
        <f t="shared" si="90"/>
        <v>0</v>
      </c>
      <c r="F551" s="19">
        <f t="shared" si="90"/>
        <v>0</v>
      </c>
      <c r="G551" s="19">
        <f t="shared" si="90"/>
        <v>0</v>
      </c>
      <c r="H551" s="19">
        <f t="shared" si="90"/>
        <v>0</v>
      </c>
      <c r="I551" s="19">
        <f t="shared" si="90"/>
        <v>0</v>
      </c>
      <c r="J551" s="19">
        <f t="shared" si="90"/>
        <v>0</v>
      </c>
      <c r="K551" s="19">
        <f t="shared" si="90"/>
        <v>0</v>
      </c>
      <c r="L551" s="19">
        <f t="shared" si="90"/>
        <v>0</v>
      </c>
      <c r="M551" s="19">
        <f t="shared" si="90"/>
        <v>0</v>
      </c>
      <c r="N551" s="19" t="str">
        <f t="shared" si="90"/>
        <v/>
      </c>
      <c r="O551" s="19" t="str">
        <f t="shared" si="90"/>
        <v/>
      </c>
      <c r="P551" s="7" t="e">
        <f>RATE(M$348-C$348,,-C551,M551)</f>
        <v>#NUM!</v>
      </c>
      <c r="Q551" s="10" t="s">
        <v>50</v>
      </c>
    </row>
    <row r="552" spans="1:17" x14ac:dyDescent="0.3">
      <c r="B552" s="11" t="e">
        <f t="shared" ref="B552:O552" si="91">+B551/(B$465+B$472)</f>
        <v>#DIV/0!</v>
      </c>
      <c r="C552" s="11" t="e">
        <f t="shared" si="91"/>
        <v>#DIV/0!</v>
      </c>
      <c r="D552" s="11" t="e">
        <f t="shared" si="91"/>
        <v>#DIV/0!</v>
      </c>
      <c r="E552" s="11" t="e">
        <f t="shared" si="91"/>
        <v>#DIV/0!</v>
      </c>
      <c r="F552" s="11" t="e">
        <f t="shared" si="91"/>
        <v>#DIV/0!</v>
      </c>
      <c r="G552" s="11" t="e">
        <f t="shared" si="91"/>
        <v>#DIV/0!</v>
      </c>
      <c r="H552" s="11" t="e">
        <f t="shared" si="91"/>
        <v>#DIV/0!</v>
      </c>
      <c r="I552" s="11" t="e">
        <f t="shared" si="91"/>
        <v>#DIV/0!</v>
      </c>
      <c r="J552" s="11" t="e">
        <f t="shared" si="91"/>
        <v>#DIV/0!</v>
      </c>
      <c r="K552" s="11" t="e">
        <f t="shared" si="91"/>
        <v>#DIV/0!</v>
      </c>
      <c r="L552" s="11" t="e">
        <f t="shared" si="91"/>
        <v>#DIV/0!</v>
      </c>
      <c r="M552" s="11" t="e">
        <f t="shared" si="91"/>
        <v>#DIV/0!</v>
      </c>
      <c r="N552" s="11" t="e">
        <f t="shared" si="91"/>
        <v>#VALUE!</v>
      </c>
      <c r="O552" s="11" t="e">
        <f t="shared" si="91"/>
        <v>#VALUE!</v>
      </c>
      <c r="P552" s="7" t="e">
        <f>RATE(M$348-C$348,,-C552,M552)</f>
        <v>#DIV/0!</v>
      </c>
      <c r="Q552" s="12" t="s">
        <v>62</v>
      </c>
    </row>
    <row r="553" spans="1:17" s="98" customFormat="1" x14ac:dyDescent="0.3">
      <c r="A553" s="97"/>
      <c r="B553" s="20"/>
      <c r="C553" s="11" t="e">
        <f t="shared" ref="C553:M553" si="92">C551/B551-1</f>
        <v>#DIV/0!</v>
      </c>
      <c r="D553" s="11" t="e">
        <f t="shared" si="92"/>
        <v>#DIV/0!</v>
      </c>
      <c r="E553" s="11" t="e">
        <f t="shared" si="92"/>
        <v>#DIV/0!</v>
      </c>
      <c r="F553" s="11" t="e">
        <f t="shared" si="92"/>
        <v>#DIV/0!</v>
      </c>
      <c r="G553" s="11" t="e">
        <f t="shared" si="92"/>
        <v>#DIV/0!</v>
      </c>
      <c r="H553" s="11" t="e">
        <f t="shared" si="92"/>
        <v>#DIV/0!</v>
      </c>
      <c r="I553" s="11" t="e">
        <f t="shared" si="92"/>
        <v>#DIV/0!</v>
      </c>
      <c r="J553" s="11" t="e">
        <f t="shared" si="92"/>
        <v>#DIV/0!</v>
      </c>
      <c r="K553" s="11" t="e">
        <f t="shared" si="92"/>
        <v>#DIV/0!</v>
      </c>
      <c r="L553" s="11" t="e">
        <f t="shared" si="92"/>
        <v>#DIV/0!</v>
      </c>
      <c r="M553" s="11" t="e">
        <f t="shared" si="92"/>
        <v>#DIV/0!</v>
      </c>
      <c r="N553" s="11" t="e">
        <f>N551/M551-1</f>
        <v>#VALUE!</v>
      </c>
      <c r="O553" s="11" t="e">
        <f>O551/N551-1</f>
        <v>#VALUE!</v>
      </c>
      <c r="P553" s="18"/>
      <c r="Q553" s="15" t="s">
        <v>56</v>
      </c>
    </row>
    <row r="554" spans="1:17" x14ac:dyDescent="0.3">
      <c r="B554" s="199" t="s">
        <v>63</v>
      </c>
      <c r="C554" s="199"/>
      <c r="D554" s="199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49"/>
      <c r="P554" s="7"/>
      <c r="Q554" s="12"/>
    </row>
    <row r="555" spans="1:17" x14ac:dyDescent="0.3">
      <c r="B555" s="17" t="str">
        <f t="shared" ref="B555:O555" si="93">IFERROR(B547+B593,"")</f>
        <v/>
      </c>
      <c r="C555" s="17" t="str">
        <f t="shared" si="93"/>
        <v/>
      </c>
      <c r="D555" s="17" t="str">
        <f t="shared" si="93"/>
        <v/>
      </c>
      <c r="E555" s="17" t="str">
        <f t="shared" si="93"/>
        <v/>
      </c>
      <c r="F555" s="17" t="str">
        <f t="shared" si="93"/>
        <v/>
      </c>
      <c r="G555" s="17" t="str">
        <f t="shared" si="93"/>
        <v/>
      </c>
      <c r="H555" s="17" t="str">
        <f t="shared" si="93"/>
        <v/>
      </c>
      <c r="I555" s="17" t="str">
        <f t="shared" si="93"/>
        <v/>
      </c>
      <c r="J555" s="17" t="str">
        <f t="shared" si="93"/>
        <v/>
      </c>
      <c r="K555" s="17" t="str">
        <f t="shared" si="93"/>
        <v/>
      </c>
      <c r="L555" s="17" t="str">
        <f t="shared" si="93"/>
        <v/>
      </c>
      <c r="M555" s="17" t="str">
        <f t="shared" si="93"/>
        <v/>
      </c>
      <c r="N555" s="17" t="str">
        <f t="shared" si="93"/>
        <v/>
      </c>
      <c r="O555" s="17" t="str">
        <f t="shared" si="93"/>
        <v/>
      </c>
      <c r="P555" s="7"/>
      <c r="Q555" s="10" t="s">
        <v>47</v>
      </c>
    </row>
    <row r="556" spans="1:17" x14ac:dyDescent="0.3">
      <c r="B556" s="8" t="str">
        <f t="shared" ref="B556:O558" si="94">IFERROR(B548+B594-B593,"")</f>
        <v/>
      </c>
      <c r="C556" s="8" t="str">
        <f t="shared" si="94"/>
        <v/>
      </c>
      <c r="D556" s="8" t="str">
        <f t="shared" si="94"/>
        <v/>
      </c>
      <c r="E556" s="8" t="str">
        <f t="shared" si="94"/>
        <v/>
      </c>
      <c r="F556" s="8" t="str">
        <f t="shared" si="94"/>
        <v/>
      </c>
      <c r="G556" s="8" t="str">
        <f t="shared" si="94"/>
        <v/>
      </c>
      <c r="H556" s="8" t="str">
        <f t="shared" si="94"/>
        <v/>
      </c>
      <c r="I556" s="8" t="str">
        <f t="shared" si="94"/>
        <v/>
      </c>
      <c r="J556" s="8" t="str">
        <f t="shared" si="94"/>
        <v/>
      </c>
      <c r="K556" s="8" t="str">
        <f t="shared" si="94"/>
        <v/>
      </c>
      <c r="L556" s="8" t="str">
        <f t="shared" si="94"/>
        <v/>
      </c>
      <c r="M556" s="8" t="str">
        <f t="shared" si="94"/>
        <v/>
      </c>
      <c r="N556" s="8" t="str">
        <f t="shared" si="94"/>
        <v/>
      </c>
      <c r="O556" s="8" t="str">
        <f t="shared" si="94"/>
        <v/>
      </c>
      <c r="P556" s="7"/>
      <c r="Q556" s="10" t="s">
        <v>48</v>
      </c>
    </row>
    <row r="557" spans="1:17" x14ac:dyDescent="0.3">
      <c r="B557" s="8" t="str">
        <f t="shared" si="94"/>
        <v/>
      </c>
      <c r="C557" s="8" t="str">
        <f t="shared" si="94"/>
        <v/>
      </c>
      <c r="D557" s="8" t="str">
        <f t="shared" si="94"/>
        <v/>
      </c>
      <c r="E557" s="8" t="str">
        <f t="shared" si="94"/>
        <v/>
      </c>
      <c r="F557" s="8" t="str">
        <f t="shared" si="94"/>
        <v/>
      </c>
      <c r="G557" s="8" t="str">
        <f t="shared" si="94"/>
        <v/>
      </c>
      <c r="H557" s="8" t="str">
        <f t="shared" si="94"/>
        <v/>
      </c>
      <c r="I557" s="8" t="str">
        <f t="shared" si="94"/>
        <v/>
      </c>
      <c r="J557" s="8" t="str">
        <f t="shared" si="94"/>
        <v/>
      </c>
      <c r="K557" s="8" t="str">
        <f t="shared" si="94"/>
        <v/>
      </c>
      <c r="L557" s="8" t="str">
        <f t="shared" si="94"/>
        <v/>
      </c>
      <c r="M557" s="8" t="str">
        <f t="shared" si="94"/>
        <v/>
      </c>
      <c r="N557" s="8" t="str">
        <f t="shared" si="94"/>
        <v/>
      </c>
      <c r="O557" s="8" t="str">
        <f t="shared" si="94"/>
        <v/>
      </c>
      <c r="P557" s="7"/>
      <c r="Q557" s="10" t="s">
        <v>49</v>
      </c>
    </row>
    <row r="558" spans="1:17" x14ac:dyDescent="0.3">
      <c r="B558" s="19" t="str">
        <f t="shared" si="94"/>
        <v/>
      </c>
      <c r="C558" s="19" t="str">
        <f t="shared" si="94"/>
        <v/>
      </c>
      <c r="D558" s="19" t="str">
        <f t="shared" si="94"/>
        <v/>
      </c>
      <c r="E558" s="19" t="str">
        <f t="shared" si="94"/>
        <v/>
      </c>
      <c r="F558" s="19" t="str">
        <f t="shared" si="94"/>
        <v/>
      </c>
      <c r="G558" s="19" t="str">
        <f t="shared" si="94"/>
        <v/>
      </c>
      <c r="H558" s="19" t="str">
        <f t="shared" si="94"/>
        <v/>
      </c>
      <c r="I558" s="19" t="str">
        <f t="shared" si="94"/>
        <v/>
      </c>
      <c r="J558" s="19" t="str">
        <f t="shared" si="94"/>
        <v/>
      </c>
      <c r="K558" s="19" t="str">
        <f t="shared" si="94"/>
        <v/>
      </c>
      <c r="L558" s="19" t="str">
        <f t="shared" si="94"/>
        <v/>
      </c>
      <c r="M558" s="19" t="str">
        <f t="shared" si="94"/>
        <v/>
      </c>
      <c r="N558" s="19" t="str">
        <f t="shared" si="94"/>
        <v/>
      </c>
      <c r="O558" s="19" t="str">
        <f t="shared" si="94"/>
        <v/>
      </c>
      <c r="P558" s="7"/>
      <c r="Q558" s="10" t="s">
        <v>55</v>
      </c>
    </row>
    <row r="559" spans="1:17" x14ac:dyDescent="0.3">
      <c r="B559" s="26" t="str">
        <f t="shared" ref="B559:O559" si="95">IFERROR(B551+B596,"")</f>
        <v/>
      </c>
      <c r="C559" s="19" t="str">
        <f t="shared" si="95"/>
        <v/>
      </c>
      <c r="D559" s="19" t="str">
        <f t="shared" si="95"/>
        <v/>
      </c>
      <c r="E559" s="19" t="str">
        <f t="shared" si="95"/>
        <v/>
      </c>
      <c r="F559" s="19" t="str">
        <f t="shared" si="95"/>
        <v/>
      </c>
      <c r="G559" s="19" t="str">
        <f t="shared" si="95"/>
        <v/>
      </c>
      <c r="H559" s="19" t="str">
        <f t="shared" si="95"/>
        <v/>
      </c>
      <c r="I559" s="19" t="str">
        <f t="shared" si="95"/>
        <v/>
      </c>
      <c r="J559" s="19" t="str">
        <f t="shared" si="95"/>
        <v/>
      </c>
      <c r="K559" s="19" t="str">
        <f t="shared" si="95"/>
        <v/>
      </c>
      <c r="L559" s="19" t="str">
        <f t="shared" si="95"/>
        <v/>
      </c>
      <c r="M559" s="19" t="str">
        <f t="shared" si="95"/>
        <v/>
      </c>
      <c r="N559" s="19" t="str">
        <f t="shared" si="95"/>
        <v/>
      </c>
      <c r="O559" s="19" t="str">
        <f t="shared" si="95"/>
        <v/>
      </c>
      <c r="P559" s="7" t="e">
        <f>RATE(M$348-C$348,,-C559,M559)</f>
        <v>#VALUE!</v>
      </c>
      <c r="Q559" s="10" t="s">
        <v>50</v>
      </c>
    </row>
    <row r="560" spans="1:17" x14ac:dyDescent="0.3">
      <c r="B560" s="11" t="e">
        <f t="shared" ref="B560:O560" si="96">+B559/(B$465+B$472)</f>
        <v>#VALUE!</v>
      </c>
      <c r="C560" s="11" t="e">
        <f t="shared" si="96"/>
        <v>#VALUE!</v>
      </c>
      <c r="D560" s="11" t="e">
        <f t="shared" si="96"/>
        <v>#VALUE!</v>
      </c>
      <c r="E560" s="11" t="e">
        <f t="shared" si="96"/>
        <v>#VALUE!</v>
      </c>
      <c r="F560" s="11" t="e">
        <f t="shared" si="96"/>
        <v>#VALUE!</v>
      </c>
      <c r="G560" s="11" t="e">
        <f t="shared" si="96"/>
        <v>#VALUE!</v>
      </c>
      <c r="H560" s="11" t="e">
        <f t="shared" si="96"/>
        <v>#VALUE!</v>
      </c>
      <c r="I560" s="11" t="e">
        <f t="shared" si="96"/>
        <v>#VALUE!</v>
      </c>
      <c r="J560" s="11" t="e">
        <f t="shared" si="96"/>
        <v>#VALUE!</v>
      </c>
      <c r="K560" s="11" t="e">
        <f t="shared" si="96"/>
        <v>#VALUE!</v>
      </c>
      <c r="L560" s="11" t="e">
        <f t="shared" si="96"/>
        <v>#VALUE!</v>
      </c>
      <c r="M560" s="11" t="e">
        <f t="shared" si="96"/>
        <v>#VALUE!</v>
      </c>
      <c r="N560" s="11" t="e">
        <f t="shared" si="96"/>
        <v>#VALUE!</v>
      </c>
      <c r="O560" s="11" t="e">
        <f t="shared" si="96"/>
        <v>#VALUE!</v>
      </c>
      <c r="P560" s="7" t="e">
        <f>RATE(M$348-C$348,,-C560,M560)</f>
        <v>#VALUE!</v>
      </c>
      <c r="Q560" s="12" t="s">
        <v>64</v>
      </c>
    </row>
    <row r="561" spans="1:17" s="98" customFormat="1" x14ac:dyDescent="0.3">
      <c r="A561" s="97"/>
      <c r="B561" s="20"/>
      <c r="C561" s="11" t="e">
        <f t="shared" ref="C561:M561" si="97">C559/B559-1</f>
        <v>#VALUE!</v>
      </c>
      <c r="D561" s="11" t="e">
        <f t="shared" si="97"/>
        <v>#VALUE!</v>
      </c>
      <c r="E561" s="11" t="e">
        <f t="shared" si="97"/>
        <v>#VALUE!</v>
      </c>
      <c r="F561" s="11" t="e">
        <f t="shared" si="97"/>
        <v>#VALUE!</v>
      </c>
      <c r="G561" s="11" t="e">
        <f t="shared" si="97"/>
        <v>#VALUE!</v>
      </c>
      <c r="H561" s="11" t="e">
        <f t="shared" si="97"/>
        <v>#VALUE!</v>
      </c>
      <c r="I561" s="11" t="e">
        <f t="shared" si="97"/>
        <v>#VALUE!</v>
      </c>
      <c r="J561" s="11" t="e">
        <f t="shared" si="97"/>
        <v>#VALUE!</v>
      </c>
      <c r="K561" s="11" t="e">
        <f t="shared" si="97"/>
        <v>#VALUE!</v>
      </c>
      <c r="L561" s="11" t="e">
        <f t="shared" si="97"/>
        <v>#VALUE!</v>
      </c>
      <c r="M561" s="11" t="e">
        <f t="shared" si="97"/>
        <v>#VALUE!</v>
      </c>
      <c r="N561" s="11" t="e">
        <f>N559/M559-1</f>
        <v>#VALUE!</v>
      </c>
      <c r="O561" s="11" t="e">
        <f>O559/N559-1</f>
        <v>#VALUE!</v>
      </c>
      <c r="P561" s="18"/>
      <c r="Q561" s="15" t="s">
        <v>56</v>
      </c>
    </row>
    <row r="562" spans="1:17" x14ac:dyDescent="0.3">
      <c r="B562" s="194" t="s">
        <v>1047</v>
      </c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47"/>
      <c r="P562" s="7"/>
      <c r="Q562" s="3"/>
    </row>
    <row r="563" spans="1:17" x14ac:dyDescent="0.3">
      <c r="B563" s="17" t="str">
        <f t="shared" ref="B563:O566" si="98">IFERROR(VLOOKUP($B$562,$130:$216,MATCH($Q563&amp;"/"&amp;B$348,$128:$128,0),FALSE),"")</f>
        <v/>
      </c>
      <c r="C563" s="17" t="str">
        <f t="shared" si="98"/>
        <v/>
      </c>
      <c r="D563" s="17" t="str">
        <f t="shared" si="98"/>
        <v/>
      </c>
      <c r="E563" s="17" t="str">
        <f t="shared" si="98"/>
        <v/>
      </c>
      <c r="F563" s="17" t="str">
        <f t="shared" si="98"/>
        <v/>
      </c>
      <c r="G563" s="17" t="str">
        <f t="shared" si="98"/>
        <v/>
      </c>
      <c r="H563" s="17" t="str">
        <f t="shared" si="98"/>
        <v/>
      </c>
      <c r="I563" s="17" t="str">
        <f t="shared" si="98"/>
        <v/>
      </c>
      <c r="J563" s="17" t="str">
        <f t="shared" si="98"/>
        <v/>
      </c>
      <c r="K563" s="17" t="str">
        <f t="shared" si="98"/>
        <v/>
      </c>
      <c r="L563" s="17" t="str">
        <f t="shared" si="98"/>
        <v/>
      </c>
      <c r="M563" s="17" t="str">
        <f t="shared" si="98"/>
        <v/>
      </c>
      <c r="N563" s="17" t="str">
        <f t="shared" si="98"/>
        <v/>
      </c>
      <c r="O563" s="17" t="str">
        <f t="shared" si="98"/>
        <v/>
      </c>
      <c r="P563" s="7"/>
      <c r="Q563" s="10" t="s">
        <v>47</v>
      </c>
    </row>
    <row r="564" spans="1:17" x14ac:dyDescent="0.3">
      <c r="B564" s="8" t="str">
        <f t="shared" si="98"/>
        <v/>
      </c>
      <c r="C564" s="8" t="str">
        <f t="shared" si="98"/>
        <v/>
      </c>
      <c r="D564" s="8" t="str">
        <f t="shared" si="98"/>
        <v/>
      </c>
      <c r="E564" s="8" t="str">
        <f t="shared" si="98"/>
        <v/>
      </c>
      <c r="F564" s="8" t="str">
        <f t="shared" si="98"/>
        <v/>
      </c>
      <c r="G564" s="8" t="str">
        <f t="shared" si="98"/>
        <v/>
      </c>
      <c r="H564" s="8" t="str">
        <f t="shared" si="98"/>
        <v/>
      </c>
      <c r="I564" s="8" t="str">
        <f t="shared" si="98"/>
        <v/>
      </c>
      <c r="J564" s="8" t="str">
        <f t="shared" si="98"/>
        <v/>
      </c>
      <c r="K564" s="8" t="str">
        <f t="shared" si="98"/>
        <v/>
      </c>
      <c r="L564" s="8" t="str">
        <f t="shared" si="98"/>
        <v/>
      </c>
      <c r="M564" s="8" t="str">
        <f t="shared" si="98"/>
        <v/>
      </c>
      <c r="N564" s="8" t="str">
        <f t="shared" si="98"/>
        <v/>
      </c>
      <c r="O564" s="8" t="str">
        <f t="shared" si="98"/>
        <v/>
      </c>
      <c r="P564" s="7"/>
      <c r="Q564" s="10" t="s">
        <v>48</v>
      </c>
    </row>
    <row r="565" spans="1:17" x14ac:dyDescent="0.3">
      <c r="B565" s="8" t="str">
        <f t="shared" si="98"/>
        <v/>
      </c>
      <c r="C565" s="8" t="str">
        <f t="shared" si="98"/>
        <v/>
      </c>
      <c r="D565" s="8" t="str">
        <f t="shared" si="98"/>
        <v/>
      </c>
      <c r="E565" s="8" t="str">
        <f t="shared" si="98"/>
        <v/>
      </c>
      <c r="F565" s="8" t="str">
        <f t="shared" si="98"/>
        <v/>
      </c>
      <c r="G565" s="8" t="str">
        <f t="shared" si="98"/>
        <v/>
      </c>
      <c r="H565" s="8" t="str">
        <f t="shared" si="98"/>
        <v/>
      </c>
      <c r="I565" s="8" t="str">
        <f t="shared" si="98"/>
        <v/>
      </c>
      <c r="J565" s="8" t="str">
        <f t="shared" si="98"/>
        <v/>
      </c>
      <c r="K565" s="8" t="str">
        <f t="shared" si="98"/>
        <v/>
      </c>
      <c r="L565" s="8" t="str">
        <f t="shared" si="98"/>
        <v/>
      </c>
      <c r="M565" s="8" t="str">
        <f t="shared" si="98"/>
        <v/>
      </c>
      <c r="N565" s="8" t="str">
        <f t="shared" si="98"/>
        <v/>
      </c>
      <c r="O565" s="8" t="str">
        <f t="shared" si="98"/>
        <v/>
      </c>
      <c r="P565" s="7"/>
      <c r="Q565" s="10" t="s">
        <v>49</v>
      </c>
    </row>
    <row r="566" spans="1:17" x14ac:dyDescent="0.3">
      <c r="B566" s="19" t="str">
        <f t="shared" si="98"/>
        <v/>
      </c>
      <c r="C566" s="19" t="str">
        <f t="shared" si="98"/>
        <v/>
      </c>
      <c r="D566" s="19" t="str">
        <f t="shared" si="98"/>
        <v/>
      </c>
      <c r="E566" s="19" t="str">
        <f t="shared" si="98"/>
        <v/>
      </c>
      <c r="F566" s="19" t="str">
        <f t="shared" si="98"/>
        <v/>
      </c>
      <c r="G566" s="19" t="str">
        <f t="shared" si="98"/>
        <v/>
      </c>
      <c r="H566" s="19" t="str">
        <f t="shared" si="98"/>
        <v/>
      </c>
      <c r="I566" s="19" t="str">
        <f t="shared" si="98"/>
        <v/>
      </c>
      <c r="J566" s="19" t="str">
        <f t="shared" si="98"/>
        <v/>
      </c>
      <c r="K566" s="19" t="str">
        <f t="shared" si="98"/>
        <v/>
      </c>
      <c r="L566" s="19" t="str">
        <f t="shared" si="98"/>
        <v/>
      </c>
      <c r="M566" s="19" t="str">
        <f t="shared" si="98"/>
        <v/>
      </c>
      <c r="N566" s="19" t="str">
        <f t="shared" si="98"/>
        <v/>
      </c>
      <c r="O566" s="19" t="str">
        <f t="shared" si="98"/>
        <v/>
      </c>
      <c r="P566" s="7"/>
      <c r="Q566" s="10" t="s">
        <v>55</v>
      </c>
    </row>
    <row r="567" spans="1:17" x14ac:dyDescent="0.3">
      <c r="B567" s="19">
        <f>SUM(B563:B566)</f>
        <v>0</v>
      </c>
      <c r="C567" s="19">
        <f t="shared" ref="C567:M567" si="99">SUM(C563:C566)</f>
        <v>0</v>
      </c>
      <c r="D567" s="19">
        <f t="shared" si="99"/>
        <v>0</v>
      </c>
      <c r="E567" s="19">
        <f t="shared" si="99"/>
        <v>0</v>
      </c>
      <c r="F567" s="19">
        <f t="shared" si="99"/>
        <v>0</v>
      </c>
      <c r="G567" s="19">
        <f t="shared" si="99"/>
        <v>0</v>
      </c>
      <c r="H567" s="19">
        <f t="shared" si="99"/>
        <v>0</v>
      </c>
      <c r="I567" s="19">
        <f t="shared" si="99"/>
        <v>0</v>
      </c>
      <c r="J567" s="19">
        <f t="shared" si="99"/>
        <v>0</v>
      </c>
      <c r="K567" s="19">
        <f t="shared" si="99"/>
        <v>0</v>
      </c>
      <c r="L567" s="19">
        <f t="shared" si="99"/>
        <v>0</v>
      </c>
      <c r="M567" s="19">
        <f t="shared" si="99"/>
        <v>0</v>
      </c>
      <c r="N567" s="19" t="e">
        <f>IF(N564="",N563*4,IF(N565="",(N564+N563)*2,IF(N566="",((N565+N564+N563)/3)*4,SUM(N563:N566))))</f>
        <v>#VALUE!</v>
      </c>
      <c r="O567" s="19" t="e">
        <f>IF(O564="",O563*4,IF(O565="",(O564+O563)*2,IF(O566="",((O565+O564+O563)/3)*4,SUM(O563:O566))))</f>
        <v>#VALUE!</v>
      </c>
      <c r="P567" s="7" t="e">
        <f>RATE(M$348-C$348,,-C567,M567)</f>
        <v>#NUM!</v>
      </c>
      <c r="Q567" s="10" t="s">
        <v>50</v>
      </c>
    </row>
    <row r="568" spans="1:17" x14ac:dyDescent="0.3">
      <c r="B568" s="11" t="e">
        <f t="shared" ref="B568:O568" si="100">+B567/(B$465+B$472)</f>
        <v>#DIV/0!</v>
      </c>
      <c r="C568" s="11" t="e">
        <f t="shared" si="100"/>
        <v>#DIV/0!</v>
      </c>
      <c r="D568" s="11" t="e">
        <f t="shared" si="100"/>
        <v>#DIV/0!</v>
      </c>
      <c r="E568" s="11" t="e">
        <f t="shared" si="100"/>
        <v>#DIV/0!</v>
      </c>
      <c r="F568" s="11" t="e">
        <f t="shared" si="100"/>
        <v>#DIV/0!</v>
      </c>
      <c r="G568" s="11" t="e">
        <f t="shared" si="100"/>
        <v>#DIV/0!</v>
      </c>
      <c r="H568" s="11" t="e">
        <f t="shared" si="100"/>
        <v>#DIV/0!</v>
      </c>
      <c r="I568" s="11" t="e">
        <f t="shared" si="100"/>
        <v>#DIV/0!</v>
      </c>
      <c r="J568" s="11" t="e">
        <f t="shared" si="100"/>
        <v>#DIV/0!</v>
      </c>
      <c r="K568" s="11" t="e">
        <f t="shared" si="100"/>
        <v>#DIV/0!</v>
      </c>
      <c r="L568" s="11" t="e">
        <f t="shared" si="100"/>
        <v>#DIV/0!</v>
      </c>
      <c r="M568" s="11" t="e">
        <f t="shared" si="100"/>
        <v>#DIV/0!</v>
      </c>
      <c r="N568" s="11" t="e">
        <f t="shared" si="100"/>
        <v>#VALUE!</v>
      </c>
      <c r="O568" s="11" t="e">
        <f t="shared" si="100"/>
        <v>#VALUE!</v>
      </c>
      <c r="P568" s="7" t="e">
        <f>RATE(M$348-C$348,,-C568,M568)</f>
        <v>#DIV/0!</v>
      </c>
      <c r="Q568" s="12" t="s">
        <v>51</v>
      </c>
    </row>
    <row r="569" spans="1:17" x14ac:dyDescent="0.3">
      <c r="B569" s="199" t="s">
        <v>65</v>
      </c>
      <c r="C569" s="199"/>
      <c r="D569" s="199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49"/>
      <c r="P569" s="7"/>
      <c r="Q569" s="3"/>
    </row>
    <row r="570" spans="1:17" x14ac:dyDescent="0.3">
      <c r="B570" s="17" t="str">
        <f t="shared" ref="B570:O573" si="101">IFERROR(B547-B563,"")</f>
        <v/>
      </c>
      <c r="C570" s="17" t="str">
        <f t="shared" si="101"/>
        <v/>
      </c>
      <c r="D570" s="17" t="str">
        <f t="shared" si="101"/>
        <v/>
      </c>
      <c r="E570" s="17" t="str">
        <f t="shared" si="101"/>
        <v/>
      </c>
      <c r="F570" s="17" t="str">
        <f t="shared" si="101"/>
        <v/>
      </c>
      <c r="G570" s="17" t="str">
        <f t="shared" si="101"/>
        <v/>
      </c>
      <c r="H570" s="17" t="str">
        <f t="shared" si="101"/>
        <v/>
      </c>
      <c r="I570" s="17" t="str">
        <f t="shared" si="101"/>
        <v/>
      </c>
      <c r="J570" s="17" t="str">
        <f t="shared" si="101"/>
        <v/>
      </c>
      <c r="K570" s="17" t="str">
        <f t="shared" si="101"/>
        <v/>
      </c>
      <c r="L570" s="17" t="str">
        <f t="shared" si="101"/>
        <v/>
      </c>
      <c r="M570" s="17" t="str">
        <f t="shared" si="101"/>
        <v/>
      </c>
      <c r="N570" s="17" t="str">
        <f t="shared" si="101"/>
        <v/>
      </c>
      <c r="O570" s="17" t="str">
        <f t="shared" si="101"/>
        <v/>
      </c>
      <c r="P570" s="7"/>
      <c r="Q570" s="10" t="s">
        <v>47</v>
      </c>
    </row>
    <row r="571" spans="1:17" x14ac:dyDescent="0.3">
      <c r="B571" s="8" t="str">
        <f t="shared" si="101"/>
        <v/>
      </c>
      <c r="C571" s="8" t="str">
        <f t="shared" si="101"/>
        <v/>
      </c>
      <c r="D571" s="8" t="str">
        <f t="shared" si="101"/>
        <v/>
      </c>
      <c r="E571" s="8" t="str">
        <f t="shared" si="101"/>
        <v/>
      </c>
      <c r="F571" s="8" t="str">
        <f t="shared" si="101"/>
        <v/>
      </c>
      <c r="G571" s="8" t="str">
        <f t="shared" si="101"/>
        <v/>
      </c>
      <c r="H571" s="8" t="str">
        <f t="shared" si="101"/>
        <v/>
      </c>
      <c r="I571" s="8" t="str">
        <f t="shared" si="101"/>
        <v/>
      </c>
      <c r="J571" s="8" t="str">
        <f t="shared" si="101"/>
        <v/>
      </c>
      <c r="K571" s="8" t="str">
        <f t="shared" si="101"/>
        <v/>
      </c>
      <c r="L571" s="8" t="str">
        <f t="shared" si="101"/>
        <v/>
      </c>
      <c r="M571" s="8" t="str">
        <f t="shared" si="101"/>
        <v/>
      </c>
      <c r="N571" s="8" t="str">
        <f t="shared" si="101"/>
        <v/>
      </c>
      <c r="O571" s="8" t="str">
        <f t="shared" si="101"/>
        <v/>
      </c>
      <c r="P571" s="7"/>
      <c r="Q571" s="10" t="s">
        <v>48</v>
      </c>
    </row>
    <row r="572" spans="1:17" x14ac:dyDescent="0.3">
      <c r="B572" s="8" t="str">
        <f t="shared" si="101"/>
        <v/>
      </c>
      <c r="C572" s="8" t="str">
        <f t="shared" si="101"/>
        <v/>
      </c>
      <c r="D572" s="8" t="str">
        <f t="shared" si="101"/>
        <v/>
      </c>
      <c r="E572" s="8" t="str">
        <f t="shared" si="101"/>
        <v/>
      </c>
      <c r="F572" s="8" t="str">
        <f t="shared" si="101"/>
        <v/>
      </c>
      <c r="G572" s="8" t="str">
        <f t="shared" si="101"/>
        <v/>
      </c>
      <c r="H572" s="8" t="str">
        <f t="shared" si="101"/>
        <v/>
      </c>
      <c r="I572" s="8" t="str">
        <f t="shared" si="101"/>
        <v/>
      </c>
      <c r="J572" s="8" t="str">
        <f t="shared" si="101"/>
        <v/>
      </c>
      <c r="K572" s="8" t="str">
        <f t="shared" si="101"/>
        <v/>
      </c>
      <c r="L572" s="8" t="str">
        <f t="shared" si="101"/>
        <v/>
      </c>
      <c r="M572" s="8" t="str">
        <f t="shared" si="101"/>
        <v/>
      </c>
      <c r="N572" s="8" t="str">
        <f t="shared" si="101"/>
        <v/>
      </c>
      <c r="O572" s="8" t="str">
        <f t="shared" si="101"/>
        <v/>
      </c>
      <c r="P572" s="7"/>
      <c r="Q572" s="10" t="s">
        <v>49</v>
      </c>
    </row>
    <row r="573" spans="1:17" x14ac:dyDescent="0.3">
      <c r="B573" s="8" t="str">
        <f t="shared" si="101"/>
        <v/>
      </c>
      <c r="C573" s="19" t="str">
        <f t="shared" si="101"/>
        <v/>
      </c>
      <c r="D573" s="19" t="str">
        <f t="shared" si="101"/>
        <v/>
      </c>
      <c r="E573" s="19" t="str">
        <f t="shared" si="101"/>
        <v/>
      </c>
      <c r="F573" s="19" t="str">
        <f t="shared" si="101"/>
        <v/>
      </c>
      <c r="G573" s="19" t="str">
        <f t="shared" si="101"/>
        <v/>
      </c>
      <c r="H573" s="19" t="str">
        <f t="shared" si="101"/>
        <v/>
      </c>
      <c r="I573" s="19" t="str">
        <f t="shared" si="101"/>
        <v/>
      </c>
      <c r="J573" s="19" t="str">
        <f t="shared" si="101"/>
        <v/>
      </c>
      <c r="K573" s="19" t="str">
        <f t="shared" si="101"/>
        <v/>
      </c>
      <c r="L573" s="19" t="str">
        <f t="shared" si="101"/>
        <v/>
      </c>
      <c r="M573" s="19" t="str">
        <f t="shared" si="101"/>
        <v/>
      </c>
      <c r="N573" s="19" t="str">
        <f t="shared" si="101"/>
        <v/>
      </c>
      <c r="O573" s="19" t="str">
        <f t="shared" si="101"/>
        <v/>
      </c>
      <c r="P573" s="7"/>
      <c r="Q573" s="10" t="s">
        <v>55</v>
      </c>
    </row>
    <row r="574" spans="1:17" x14ac:dyDescent="0.3">
      <c r="B574" s="26">
        <f t="shared" ref="B574:M574" si="102">B551-B567</f>
        <v>0</v>
      </c>
      <c r="C574" s="19">
        <f t="shared" si="102"/>
        <v>0</v>
      </c>
      <c r="D574" s="19">
        <f t="shared" si="102"/>
        <v>0</v>
      </c>
      <c r="E574" s="19">
        <f t="shared" si="102"/>
        <v>0</v>
      </c>
      <c r="F574" s="19">
        <f t="shared" si="102"/>
        <v>0</v>
      </c>
      <c r="G574" s="19">
        <f t="shared" si="102"/>
        <v>0</v>
      </c>
      <c r="H574" s="19">
        <f t="shared" si="102"/>
        <v>0</v>
      </c>
      <c r="I574" s="19">
        <f t="shared" si="102"/>
        <v>0</v>
      </c>
      <c r="J574" s="19">
        <f t="shared" si="102"/>
        <v>0</v>
      </c>
      <c r="K574" s="19">
        <f t="shared" si="102"/>
        <v>0</v>
      </c>
      <c r="L574" s="19">
        <f t="shared" si="102"/>
        <v>0</v>
      </c>
      <c r="M574" s="19">
        <f t="shared" si="102"/>
        <v>0</v>
      </c>
      <c r="N574" s="19" t="str">
        <f>IFERROR(N551-N567,"")</f>
        <v/>
      </c>
      <c r="O574" s="19" t="str">
        <f>IFERROR(O551-O567,"")</f>
        <v/>
      </c>
      <c r="P574" s="7" t="e">
        <f>RATE(M$348-C$348,,-C574,M574)</f>
        <v>#NUM!</v>
      </c>
      <c r="Q574" s="10" t="s">
        <v>50</v>
      </c>
    </row>
    <row r="575" spans="1:17" x14ac:dyDescent="0.3">
      <c r="B575" s="11" t="e">
        <f t="shared" ref="B575:O575" si="103">+B574/(B$465+B$472)</f>
        <v>#DIV/0!</v>
      </c>
      <c r="C575" s="11" t="e">
        <f t="shared" si="103"/>
        <v>#DIV/0!</v>
      </c>
      <c r="D575" s="11" t="e">
        <f t="shared" si="103"/>
        <v>#DIV/0!</v>
      </c>
      <c r="E575" s="11" t="e">
        <f t="shared" si="103"/>
        <v>#DIV/0!</v>
      </c>
      <c r="F575" s="11" t="e">
        <f t="shared" si="103"/>
        <v>#DIV/0!</v>
      </c>
      <c r="G575" s="11" t="e">
        <f t="shared" si="103"/>
        <v>#DIV/0!</v>
      </c>
      <c r="H575" s="11" t="e">
        <f t="shared" si="103"/>
        <v>#DIV/0!</v>
      </c>
      <c r="I575" s="11" t="e">
        <f t="shared" si="103"/>
        <v>#DIV/0!</v>
      </c>
      <c r="J575" s="11" t="e">
        <f t="shared" si="103"/>
        <v>#DIV/0!</v>
      </c>
      <c r="K575" s="11" t="e">
        <f t="shared" si="103"/>
        <v>#DIV/0!</v>
      </c>
      <c r="L575" s="11" t="e">
        <f t="shared" si="103"/>
        <v>#DIV/0!</v>
      </c>
      <c r="M575" s="11" t="e">
        <f t="shared" si="103"/>
        <v>#DIV/0!</v>
      </c>
      <c r="N575" s="11" t="e">
        <f t="shared" si="103"/>
        <v>#VALUE!</v>
      </c>
      <c r="O575" s="11" t="e">
        <f t="shared" si="103"/>
        <v>#VALUE!</v>
      </c>
      <c r="P575" s="7" t="e">
        <f>RATE(M$348-C$348,,-C575,M575)</f>
        <v>#DIV/0!</v>
      </c>
      <c r="Q575" s="12" t="s">
        <v>66</v>
      </c>
    </row>
    <row r="576" spans="1:17" x14ac:dyDescent="0.3">
      <c r="B576" s="203" t="s">
        <v>1048</v>
      </c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3"/>
      <c r="N576" s="203"/>
      <c r="O576" s="151"/>
      <c r="P576" s="7"/>
      <c r="Q576" s="3"/>
    </row>
    <row r="577" spans="1:17" x14ac:dyDescent="0.3">
      <c r="B577" s="17" t="str">
        <f t="shared" ref="B577:O580" si="104">IFERROR(VLOOKUP($B$576,$130:$216,MATCH($Q577&amp;"/"&amp;B$348,$128:$128,0),FALSE),"")</f>
        <v/>
      </c>
      <c r="C577" s="17" t="str">
        <f t="shared" si="104"/>
        <v/>
      </c>
      <c r="D577" s="17" t="str">
        <f t="shared" si="104"/>
        <v/>
      </c>
      <c r="E577" s="17" t="str">
        <f t="shared" si="104"/>
        <v/>
      </c>
      <c r="F577" s="17" t="str">
        <f t="shared" si="104"/>
        <v/>
      </c>
      <c r="G577" s="17" t="str">
        <f t="shared" si="104"/>
        <v/>
      </c>
      <c r="H577" s="17" t="str">
        <f t="shared" si="104"/>
        <v/>
      </c>
      <c r="I577" s="17" t="str">
        <f t="shared" si="104"/>
        <v/>
      </c>
      <c r="J577" s="17" t="str">
        <f t="shared" si="104"/>
        <v/>
      </c>
      <c r="K577" s="17" t="str">
        <f t="shared" si="104"/>
        <v/>
      </c>
      <c r="L577" s="17" t="str">
        <f t="shared" si="104"/>
        <v/>
      </c>
      <c r="M577" s="17" t="str">
        <f t="shared" si="104"/>
        <v/>
      </c>
      <c r="N577" s="17" t="str">
        <f t="shared" si="104"/>
        <v/>
      </c>
      <c r="O577" s="17" t="str">
        <f t="shared" si="104"/>
        <v/>
      </c>
      <c r="P577" s="7"/>
      <c r="Q577" s="10" t="s">
        <v>47</v>
      </c>
    </row>
    <row r="578" spans="1:17" x14ac:dyDescent="0.3">
      <c r="B578" s="8" t="str">
        <f t="shared" si="104"/>
        <v/>
      </c>
      <c r="C578" s="8" t="str">
        <f t="shared" si="104"/>
        <v/>
      </c>
      <c r="D578" s="8" t="str">
        <f t="shared" si="104"/>
        <v/>
      </c>
      <c r="E578" s="8" t="str">
        <f t="shared" si="104"/>
        <v/>
      </c>
      <c r="F578" s="8" t="str">
        <f t="shared" si="104"/>
        <v/>
      </c>
      <c r="G578" s="8" t="str">
        <f t="shared" si="104"/>
        <v/>
      </c>
      <c r="H578" s="8" t="str">
        <f t="shared" si="104"/>
        <v/>
      </c>
      <c r="I578" s="8" t="str">
        <f t="shared" si="104"/>
        <v/>
      </c>
      <c r="J578" s="8" t="str">
        <f t="shared" si="104"/>
        <v/>
      </c>
      <c r="K578" s="8" t="str">
        <f t="shared" si="104"/>
        <v/>
      </c>
      <c r="L578" s="8" t="str">
        <f t="shared" si="104"/>
        <v/>
      </c>
      <c r="M578" s="8" t="str">
        <f t="shared" si="104"/>
        <v/>
      </c>
      <c r="N578" s="8" t="str">
        <f t="shared" si="104"/>
        <v/>
      </c>
      <c r="O578" s="8" t="str">
        <f t="shared" si="104"/>
        <v/>
      </c>
      <c r="P578" s="7"/>
      <c r="Q578" s="10" t="s">
        <v>48</v>
      </c>
    </row>
    <row r="579" spans="1:17" x14ac:dyDescent="0.3">
      <c r="B579" s="8" t="str">
        <f t="shared" si="104"/>
        <v/>
      </c>
      <c r="C579" s="8" t="str">
        <f t="shared" si="104"/>
        <v/>
      </c>
      <c r="D579" s="8" t="str">
        <f t="shared" si="104"/>
        <v/>
      </c>
      <c r="E579" s="8" t="str">
        <f t="shared" si="104"/>
        <v/>
      </c>
      <c r="F579" s="8" t="str">
        <f t="shared" si="104"/>
        <v/>
      </c>
      <c r="G579" s="8" t="str">
        <f t="shared" si="104"/>
        <v/>
      </c>
      <c r="H579" s="8" t="str">
        <f t="shared" si="104"/>
        <v/>
      </c>
      <c r="I579" s="8" t="str">
        <f t="shared" si="104"/>
        <v/>
      </c>
      <c r="J579" s="8" t="str">
        <f t="shared" si="104"/>
        <v/>
      </c>
      <c r="K579" s="8" t="str">
        <f t="shared" si="104"/>
        <v/>
      </c>
      <c r="L579" s="8" t="str">
        <f t="shared" si="104"/>
        <v/>
      </c>
      <c r="M579" s="8" t="str">
        <f t="shared" si="104"/>
        <v/>
      </c>
      <c r="N579" s="8" t="str">
        <f t="shared" si="104"/>
        <v/>
      </c>
      <c r="O579" s="8" t="str">
        <f t="shared" si="104"/>
        <v/>
      </c>
      <c r="P579" s="7"/>
      <c r="Q579" s="10" t="s">
        <v>49</v>
      </c>
    </row>
    <row r="580" spans="1:17" x14ac:dyDescent="0.3">
      <c r="B580" s="19" t="str">
        <f t="shared" si="104"/>
        <v/>
      </c>
      <c r="C580" s="19" t="str">
        <f t="shared" si="104"/>
        <v/>
      </c>
      <c r="D580" s="19" t="str">
        <f t="shared" si="104"/>
        <v/>
      </c>
      <c r="E580" s="19" t="str">
        <f t="shared" si="104"/>
        <v/>
      </c>
      <c r="F580" s="19" t="str">
        <f t="shared" si="104"/>
        <v/>
      </c>
      <c r="G580" s="19" t="str">
        <f t="shared" si="104"/>
        <v/>
      </c>
      <c r="H580" s="19" t="str">
        <f t="shared" si="104"/>
        <v/>
      </c>
      <c r="I580" s="19" t="str">
        <f t="shared" si="104"/>
        <v/>
      </c>
      <c r="J580" s="19" t="str">
        <f t="shared" si="104"/>
        <v/>
      </c>
      <c r="K580" s="19" t="str">
        <f t="shared" si="104"/>
        <v/>
      </c>
      <c r="L580" s="19" t="str">
        <f t="shared" si="104"/>
        <v/>
      </c>
      <c r="M580" s="19" t="str">
        <f t="shared" si="104"/>
        <v/>
      </c>
      <c r="N580" s="19" t="str">
        <f t="shared" si="104"/>
        <v/>
      </c>
      <c r="O580" s="19" t="str">
        <f t="shared" si="104"/>
        <v/>
      </c>
      <c r="P580" s="7"/>
      <c r="Q580" s="10" t="s">
        <v>55</v>
      </c>
    </row>
    <row r="581" spans="1:17" x14ac:dyDescent="0.3">
      <c r="B581" s="19">
        <f>SUM(B577:B580)</f>
        <v>0</v>
      </c>
      <c r="C581" s="19">
        <f t="shared" ref="C581:M581" si="105">SUM(C577:C580)</f>
        <v>0</v>
      </c>
      <c r="D581" s="19">
        <f t="shared" si="105"/>
        <v>0</v>
      </c>
      <c r="E581" s="19">
        <f t="shared" si="105"/>
        <v>0</v>
      </c>
      <c r="F581" s="19">
        <f t="shared" si="105"/>
        <v>0</v>
      </c>
      <c r="G581" s="19">
        <f t="shared" si="105"/>
        <v>0</v>
      </c>
      <c r="H581" s="19">
        <f t="shared" si="105"/>
        <v>0</v>
      </c>
      <c r="I581" s="19">
        <f t="shared" si="105"/>
        <v>0</v>
      </c>
      <c r="J581" s="19">
        <f t="shared" si="105"/>
        <v>0</v>
      </c>
      <c r="K581" s="19">
        <f t="shared" si="105"/>
        <v>0</v>
      </c>
      <c r="L581" s="19">
        <f t="shared" si="105"/>
        <v>0</v>
      </c>
      <c r="M581" s="19">
        <f t="shared" si="105"/>
        <v>0</v>
      </c>
      <c r="N581" s="19" t="e">
        <f>IF(N578="",N577*4,IF(N579="",(N578+N577)*2,IF(N580="",((N579+N578+N577)/3)*4,SUM(N577:N580))))</f>
        <v>#VALUE!</v>
      </c>
      <c r="O581" s="19" t="e">
        <f>IF(O578="",O577*4,IF(O579="",(O578+O577)*2,IF(O580="",((O579+O578+O577)/3)*4,SUM(O577:O580))))</f>
        <v>#VALUE!</v>
      </c>
      <c r="P581" s="7" t="e">
        <f>RATE(M$348-C$348,,-C581,M581)</f>
        <v>#NUM!</v>
      </c>
      <c r="Q581" s="10" t="s">
        <v>50</v>
      </c>
    </row>
    <row r="582" spans="1:17" x14ac:dyDescent="0.3">
      <c r="B582" s="11" t="e">
        <f t="shared" ref="B582:M582" si="106">+B581/B$574</f>
        <v>#DIV/0!</v>
      </c>
      <c r="C582" s="11" t="e">
        <f t="shared" si="106"/>
        <v>#DIV/0!</v>
      </c>
      <c r="D582" s="11" t="e">
        <f t="shared" si="106"/>
        <v>#DIV/0!</v>
      </c>
      <c r="E582" s="11" t="e">
        <f t="shared" si="106"/>
        <v>#DIV/0!</v>
      </c>
      <c r="F582" s="11" t="e">
        <f t="shared" si="106"/>
        <v>#DIV/0!</v>
      </c>
      <c r="G582" s="11" t="e">
        <f t="shared" si="106"/>
        <v>#DIV/0!</v>
      </c>
      <c r="H582" s="11" t="e">
        <f t="shared" si="106"/>
        <v>#DIV/0!</v>
      </c>
      <c r="I582" s="11" t="e">
        <f t="shared" si="106"/>
        <v>#DIV/0!</v>
      </c>
      <c r="J582" s="11" t="e">
        <f t="shared" si="106"/>
        <v>#DIV/0!</v>
      </c>
      <c r="K582" s="11" t="e">
        <f t="shared" si="106"/>
        <v>#DIV/0!</v>
      </c>
      <c r="L582" s="11" t="e">
        <f t="shared" si="106"/>
        <v>#DIV/0!</v>
      </c>
      <c r="M582" s="11" t="e">
        <f t="shared" si="106"/>
        <v>#DIV/0!</v>
      </c>
      <c r="N582" s="11" t="e">
        <f>+N581/N$574</f>
        <v>#VALUE!</v>
      </c>
      <c r="O582" s="11" t="e">
        <f>+O581/O$574</f>
        <v>#VALUE!</v>
      </c>
      <c r="P582" s="7" t="e">
        <f>RATE(M$348-C$348,,-C582,M582)</f>
        <v>#DIV/0!</v>
      </c>
      <c r="Q582" s="12" t="s">
        <v>67</v>
      </c>
    </row>
    <row r="583" spans="1:17" x14ac:dyDescent="0.3">
      <c r="B583" s="199" t="s">
        <v>1064</v>
      </c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49"/>
      <c r="P583" s="7"/>
      <c r="Q583" s="3"/>
    </row>
    <row r="584" spans="1:17" x14ac:dyDescent="0.3">
      <c r="B584" s="17" t="str">
        <f t="shared" ref="B584:O587" si="107">IFERROR(VLOOKUP($B$583,$130:$216,MATCH($Q584&amp;"/"&amp;B$348,$128:$128,0),FALSE),"")</f>
        <v/>
      </c>
      <c r="C584" s="17" t="str">
        <f t="shared" si="107"/>
        <v/>
      </c>
      <c r="D584" s="17" t="str">
        <f t="shared" si="107"/>
        <v/>
      </c>
      <c r="E584" s="17" t="str">
        <f t="shared" si="107"/>
        <v/>
      </c>
      <c r="F584" s="17" t="str">
        <f t="shared" si="107"/>
        <v/>
      </c>
      <c r="G584" s="17" t="str">
        <f t="shared" si="107"/>
        <v/>
      </c>
      <c r="H584" s="17" t="str">
        <f t="shared" si="107"/>
        <v/>
      </c>
      <c r="I584" s="17" t="str">
        <f t="shared" si="107"/>
        <v/>
      </c>
      <c r="J584" s="17" t="str">
        <f t="shared" si="107"/>
        <v/>
      </c>
      <c r="K584" s="17" t="str">
        <f t="shared" si="107"/>
        <v/>
      </c>
      <c r="L584" s="17" t="str">
        <f t="shared" si="107"/>
        <v/>
      </c>
      <c r="M584" s="17" t="str">
        <f t="shared" si="107"/>
        <v/>
      </c>
      <c r="N584" s="17" t="str">
        <f t="shared" si="107"/>
        <v/>
      </c>
      <c r="O584" s="17" t="str">
        <f t="shared" si="107"/>
        <v/>
      </c>
      <c r="P584" s="7"/>
      <c r="Q584" s="10" t="s">
        <v>47</v>
      </c>
    </row>
    <row r="585" spans="1:17" x14ac:dyDescent="0.3">
      <c r="B585" s="8" t="str">
        <f t="shared" si="107"/>
        <v/>
      </c>
      <c r="C585" s="8" t="str">
        <f t="shared" si="107"/>
        <v/>
      </c>
      <c r="D585" s="8" t="str">
        <f t="shared" si="107"/>
        <v/>
      </c>
      <c r="E585" s="8" t="str">
        <f t="shared" si="107"/>
        <v/>
      </c>
      <c r="F585" s="8" t="str">
        <f t="shared" si="107"/>
        <v/>
      </c>
      <c r="G585" s="8" t="str">
        <f t="shared" si="107"/>
        <v/>
      </c>
      <c r="H585" s="8" t="str">
        <f t="shared" si="107"/>
        <v/>
      </c>
      <c r="I585" s="8" t="str">
        <f t="shared" si="107"/>
        <v/>
      </c>
      <c r="J585" s="8" t="str">
        <f t="shared" si="107"/>
        <v/>
      </c>
      <c r="K585" s="8" t="str">
        <f t="shared" si="107"/>
        <v/>
      </c>
      <c r="L585" s="8" t="str">
        <f t="shared" si="107"/>
        <v/>
      </c>
      <c r="M585" s="8" t="str">
        <f t="shared" si="107"/>
        <v/>
      </c>
      <c r="N585" s="8" t="str">
        <f t="shared" si="107"/>
        <v/>
      </c>
      <c r="O585" s="8" t="str">
        <f t="shared" si="107"/>
        <v/>
      </c>
      <c r="P585" s="7"/>
      <c r="Q585" s="10" t="s">
        <v>48</v>
      </c>
    </row>
    <row r="586" spans="1:17" x14ac:dyDescent="0.3">
      <c r="B586" s="8" t="str">
        <f t="shared" si="107"/>
        <v/>
      </c>
      <c r="C586" s="8" t="str">
        <f t="shared" si="107"/>
        <v/>
      </c>
      <c r="D586" s="8" t="str">
        <f t="shared" si="107"/>
        <v/>
      </c>
      <c r="E586" s="8" t="str">
        <f t="shared" si="107"/>
        <v/>
      </c>
      <c r="F586" s="8" t="str">
        <f t="shared" si="107"/>
        <v/>
      </c>
      <c r="G586" s="8" t="str">
        <f t="shared" si="107"/>
        <v/>
      </c>
      <c r="H586" s="8" t="str">
        <f t="shared" si="107"/>
        <v/>
      </c>
      <c r="I586" s="8" t="str">
        <f t="shared" si="107"/>
        <v/>
      </c>
      <c r="J586" s="8" t="str">
        <f t="shared" si="107"/>
        <v/>
      </c>
      <c r="K586" s="8" t="str">
        <f t="shared" si="107"/>
        <v/>
      </c>
      <c r="L586" s="8" t="str">
        <f t="shared" si="107"/>
        <v/>
      </c>
      <c r="M586" s="8" t="str">
        <f t="shared" si="107"/>
        <v/>
      </c>
      <c r="N586" s="8" t="str">
        <f t="shared" si="107"/>
        <v/>
      </c>
      <c r="O586" s="8" t="str">
        <f t="shared" si="107"/>
        <v/>
      </c>
      <c r="P586" s="7"/>
      <c r="Q586" s="10" t="s">
        <v>49</v>
      </c>
    </row>
    <row r="587" spans="1:17" x14ac:dyDescent="0.3">
      <c r="B587" s="8" t="str">
        <f t="shared" si="107"/>
        <v/>
      </c>
      <c r="C587" s="19" t="str">
        <f t="shared" si="107"/>
        <v/>
      </c>
      <c r="D587" s="19" t="str">
        <f t="shared" si="107"/>
        <v/>
      </c>
      <c r="E587" s="19" t="str">
        <f t="shared" si="107"/>
        <v/>
      </c>
      <c r="F587" s="19" t="str">
        <f t="shared" si="107"/>
        <v/>
      </c>
      <c r="G587" s="19" t="str">
        <f t="shared" si="107"/>
        <v/>
      </c>
      <c r="H587" s="19" t="str">
        <f t="shared" si="107"/>
        <v/>
      </c>
      <c r="I587" s="19" t="str">
        <f t="shared" si="107"/>
        <v/>
      </c>
      <c r="J587" s="19" t="str">
        <f t="shared" si="107"/>
        <v/>
      </c>
      <c r="K587" s="19" t="str">
        <f t="shared" si="107"/>
        <v/>
      </c>
      <c r="L587" s="19" t="str">
        <f t="shared" si="107"/>
        <v/>
      </c>
      <c r="M587" s="19" t="str">
        <f t="shared" si="107"/>
        <v/>
      </c>
      <c r="N587" s="19" t="str">
        <f t="shared" si="107"/>
        <v/>
      </c>
      <c r="O587" s="19" t="str">
        <f t="shared" si="107"/>
        <v/>
      </c>
      <c r="P587" s="7"/>
      <c r="Q587" s="10" t="s">
        <v>55</v>
      </c>
    </row>
    <row r="588" spans="1:17" x14ac:dyDescent="0.3">
      <c r="B588" s="27">
        <f>SUM(B584:B587)</f>
        <v>0</v>
      </c>
      <c r="C588" s="19">
        <f t="shared" ref="C588:M588" si="108">SUM(C584:C587)</f>
        <v>0</v>
      </c>
      <c r="D588" s="19">
        <f t="shared" si="108"/>
        <v>0</v>
      </c>
      <c r="E588" s="19">
        <f t="shared" si="108"/>
        <v>0</v>
      </c>
      <c r="F588" s="19">
        <f t="shared" si="108"/>
        <v>0</v>
      </c>
      <c r="G588" s="19">
        <f t="shared" si="108"/>
        <v>0</v>
      </c>
      <c r="H588" s="19">
        <f t="shared" si="108"/>
        <v>0</v>
      </c>
      <c r="I588" s="19">
        <f t="shared" si="108"/>
        <v>0</v>
      </c>
      <c r="J588" s="19">
        <f t="shared" si="108"/>
        <v>0</v>
      </c>
      <c r="K588" s="19">
        <f t="shared" si="108"/>
        <v>0</v>
      </c>
      <c r="L588" s="19">
        <f t="shared" si="108"/>
        <v>0</v>
      </c>
      <c r="M588" s="19">
        <f t="shared" si="108"/>
        <v>0</v>
      </c>
      <c r="N588" s="19" t="e">
        <f>IF(N585="",N584*4,IF(N586="",(N585+N584)*2,IF(N587="",((N586+N585+N584)/3)*4,SUM(N584:N587))))</f>
        <v>#VALUE!</v>
      </c>
      <c r="O588" s="19" t="e">
        <f>IF(O585="",O584*4,IF(O586="",(O585+O584)*2,IF(O587="",((O586+O585+O584)/3)*4,SUM(O584:O587))))</f>
        <v>#VALUE!</v>
      </c>
      <c r="P588" s="7" t="e">
        <f>RATE(M$348-C$348,,-C588,M588)</f>
        <v>#NUM!</v>
      </c>
      <c r="Q588" s="10" t="s">
        <v>50</v>
      </c>
    </row>
    <row r="589" spans="1:17" x14ac:dyDescent="0.3">
      <c r="B589" s="11" t="e">
        <f t="shared" ref="B589:O589" si="109">+B588/(B$465+B$472)</f>
        <v>#DIV/0!</v>
      </c>
      <c r="C589" s="11" t="e">
        <f t="shared" si="109"/>
        <v>#DIV/0!</v>
      </c>
      <c r="D589" s="11" t="e">
        <f t="shared" si="109"/>
        <v>#DIV/0!</v>
      </c>
      <c r="E589" s="11" t="e">
        <f t="shared" si="109"/>
        <v>#DIV/0!</v>
      </c>
      <c r="F589" s="11" t="e">
        <f t="shared" si="109"/>
        <v>#DIV/0!</v>
      </c>
      <c r="G589" s="11" t="e">
        <f t="shared" si="109"/>
        <v>#DIV/0!</v>
      </c>
      <c r="H589" s="11" t="e">
        <f t="shared" si="109"/>
        <v>#DIV/0!</v>
      </c>
      <c r="I589" s="11" t="e">
        <f t="shared" si="109"/>
        <v>#DIV/0!</v>
      </c>
      <c r="J589" s="11" t="e">
        <f t="shared" si="109"/>
        <v>#DIV/0!</v>
      </c>
      <c r="K589" s="11" t="e">
        <f t="shared" si="109"/>
        <v>#DIV/0!</v>
      </c>
      <c r="L589" s="11" t="e">
        <f t="shared" si="109"/>
        <v>#DIV/0!</v>
      </c>
      <c r="M589" s="11" t="e">
        <f t="shared" si="109"/>
        <v>#DIV/0!</v>
      </c>
      <c r="N589" s="11" t="e">
        <f t="shared" si="109"/>
        <v>#VALUE!</v>
      </c>
      <c r="O589" s="11" t="e">
        <f t="shared" si="109"/>
        <v>#VALUE!</v>
      </c>
      <c r="P589" s="7" t="e">
        <f>RATE(M$348-C$348,,-C589,M589)</f>
        <v>#DIV/0!</v>
      </c>
      <c r="Q589" s="12" t="s">
        <v>68</v>
      </c>
    </row>
    <row r="590" spans="1:17" s="98" customFormat="1" x14ac:dyDescent="0.3">
      <c r="A590" s="97"/>
      <c r="B590" s="20"/>
      <c r="C590" s="11" t="e">
        <f t="shared" ref="C590:M590" si="110">C588/B588-1</f>
        <v>#DIV/0!</v>
      </c>
      <c r="D590" s="11" t="e">
        <f t="shared" si="110"/>
        <v>#DIV/0!</v>
      </c>
      <c r="E590" s="11" t="e">
        <f t="shared" si="110"/>
        <v>#DIV/0!</v>
      </c>
      <c r="F590" s="11" t="e">
        <f t="shared" si="110"/>
        <v>#DIV/0!</v>
      </c>
      <c r="G590" s="11" t="e">
        <f t="shared" si="110"/>
        <v>#DIV/0!</v>
      </c>
      <c r="H590" s="11" t="e">
        <f t="shared" si="110"/>
        <v>#DIV/0!</v>
      </c>
      <c r="I590" s="11" t="e">
        <f t="shared" si="110"/>
        <v>#DIV/0!</v>
      </c>
      <c r="J590" s="11" t="e">
        <f t="shared" si="110"/>
        <v>#DIV/0!</v>
      </c>
      <c r="K590" s="11" t="e">
        <f t="shared" si="110"/>
        <v>#DIV/0!</v>
      </c>
      <c r="L590" s="11" t="e">
        <f t="shared" si="110"/>
        <v>#DIV/0!</v>
      </c>
      <c r="M590" s="11" t="e">
        <f t="shared" si="110"/>
        <v>#DIV/0!</v>
      </c>
      <c r="N590" s="11" t="e">
        <f>N588/M588-1</f>
        <v>#VALUE!</v>
      </c>
      <c r="O590" s="11" t="e">
        <f>O588/N588-1</f>
        <v>#VALUE!</v>
      </c>
      <c r="P590" s="18"/>
      <c r="Q590" s="15" t="s">
        <v>56</v>
      </c>
    </row>
    <row r="591" spans="1:17" x14ac:dyDescent="0.3">
      <c r="B591" s="195" t="s">
        <v>44</v>
      </c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44"/>
    </row>
    <row r="592" spans="1:17" x14ac:dyDescent="0.3">
      <c r="B592" s="204" t="s">
        <v>1073</v>
      </c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152"/>
    </row>
    <row r="593" spans="2:17" x14ac:dyDescent="0.3">
      <c r="B593" s="8" t="str">
        <f t="shared" ref="B593:O595" si="111">IFERROR(VLOOKUP($B$592,$221:$343,MATCH($Q593&amp;"/"&amp;B$348,$219:$219,0),FALSE),"")</f>
        <v/>
      </c>
      <c r="C593" s="8" t="str">
        <f t="shared" si="111"/>
        <v/>
      </c>
      <c r="D593" s="8" t="str">
        <f t="shared" si="111"/>
        <v/>
      </c>
      <c r="E593" s="8" t="str">
        <f t="shared" si="111"/>
        <v/>
      </c>
      <c r="F593" s="8" t="str">
        <f t="shared" si="111"/>
        <v/>
      </c>
      <c r="G593" s="8" t="str">
        <f t="shared" si="111"/>
        <v/>
      </c>
      <c r="H593" s="8" t="str">
        <f t="shared" si="111"/>
        <v/>
      </c>
      <c r="I593" s="8" t="str">
        <f t="shared" si="111"/>
        <v/>
      </c>
      <c r="J593" s="8" t="str">
        <f t="shared" si="111"/>
        <v/>
      </c>
      <c r="K593" s="8" t="str">
        <f t="shared" si="111"/>
        <v/>
      </c>
      <c r="L593" s="8" t="str">
        <f t="shared" si="111"/>
        <v/>
      </c>
      <c r="M593" s="8" t="str">
        <f t="shared" si="111"/>
        <v/>
      </c>
      <c r="N593" s="9" t="str">
        <f t="shared" si="111"/>
        <v/>
      </c>
      <c r="O593" s="9" t="str">
        <f t="shared" si="111"/>
        <v/>
      </c>
      <c r="P593" s="7"/>
      <c r="Q593" s="10" t="s">
        <v>47</v>
      </c>
    </row>
    <row r="594" spans="2:17" x14ac:dyDescent="0.3">
      <c r="B594" s="8" t="str">
        <f t="shared" si="111"/>
        <v/>
      </c>
      <c r="C594" s="8" t="str">
        <f t="shared" si="111"/>
        <v/>
      </c>
      <c r="D594" s="8" t="str">
        <f t="shared" si="111"/>
        <v/>
      </c>
      <c r="E594" s="8" t="str">
        <f t="shared" si="111"/>
        <v/>
      </c>
      <c r="F594" s="8" t="str">
        <f t="shared" si="111"/>
        <v/>
      </c>
      <c r="G594" s="8" t="str">
        <f t="shared" si="111"/>
        <v/>
      </c>
      <c r="H594" s="8" t="str">
        <f t="shared" si="111"/>
        <v/>
      </c>
      <c r="I594" s="8" t="str">
        <f t="shared" si="111"/>
        <v/>
      </c>
      <c r="J594" s="8" t="str">
        <f t="shared" si="111"/>
        <v/>
      </c>
      <c r="K594" s="8" t="str">
        <f t="shared" si="111"/>
        <v/>
      </c>
      <c r="L594" s="8" t="str">
        <f t="shared" si="111"/>
        <v/>
      </c>
      <c r="M594" s="8" t="str">
        <f t="shared" si="111"/>
        <v/>
      </c>
      <c r="N594" s="9" t="str">
        <f t="shared" si="111"/>
        <v/>
      </c>
      <c r="O594" s="9" t="str">
        <f t="shared" si="111"/>
        <v/>
      </c>
      <c r="P594" s="7"/>
      <c r="Q594" s="10" t="s">
        <v>48</v>
      </c>
    </row>
    <row r="595" spans="2:17" x14ac:dyDescent="0.3">
      <c r="B595" s="8" t="str">
        <f t="shared" si="111"/>
        <v/>
      </c>
      <c r="C595" s="8" t="str">
        <f t="shared" si="111"/>
        <v/>
      </c>
      <c r="D595" s="8" t="str">
        <f t="shared" si="111"/>
        <v/>
      </c>
      <c r="E595" s="8" t="str">
        <f t="shared" si="111"/>
        <v/>
      </c>
      <c r="F595" s="8" t="str">
        <f t="shared" si="111"/>
        <v/>
      </c>
      <c r="G595" s="8" t="str">
        <f t="shared" si="111"/>
        <v/>
      </c>
      <c r="H595" s="8" t="str">
        <f t="shared" si="111"/>
        <v/>
      </c>
      <c r="I595" s="8" t="str">
        <f t="shared" si="111"/>
        <v/>
      </c>
      <c r="J595" s="8" t="str">
        <f t="shared" si="111"/>
        <v/>
      </c>
      <c r="K595" s="8" t="str">
        <f t="shared" si="111"/>
        <v/>
      </c>
      <c r="L595" s="8" t="str">
        <f t="shared" si="111"/>
        <v/>
      </c>
      <c r="M595" s="8" t="str">
        <f t="shared" si="111"/>
        <v/>
      </c>
      <c r="N595" s="9" t="str">
        <f t="shared" si="111"/>
        <v/>
      </c>
      <c r="O595" s="9" t="str">
        <f t="shared" si="111"/>
        <v/>
      </c>
      <c r="P595" s="7"/>
      <c r="Q595" s="10" t="s">
        <v>49</v>
      </c>
    </row>
    <row r="596" spans="2:17" x14ac:dyDescent="0.3">
      <c r="B596" s="8" t="str">
        <f t="shared" ref="B596:M596" si="112">IFERROR(VLOOKUP($B$592,$221:$343,MATCH($Q596&amp;"/"&amp;B$348,$219:$219,0),FALSE),"")</f>
        <v/>
      </c>
      <c r="C596" s="8" t="str">
        <f t="shared" si="112"/>
        <v/>
      </c>
      <c r="D596" s="8" t="str">
        <f t="shared" si="112"/>
        <v/>
      </c>
      <c r="E596" s="8" t="str">
        <f t="shared" si="112"/>
        <v/>
      </c>
      <c r="F596" s="8" t="str">
        <f t="shared" si="112"/>
        <v/>
      </c>
      <c r="G596" s="8" t="str">
        <f t="shared" si="112"/>
        <v/>
      </c>
      <c r="H596" s="8" t="str">
        <f t="shared" si="112"/>
        <v/>
      </c>
      <c r="I596" s="8" t="str">
        <f t="shared" si="112"/>
        <v/>
      </c>
      <c r="J596" s="8" t="str">
        <f t="shared" si="112"/>
        <v/>
      </c>
      <c r="K596" s="8" t="str">
        <f t="shared" si="112"/>
        <v/>
      </c>
      <c r="L596" s="8" t="str">
        <f t="shared" si="112"/>
        <v/>
      </c>
      <c r="M596" s="8" t="str">
        <f t="shared" si="112"/>
        <v/>
      </c>
      <c r="N596" s="9" t="str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/>
      </c>
      <c r="O596" s="9" t="str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/>
      </c>
      <c r="P596" s="7" t="e">
        <f>RATE(M$348-C$348,,-C596,M596)</f>
        <v>#VALUE!</v>
      </c>
      <c r="Q596" s="10" t="s">
        <v>50</v>
      </c>
    </row>
    <row r="597" spans="2:17" x14ac:dyDescent="0.3">
      <c r="B597" s="11" t="e">
        <f t="shared" ref="B597:O597" si="113">B596/(B$465+B472)</f>
        <v>#VALUE!</v>
      </c>
      <c r="C597" s="11" t="e">
        <f t="shared" si="113"/>
        <v>#VALUE!</v>
      </c>
      <c r="D597" s="11" t="e">
        <f t="shared" si="113"/>
        <v>#VALUE!</v>
      </c>
      <c r="E597" s="11" t="e">
        <f t="shared" si="113"/>
        <v>#VALUE!</v>
      </c>
      <c r="F597" s="11" t="e">
        <f t="shared" si="113"/>
        <v>#VALUE!</v>
      </c>
      <c r="G597" s="11" t="e">
        <f t="shared" si="113"/>
        <v>#VALUE!</v>
      </c>
      <c r="H597" s="11" t="e">
        <f t="shared" si="113"/>
        <v>#VALUE!</v>
      </c>
      <c r="I597" s="11" t="e">
        <f t="shared" si="113"/>
        <v>#VALUE!</v>
      </c>
      <c r="J597" s="11" t="e">
        <f t="shared" si="113"/>
        <v>#VALUE!</v>
      </c>
      <c r="K597" s="11" t="e">
        <f t="shared" si="113"/>
        <v>#VALUE!</v>
      </c>
      <c r="L597" s="11" t="e">
        <f t="shared" si="113"/>
        <v>#VALUE!</v>
      </c>
      <c r="M597" s="11" t="e">
        <f t="shared" si="113"/>
        <v>#VALUE!</v>
      </c>
      <c r="N597" s="11" t="e">
        <f t="shared" si="113"/>
        <v>#VALUE!</v>
      </c>
      <c r="O597" s="11" t="e">
        <f t="shared" si="113"/>
        <v>#VALUE!</v>
      </c>
      <c r="P597" s="7" t="e">
        <f>RATE(M$348-C$348,,-C597,M597)</f>
        <v>#VALUE!</v>
      </c>
      <c r="Q597" s="12" t="s">
        <v>51</v>
      </c>
    </row>
    <row r="598" spans="2:17" x14ac:dyDescent="0.3">
      <c r="B598" s="205" t="s">
        <v>1104</v>
      </c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144"/>
    </row>
    <row r="599" spans="2:17" x14ac:dyDescent="0.3">
      <c r="B599" s="8" t="str">
        <f t="shared" ref="B599:O602" si="114">IFERROR(VLOOKUP($B$598,$221:$343,MATCH($Q599&amp;"/"&amp;B$348,$219:$219,0),FALSE),"")</f>
        <v/>
      </c>
      <c r="C599" s="8" t="str">
        <f t="shared" si="114"/>
        <v/>
      </c>
      <c r="D599" s="8" t="str">
        <f t="shared" si="114"/>
        <v/>
      </c>
      <c r="E599" s="8" t="str">
        <f t="shared" si="114"/>
        <v/>
      </c>
      <c r="F599" s="8" t="str">
        <f t="shared" si="114"/>
        <v/>
      </c>
      <c r="G599" s="8" t="str">
        <f t="shared" si="114"/>
        <v/>
      </c>
      <c r="H599" s="8" t="str">
        <f t="shared" si="114"/>
        <v/>
      </c>
      <c r="I599" s="8" t="str">
        <f t="shared" si="114"/>
        <v/>
      </c>
      <c r="J599" s="8" t="str">
        <f t="shared" si="114"/>
        <v/>
      </c>
      <c r="K599" s="8" t="str">
        <f t="shared" si="114"/>
        <v/>
      </c>
      <c r="L599" s="8" t="str">
        <f t="shared" si="114"/>
        <v/>
      </c>
      <c r="M599" s="8" t="str">
        <f t="shared" si="114"/>
        <v/>
      </c>
      <c r="N599" s="9" t="str">
        <f t="shared" si="114"/>
        <v/>
      </c>
      <c r="O599" s="9" t="str">
        <f t="shared" si="114"/>
        <v/>
      </c>
      <c r="P599" s="7"/>
      <c r="Q599" s="10" t="s">
        <v>47</v>
      </c>
    </row>
    <row r="600" spans="2:17" x14ac:dyDescent="0.3">
      <c r="B600" s="8" t="str">
        <f t="shared" si="114"/>
        <v/>
      </c>
      <c r="C600" s="8" t="str">
        <f t="shared" si="114"/>
        <v/>
      </c>
      <c r="D600" s="8" t="str">
        <f t="shared" si="114"/>
        <v/>
      </c>
      <c r="E600" s="8" t="str">
        <f t="shared" si="114"/>
        <v/>
      </c>
      <c r="F600" s="8" t="str">
        <f t="shared" si="114"/>
        <v/>
      </c>
      <c r="G600" s="8" t="str">
        <f t="shared" si="114"/>
        <v/>
      </c>
      <c r="H600" s="8" t="str">
        <f t="shared" si="114"/>
        <v/>
      </c>
      <c r="I600" s="8" t="str">
        <f t="shared" si="114"/>
        <v/>
      </c>
      <c r="J600" s="8" t="str">
        <f t="shared" si="114"/>
        <v/>
      </c>
      <c r="K600" s="8" t="str">
        <f t="shared" si="114"/>
        <v/>
      </c>
      <c r="L600" s="8" t="str">
        <f t="shared" si="114"/>
        <v/>
      </c>
      <c r="M600" s="8" t="str">
        <f t="shared" si="114"/>
        <v/>
      </c>
      <c r="N600" s="9" t="str">
        <f t="shared" si="114"/>
        <v/>
      </c>
      <c r="O600" s="9" t="str">
        <f t="shared" si="114"/>
        <v/>
      </c>
      <c r="P600" s="7"/>
      <c r="Q600" s="10" t="s">
        <v>48</v>
      </c>
    </row>
    <row r="601" spans="2:17" x14ac:dyDescent="0.3">
      <c r="B601" s="8" t="str">
        <f t="shared" si="114"/>
        <v/>
      </c>
      <c r="C601" s="8" t="str">
        <f t="shared" si="114"/>
        <v/>
      </c>
      <c r="D601" s="8" t="str">
        <f t="shared" si="114"/>
        <v/>
      </c>
      <c r="E601" s="8" t="str">
        <f t="shared" si="114"/>
        <v/>
      </c>
      <c r="F601" s="8" t="str">
        <f t="shared" si="114"/>
        <v/>
      </c>
      <c r="G601" s="8" t="str">
        <f t="shared" si="114"/>
        <v/>
      </c>
      <c r="H601" s="8" t="str">
        <f t="shared" si="114"/>
        <v/>
      </c>
      <c r="I601" s="8" t="str">
        <f t="shared" si="114"/>
        <v/>
      </c>
      <c r="J601" s="8" t="str">
        <f t="shared" si="114"/>
        <v/>
      </c>
      <c r="K601" s="8" t="str">
        <f t="shared" si="114"/>
        <v/>
      </c>
      <c r="L601" s="8" t="str">
        <f t="shared" si="114"/>
        <v/>
      </c>
      <c r="M601" s="8" t="str">
        <f t="shared" si="114"/>
        <v/>
      </c>
      <c r="N601" s="9" t="str">
        <f t="shared" si="114"/>
        <v/>
      </c>
      <c r="O601" s="9" t="str">
        <f t="shared" si="114"/>
        <v/>
      </c>
      <c r="P601" s="7"/>
      <c r="Q601" s="10" t="s">
        <v>49</v>
      </c>
    </row>
    <row r="602" spans="2:17" x14ac:dyDescent="0.3">
      <c r="B602" s="8" t="str">
        <f t="shared" si="114"/>
        <v/>
      </c>
      <c r="C602" s="8" t="str">
        <f t="shared" si="114"/>
        <v/>
      </c>
      <c r="D602" s="8" t="str">
        <f t="shared" si="114"/>
        <v/>
      </c>
      <c r="E602" s="8" t="str">
        <f t="shared" si="114"/>
        <v/>
      </c>
      <c r="F602" s="8" t="str">
        <f t="shared" si="114"/>
        <v/>
      </c>
      <c r="G602" s="8" t="str">
        <f t="shared" si="114"/>
        <v/>
      </c>
      <c r="H602" s="8" t="str">
        <f t="shared" si="114"/>
        <v/>
      </c>
      <c r="I602" s="8" t="str">
        <f t="shared" si="114"/>
        <v/>
      </c>
      <c r="J602" s="8" t="str">
        <f t="shared" si="114"/>
        <v/>
      </c>
      <c r="K602" s="8" t="str">
        <f t="shared" si="114"/>
        <v/>
      </c>
      <c r="L602" s="8" t="str">
        <f t="shared" si="114"/>
        <v/>
      </c>
      <c r="M602" s="8" t="str">
        <f t="shared" si="114"/>
        <v/>
      </c>
      <c r="N602" s="9" t="str">
        <f t="shared" si="114"/>
        <v/>
      </c>
      <c r="O602" s="9" t="str">
        <f t="shared" si="114"/>
        <v/>
      </c>
      <c r="P602" s="7"/>
      <c r="Q602" s="10" t="s">
        <v>50</v>
      </c>
    </row>
    <row r="603" spans="2:17" x14ac:dyDescent="0.3">
      <c r="B603" s="139" t="e">
        <f t="shared" ref="B603:M603" si="115">B602/B$588</f>
        <v>#VALUE!</v>
      </c>
      <c r="C603" s="139" t="e">
        <f t="shared" si="115"/>
        <v>#VALUE!</v>
      </c>
      <c r="D603" s="139" t="e">
        <f t="shared" si="115"/>
        <v>#VALUE!</v>
      </c>
      <c r="E603" s="139" t="e">
        <f t="shared" si="115"/>
        <v>#VALUE!</v>
      </c>
      <c r="F603" s="139" t="e">
        <f t="shared" si="115"/>
        <v>#VALUE!</v>
      </c>
      <c r="G603" s="139" t="e">
        <f t="shared" si="115"/>
        <v>#VALUE!</v>
      </c>
      <c r="H603" s="139" t="e">
        <f t="shared" si="115"/>
        <v>#VALUE!</v>
      </c>
      <c r="I603" s="139" t="e">
        <f t="shared" si="115"/>
        <v>#VALUE!</v>
      </c>
      <c r="J603" s="139" t="e">
        <f t="shared" si="115"/>
        <v>#VALUE!</v>
      </c>
      <c r="K603" s="139" t="e">
        <f t="shared" si="115"/>
        <v>#VALUE!</v>
      </c>
      <c r="L603" s="139" t="e">
        <f t="shared" si="115"/>
        <v>#VALUE!</v>
      </c>
      <c r="M603" s="139" t="e">
        <f t="shared" si="115"/>
        <v>#VALUE!</v>
      </c>
      <c r="N603" s="139" t="e">
        <f>IFERROR(N602/N$588,IFERROR(N601/N$588,IFERROR(N600/N$588,N599/N$588)))</f>
        <v>#VALUE!</v>
      </c>
      <c r="O603" s="139" t="e">
        <f>IFERROR(O602/O$588,IFERROR(O601/O$588,IFERROR(O600/O$588,O599/O$588)))</f>
        <v>#VALUE!</v>
      </c>
      <c r="P603" s="7" t="e">
        <f>RATE(M$348-C$348,,-C603,M603)</f>
        <v>#VALUE!</v>
      </c>
      <c r="Q603" s="12" t="s">
        <v>69</v>
      </c>
    </row>
    <row r="604" spans="2:17" x14ac:dyDescent="0.3">
      <c r="B604" s="207" t="s">
        <v>70</v>
      </c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149"/>
    </row>
    <row r="605" spans="2:17" x14ac:dyDescent="0.3">
      <c r="B605" s="8" t="str">
        <f>IFERROR(B599+B611,"")</f>
        <v/>
      </c>
      <c r="C605" s="8" t="str">
        <f t="shared" ref="C605:O608" si="116">IFERROR(C599+C611,"")</f>
        <v/>
      </c>
      <c r="D605" s="8" t="str">
        <f t="shared" si="116"/>
        <v/>
      </c>
      <c r="E605" s="8" t="str">
        <f t="shared" si="116"/>
        <v/>
      </c>
      <c r="F605" s="8" t="str">
        <f t="shared" si="116"/>
        <v/>
      </c>
      <c r="G605" s="8" t="str">
        <f t="shared" si="116"/>
        <v/>
      </c>
      <c r="H605" s="8" t="str">
        <f t="shared" si="116"/>
        <v/>
      </c>
      <c r="I605" s="8" t="str">
        <f t="shared" si="116"/>
        <v/>
      </c>
      <c r="J605" s="8" t="str">
        <f t="shared" si="116"/>
        <v/>
      </c>
      <c r="K605" s="8" t="str">
        <f t="shared" si="116"/>
        <v/>
      </c>
      <c r="L605" s="8" t="str">
        <f t="shared" si="116"/>
        <v/>
      </c>
      <c r="M605" s="8" t="str">
        <f t="shared" si="116"/>
        <v/>
      </c>
      <c r="N605" s="9" t="str">
        <f t="shared" si="116"/>
        <v/>
      </c>
      <c r="O605" s="9" t="str">
        <f t="shared" si="116"/>
        <v/>
      </c>
      <c r="P605" s="7"/>
      <c r="Q605" s="10" t="s">
        <v>47</v>
      </c>
    </row>
    <row r="606" spans="2:17" x14ac:dyDescent="0.3">
      <c r="B606" s="8" t="str">
        <f t="shared" ref="B606:N608" si="117">IFERROR(B600+B612,"")</f>
        <v/>
      </c>
      <c r="C606" s="8" t="str">
        <f t="shared" si="117"/>
        <v/>
      </c>
      <c r="D606" s="8" t="str">
        <f t="shared" si="117"/>
        <v/>
      </c>
      <c r="E606" s="8" t="str">
        <f t="shared" si="117"/>
        <v/>
      </c>
      <c r="F606" s="8" t="str">
        <f t="shared" si="117"/>
        <v/>
      </c>
      <c r="G606" s="8" t="str">
        <f t="shared" si="117"/>
        <v/>
      </c>
      <c r="H606" s="8" t="str">
        <f t="shared" si="117"/>
        <v/>
      </c>
      <c r="I606" s="8" t="str">
        <f t="shared" si="117"/>
        <v/>
      </c>
      <c r="J606" s="8" t="str">
        <f t="shared" si="117"/>
        <v/>
      </c>
      <c r="K606" s="8" t="str">
        <f t="shared" si="117"/>
        <v/>
      </c>
      <c r="L606" s="8" t="str">
        <f t="shared" si="117"/>
        <v/>
      </c>
      <c r="M606" s="8" t="str">
        <f t="shared" si="117"/>
        <v/>
      </c>
      <c r="N606" s="9" t="str">
        <f t="shared" si="117"/>
        <v/>
      </c>
      <c r="O606" s="9" t="str">
        <f t="shared" si="116"/>
        <v/>
      </c>
      <c r="P606" s="7"/>
      <c r="Q606" s="10" t="s">
        <v>48</v>
      </c>
    </row>
    <row r="607" spans="2:17" x14ac:dyDescent="0.3">
      <c r="B607" s="8" t="str">
        <f t="shared" si="117"/>
        <v/>
      </c>
      <c r="C607" s="8" t="str">
        <f t="shared" si="117"/>
        <v/>
      </c>
      <c r="D607" s="8" t="str">
        <f t="shared" si="117"/>
        <v/>
      </c>
      <c r="E607" s="8" t="str">
        <f t="shared" si="117"/>
        <v/>
      </c>
      <c r="F607" s="8" t="str">
        <f t="shared" si="117"/>
        <v/>
      </c>
      <c r="G607" s="8" t="str">
        <f t="shared" si="117"/>
        <v/>
      </c>
      <c r="H607" s="8" t="str">
        <f t="shared" si="117"/>
        <v/>
      </c>
      <c r="I607" s="8" t="str">
        <f t="shared" si="117"/>
        <v/>
      </c>
      <c r="J607" s="8" t="str">
        <f t="shared" si="117"/>
        <v/>
      </c>
      <c r="K607" s="8" t="str">
        <f t="shared" si="117"/>
        <v/>
      </c>
      <c r="L607" s="8" t="str">
        <f t="shared" si="117"/>
        <v/>
      </c>
      <c r="M607" s="8" t="str">
        <f t="shared" si="117"/>
        <v/>
      </c>
      <c r="N607" s="9" t="str">
        <f t="shared" si="117"/>
        <v/>
      </c>
      <c r="O607" s="9" t="str">
        <f t="shared" si="116"/>
        <v/>
      </c>
      <c r="P607" s="7"/>
      <c r="Q607" s="10" t="s">
        <v>49</v>
      </c>
    </row>
    <row r="608" spans="2:17" x14ac:dyDescent="0.3">
      <c r="B608" s="8" t="str">
        <f t="shared" si="117"/>
        <v/>
      </c>
      <c r="C608" s="19" t="str">
        <f t="shared" si="117"/>
        <v/>
      </c>
      <c r="D608" s="19" t="str">
        <f t="shared" si="117"/>
        <v/>
      </c>
      <c r="E608" s="19" t="str">
        <f t="shared" si="117"/>
        <v/>
      </c>
      <c r="F608" s="19" t="str">
        <f t="shared" si="117"/>
        <v/>
      </c>
      <c r="G608" s="19" t="str">
        <f t="shared" si="117"/>
        <v/>
      </c>
      <c r="H608" s="19" t="str">
        <f t="shared" si="117"/>
        <v/>
      </c>
      <c r="I608" s="19" t="str">
        <f t="shared" si="117"/>
        <v/>
      </c>
      <c r="J608" s="19" t="str">
        <f t="shared" si="117"/>
        <v/>
      </c>
      <c r="K608" s="19" t="str">
        <f t="shared" si="117"/>
        <v/>
      </c>
      <c r="L608" s="19" t="str">
        <f t="shared" si="117"/>
        <v/>
      </c>
      <c r="M608" s="19" t="str">
        <f t="shared" si="117"/>
        <v/>
      </c>
      <c r="N608" s="19" t="str">
        <f t="shared" si="117"/>
        <v/>
      </c>
      <c r="O608" s="19" t="str">
        <f t="shared" si="116"/>
        <v/>
      </c>
      <c r="P608" s="7" t="e">
        <f>RATE(M$348-C$348,,-C608,M608)</f>
        <v>#VALUE!</v>
      </c>
      <c r="Q608" s="10" t="s">
        <v>50</v>
      </c>
    </row>
    <row r="609" spans="2:17" x14ac:dyDescent="0.3">
      <c r="B609" s="209" t="s">
        <v>45</v>
      </c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153"/>
      <c r="P609" s="7"/>
      <c r="Q609" s="10"/>
    </row>
    <row r="610" spans="2:17" x14ac:dyDescent="0.3">
      <c r="B610" s="201" t="s">
        <v>1117</v>
      </c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147"/>
    </row>
    <row r="611" spans="2:17" x14ac:dyDescent="0.3">
      <c r="B611" s="8" t="str">
        <f t="shared" ref="B611:O614" si="118">IFERROR(VLOOKUP($B$610,$221:$343,MATCH($Q611&amp;"/"&amp;B$348,$219:$219,0),FALSE),"")</f>
        <v/>
      </c>
      <c r="C611" s="8" t="str">
        <f t="shared" si="118"/>
        <v/>
      </c>
      <c r="D611" s="8" t="str">
        <f t="shared" si="118"/>
        <v/>
      </c>
      <c r="E611" s="8" t="str">
        <f t="shared" si="118"/>
        <v/>
      </c>
      <c r="F611" s="8" t="str">
        <f t="shared" si="118"/>
        <v/>
      </c>
      <c r="G611" s="8" t="str">
        <f t="shared" si="118"/>
        <v/>
      </c>
      <c r="H611" s="8" t="str">
        <f t="shared" si="118"/>
        <v/>
      </c>
      <c r="I611" s="8" t="str">
        <f t="shared" si="118"/>
        <v/>
      </c>
      <c r="J611" s="8" t="str">
        <f t="shared" si="118"/>
        <v/>
      </c>
      <c r="K611" s="8" t="str">
        <f t="shared" si="118"/>
        <v/>
      </c>
      <c r="L611" s="8" t="str">
        <f t="shared" si="118"/>
        <v/>
      </c>
      <c r="M611" s="8" t="str">
        <f t="shared" si="118"/>
        <v/>
      </c>
      <c r="N611" s="9" t="str">
        <f t="shared" si="118"/>
        <v/>
      </c>
      <c r="O611" s="9" t="str">
        <f t="shared" si="118"/>
        <v/>
      </c>
      <c r="P611" s="7"/>
      <c r="Q611" s="10" t="s">
        <v>47</v>
      </c>
    </row>
    <row r="612" spans="2:17" x14ac:dyDescent="0.3">
      <c r="B612" s="8" t="str">
        <f t="shared" si="118"/>
        <v/>
      </c>
      <c r="C612" s="8" t="str">
        <f t="shared" si="118"/>
        <v/>
      </c>
      <c r="D612" s="8" t="str">
        <f t="shared" si="118"/>
        <v/>
      </c>
      <c r="E612" s="8" t="str">
        <f t="shared" si="118"/>
        <v/>
      </c>
      <c r="F612" s="8" t="str">
        <f t="shared" si="118"/>
        <v/>
      </c>
      <c r="G612" s="8" t="str">
        <f t="shared" si="118"/>
        <v/>
      </c>
      <c r="H612" s="8" t="str">
        <f t="shared" si="118"/>
        <v/>
      </c>
      <c r="I612" s="8" t="str">
        <f t="shared" si="118"/>
        <v/>
      </c>
      <c r="J612" s="8" t="str">
        <f t="shared" si="118"/>
        <v/>
      </c>
      <c r="K612" s="8" t="str">
        <f t="shared" si="118"/>
        <v/>
      </c>
      <c r="L612" s="8" t="str">
        <f t="shared" si="118"/>
        <v/>
      </c>
      <c r="M612" s="8" t="str">
        <f t="shared" si="118"/>
        <v/>
      </c>
      <c r="N612" s="9" t="str">
        <f t="shared" si="118"/>
        <v/>
      </c>
      <c r="O612" s="9" t="str">
        <f t="shared" si="118"/>
        <v/>
      </c>
      <c r="P612" s="7"/>
      <c r="Q612" s="10" t="s">
        <v>48</v>
      </c>
    </row>
    <row r="613" spans="2:17" x14ac:dyDescent="0.3">
      <c r="B613" s="8" t="str">
        <f t="shared" si="118"/>
        <v/>
      </c>
      <c r="C613" s="8" t="str">
        <f t="shared" si="118"/>
        <v/>
      </c>
      <c r="D613" s="8" t="str">
        <f t="shared" si="118"/>
        <v/>
      </c>
      <c r="E613" s="8" t="str">
        <f t="shared" si="118"/>
        <v/>
      </c>
      <c r="F613" s="8" t="str">
        <f t="shared" si="118"/>
        <v/>
      </c>
      <c r="G613" s="8" t="str">
        <f t="shared" si="118"/>
        <v/>
      </c>
      <c r="H613" s="8" t="str">
        <f t="shared" si="118"/>
        <v/>
      </c>
      <c r="I613" s="8" t="str">
        <f t="shared" si="118"/>
        <v/>
      </c>
      <c r="J613" s="8" t="str">
        <f t="shared" si="118"/>
        <v/>
      </c>
      <c r="K613" s="8" t="str">
        <f t="shared" si="118"/>
        <v/>
      </c>
      <c r="L613" s="8" t="str">
        <f t="shared" si="118"/>
        <v/>
      </c>
      <c r="M613" s="8" t="str">
        <f t="shared" si="118"/>
        <v/>
      </c>
      <c r="N613" s="9" t="str">
        <f t="shared" si="118"/>
        <v/>
      </c>
      <c r="O613" s="9" t="str">
        <f t="shared" si="118"/>
        <v/>
      </c>
      <c r="P613" s="7"/>
      <c r="Q613" s="10" t="s">
        <v>49</v>
      </c>
    </row>
    <row r="614" spans="2:17" x14ac:dyDescent="0.3">
      <c r="B614" s="8" t="str">
        <f t="shared" si="118"/>
        <v/>
      </c>
      <c r="C614" s="8" t="str">
        <f t="shared" si="118"/>
        <v/>
      </c>
      <c r="D614" s="8" t="str">
        <f t="shared" si="118"/>
        <v/>
      </c>
      <c r="E614" s="8" t="str">
        <f t="shared" si="118"/>
        <v/>
      </c>
      <c r="F614" s="8" t="str">
        <f t="shared" si="118"/>
        <v/>
      </c>
      <c r="G614" s="8" t="str">
        <f t="shared" si="118"/>
        <v/>
      </c>
      <c r="H614" s="8" t="str">
        <f t="shared" si="118"/>
        <v/>
      </c>
      <c r="I614" s="8" t="str">
        <f t="shared" si="118"/>
        <v/>
      </c>
      <c r="J614" s="8" t="str">
        <f t="shared" si="118"/>
        <v/>
      </c>
      <c r="K614" s="8" t="str">
        <f t="shared" si="118"/>
        <v/>
      </c>
      <c r="L614" s="8" t="str">
        <f t="shared" si="118"/>
        <v/>
      </c>
      <c r="M614" s="8" t="str">
        <f t="shared" si="118"/>
        <v/>
      </c>
      <c r="N614" s="9" t="str">
        <f t="shared" si="118"/>
        <v/>
      </c>
      <c r="O614" s="9" t="str">
        <f t="shared" si="118"/>
        <v/>
      </c>
      <c r="P614" s="7"/>
      <c r="Q614" s="10" t="s">
        <v>50</v>
      </c>
    </row>
    <row r="615" spans="2:17" x14ac:dyDescent="0.3">
      <c r="B615" s="219" t="s">
        <v>1119</v>
      </c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151"/>
    </row>
    <row r="616" spans="2:17" x14ac:dyDescent="0.3">
      <c r="B616" s="8" t="str">
        <f t="shared" ref="B616:O619" si="119">IFERROR(VLOOKUP($B$615,$221:$343,MATCH($Q616&amp;"/"&amp;B$348,$219:$219,0),FALSE),"")</f>
        <v/>
      </c>
      <c r="C616" s="8" t="str">
        <f t="shared" si="119"/>
        <v/>
      </c>
      <c r="D616" s="8" t="str">
        <f t="shared" si="119"/>
        <v/>
      </c>
      <c r="E616" s="8" t="str">
        <f t="shared" si="119"/>
        <v/>
      </c>
      <c r="F616" s="8" t="str">
        <f t="shared" si="119"/>
        <v/>
      </c>
      <c r="G616" s="8" t="str">
        <f t="shared" si="119"/>
        <v/>
      </c>
      <c r="H616" s="8" t="str">
        <f t="shared" si="119"/>
        <v/>
      </c>
      <c r="I616" s="8" t="str">
        <f t="shared" si="119"/>
        <v/>
      </c>
      <c r="J616" s="8" t="str">
        <f t="shared" si="119"/>
        <v/>
      </c>
      <c r="K616" s="8" t="str">
        <f t="shared" si="119"/>
        <v/>
      </c>
      <c r="L616" s="8" t="str">
        <f t="shared" si="119"/>
        <v/>
      </c>
      <c r="M616" s="8" t="str">
        <f t="shared" si="119"/>
        <v/>
      </c>
      <c r="N616" s="9" t="str">
        <f t="shared" si="119"/>
        <v/>
      </c>
      <c r="O616" s="9" t="str">
        <f t="shared" si="119"/>
        <v/>
      </c>
      <c r="P616" s="7"/>
      <c r="Q616" s="10" t="s">
        <v>47</v>
      </c>
    </row>
    <row r="617" spans="2:17" x14ac:dyDescent="0.3">
      <c r="B617" s="8" t="str">
        <f t="shared" si="119"/>
        <v/>
      </c>
      <c r="C617" s="8" t="str">
        <f t="shared" si="119"/>
        <v/>
      </c>
      <c r="D617" s="8" t="str">
        <f t="shared" si="119"/>
        <v/>
      </c>
      <c r="E617" s="8" t="str">
        <f t="shared" si="119"/>
        <v/>
      </c>
      <c r="F617" s="8" t="str">
        <f t="shared" si="119"/>
        <v/>
      </c>
      <c r="G617" s="8" t="str">
        <f t="shared" si="119"/>
        <v/>
      </c>
      <c r="H617" s="8" t="str">
        <f t="shared" si="119"/>
        <v/>
      </c>
      <c r="I617" s="8" t="str">
        <f t="shared" si="119"/>
        <v/>
      </c>
      <c r="J617" s="8" t="str">
        <f t="shared" si="119"/>
        <v/>
      </c>
      <c r="K617" s="8" t="str">
        <f t="shared" si="119"/>
        <v/>
      </c>
      <c r="L617" s="8" t="str">
        <f t="shared" si="119"/>
        <v/>
      </c>
      <c r="M617" s="8" t="str">
        <f t="shared" si="119"/>
        <v/>
      </c>
      <c r="N617" s="9" t="str">
        <f t="shared" si="119"/>
        <v/>
      </c>
      <c r="O617" s="9" t="str">
        <f t="shared" si="119"/>
        <v/>
      </c>
      <c r="P617" s="7"/>
      <c r="Q617" s="10" t="s">
        <v>48</v>
      </c>
    </row>
    <row r="618" spans="2:17" x14ac:dyDescent="0.3">
      <c r="B618" s="8" t="str">
        <f t="shared" si="119"/>
        <v/>
      </c>
      <c r="C618" s="8" t="str">
        <f t="shared" si="119"/>
        <v/>
      </c>
      <c r="D618" s="8" t="str">
        <f t="shared" si="119"/>
        <v/>
      </c>
      <c r="E618" s="8" t="str">
        <f t="shared" si="119"/>
        <v/>
      </c>
      <c r="F618" s="8" t="str">
        <f t="shared" si="119"/>
        <v/>
      </c>
      <c r="G618" s="8" t="str">
        <f t="shared" si="119"/>
        <v/>
      </c>
      <c r="H618" s="8" t="str">
        <f t="shared" si="119"/>
        <v/>
      </c>
      <c r="I618" s="8" t="str">
        <f t="shared" si="119"/>
        <v/>
      </c>
      <c r="J618" s="8" t="str">
        <f t="shared" si="119"/>
        <v/>
      </c>
      <c r="K618" s="8" t="str">
        <f t="shared" si="119"/>
        <v/>
      </c>
      <c r="L618" s="8" t="str">
        <f t="shared" si="119"/>
        <v/>
      </c>
      <c r="M618" s="8" t="str">
        <f t="shared" si="119"/>
        <v/>
      </c>
      <c r="N618" s="9" t="str">
        <f t="shared" si="119"/>
        <v/>
      </c>
      <c r="O618" s="9" t="str">
        <f t="shared" si="119"/>
        <v/>
      </c>
      <c r="P618" s="7"/>
      <c r="Q618" s="10" t="s">
        <v>49</v>
      </c>
    </row>
    <row r="619" spans="2:17" x14ac:dyDescent="0.3">
      <c r="B619" s="8" t="str">
        <f t="shared" si="119"/>
        <v/>
      </c>
      <c r="C619" s="8" t="str">
        <f t="shared" si="119"/>
        <v/>
      </c>
      <c r="D619" s="8" t="str">
        <f t="shared" si="119"/>
        <v/>
      </c>
      <c r="E619" s="8" t="str">
        <f t="shared" si="119"/>
        <v/>
      </c>
      <c r="F619" s="8" t="str">
        <f t="shared" si="119"/>
        <v/>
      </c>
      <c r="G619" s="8" t="str">
        <f t="shared" si="119"/>
        <v/>
      </c>
      <c r="H619" s="8" t="str">
        <f t="shared" si="119"/>
        <v/>
      </c>
      <c r="I619" s="8" t="str">
        <f t="shared" si="119"/>
        <v/>
      </c>
      <c r="J619" s="8" t="str">
        <f t="shared" si="119"/>
        <v/>
      </c>
      <c r="K619" s="8" t="str">
        <f t="shared" si="119"/>
        <v/>
      </c>
      <c r="L619" s="8" t="str">
        <f t="shared" si="119"/>
        <v/>
      </c>
      <c r="M619" s="8" t="str">
        <f t="shared" si="119"/>
        <v/>
      </c>
      <c r="N619" s="9" t="str">
        <f t="shared" si="119"/>
        <v/>
      </c>
      <c r="O619" s="9" t="str">
        <f t="shared" si="119"/>
        <v/>
      </c>
      <c r="P619" s="7"/>
      <c r="Q619" s="10" t="s">
        <v>50</v>
      </c>
    </row>
    <row r="620" spans="2:17" x14ac:dyDescent="0.3">
      <c r="B620" s="207" t="s">
        <v>1144</v>
      </c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149"/>
    </row>
    <row r="621" spans="2:17" x14ac:dyDescent="0.3">
      <c r="B621" s="8" t="str">
        <f t="shared" ref="B621:O624" si="120">IFERROR(VLOOKUP($B$620,$221:$343,MATCH($Q621&amp;"/"&amp;B$348,$219:$219,0),FALSE),"")</f>
        <v/>
      </c>
      <c r="C621" s="8" t="str">
        <f t="shared" si="120"/>
        <v/>
      </c>
      <c r="D621" s="8" t="str">
        <f t="shared" si="120"/>
        <v/>
      </c>
      <c r="E621" s="8" t="str">
        <f t="shared" si="120"/>
        <v/>
      </c>
      <c r="F621" s="8" t="str">
        <f t="shared" si="120"/>
        <v/>
      </c>
      <c r="G621" s="8" t="str">
        <f t="shared" si="120"/>
        <v/>
      </c>
      <c r="H621" s="8" t="str">
        <f t="shared" si="120"/>
        <v/>
      </c>
      <c r="I621" s="8" t="str">
        <f t="shared" si="120"/>
        <v/>
      </c>
      <c r="J621" s="8" t="str">
        <f t="shared" si="120"/>
        <v/>
      </c>
      <c r="K621" s="8" t="str">
        <f t="shared" si="120"/>
        <v/>
      </c>
      <c r="L621" s="8" t="str">
        <f t="shared" si="120"/>
        <v/>
      </c>
      <c r="M621" s="8" t="str">
        <f t="shared" si="120"/>
        <v/>
      </c>
      <c r="N621" s="8" t="str">
        <f t="shared" si="120"/>
        <v/>
      </c>
      <c r="O621" s="8" t="str">
        <f t="shared" si="120"/>
        <v/>
      </c>
      <c r="P621" s="7"/>
      <c r="Q621" s="10" t="s">
        <v>47</v>
      </c>
    </row>
    <row r="622" spans="2:17" x14ac:dyDescent="0.3">
      <c r="B622" s="8" t="str">
        <f t="shared" si="120"/>
        <v/>
      </c>
      <c r="C622" s="8" t="str">
        <f t="shared" si="120"/>
        <v/>
      </c>
      <c r="D622" s="8" t="str">
        <f t="shared" si="120"/>
        <v/>
      </c>
      <c r="E622" s="8" t="str">
        <f t="shared" si="120"/>
        <v/>
      </c>
      <c r="F622" s="8" t="str">
        <f t="shared" si="120"/>
        <v/>
      </c>
      <c r="G622" s="8" t="str">
        <f t="shared" si="120"/>
        <v/>
      </c>
      <c r="H622" s="8" t="str">
        <f t="shared" si="120"/>
        <v/>
      </c>
      <c r="I622" s="8" t="str">
        <f t="shared" si="120"/>
        <v/>
      </c>
      <c r="J622" s="8" t="str">
        <f t="shared" si="120"/>
        <v/>
      </c>
      <c r="K622" s="8" t="str">
        <f t="shared" si="120"/>
        <v/>
      </c>
      <c r="L622" s="8" t="str">
        <f t="shared" si="120"/>
        <v/>
      </c>
      <c r="M622" s="8" t="str">
        <f t="shared" si="120"/>
        <v/>
      </c>
      <c r="N622" s="8" t="str">
        <f t="shared" si="120"/>
        <v/>
      </c>
      <c r="O622" s="8" t="str">
        <f t="shared" si="120"/>
        <v/>
      </c>
      <c r="P622" s="7"/>
      <c r="Q622" s="10" t="s">
        <v>48</v>
      </c>
    </row>
    <row r="623" spans="2:17" x14ac:dyDescent="0.3">
      <c r="B623" s="8" t="str">
        <f t="shared" si="120"/>
        <v/>
      </c>
      <c r="C623" s="8" t="str">
        <f t="shared" si="120"/>
        <v/>
      </c>
      <c r="D623" s="8" t="str">
        <f t="shared" si="120"/>
        <v/>
      </c>
      <c r="E623" s="8" t="str">
        <f t="shared" si="120"/>
        <v/>
      </c>
      <c r="F623" s="8" t="str">
        <f t="shared" si="120"/>
        <v/>
      </c>
      <c r="G623" s="8" t="str">
        <f t="shared" si="120"/>
        <v/>
      </c>
      <c r="H623" s="8" t="str">
        <f t="shared" si="120"/>
        <v/>
      </c>
      <c r="I623" s="8" t="str">
        <f t="shared" si="120"/>
        <v/>
      </c>
      <c r="J623" s="8" t="str">
        <f t="shared" si="120"/>
        <v/>
      </c>
      <c r="K623" s="8" t="str">
        <f t="shared" si="120"/>
        <v/>
      </c>
      <c r="L623" s="8" t="str">
        <f t="shared" si="120"/>
        <v/>
      </c>
      <c r="M623" s="8" t="str">
        <f t="shared" si="120"/>
        <v/>
      </c>
      <c r="N623" s="8" t="str">
        <f t="shared" si="120"/>
        <v/>
      </c>
      <c r="O623" s="8" t="str">
        <f t="shared" si="120"/>
        <v/>
      </c>
      <c r="P623" s="7"/>
      <c r="Q623" s="10" t="s">
        <v>49</v>
      </c>
    </row>
    <row r="624" spans="2:17" x14ac:dyDescent="0.3">
      <c r="B624" s="8" t="str">
        <f t="shared" si="120"/>
        <v/>
      </c>
      <c r="C624" s="8" t="str">
        <f t="shared" si="120"/>
        <v/>
      </c>
      <c r="D624" s="8" t="str">
        <f t="shared" si="120"/>
        <v/>
      </c>
      <c r="E624" s="8" t="str">
        <f t="shared" si="120"/>
        <v/>
      </c>
      <c r="F624" s="8" t="str">
        <f t="shared" si="120"/>
        <v/>
      </c>
      <c r="G624" s="8" t="str">
        <f t="shared" si="120"/>
        <v/>
      </c>
      <c r="H624" s="8" t="str">
        <f t="shared" si="120"/>
        <v/>
      </c>
      <c r="I624" s="8" t="str">
        <f t="shared" si="120"/>
        <v/>
      </c>
      <c r="J624" s="8" t="str">
        <f t="shared" si="120"/>
        <v/>
      </c>
      <c r="K624" s="8" t="str">
        <f t="shared" si="120"/>
        <v/>
      </c>
      <c r="L624" s="8" t="str">
        <f t="shared" si="120"/>
        <v/>
      </c>
      <c r="M624" s="8" t="str">
        <f t="shared" si="120"/>
        <v/>
      </c>
      <c r="N624" s="8" t="str">
        <f t="shared" si="120"/>
        <v/>
      </c>
      <c r="O624" s="8" t="str">
        <f t="shared" si="120"/>
        <v/>
      </c>
      <c r="P624" s="7"/>
      <c r="Q624" s="10" t="s">
        <v>50</v>
      </c>
    </row>
    <row r="625" spans="2:17" x14ac:dyDescent="0.3">
      <c r="B625" s="221" t="s">
        <v>1145</v>
      </c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141"/>
    </row>
    <row r="626" spans="2:17" x14ac:dyDescent="0.3">
      <c r="B626" s="8" t="str">
        <f t="shared" ref="B626:O629" si="121">IFERROR(VLOOKUP($B$625,$221:$343,MATCH($Q626&amp;"/"&amp;B$348,$219:$219,0),FALSE),"")</f>
        <v/>
      </c>
      <c r="C626" s="8" t="str">
        <f t="shared" si="121"/>
        <v/>
      </c>
      <c r="D626" s="8" t="str">
        <f t="shared" si="121"/>
        <v/>
      </c>
      <c r="E626" s="8" t="str">
        <f t="shared" si="121"/>
        <v/>
      </c>
      <c r="F626" s="8" t="str">
        <f t="shared" si="121"/>
        <v/>
      </c>
      <c r="G626" s="8" t="str">
        <f t="shared" si="121"/>
        <v/>
      </c>
      <c r="H626" s="8" t="str">
        <f t="shared" si="121"/>
        <v/>
      </c>
      <c r="I626" s="8" t="str">
        <f t="shared" si="121"/>
        <v/>
      </c>
      <c r="J626" s="8" t="str">
        <f t="shared" si="121"/>
        <v/>
      </c>
      <c r="K626" s="8" t="str">
        <f t="shared" si="121"/>
        <v/>
      </c>
      <c r="L626" s="8" t="str">
        <f t="shared" si="121"/>
        <v/>
      </c>
      <c r="M626" s="8" t="str">
        <f t="shared" si="121"/>
        <v/>
      </c>
      <c r="N626" s="9" t="str">
        <f t="shared" si="121"/>
        <v/>
      </c>
      <c r="O626" s="9" t="str">
        <f t="shared" si="121"/>
        <v/>
      </c>
      <c r="P626" s="7"/>
      <c r="Q626" s="10" t="s">
        <v>47</v>
      </c>
    </row>
    <row r="627" spans="2:17" x14ac:dyDescent="0.3">
      <c r="B627" s="8" t="str">
        <f t="shared" si="121"/>
        <v/>
      </c>
      <c r="C627" s="8" t="str">
        <f t="shared" si="121"/>
        <v/>
      </c>
      <c r="D627" s="8" t="str">
        <f t="shared" si="121"/>
        <v/>
      </c>
      <c r="E627" s="8" t="str">
        <f t="shared" si="121"/>
        <v/>
      </c>
      <c r="F627" s="8" t="str">
        <f t="shared" si="121"/>
        <v/>
      </c>
      <c r="G627" s="8" t="str">
        <f t="shared" si="121"/>
        <v/>
      </c>
      <c r="H627" s="8" t="str">
        <f t="shared" si="121"/>
        <v/>
      </c>
      <c r="I627" s="8" t="str">
        <f t="shared" si="121"/>
        <v/>
      </c>
      <c r="J627" s="8" t="str">
        <f t="shared" si="121"/>
        <v/>
      </c>
      <c r="K627" s="8" t="str">
        <f t="shared" si="121"/>
        <v/>
      </c>
      <c r="L627" s="8" t="str">
        <f t="shared" si="121"/>
        <v/>
      </c>
      <c r="M627" s="8" t="str">
        <f t="shared" si="121"/>
        <v/>
      </c>
      <c r="N627" s="9" t="str">
        <f t="shared" si="121"/>
        <v/>
      </c>
      <c r="O627" s="9" t="str">
        <f t="shared" si="121"/>
        <v/>
      </c>
      <c r="P627" s="7"/>
      <c r="Q627" s="10" t="s">
        <v>48</v>
      </c>
    </row>
    <row r="628" spans="2:17" x14ac:dyDescent="0.3">
      <c r="B628" s="8" t="str">
        <f t="shared" si="121"/>
        <v/>
      </c>
      <c r="C628" s="8" t="str">
        <f t="shared" si="121"/>
        <v/>
      </c>
      <c r="D628" s="8" t="str">
        <f t="shared" si="121"/>
        <v/>
      </c>
      <c r="E628" s="8" t="str">
        <f t="shared" si="121"/>
        <v/>
      </c>
      <c r="F628" s="8" t="str">
        <f t="shared" si="121"/>
        <v/>
      </c>
      <c r="G628" s="8" t="str">
        <f t="shared" si="121"/>
        <v/>
      </c>
      <c r="H628" s="8" t="str">
        <f t="shared" si="121"/>
        <v/>
      </c>
      <c r="I628" s="8" t="str">
        <f t="shared" si="121"/>
        <v/>
      </c>
      <c r="J628" s="8" t="str">
        <f t="shared" si="121"/>
        <v/>
      </c>
      <c r="K628" s="8" t="str">
        <f t="shared" si="121"/>
        <v/>
      </c>
      <c r="L628" s="8" t="str">
        <f t="shared" si="121"/>
        <v/>
      </c>
      <c r="M628" s="8" t="str">
        <f t="shared" si="121"/>
        <v/>
      </c>
      <c r="N628" s="9" t="str">
        <f t="shared" si="121"/>
        <v/>
      </c>
      <c r="O628" s="9" t="str">
        <f t="shared" si="121"/>
        <v/>
      </c>
      <c r="P628" s="7"/>
      <c r="Q628" s="10" t="s">
        <v>49</v>
      </c>
    </row>
    <row r="629" spans="2:17" x14ac:dyDescent="0.3">
      <c r="B629" s="8" t="str">
        <f t="shared" si="121"/>
        <v/>
      </c>
      <c r="C629" s="8" t="str">
        <f t="shared" si="121"/>
        <v/>
      </c>
      <c r="D629" s="8" t="str">
        <f t="shared" si="121"/>
        <v/>
      </c>
      <c r="E629" s="8" t="str">
        <f t="shared" si="121"/>
        <v/>
      </c>
      <c r="F629" s="8" t="str">
        <f t="shared" si="121"/>
        <v/>
      </c>
      <c r="G629" s="8" t="str">
        <f t="shared" si="121"/>
        <v/>
      </c>
      <c r="H629" s="8" t="str">
        <f t="shared" si="121"/>
        <v/>
      </c>
      <c r="I629" s="8" t="str">
        <f t="shared" si="121"/>
        <v/>
      </c>
      <c r="J629" s="8" t="str">
        <f t="shared" si="121"/>
        <v/>
      </c>
      <c r="K629" s="8" t="str">
        <f t="shared" si="121"/>
        <v/>
      </c>
      <c r="L629" s="8" t="str">
        <f t="shared" si="121"/>
        <v/>
      </c>
      <c r="M629" s="8" t="str">
        <f t="shared" si="121"/>
        <v/>
      </c>
      <c r="N629" s="9" t="str">
        <f t="shared" si="121"/>
        <v/>
      </c>
      <c r="O629" s="9" t="str">
        <f t="shared" si="121"/>
        <v/>
      </c>
      <c r="P629" s="7"/>
      <c r="Q629" s="10" t="s">
        <v>50</v>
      </c>
    </row>
    <row r="630" spans="2:17" x14ac:dyDescent="0.3">
      <c r="B630" s="223" t="s">
        <v>71</v>
      </c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154"/>
      <c r="P630" s="29"/>
      <c r="Q630" s="100"/>
    </row>
    <row r="631" spans="2:17" x14ac:dyDescent="0.3">
      <c r="B631" s="211" t="s">
        <v>72</v>
      </c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155"/>
      <c r="P631" s="29"/>
      <c r="Q631" s="100"/>
    </row>
    <row r="632" spans="2:17" x14ac:dyDescent="0.3">
      <c r="B632" s="30" t="e">
        <f t="shared" ref="B632:O632" si="122">B588/B402</f>
        <v>#VALUE!</v>
      </c>
      <c r="C632" s="30" t="e">
        <f t="shared" si="122"/>
        <v>#VALUE!</v>
      </c>
      <c r="D632" s="30" t="e">
        <f t="shared" si="122"/>
        <v>#VALUE!</v>
      </c>
      <c r="E632" s="30" t="e">
        <f t="shared" si="122"/>
        <v>#VALUE!</v>
      </c>
      <c r="F632" s="30" t="e">
        <f t="shared" si="122"/>
        <v>#VALUE!</v>
      </c>
      <c r="G632" s="30" t="e">
        <f t="shared" si="122"/>
        <v>#VALUE!</v>
      </c>
      <c r="H632" s="30" t="e">
        <f t="shared" si="122"/>
        <v>#VALUE!</v>
      </c>
      <c r="I632" s="30" t="e">
        <f t="shared" si="122"/>
        <v>#VALUE!</v>
      </c>
      <c r="J632" s="30" t="e">
        <f t="shared" si="122"/>
        <v>#VALUE!</v>
      </c>
      <c r="K632" s="30" t="e">
        <f t="shared" si="122"/>
        <v>#VALUE!</v>
      </c>
      <c r="L632" s="30" t="e">
        <f t="shared" si="122"/>
        <v>#VALUE!</v>
      </c>
      <c r="M632" s="30" t="e">
        <f t="shared" si="122"/>
        <v>#VALUE!</v>
      </c>
      <c r="N632" s="30" t="e">
        <f t="shared" si="122"/>
        <v>#VALUE!</v>
      </c>
      <c r="O632" s="30" t="e">
        <f t="shared" si="122"/>
        <v>#VALUE!</v>
      </c>
      <c r="P632" s="7" t="e">
        <f>RATE(M$348-C$348,,-C632,M632)</f>
        <v>#VALUE!</v>
      </c>
      <c r="Q632" s="100" t="s">
        <v>73</v>
      </c>
    </row>
    <row r="633" spans="2:17" x14ac:dyDescent="0.3">
      <c r="B633" s="30" t="e">
        <f t="shared" ref="B633:O633" si="123">((B551*(1-B582))/(B457+B432))</f>
        <v>#DIV/0!</v>
      </c>
      <c r="C633" s="30" t="e">
        <f t="shared" si="123"/>
        <v>#DIV/0!</v>
      </c>
      <c r="D633" s="30" t="e">
        <f t="shared" si="123"/>
        <v>#DIV/0!</v>
      </c>
      <c r="E633" s="30" t="e">
        <f t="shared" si="123"/>
        <v>#DIV/0!</v>
      </c>
      <c r="F633" s="30" t="e">
        <f t="shared" si="123"/>
        <v>#DIV/0!</v>
      </c>
      <c r="G633" s="30" t="e">
        <f t="shared" si="123"/>
        <v>#DIV/0!</v>
      </c>
      <c r="H633" s="30" t="e">
        <f t="shared" si="123"/>
        <v>#DIV/0!</v>
      </c>
      <c r="I633" s="30" t="e">
        <f t="shared" si="123"/>
        <v>#DIV/0!</v>
      </c>
      <c r="J633" s="30" t="e">
        <f t="shared" si="123"/>
        <v>#DIV/0!</v>
      </c>
      <c r="K633" s="30" t="e">
        <f t="shared" si="123"/>
        <v>#DIV/0!</v>
      </c>
      <c r="L633" s="30" t="e">
        <f t="shared" si="123"/>
        <v>#DIV/0!</v>
      </c>
      <c r="M633" s="30" t="e">
        <f t="shared" si="123"/>
        <v>#DIV/0!</v>
      </c>
      <c r="N633" s="30" t="e">
        <f t="shared" si="123"/>
        <v>#VALUE!</v>
      </c>
      <c r="O633" s="30" t="e">
        <f t="shared" si="123"/>
        <v>#VALUE!</v>
      </c>
      <c r="P633" s="7" t="e">
        <f>RATE(M$348-C$348,,-C633,M633)</f>
        <v>#DIV/0!</v>
      </c>
      <c r="Q633" s="100" t="s">
        <v>74</v>
      </c>
    </row>
    <row r="634" spans="2:17" x14ac:dyDescent="0.3">
      <c r="B634" s="30" t="e">
        <f t="shared" ref="B634:O634" si="124">B588/B457</f>
        <v>#VALUE!</v>
      </c>
      <c r="C634" s="30" t="e">
        <f t="shared" si="124"/>
        <v>#VALUE!</v>
      </c>
      <c r="D634" s="30" t="e">
        <f t="shared" si="124"/>
        <v>#VALUE!</v>
      </c>
      <c r="E634" s="30" t="e">
        <f t="shared" si="124"/>
        <v>#VALUE!</v>
      </c>
      <c r="F634" s="30" t="e">
        <f t="shared" si="124"/>
        <v>#VALUE!</v>
      </c>
      <c r="G634" s="30" t="e">
        <f t="shared" si="124"/>
        <v>#VALUE!</v>
      </c>
      <c r="H634" s="30" t="e">
        <f t="shared" si="124"/>
        <v>#VALUE!</v>
      </c>
      <c r="I634" s="30" t="e">
        <f t="shared" si="124"/>
        <v>#VALUE!</v>
      </c>
      <c r="J634" s="30" t="e">
        <f t="shared" si="124"/>
        <v>#VALUE!</v>
      </c>
      <c r="K634" s="30" t="e">
        <f t="shared" si="124"/>
        <v>#VALUE!</v>
      </c>
      <c r="L634" s="30" t="e">
        <f t="shared" si="124"/>
        <v>#VALUE!</v>
      </c>
      <c r="M634" s="30" t="e">
        <f t="shared" si="124"/>
        <v>#VALUE!</v>
      </c>
      <c r="N634" s="30" t="e">
        <f t="shared" si="124"/>
        <v>#VALUE!</v>
      </c>
      <c r="O634" s="30" t="e">
        <f t="shared" si="124"/>
        <v>#VALUE!</v>
      </c>
      <c r="P634" s="7" t="e">
        <f>RATE(M$348-C$348,,-C634,M634)</f>
        <v>#VALUE!</v>
      </c>
      <c r="Q634" s="100" t="s">
        <v>75</v>
      </c>
    </row>
    <row r="635" spans="2:17" x14ac:dyDescent="0.3">
      <c r="B635" s="211" t="s">
        <v>1150</v>
      </c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155"/>
      <c r="P635" s="29"/>
      <c r="Q635" s="100"/>
    </row>
    <row r="636" spans="2:17" x14ac:dyDescent="0.3">
      <c r="B636" s="14" t="e">
        <f t="shared" ref="B636:O636" si="125">B432/B457</f>
        <v>#VALUE!</v>
      </c>
      <c r="C636" s="28" t="e">
        <f t="shared" si="125"/>
        <v>#VALUE!</v>
      </c>
      <c r="D636" s="28" t="e">
        <f t="shared" si="125"/>
        <v>#VALUE!</v>
      </c>
      <c r="E636" s="28" t="e">
        <f t="shared" si="125"/>
        <v>#VALUE!</v>
      </c>
      <c r="F636" s="28" t="e">
        <f t="shared" si="125"/>
        <v>#VALUE!</v>
      </c>
      <c r="G636" s="28" t="e">
        <f t="shared" si="125"/>
        <v>#VALUE!</v>
      </c>
      <c r="H636" s="28" t="e">
        <f t="shared" si="125"/>
        <v>#VALUE!</v>
      </c>
      <c r="I636" s="28" t="e">
        <f t="shared" si="125"/>
        <v>#VALUE!</v>
      </c>
      <c r="J636" s="28" t="e">
        <f t="shared" si="125"/>
        <v>#VALUE!</v>
      </c>
      <c r="K636" s="28" t="e">
        <f t="shared" si="125"/>
        <v>#VALUE!</v>
      </c>
      <c r="L636" s="28" t="e">
        <f t="shared" si="125"/>
        <v>#VALUE!</v>
      </c>
      <c r="M636" s="28" t="e">
        <f t="shared" si="125"/>
        <v>#VALUE!</v>
      </c>
      <c r="N636" s="28" t="e">
        <f t="shared" si="125"/>
        <v>#VALUE!</v>
      </c>
      <c r="O636" s="28" t="e">
        <f t="shared" si="125"/>
        <v>#VALUE!</v>
      </c>
      <c r="P636" s="7" t="e">
        <f>RATE(M$348-C$348,,-C636,M636)</f>
        <v>#VALUE!</v>
      </c>
      <c r="Q636" s="100" t="s">
        <v>76</v>
      </c>
    </row>
    <row r="637" spans="2:17" x14ac:dyDescent="0.3">
      <c r="B637" s="14" t="e">
        <f t="shared" ref="B637:O637" si="126">B432/B588</f>
        <v>#VALUE!</v>
      </c>
      <c r="C637" s="28" t="e">
        <f t="shared" si="126"/>
        <v>#VALUE!</v>
      </c>
      <c r="D637" s="28" t="e">
        <f t="shared" si="126"/>
        <v>#VALUE!</v>
      </c>
      <c r="E637" s="28" t="e">
        <f t="shared" si="126"/>
        <v>#VALUE!</v>
      </c>
      <c r="F637" s="28" t="e">
        <f t="shared" si="126"/>
        <v>#VALUE!</v>
      </c>
      <c r="G637" s="28" t="e">
        <f t="shared" si="126"/>
        <v>#VALUE!</v>
      </c>
      <c r="H637" s="28" t="e">
        <f t="shared" si="126"/>
        <v>#VALUE!</v>
      </c>
      <c r="I637" s="28" t="e">
        <f t="shared" si="126"/>
        <v>#VALUE!</v>
      </c>
      <c r="J637" s="28" t="e">
        <f t="shared" si="126"/>
        <v>#VALUE!</v>
      </c>
      <c r="K637" s="28" t="e">
        <f t="shared" si="126"/>
        <v>#VALUE!</v>
      </c>
      <c r="L637" s="28" t="e">
        <f t="shared" si="126"/>
        <v>#VALUE!</v>
      </c>
      <c r="M637" s="28" t="e">
        <f t="shared" si="126"/>
        <v>#VALUE!</v>
      </c>
      <c r="N637" s="28" t="e">
        <f t="shared" si="126"/>
        <v>#VALUE!</v>
      </c>
      <c r="O637" s="28" t="e">
        <f t="shared" si="126"/>
        <v>#VALUE!</v>
      </c>
      <c r="P637" s="7" t="e">
        <f>RATE(M$348-C$348,,-C637,M637)</f>
        <v>#VALUE!</v>
      </c>
      <c r="Q637" s="100" t="s">
        <v>77</v>
      </c>
    </row>
    <row r="638" spans="2:17" x14ac:dyDescent="0.3">
      <c r="B638" s="211" t="s">
        <v>78</v>
      </c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155"/>
      <c r="P638" s="29"/>
      <c r="Q638" s="100"/>
    </row>
    <row r="639" spans="2:17" x14ac:dyDescent="0.3">
      <c r="B639" s="8"/>
      <c r="C639" s="8"/>
      <c r="D639" s="101"/>
      <c r="E639" s="8"/>
      <c r="F639" s="101"/>
      <c r="G639" s="8"/>
      <c r="H639" s="101"/>
      <c r="I639" s="8"/>
      <c r="J639" s="101"/>
      <c r="K639" s="8"/>
      <c r="L639" s="101"/>
      <c r="M639" s="8"/>
      <c r="N639" s="9"/>
      <c r="O639" s="9"/>
      <c r="P639" s="31"/>
      <c r="Q639" s="102" t="s">
        <v>79</v>
      </c>
    </row>
    <row r="640" spans="2:17" x14ac:dyDescent="0.3">
      <c r="B640" s="14" t="e">
        <f t="shared" ref="B640:O640" si="127">B457/B639</f>
        <v>#VALUE!</v>
      </c>
      <c r="C640" s="14" t="e">
        <f t="shared" si="127"/>
        <v>#VALUE!</v>
      </c>
      <c r="D640" s="14" t="e">
        <f t="shared" si="127"/>
        <v>#VALUE!</v>
      </c>
      <c r="E640" s="14" t="e">
        <f t="shared" si="127"/>
        <v>#VALUE!</v>
      </c>
      <c r="F640" s="14" t="e">
        <f t="shared" si="127"/>
        <v>#VALUE!</v>
      </c>
      <c r="G640" s="14" t="e">
        <f t="shared" si="127"/>
        <v>#VALUE!</v>
      </c>
      <c r="H640" s="14" t="e">
        <f t="shared" si="127"/>
        <v>#VALUE!</v>
      </c>
      <c r="I640" s="14" t="e">
        <f t="shared" si="127"/>
        <v>#VALUE!</v>
      </c>
      <c r="J640" s="14" t="e">
        <f t="shared" si="127"/>
        <v>#VALUE!</v>
      </c>
      <c r="K640" s="14" t="e">
        <f t="shared" si="127"/>
        <v>#VALUE!</v>
      </c>
      <c r="L640" s="14" t="e">
        <f t="shared" si="127"/>
        <v>#VALUE!</v>
      </c>
      <c r="M640" s="14" t="e">
        <f t="shared" si="127"/>
        <v>#VALUE!</v>
      </c>
      <c r="N640" s="14" t="e">
        <f t="shared" si="127"/>
        <v>#VALUE!</v>
      </c>
      <c r="O640" s="14" t="e">
        <f t="shared" si="127"/>
        <v>#VALUE!</v>
      </c>
      <c r="P640" s="7" t="e">
        <f>RATE(M$348-C$348,,-C640,M640)</f>
        <v>#VALUE!</v>
      </c>
      <c r="Q640" s="102" t="s">
        <v>80</v>
      </c>
    </row>
    <row r="641" spans="1:18" x14ac:dyDescent="0.3">
      <c r="B641" s="14" t="e">
        <f t="shared" ref="B641:O641" si="128">B588/B639</f>
        <v>#DIV/0!</v>
      </c>
      <c r="C641" s="14" t="e">
        <f t="shared" si="128"/>
        <v>#DIV/0!</v>
      </c>
      <c r="D641" s="14" t="e">
        <f t="shared" si="128"/>
        <v>#DIV/0!</v>
      </c>
      <c r="E641" s="14" t="e">
        <f t="shared" si="128"/>
        <v>#DIV/0!</v>
      </c>
      <c r="F641" s="14" t="e">
        <f t="shared" si="128"/>
        <v>#DIV/0!</v>
      </c>
      <c r="G641" s="14" t="e">
        <f t="shared" si="128"/>
        <v>#DIV/0!</v>
      </c>
      <c r="H641" s="14" t="e">
        <f t="shared" si="128"/>
        <v>#DIV/0!</v>
      </c>
      <c r="I641" s="14" t="e">
        <f t="shared" si="128"/>
        <v>#DIV/0!</v>
      </c>
      <c r="J641" s="14" t="e">
        <f t="shared" si="128"/>
        <v>#DIV/0!</v>
      </c>
      <c r="K641" s="14" t="e">
        <f t="shared" si="128"/>
        <v>#DIV/0!</v>
      </c>
      <c r="L641" s="14" t="e">
        <f t="shared" si="128"/>
        <v>#DIV/0!</v>
      </c>
      <c r="M641" s="14" t="e">
        <f t="shared" si="128"/>
        <v>#DIV/0!</v>
      </c>
      <c r="N641" s="14" t="e">
        <f t="shared" si="128"/>
        <v>#VALUE!</v>
      </c>
      <c r="O641" s="14" t="e">
        <f t="shared" si="128"/>
        <v>#VALUE!</v>
      </c>
      <c r="P641" s="7" t="e">
        <f>RATE(M$348-C$348,,-C641,M641)</f>
        <v>#DIV/0!</v>
      </c>
      <c r="Q641" s="100" t="s">
        <v>81</v>
      </c>
    </row>
    <row r="642" spans="1:18" x14ac:dyDescent="0.3">
      <c r="B642" s="103"/>
      <c r="C642" s="103" t="e">
        <f t="shared" ref="C642:M642" si="129">+C641/B641-1</f>
        <v>#DIV/0!</v>
      </c>
      <c r="D642" s="104" t="e">
        <f t="shared" si="129"/>
        <v>#DIV/0!</v>
      </c>
      <c r="E642" s="103" t="e">
        <f t="shared" si="129"/>
        <v>#DIV/0!</v>
      </c>
      <c r="F642" s="104" t="e">
        <f t="shared" si="129"/>
        <v>#DIV/0!</v>
      </c>
      <c r="G642" s="103" t="e">
        <f t="shared" si="129"/>
        <v>#DIV/0!</v>
      </c>
      <c r="H642" s="104" t="e">
        <f t="shared" si="129"/>
        <v>#DIV/0!</v>
      </c>
      <c r="I642" s="103" t="e">
        <f t="shared" si="129"/>
        <v>#DIV/0!</v>
      </c>
      <c r="J642" s="104" t="e">
        <f t="shared" si="129"/>
        <v>#DIV/0!</v>
      </c>
      <c r="K642" s="103" t="e">
        <f t="shared" si="129"/>
        <v>#DIV/0!</v>
      </c>
      <c r="L642" s="104" t="e">
        <f t="shared" si="129"/>
        <v>#DIV/0!</v>
      </c>
      <c r="M642" s="103" t="e">
        <f t="shared" si="129"/>
        <v>#DIV/0!</v>
      </c>
      <c r="N642" s="105" t="e">
        <f>+N641/M641-1</f>
        <v>#VALUE!</v>
      </c>
      <c r="O642" s="105" t="e">
        <f>+O641/N641-1</f>
        <v>#VALUE!</v>
      </c>
      <c r="P642" s="32"/>
      <c r="Q642" s="106" t="s">
        <v>82</v>
      </c>
    </row>
    <row r="643" spans="1:18" x14ac:dyDescent="0.3"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7" t="e">
        <f>RATE(M$348-C$348,,-C643,M643)</f>
        <v>#NUM!</v>
      </c>
      <c r="Q643" s="102" t="s">
        <v>83</v>
      </c>
    </row>
    <row r="644" spans="1:18" x14ac:dyDescent="0.3">
      <c r="B644" s="103" t="e">
        <f t="shared" ref="B644:O644" si="130">+B643/B653</f>
        <v>#DIV/0!</v>
      </c>
      <c r="C644" s="103" t="e">
        <f t="shared" si="130"/>
        <v>#DIV/0!</v>
      </c>
      <c r="D644" s="104" t="e">
        <f t="shared" si="130"/>
        <v>#DIV/0!</v>
      </c>
      <c r="E644" s="103" t="e">
        <f t="shared" si="130"/>
        <v>#DIV/0!</v>
      </c>
      <c r="F644" s="104" t="e">
        <f t="shared" si="130"/>
        <v>#DIV/0!</v>
      </c>
      <c r="G644" s="103" t="e">
        <f t="shared" si="130"/>
        <v>#DIV/0!</v>
      </c>
      <c r="H644" s="104" t="e">
        <f t="shared" si="130"/>
        <v>#DIV/0!</v>
      </c>
      <c r="I644" s="103" t="e">
        <f t="shared" si="130"/>
        <v>#DIV/0!</v>
      </c>
      <c r="J644" s="104" t="e">
        <f t="shared" si="130"/>
        <v>#DIV/0!</v>
      </c>
      <c r="K644" s="103" t="e">
        <f t="shared" si="130"/>
        <v>#DIV/0!</v>
      </c>
      <c r="L644" s="104" t="e">
        <f t="shared" si="130"/>
        <v>#DIV/0!</v>
      </c>
      <c r="M644" s="103" t="e">
        <f t="shared" si="130"/>
        <v>#DIV/0!</v>
      </c>
      <c r="N644" s="105" t="e">
        <f t="shared" si="130"/>
        <v>#DIV/0!</v>
      </c>
      <c r="O644" s="105">
        <f t="shared" si="130"/>
        <v>0</v>
      </c>
      <c r="P644" s="7" t="e">
        <f>RATE(M$348-C$348,,-C644,M644)</f>
        <v>#DIV/0!</v>
      </c>
      <c r="Q644" s="106" t="s">
        <v>84</v>
      </c>
    </row>
    <row r="645" spans="1:18" x14ac:dyDescent="0.3">
      <c r="B645" s="107" t="e">
        <f t="shared" ref="B645:M645" si="131">+B643/B641</f>
        <v>#DIV/0!</v>
      </c>
      <c r="C645" s="107" t="e">
        <f t="shared" si="131"/>
        <v>#DIV/0!</v>
      </c>
      <c r="D645" s="108" t="e">
        <f t="shared" si="131"/>
        <v>#DIV/0!</v>
      </c>
      <c r="E645" s="107" t="e">
        <f t="shared" si="131"/>
        <v>#DIV/0!</v>
      </c>
      <c r="F645" s="108" t="e">
        <f t="shared" si="131"/>
        <v>#DIV/0!</v>
      </c>
      <c r="G645" s="107" t="e">
        <f t="shared" si="131"/>
        <v>#DIV/0!</v>
      </c>
      <c r="H645" s="108" t="e">
        <f t="shared" si="131"/>
        <v>#DIV/0!</v>
      </c>
      <c r="I645" s="107" t="e">
        <f t="shared" si="131"/>
        <v>#DIV/0!</v>
      </c>
      <c r="J645" s="108" t="e">
        <f t="shared" si="131"/>
        <v>#DIV/0!</v>
      </c>
      <c r="K645" s="107" t="e">
        <f t="shared" si="131"/>
        <v>#DIV/0!</v>
      </c>
      <c r="L645" s="108" t="e">
        <f t="shared" si="131"/>
        <v>#DIV/0!</v>
      </c>
      <c r="M645" s="107" t="e">
        <f t="shared" si="131"/>
        <v>#DIV/0!</v>
      </c>
      <c r="N645" s="109" t="e">
        <f>+N643/N641</f>
        <v>#VALUE!</v>
      </c>
      <c r="O645" s="109" t="e">
        <f>+O643/O641</f>
        <v>#VALUE!</v>
      </c>
      <c r="P645" s="29"/>
      <c r="Q645" s="110" t="s">
        <v>85</v>
      </c>
    </row>
    <row r="646" spans="1:18" x14ac:dyDescent="0.3">
      <c r="B646" s="17">
        <f t="shared" ref="B646:M646" si="132">+B653*B639</f>
        <v>0</v>
      </c>
      <c r="C646" s="17">
        <f t="shared" si="132"/>
        <v>0</v>
      </c>
      <c r="D646" s="17">
        <f t="shared" si="132"/>
        <v>0</v>
      </c>
      <c r="E646" s="17">
        <f t="shared" si="132"/>
        <v>0</v>
      </c>
      <c r="F646" s="17">
        <f t="shared" si="132"/>
        <v>0</v>
      </c>
      <c r="G646" s="17">
        <f t="shared" si="132"/>
        <v>0</v>
      </c>
      <c r="H646" s="17">
        <f t="shared" si="132"/>
        <v>0</v>
      </c>
      <c r="I646" s="17">
        <f t="shared" si="132"/>
        <v>0</v>
      </c>
      <c r="J646" s="17">
        <f t="shared" si="132"/>
        <v>0</v>
      </c>
      <c r="K646" s="17">
        <f t="shared" si="132"/>
        <v>0</v>
      </c>
      <c r="L646" s="17">
        <f t="shared" si="132"/>
        <v>0</v>
      </c>
      <c r="M646" s="17">
        <f t="shared" si="132"/>
        <v>0</v>
      </c>
      <c r="N646" s="17">
        <f>+N653*N639</f>
        <v>0</v>
      </c>
      <c r="O646" s="17">
        <f>+O653*O639</f>
        <v>0</v>
      </c>
      <c r="P646" s="7" t="e">
        <f>RATE(M$348-C$348,,-C646,M646)</f>
        <v>#NUM!</v>
      </c>
      <c r="Q646" s="100" t="s">
        <v>86</v>
      </c>
    </row>
    <row r="647" spans="1:18" x14ac:dyDescent="0.3">
      <c r="B647" s="33" t="e">
        <f t="shared" ref="B647:M647" si="133">+B653/B$640</f>
        <v>#VALUE!</v>
      </c>
      <c r="C647" s="33" t="e">
        <f t="shared" si="133"/>
        <v>#VALUE!</v>
      </c>
      <c r="D647" s="34" t="e">
        <f t="shared" si="133"/>
        <v>#VALUE!</v>
      </c>
      <c r="E647" s="33" t="e">
        <f t="shared" si="133"/>
        <v>#VALUE!</v>
      </c>
      <c r="F647" s="34" t="e">
        <f t="shared" si="133"/>
        <v>#VALUE!</v>
      </c>
      <c r="G647" s="33" t="e">
        <f t="shared" si="133"/>
        <v>#VALUE!</v>
      </c>
      <c r="H647" s="34" t="e">
        <f t="shared" si="133"/>
        <v>#VALUE!</v>
      </c>
      <c r="I647" s="33" t="e">
        <f t="shared" si="133"/>
        <v>#VALUE!</v>
      </c>
      <c r="J647" s="34" t="e">
        <f t="shared" si="133"/>
        <v>#VALUE!</v>
      </c>
      <c r="K647" s="33" t="e">
        <f t="shared" si="133"/>
        <v>#VALUE!</v>
      </c>
      <c r="L647" s="34" t="e">
        <f t="shared" si="133"/>
        <v>#VALUE!</v>
      </c>
      <c r="M647" s="33" t="e">
        <f t="shared" si="133"/>
        <v>#VALUE!</v>
      </c>
      <c r="N647" s="35" t="e">
        <f>+N653/N$640</f>
        <v>#VALUE!</v>
      </c>
      <c r="O647" s="35" t="e">
        <f>+O653/O$640</f>
        <v>#VALUE!</v>
      </c>
      <c r="P647" s="36" t="e">
        <f>(SUM(B647:N647)-MAX(B647:N647)-MIN(B647:N647))/(COUNTA(B647:N647)-2)</f>
        <v>#VALUE!</v>
      </c>
      <c r="Q647" s="37" t="s">
        <v>87</v>
      </c>
    </row>
    <row r="648" spans="1:18" x14ac:dyDescent="0.3">
      <c r="B648" s="33" t="e">
        <f t="shared" ref="B648:M648" si="134">+B653/B$641</f>
        <v>#DIV/0!</v>
      </c>
      <c r="C648" s="33" t="e">
        <f t="shared" si="134"/>
        <v>#DIV/0!</v>
      </c>
      <c r="D648" s="34" t="e">
        <f t="shared" si="134"/>
        <v>#DIV/0!</v>
      </c>
      <c r="E648" s="33" t="e">
        <f t="shared" si="134"/>
        <v>#DIV/0!</v>
      </c>
      <c r="F648" s="34" t="e">
        <f t="shared" si="134"/>
        <v>#DIV/0!</v>
      </c>
      <c r="G648" s="33" t="e">
        <f t="shared" si="134"/>
        <v>#DIV/0!</v>
      </c>
      <c r="H648" s="34" t="e">
        <f t="shared" si="134"/>
        <v>#DIV/0!</v>
      </c>
      <c r="I648" s="33" t="e">
        <f t="shared" si="134"/>
        <v>#DIV/0!</v>
      </c>
      <c r="J648" s="34" t="e">
        <f t="shared" si="134"/>
        <v>#DIV/0!</v>
      </c>
      <c r="K648" s="33" t="e">
        <f t="shared" si="134"/>
        <v>#DIV/0!</v>
      </c>
      <c r="L648" s="34" t="e">
        <f t="shared" si="134"/>
        <v>#DIV/0!</v>
      </c>
      <c r="M648" s="33" t="e">
        <f t="shared" si="134"/>
        <v>#DIV/0!</v>
      </c>
      <c r="N648" s="35" t="e">
        <f>+N653/N$641</f>
        <v>#VALUE!</v>
      </c>
      <c r="O648" s="35" t="e">
        <f>+O653/O$641</f>
        <v>#VALUE!</v>
      </c>
      <c r="P648" s="36" t="e">
        <f>(SUM(B648:N648)-MAX(B648:N648)-MIN(B648:N648))/(COUNTA(B648:N648)-2)</f>
        <v>#DIV/0!</v>
      </c>
      <c r="Q648" s="37" t="s">
        <v>88</v>
      </c>
    </row>
    <row r="649" spans="1:18" x14ac:dyDescent="0.3">
      <c r="B649" s="33" t="e">
        <f t="shared" ref="B649:O649" si="135">+(B646+B432-B354-B360)/B559</f>
        <v>#VALUE!</v>
      </c>
      <c r="C649" s="33" t="e">
        <f t="shared" si="135"/>
        <v>#VALUE!</v>
      </c>
      <c r="D649" s="34" t="e">
        <f t="shared" si="135"/>
        <v>#VALUE!</v>
      </c>
      <c r="E649" s="33" t="e">
        <f t="shared" si="135"/>
        <v>#VALUE!</v>
      </c>
      <c r="F649" s="34" t="e">
        <f t="shared" si="135"/>
        <v>#VALUE!</v>
      </c>
      <c r="G649" s="33" t="e">
        <f t="shared" si="135"/>
        <v>#VALUE!</v>
      </c>
      <c r="H649" s="34" t="e">
        <f t="shared" si="135"/>
        <v>#VALUE!</v>
      </c>
      <c r="I649" s="33" t="e">
        <f t="shared" si="135"/>
        <v>#VALUE!</v>
      </c>
      <c r="J649" s="34" t="e">
        <f t="shared" si="135"/>
        <v>#VALUE!</v>
      </c>
      <c r="K649" s="33" t="e">
        <f t="shared" si="135"/>
        <v>#VALUE!</v>
      </c>
      <c r="L649" s="34" t="e">
        <f t="shared" si="135"/>
        <v>#VALUE!</v>
      </c>
      <c r="M649" s="33" t="e">
        <f t="shared" si="135"/>
        <v>#VALUE!</v>
      </c>
      <c r="N649" s="35" t="e">
        <f t="shared" si="135"/>
        <v>#VALUE!</v>
      </c>
      <c r="O649" s="35" t="e">
        <f t="shared" si="135"/>
        <v>#VALUE!</v>
      </c>
      <c r="P649" s="36" t="e">
        <f>(SUM(B649:N649)-MAX(B649:N649)-MIN(B649:N649))/(COUNTA(B649:N649)-2)</f>
        <v>#VALUE!</v>
      </c>
      <c r="Q649" s="37" t="s">
        <v>89</v>
      </c>
    </row>
    <row r="650" spans="1:18" x14ac:dyDescent="0.3">
      <c r="B650" s="33" t="e">
        <f t="shared" ref="B650:O650" si="136">B646/B465</f>
        <v>#DIV/0!</v>
      </c>
      <c r="C650" s="33" t="e">
        <f t="shared" si="136"/>
        <v>#DIV/0!</v>
      </c>
      <c r="D650" s="34" t="e">
        <f t="shared" si="136"/>
        <v>#DIV/0!</v>
      </c>
      <c r="E650" s="33" t="e">
        <f t="shared" si="136"/>
        <v>#DIV/0!</v>
      </c>
      <c r="F650" s="34" t="e">
        <f t="shared" si="136"/>
        <v>#DIV/0!</v>
      </c>
      <c r="G650" s="33" t="e">
        <f t="shared" si="136"/>
        <v>#DIV/0!</v>
      </c>
      <c r="H650" s="34" t="e">
        <f t="shared" si="136"/>
        <v>#DIV/0!</v>
      </c>
      <c r="I650" s="33" t="e">
        <f t="shared" si="136"/>
        <v>#DIV/0!</v>
      </c>
      <c r="J650" s="34" t="e">
        <f t="shared" si="136"/>
        <v>#DIV/0!</v>
      </c>
      <c r="K650" s="33" t="e">
        <f t="shared" si="136"/>
        <v>#DIV/0!</v>
      </c>
      <c r="L650" s="34" t="e">
        <f t="shared" si="136"/>
        <v>#DIV/0!</v>
      </c>
      <c r="M650" s="33" t="e">
        <f t="shared" si="136"/>
        <v>#DIV/0!</v>
      </c>
      <c r="N650" s="35" t="e">
        <f t="shared" si="136"/>
        <v>#VALUE!</v>
      </c>
      <c r="O650" s="35" t="e">
        <f t="shared" si="136"/>
        <v>#VALUE!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4.25" x14ac:dyDescent="0.2">
      <c r="A651" s="111"/>
      <c r="B651" s="38"/>
      <c r="C651" s="38"/>
      <c r="D651" s="39"/>
      <c r="E651" s="38"/>
      <c r="F651" s="39"/>
      <c r="G651" s="38"/>
      <c r="H651" s="39"/>
      <c r="I651" s="38"/>
      <c r="J651" s="39"/>
      <c r="K651" s="38"/>
      <c r="L651" s="39"/>
      <c r="M651" s="38"/>
      <c r="N651" s="40"/>
      <c r="O651" s="40"/>
      <c r="P651" s="32"/>
      <c r="Q651" s="41" t="s">
        <v>91</v>
      </c>
    </row>
    <row r="652" spans="1:18" s="82" customFormat="1" ht="14.25" x14ac:dyDescent="0.2">
      <c r="A652" s="112"/>
      <c r="B652" s="42"/>
      <c r="C652" s="42"/>
      <c r="D652" s="43"/>
      <c r="E652" s="42"/>
      <c r="F652" s="43"/>
      <c r="G652" s="42"/>
      <c r="H652" s="43"/>
      <c r="I652" s="42"/>
      <c r="J652" s="43"/>
      <c r="K652" s="42"/>
      <c r="L652" s="43"/>
      <c r="M652" s="42"/>
      <c r="N652" s="44"/>
      <c r="O652" s="44"/>
      <c r="P652" s="45"/>
      <c r="Q652" s="46" t="s">
        <v>92</v>
      </c>
    </row>
    <row r="653" spans="1:18" s="3" customFormat="1" ht="14.25" x14ac:dyDescent="0.2">
      <c r="A653" s="113"/>
      <c r="B653" s="47"/>
      <c r="C653" s="47"/>
      <c r="D653" s="48"/>
      <c r="E653" s="47"/>
      <c r="F653" s="48"/>
      <c r="G653" s="47"/>
      <c r="H653" s="48"/>
      <c r="I653" s="47"/>
      <c r="J653" s="48"/>
      <c r="K653" s="47"/>
      <c r="L653" s="48"/>
      <c r="M653" s="47"/>
      <c r="N653" s="49"/>
      <c r="O653" s="49">
        <f>VLOOKUP($R653,Price!$A:$E,5,FALSE)</f>
        <v>57.25</v>
      </c>
      <c r="P653" s="32"/>
      <c r="Q653" s="37" t="s">
        <v>93</v>
      </c>
      <c r="R653" s="3" t="s">
        <v>689</v>
      </c>
    </row>
    <row r="654" spans="1:18" x14ac:dyDescent="0.3">
      <c r="B654" s="213" t="s">
        <v>95</v>
      </c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4"/>
      <c r="N654" s="214"/>
      <c r="O654" s="156"/>
      <c r="P654" s="50"/>
      <c r="Q654" s="51"/>
    </row>
    <row r="655" spans="1:18" x14ac:dyDescent="0.3">
      <c r="B655" s="52"/>
      <c r="C655" s="53" t="e">
        <f t="shared" ref="C655:O655" si="137">365/(C465/((C366+B366)/2))</f>
        <v>#VALUE!</v>
      </c>
      <c r="D655" s="53" t="e">
        <f t="shared" si="137"/>
        <v>#VALUE!</v>
      </c>
      <c r="E655" s="53" t="e">
        <f t="shared" si="137"/>
        <v>#VALUE!</v>
      </c>
      <c r="F655" s="53" t="e">
        <f t="shared" si="137"/>
        <v>#VALUE!</v>
      </c>
      <c r="G655" s="53" t="e">
        <f t="shared" si="137"/>
        <v>#VALUE!</v>
      </c>
      <c r="H655" s="53" t="e">
        <f t="shared" si="137"/>
        <v>#VALUE!</v>
      </c>
      <c r="I655" s="53" t="e">
        <f t="shared" si="137"/>
        <v>#VALUE!</v>
      </c>
      <c r="J655" s="53" t="e">
        <f t="shared" si="137"/>
        <v>#VALUE!</v>
      </c>
      <c r="K655" s="53" t="e">
        <f t="shared" si="137"/>
        <v>#VALUE!</v>
      </c>
      <c r="L655" s="53" t="e">
        <f t="shared" si="137"/>
        <v>#VALUE!</v>
      </c>
      <c r="M655" s="53" t="e">
        <f t="shared" si="137"/>
        <v>#VALUE!</v>
      </c>
      <c r="N655" s="54" t="e">
        <f t="shared" si="137"/>
        <v>#VALUE!</v>
      </c>
      <c r="O655" s="54" t="e">
        <f t="shared" si="137"/>
        <v>#VALUE!</v>
      </c>
      <c r="P655" s="50"/>
      <c r="Q655" s="51" t="s">
        <v>96</v>
      </c>
    </row>
    <row r="656" spans="1:18" x14ac:dyDescent="0.3">
      <c r="B656" s="52"/>
      <c r="C656" s="53" t="e">
        <f t="shared" ref="C656:O656" si="138">365/(C503/((C372+B372)/2))</f>
        <v>#VALUE!</v>
      </c>
      <c r="D656" s="53" t="e">
        <f t="shared" si="138"/>
        <v>#VALUE!</v>
      </c>
      <c r="E656" s="53" t="e">
        <f t="shared" si="138"/>
        <v>#VALUE!</v>
      </c>
      <c r="F656" s="53" t="e">
        <f t="shared" si="138"/>
        <v>#VALUE!</v>
      </c>
      <c r="G656" s="53" t="e">
        <f t="shared" si="138"/>
        <v>#VALUE!</v>
      </c>
      <c r="H656" s="53" t="e">
        <f t="shared" si="138"/>
        <v>#VALUE!</v>
      </c>
      <c r="I656" s="53" t="e">
        <f t="shared" si="138"/>
        <v>#VALUE!</v>
      </c>
      <c r="J656" s="53" t="e">
        <f t="shared" si="138"/>
        <v>#VALUE!</v>
      </c>
      <c r="K656" s="53" t="e">
        <f t="shared" si="138"/>
        <v>#VALUE!</v>
      </c>
      <c r="L656" s="53" t="e">
        <f t="shared" si="138"/>
        <v>#VALUE!</v>
      </c>
      <c r="M656" s="53" t="e">
        <f t="shared" si="138"/>
        <v>#VALUE!</v>
      </c>
      <c r="N656" s="54" t="e">
        <f t="shared" si="138"/>
        <v>#VALUE!</v>
      </c>
      <c r="O656" s="54" t="e">
        <f t="shared" si="138"/>
        <v>#VALUE!</v>
      </c>
      <c r="P656" s="50"/>
      <c r="Q656" s="51" t="s">
        <v>97</v>
      </c>
    </row>
    <row r="657" spans="1:17" x14ac:dyDescent="0.3">
      <c r="B657" s="52"/>
      <c r="C657" s="53" t="e">
        <f t="shared" ref="C657:O657" si="139">365/(C503/((C408+B408)/2))</f>
        <v>#VALUE!</v>
      </c>
      <c r="D657" s="53" t="e">
        <f t="shared" si="139"/>
        <v>#VALUE!</v>
      </c>
      <c r="E657" s="53" t="e">
        <f t="shared" si="139"/>
        <v>#VALUE!</v>
      </c>
      <c r="F657" s="53" t="e">
        <f t="shared" si="139"/>
        <v>#VALUE!</v>
      </c>
      <c r="G657" s="53" t="e">
        <f t="shared" si="139"/>
        <v>#VALUE!</v>
      </c>
      <c r="H657" s="53" t="e">
        <f t="shared" si="139"/>
        <v>#VALUE!</v>
      </c>
      <c r="I657" s="53" t="e">
        <f t="shared" si="139"/>
        <v>#VALUE!</v>
      </c>
      <c r="J657" s="53" t="e">
        <f t="shared" si="139"/>
        <v>#VALUE!</v>
      </c>
      <c r="K657" s="53" t="e">
        <f t="shared" si="139"/>
        <v>#VALUE!</v>
      </c>
      <c r="L657" s="53" t="e">
        <f t="shared" si="139"/>
        <v>#VALUE!</v>
      </c>
      <c r="M657" s="53" t="e">
        <f t="shared" si="139"/>
        <v>#VALUE!</v>
      </c>
      <c r="N657" s="54" t="e">
        <f t="shared" si="139"/>
        <v>#VALUE!</v>
      </c>
      <c r="O657" s="54" t="e">
        <f t="shared" si="139"/>
        <v>#VALUE!</v>
      </c>
      <c r="P657" s="50"/>
      <c r="Q657" s="51" t="s">
        <v>98</v>
      </c>
    </row>
    <row r="658" spans="1:17" x14ac:dyDescent="0.3">
      <c r="B658" s="55"/>
      <c r="C658" s="56" t="e">
        <f t="shared" ref="C658:M658" si="140">C656+C655-C657</f>
        <v>#VALUE!</v>
      </c>
      <c r="D658" s="56" t="e">
        <f t="shared" si="140"/>
        <v>#VALUE!</v>
      </c>
      <c r="E658" s="56" t="e">
        <f t="shared" si="140"/>
        <v>#VALUE!</v>
      </c>
      <c r="F658" s="56" t="e">
        <f t="shared" si="140"/>
        <v>#VALUE!</v>
      </c>
      <c r="G658" s="56" t="e">
        <f t="shared" si="140"/>
        <v>#VALUE!</v>
      </c>
      <c r="H658" s="56" t="e">
        <f t="shared" si="140"/>
        <v>#VALUE!</v>
      </c>
      <c r="I658" s="56" t="e">
        <f t="shared" si="140"/>
        <v>#VALUE!</v>
      </c>
      <c r="J658" s="56" t="e">
        <f t="shared" si="140"/>
        <v>#VALUE!</v>
      </c>
      <c r="K658" s="56" t="e">
        <f t="shared" si="140"/>
        <v>#VALUE!</v>
      </c>
      <c r="L658" s="56" t="e">
        <f t="shared" si="140"/>
        <v>#VALUE!</v>
      </c>
      <c r="M658" s="56" t="e">
        <f t="shared" si="140"/>
        <v>#VALUE!</v>
      </c>
      <c r="N658" s="57" t="e">
        <f>N656+N655-N657</f>
        <v>#VALUE!</v>
      </c>
      <c r="O658" s="57" t="e">
        <f>O656+O655-O657</f>
        <v>#VALUE!</v>
      </c>
      <c r="P658" s="50"/>
      <c r="Q658" s="51" t="s">
        <v>99</v>
      </c>
    </row>
    <row r="659" spans="1:17" x14ac:dyDescent="0.3">
      <c r="B659" s="215" t="s">
        <v>100</v>
      </c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157"/>
      <c r="P659" s="29"/>
      <c r="Q659" s="100"/>
    </row>
    <row r="660" spans="1:17" x14ac:dyDescent="0.3">
      <c r="B660" s="114"/>
      <c r="C660" s="115" t="e">
        <f t="shared" ref="C660:O660" si="141">+C648/C642/100</f>
        <v>#DIV/0!</v>
      </c>
      <c r="D660" s="114" t="e">
        <f t="shared" si="141"/>
        <v>#DIV/0!</v>
      </c>
      <c r="E660" s="115" t="e">
        <f t="shared" si="141"/>
        <v>#DIV/0!</v>
      </c>
      <c r="F660" s="114" t="e">
        <f t="shared" si="141"/>
        <v>#DIV/0!</v>
      </c>
      <c r="G660" s="115" t="e">
        <f t="shared" si="141"/>
        <v>#DIV/0!</v>
      </c>
      <c r="H660" s="114" t="e">
        <f t="shared" si="141"/>
        <v>#DIV/0!</v>
      </c>
      <c r="I660" s="115" t="e">
        <f t="shared" si="141"/>
        <v>#DIV/0!</v>
      </c>
      <c r="J660" s="114" t="e">
        <f t="shared" si="141"/>
        <v>#DIV/0!</v>
      </c>
      <c r="K660" s="115" t="e">
        <f t="shared" si="141"/>
        <v>#DIV/0!</v>
      </c>
      <c r="L660" s="114" t="e">
        <f t="shared" si="141"/>
        <v>#DIV/0!</v>
      </c>
      <c r="M660" s="115" t="e">
        <f t="shared" si="141"/>
        <v>#DIV/0!</v>
      </c>
      <c r="N660" s="116" t="e">
        <f t="shared" si="141"/>
        <v>#VALUE!</v>
      </c>
      <c r="O660" s="116" t="e">
        <f t="shared" si="141"/>
        <v>#VALUE!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20"/>
      <c r="P661" s="31"/>
      <c r="Q661" s="102" t="s">
        <v>102</v>
      </c>
    </row>
    <row r="662" spans="1:17" x14ac:dyDescent="0.3">
      <c r="B662" s="58" t="e">
        <f t="shared" ref="B662:O662" si="142">($P647-B647)/$P647</f>
        <v>#VALUE!</v>
      </c>
      <c r="C662" s="59" t="e">
        <f t="shared" si="142"/>
        <v>#VALUE!</v>
      </c>
      <c r="D662" s="58" t="e">
        <f t="shared" si="142"/>
        <v>#VALUE!</v>
      </c>
      <c r="E662" s="59" t="e">
        <f t="shared" si="142"/>
        <v>#VALUE!</v>
      </c>
      <c r="F662" s="58" t="e">
        <f t="shared" si="142"/>
        <v>#VALUE!</v>
      </c>
      <c r="G662" s="59" t="e">
        <f t="shared" si="142"/>
        <v>#VALUE!</v>
      </c>
      <c r="H662" s="58" t="e">
        <f t="shared" si="142"/>
        <v>#VALUE!</v>
      </c>
      <c r="I662" s="59" t="e">
        <f t="shared" si="142"/>
        <v>#VALUE!</v>
      </c>
      <c r="J662" s="58" t="e">
        <f t="shared" si="142"/>
        <v>#VALUE!</v>
      </c>
      <c r="K662" s="59" t="e">
        <f t="shared" si="142"/>
        <v>#VALUE!</v>
      </c>
      <c r="L662" s="58" t="e">
        <f t="shared" si="142"/>
        <v>#VALUE!</v>
      </c>
      <c r="M662" s="59" t="e">
        <f t="shared" si="142"/>
        <v>#VALUE!</v>
      </c>
      <c r="N662" s="60" t="e">
        <f t="shared" si="142"/>
        <v>#VALUE!</v>
      </c>
      <c r="O662" s="60" t="e">
        <f t="shared" si="142"/>
        <v>#VALUE!</v>
      </c>
      <c r="P662" s="32"/>
      <c r="Q662" s="61" t="s">
        <v>103</v>
      </c>
    </row>
    <row r="663" spans="1:17" x14ac:dyDescent="0.3">
      <c r="B663" s="58" t="e">
        <f t="shared" ref="B663:O663" si="143">($P648-B648)/$P648</f>
        <v>#DIV/0!</v>
      </c>
      <c r="C663" s="59" t="e">
        <f t="shared" si="143"/>
        <v>#DIV/0!</v>
      </c>
      <c r="D663" s="58" t="e">
        <f t="shared" si="143"/>
        <v>#DIV/0!</v>
      </c>
      <c r="E663" s="59" t="e">
        <f t="shared" si="143"/>
        <v>#DIV/0!</v>
      </c>
      <c r="F663" s="58" t="e">
        <f t="shared" si="143"/>
        <v>#DIV/0!</v>
      </c>
      <c r="G663" s="59" t="e">
        <f t="shared" si="143"/>
        <v>#DIV/0!</v>
      </c>
      <c r="H663" s="58" t="e">
        <f t="shared" si="143"/>
        <v>#DIV/0!</v>
      </c>
      <c r="I663" s="59" t="e">
        <f t="shared" si="143"/>
        <v>#DIV/0!</v>
      </c>
      <c r="J663" s="58" t="e">
        <f t="shared" si="143"/>
        <v>#DIV/0!</v>
      </c>
      <c r="K663" s="59" t="e">
        <f t="shared" si="143"/>
        <v>#DIV/0!</v>
      </c>
      <c r="L663" s="58" t="e">
        <f t="shared" si="143"/>
        <v>#DIV/0!</v>
      </c>
      <c r="M663" s="59" t="e">
        <f t="shared" si="143"/>
        <v>#DIV/0!</v>
      </c>
      <c r="N663" s="60" t="e">
        <f t="shared" si="143"/>
        <v>#DIV/0!</v>
      </c>
      <c r="O663" s="60" t="e">
        <f t="shared" si="143"/>
        <v>#DIV/0!</v>
      </c>
      <c r="P663" s="32"/>
      <c r="Q663" s="61" t="s">
        <v>104</v>
      </c>
    </row>
    <row r="664" spans="1:17" x14ac:dyDescent="0.3">
      <c r="B664" s="58" t="e">
        <f t="shared" ref="B664:O664" si="144">($P649-B649)/$P649</f>
        <v>#VALUE!</v>
      </c>
      <c r="C664" s="59" t="e">
        <f t="shared" si="144"/>
        <v>#VALUE!</v>
      </c>
      <c r="D664" s="58" t="e">
        <f t="shared" si="144"/>
        <v>#VALUE!</v>
      </c>
      <c r="E664" s="59" t="e">
        <f t="shared" si="144"/>
        <v>#VALUE!</v>
      </c>
      <c r="F664" s="58" t="e">
        <f t="shared" si="144"/>
        <v>#VALUE!</v>
      </c>
      <c r="G664" s="59" t="e">
        <f t="shared" si="144"/>
        <v>#VALUE!</v>
      </c>
      <c r="H664" s="58" t="e">
        <f t="shared" si="144"/>
        <v>#VALUE!</v>
      </c>
      <c r="I664" s="59" t="e">
        <f t="shared" si="144"/>
        <v>#VALUE!</v>
      </c>
      <c r="J664" s="58" t="e">
        <f t="shared" si="144"/>
        <v>#VALUE!</v>
      </c>
      <c r="K664" s="59" t="e">
        <f t="shared" si="144"/>
        <v>#VALUE!</v>
      </c>
      <c r="L664" s="58" t="e">
        <f t="shared" si="144"/>
        <v>#VALUE!</v>
      </c>
      <c r="M664" s="59" t="e">
        <f t="shared" si="144"/>
        <v>#VALUE!</v>
      </c>
      <c r="N664" s="60" t="e">
        <f t="shared" si="144"/>
        <v>#VALUE!</v>
      </c>
      <c r="O664" s="60" t="e">
        <f t="shared" si="144"/>
        <v>#VALUE!</v>
      </c>
      <c r="P664" s="32"/>
      <c r="Q664" s="61" t="s">
        <v>105</v>
      </c>
    </row>
    <row r="665" spans="1:17" x14ac:dyDescent="0.3">
      <c r="B665" s="58" t="e">
        <f t="shared" ref="B665:O665" si="145">($P650-B650)/$P650</f>
        <v>#DIV/0!</v>
      </c>
      <c r="C665" s="59" t="e">
        <f t="shared" si="145"/>
        <v>#DIV/0!</v>
      </c>
      <c r="D665" s="58" t="e">
        <f t="shared" si="145"/>
        <v>#DIV/0!</v>
      </c>
      <c r="E665" s="59" t="e">
        <f t="shared" si="145"/>
        <v>#DIV/0!</v>
      </c>
      <c r="F665" s="58" t="e">
        <f t="shared" si="145"/>
        <v>#DIV/0!</v>
      </c>
      <c r="G665" s="59" t="e">
        <f t="shared" si="145"/>
        <v>#DIV/0!</v>
      </c>
      <c r="H665" s="58" t="e">
        <f t="shared" si="145"/>
        <v>#DIV/0!</v>
      </c>
      <c r="I665" s="59" t="e">
        <f t="shared" si="145"/>
        <v>#DIV/0!</v>
      </c>
      <c r="J665" s="58" t="e">
        <f t="shared" si="145"/>
        <v>#DIV/0!</v>
      </c>
      <c r="K665" s="59" t="e">
        <f t="shared" si="145"/>
        <v>#DIV/0!</v>
      </c>
      <c r="L665" s="58" t="e">
        <f t="shared" si="145"/>
        <v>#DIV/0!</v>
      </c>
      <c r="M665" s="59" t="e">
        <f t="shared" si="145"/>
        <v>#DIV/0!</v>
      </c>
      <c r="N665" s="60" t="e">
        <f t="shared" si="145"/>
        <v>#DIV/0!</v>
      </c>
      <c r="O665" s="60" t="e">
        <f t="shared" si="145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 t="e">
        <f>N661/N653-1</f>
        <v>#DIV/0!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46">AVERAGE(B662:B666)</f>
        <v>#VALUE!</v>
      </c>
      <c r="C667" s="122" t="e">
        <f t="shared" si="146"/>
        <v>#VALUE!</v>
      </c>
      <c r="D667" s="121" t="e">
        <f t="shared" si="146"/>
        <v>#VALUE!</v>
      </c>
      <c r="E667" s="122" t="e">
        <f t="shared" si="146"/>
        <v>#VALUE!</v>
      </c>
      <c r="F667" s="121" t="e">
        <f t="shared" si="146"/>
        <v>#VALUE!</v>
      </c>
      <c r="G667" s="122" t="e">
        <f t="shared" si="146"/>
        <v>#VALUE!</v>
      </c>
      <c r="H667" s="121" t="e">
        <f t="shared" si="146"/>
        <v>#VALUE!</v>
      </c>
      <c r="I667" s="122" t="e">
        <f t="shared" si="146"/>
        <v>#VALUE!</v>
      </c>
      <c r="J667" s="62" t="e">
        <f t="shared" si="146"/>
        <v>#VALUE!</v>
      </c>
      <c r="K667" s="63" t="e">
        <f t="shared" si="146"/>
        <v>#VALUE!</v>
      </c>
      <c r="L667" s="62" t="e">
        <f t="shared" si="146"/>
        <v>#VALUE!</v>
      </c>
      <c r="M667" s="63" t="e">
        <f t="shared" si="146"/>
        <v>#VALUE!</v>
      </c>
      <c r="N667" s="64" t="e">
        <f>AVERAGE(N662:N666)</f>
        <v>#VALUE!</v>
      </c>
      <c r="O667" s="64" t="e">
        <f>AVERAGE(O662:O666)</f>
        <v>#VALUE!</v>
      </c>
      <c r="P667" s="32"/>
      <c r="Q667" s="61" t="s">
        <v>108</v>
      </c>
    </row>
    <row r="668" spans="1:17" x14ac:dyDescent="0.3">
      <c r="B668" s="217" t="s">
        <v>109</v>
      </c>
      <c r="C668" s="218"/>
      <c r="D668" s="218"/>
      <c r="E668" s="218"/>
      <c r="F668" s="218"/>
      <c r="G668" s="218"/>
      <c r="H668" s="218"/>
      <c r="I668" s="218"/>
      <c r="J668" s="218"/>
      <c r="K668" s="218"/>
      <c r="L668" s="218"/>
      <c r="M668" s="218"/>
      <c r="N668" s="218"/>
      <c r="O668" s="158"/>
      <c r="P668" s="29"/>
      <c r="Q668" s="100"/>
    </row>
    <row r="669" spans="1:17" s="3" customFormat="1" ht="14.25" x14ac:dyDescent="0.2">
      <c r="B669" s="65"/>
      <c r="C669" s="66">
        <f>+B$643+B669</f>
        <v>0</v>
      </c>
      <c r="D669" s="66">
        <f t="shared" ref="D669:O669" si="147">+C$643+C669</f>
        <v>0</v>
      </c>
      <c r="E669" s="66">
        <f t="shared" si="147"/>
        <v>0</v>
      </c>
      <c r="F669" s="66">
        <f t="shared" si="147"/>
        <v>0</v>
      </c>
      <c r="G669" s="66">
        <f t="shared" si="147"/>
        <v>0</v>
      </c>
      <c r="H669" s="66">
        <f t="shared" si="147"/>
        <v>0</v>
      </c>
      <c r="I669" s="66">
        <f t="shared" si="147"/>
        <v>0</v>
      </c>
      <c r="J669" s="66">
        <f t="shared" si="147"/>
        <v>0</v>
      </c>
      <c r="K669" s="66">
        <f t="shared" si="147"/>
        <v>0</v>
      </c>
      <c r="L669" s="66">
        <f t="shared" si="147"/>
        <v>0</v>
      </c>
      <c r="M669" s="66">
        <f t="shared" si="147"/>
        <v>0</v>
      </c>
      <c r="N669" s="67">
        <f t="shared" si="147"/>
        <v>0</v>
      </c>
      <c r="O669" s="67">
        <f t="shared" si="147"/>
        <v>0</v>
      </c>
      <c r="P669" s="32"/>
      <c r="Q669" s="37" t="s">
        <v>110</v>
      </c>
    </row>
    <row r="670" spans="1:17" s="3" customFormat="1" ht="14.25" x14ac:dyDescent="0.2">
      <c r="B670" s="68">
        <f>+B$653+B669</f>
        <v>0</v>
      </c>
      <c r="C670" s="69">
        <f t="shared" ref="C670:O670" si="148">+C$653+C669</f>
        <v>0</v>
      </c>
      <c r="D670" s="69">
        <f t="shared" si="148"/>
        <v>0</v>
      </c>
      <c r="E670" s="69">
        <f t="shared" si="148"/>
        <v>0</v>
      </c>
      <c r="F670" s="69">
        <f t="shared" si="148"/>
        <v>0</v>
      </c>
      <c r="G670" s="69">
        <f t="shared" si="148"/>
        <v>0</v>
      </c>
      <c r="H670" s="69">
        <f t="shared" si="148"/>
        <v>0</v>
      </c>
      <c r="I670" s="69">
        <f t="shared" si="148"/>
        <v>0</v>
      </c>
      <c r="J670" s="69">
        <f t="shared" si="148"/>
        <v>0</v>
      </c>
      <c r="K670" s="69">
        <f t="shared" si="148"/>
        <v>0</v>
      </c>
      <c r="L670" s="69">
        <f t="shared" si="148"/>
        <v>0</v>
      </c>
      <c r="M670" s="69">
        <f t="shared" si="148"/>
        <v>0</v>
      </c>
      <c r="N670" s="70">
        <f t="shared" si="148"/>
        <v>0</v>
      </c>
      <c r="O670" s="70">
        <f t="shared" si="148"/>
        <v>57.25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 t="e">
        <f>+N670/B670-1</f>
        <v>#DIV/0!</v>
      </c>
      <c r="O671" s="72" t="e">
        <f>+O670/C670-1</f>
        <v>#DIV/0!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 t="e">
        <f>RATE(C$348-$B$348,,-$B670,C670)</f>
        <v>#NUM!</v>
      </c>
      <c r="D672" s="76" t="e">
        <f t="shared" ref="D672:O672" si="149">RATE(D$348-$B$348,,-$B670,D670)</f>
        <v>#NUM!</v>
      </c>
      <c r="E672" s="76" t="e">
        <f t="shared" si="149"/>
        <v>#NUM!</v>
      </c>
      <c r="F672" s="76" t="e">
        <f t="shared" si="149"/>
        <v>#NUM!</v>
      </c>
      <c r="G672" s="76" t="e">
        <f t="shared" si="149"/>
        <v>#NUM!</v>
      </c>
      <c r="H672" s="76" t="e">
        <f t="shared" si="149"/>
        <v>#NUM!</v>
      </c>
      <c r="I672" s="76" t="e">
        <f t="shared" si="149"/>
        <v>#NUM!</v>
      </c>
      <c r="J672" s="76" t="e">
        <f t="shared" si="149"/>
        <v>#NUM!</v>
      </c>
      <c r="K672" s="76" t="e">
        <f t="shared" si="149"/>
        <v>#NUM!</v>
      </c>
      <c r="L672" s="76" t="e">
        <f t="shared" si="149"/>
        <v>#NUM!</v>
      </c>
      <c r="M672" s="76" t="e">
        <f t="shared" si="149"/>
        <v>#NUM!</v>
      </c>
      <c r="N672" s="77" t="e">
        <f t="shared" si="149"/>
        <v>#NUM!</v>
      </c>
      <c r="O672" s="77" t="e">
        <f t="shared" si="149"/>
        <v>#NUM!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O673" si="150">+C$643+C673</f>
        <v>0</v>
      </c>
      <c r="E673" s="66">
        <f t="shared" si="150"/>
        <v>0</v>
      </c>
      <c r="F673" s="66">
        <f t="shared" si="150"/>
        <v>0</v>
      </c>
      <c r="G673" s="66">
        <f t="shared" si="150"/>
        <v>0</v>
      </c>
      <c r="H673" s="66">
        <f t="shared" si="150"/>
        <v>0</v>
      </c>
      <c r="I673" s="66">
        <f t="shared" si="150"/>
        <v>0</v>
      </c>
      <c r="J673" s="66">
        <f t="shared" si="150"/>
        <v>0</v>
      </c>
      <c r="K673" s="66">
        <f t="shared" si="150"/>
        <v>0</v>
      </c>
      <c r="L673" s="66">
        <f t="shared" si="150"/>
        <v>0</v>
      </c>
      <c r="M673" s="66">
        <f t="shared" si="150"/>
        <v>0</v>
      </c>
      <c r="N673" s="67">
        <f t="shared" si="150"/>
        <v>0</v>
      </c>
      <c r="O673" s="67">
        <f t="shared" si="150"/>
        <v>0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51">+C$653+C673</f>
        <v>0</v>
      </c>
      <c r="D674" s="69">
        <f t="shared" si="151"/>
        <v>0</v>
      </c>
      <c r="E674" s="69">
        <f t="shared" si="151"/>
        <v>0</v>
      </c>
      <c r="F674" s="69">
        <f t="shared" si="151"/>
        <v>0</v>
      </c>
      <c r="G674" s="69">
        <f t="shared" si="151"/>
        <v>0</v>
      </c>
      <c r="H674" s="69">
        <f t="shared" si="151"/>
        <v>0</v>
      </c>
      <c r="I674" s="69">
        <f t="shared" si="151"/>
        <v>0</v>
      </c>
      <c r="J674" s="69">
        <f t="shared" si="151"/>
        <v>0</v>
      </c>
      <c r="K674" s="69">
        <f t="shared" si="151"/>
        <v>0</v>
      </c>
      <c r="L674" s="69">
        <f t="shared" si="151"/>
        <v>0</v>
      </c>
      <c r="M674" s="69">
        <f t="shared" si="151"/>
        <v>0</v>
      </c>
      <c r="N674" s="70">
        <f t="shared" si="151"/>
        <v>0</v>
      </c>
      <c r="O674" s="70">
        <f t="shared" si="151"/>
        <v>57.25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 t="e">
        <f>+N674/C674-1</f>
        <v>#DIV/0!</v>
      </c>
      <c r="O675" s="72" t="e">
        <f>+O674/D674-1</f>
        <v>#DIV/0!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 t="e">
        <f>RATE(D$348-$C$348,,-$C674,D674)</f>
        <v>#NUM!</v>
      </c>
      <c r="E676" s="76" t="e">
        <f t="shared" ref="E676:O676" si="152">RATE(E$348-$C$348,,-$C674,E674)</f>
        <v>#NUM!</v>
      </c>
      <c r="F676" s="76" t="e">
        <f t="shared" si="152"/>
        <v>#NUM!</v>
      </c>
      <c r="G676" s="76" t="e">
        <f t="shared" si="152"/>
        <v>#NUM!</v>
      </c>
      <c r="H676" s="76" t="e">
        <f t="shared" si="152"/>
        <v>#NUM!</v>
      </c>
      <c r="I676" s="76" t="e">
        <f t="shared" si="152"/>
        <v>#NUM!</v>
      </c>
      <c r="J676" s="76" t="e">
        <f t="shared" si="152"/>
        <v>#NUM!</v>
      </c>
      <c r="K676" s="76" t="e">
        <f t="shared" si="152"/>
        <v>#NUM!</v>
      </c>
      <c r="L676" s="76" t="e">
        <f t="shared" si="152"/>
        <v>#NUM!</v>
      </c>
      <c r="M676" s="76" t="e">
        <f t="shared" si="152"/>
        <v>#NUM!</v>
      </c>
      <c r="N676" s="77" t="e">
        <f t="shared" si="152"/>
        <v>#NUM!</v>
      </c>
      <c r="O676" s="77" t="e">
        <f t="shared" si="152"/>
        <v>#NUM!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O677" si="153">+D$643+D677</f>
        <v>0</v>
      </c>
      <c r="F677" s="66">
        <f t="shared" si="153"/>
        <v>0</v>
      </c>
      <c r="G677" s="66">
        <f t="shared" si="153"/>
        <v>0</v>
      </c>
      <c r="H677" s="66">
        <f t="shared" si="153"/>
        <v>0</v>
      </c>
      <c r="I677" s="66">
        <f t="shared" si="153"/>
        <v>0</v>
      </c>
      <c r="J677" s="66">
        <f t="shared" si="153"/>
        <v>0</v>
      </c>
      <c r="K677" s="66">
        <f t="shared" si="153"/>
        <v>0</v>
      </c>
      <c r="L677" s="66">
        <f t="shared" si="153"/>
        <v>0</v>
      </c>
      <c r="M677" s="66">
        <f t="shared" si="153"/>
        <v>0</v>
      </c>
      <c r="N677" s="67">
        <f t="shared" si="153"/>
        <v>0</v>
      </c>
      <c r="O677" s="67">
        <f t="shared" si="153"/>
        <v>0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54">+D$653+D677</f>
        <v>0</v>
      </c>
      <c r="E678" s="69">
        <f t="shared" si="154"/>
        <v>0</v>
      </c>
      <c r="F678" s="69">
        <f t="shared" si="154"/>
        <v>0</v>
      </c>
      <c r="G678" s="69">
        <f t="shared" si="154"/>
        <v>0</v>
      </c>
      <c r="H678" s="69">
        <f t="shared" si="154"/>
        <v>0</v>
      </c>
      <c r="I678" s="69">
        <f t="shared" si="154"/>
        <v>0</v>
      </c>
      <c r="J678" s="69">
        <f t="shared" si="154"/>
        <v>0</v>
      </c>
      <c r="K678" s="69">
        <f t="shared" si="154"/>
        <v>0</v>
      </c>
      <c r="L678" s="69">
        <f t="shared" si="154"/>
        <v>0</v>
      </c>
      <c r="M678" s="69">
        <f t="shared" si="154"/>
        <v>0</v>
      </c>
      <c r="N678" s="70">
        <f t="shared" si="154"/>
        <v>0</v>
      </c>
      <c r="O678" s="70">
        <f t="shared" si="154"/>
        <v>57.25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 t="e">
        <f>+N678/D678-1</f>
        <v>#DIV/0!</v>
      </c>
      <c r="O679" s="72" t="e">
        <f>+O678/E678-1</f>
        <v>#DIV/0!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 t="e">
        <f>RATE(E$348-$D$348,,-$D678,E678)</f>
        <v>#NUM!</v>
      </c>
      <c r="F680" s="76" t="e">
        <f t="shared" ref="F680:O680" si="155">RATE(F$348-$D$348,,-$D678,F678)</f>
        <v>#NUM!</v>
      </c>
      <c r="G680" s="76" t="e">
        <f t="shared" si="155"/>
        <v>#NUM!</v>
      </c>
      <c r="H680" s="76" t="e">
        <f t="shared" si="155"/>
        <v>#NUM!</v>
      </c>
      <c r="I680" s="76" t="e">
        <f t="shared" si="155"/>
        <v>#NUM!</v>
      </c>
      <c r="J680" s="76" t="e">
        <f t="shared" si="155"/>
        <v>#NUM!</v>
      </c>
      <c r="K680" s="76" t="e">
        <f t="shared" si="155"/>
        <v>#NUM!</v>
      </c>
      <c r="L680" s="76" t="e">
        <f t="shared" si="155"/>
        <v>#NUM!</v>
      </c>
      <c r="M680" s="76" t="e">
        <f t="shared" si="155"/>
        <v>#NUM!</v>
      </c>
      <c r="N680" s="77" t="e">
        <f t="shared" si="155"/>
        <v>#NUM!</v>
      </c>
      <c r="O680" s="77" t="e">
        <f t="shared" si="155"/>
        <v>#NUM!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O681" si="156">+E$643+E681</f>
        <v>0</v>
      </c>
      <c r="G681" s="66">
        <f t="shared" si="156"/>
        <v>0</v>
      </c>
      <c r="H681" s="66">
        <f t="shared" si="156"/>
        <v>0</v>
      </c>
      <c r="I681" s="66">
        <f t="shared" si="156"/>
        <v>0</v>
      </c>
      <c r="J681" s="66">
        <f t="shared" si="156"/>
        <v>0</v>
      </c>
      <c r="K681" s="66">
        <f t="shared" si="156"/>
        <v>0</v>
      </c>
      <c r="L681" s="66">
        <f t="shared" si="156"/>
        <v>0</v>
      </c>
      <c r="M681" s="66">
        <f t="shared" si="156"/>
        <v>0</v>
      </c>
      <c r="N681" s="67">
        <f t="shared" si="156"/>
        <v>0</v>
      </c>
      <c r="O681" s="67">
        <f t="shared" si="156"/>
        <v>0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57">+E$653+E681</f>
        <v>0</v>
      </c>
      <c r="F682" s="69">
        <f t="shared" si="157"/>
        <v>0</v>
      </c>
      <c r="G682" s="69">
        <f t="shared" si="157"/>
        <v>0</v>
      </c>
      <c r="H682" s="69">
        <f t="shared" si="157"/>
        <v>0</v>
      </c>
      <c r="I682" s="69">
        <f t="shared" si="157"/>
        <v>0</v>
      </c>
      <c r="J682" s="69">
        <f t="shared" si="157"/>
        <v>0</v>
      </c>
      <c r="K682" s="69">
        <f t="shared" si="157"/>
        <v>0</v>
      </c>
      <c r="L682" s="69">
        <f t="shared" si="157"/>
        <v>0</v>
      </c>
      <c r="M682" s="69">
        <f t="shared" si="157"/>
        <v>0</v>
      </c>
      <c r="N682" s="70">
        <f t="shared" si="157"/>
        <v>0</v>
      </c>
      <c r="O682" s="70">
        <f t="shared" si="157"/>
        <v>57.25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 t="e">
        <f>+N682/E682-1</f>
        <v>#DIV/0!</v>
      </c>
      <c r="O683" s="72" t="e">
        <f>+O682/F682-1</f>
        <v>#DIV/0!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 t="e">
        <f>RATE(F$348-$E$348,,-$E682,F682)</f>
        <v>#NUM!</v>
      </c>
      <c r="G684" s="76" t="e">
        <f t="shared" ref="G684:O684" si="158">RATE(G$348-$E$348,,-$E682,G682)</f>
        <v>#NUM!</v>
      </c>
      <c r="H684" s="76" t="e">
        <f t="shared" si="158"/>
        <v>#NUM!</v>
      </c>
      <c r="I684" s="76" t="e">
        <f t="shared" si="158"/>
        <v>#NUM!</v>
      </c>
      <c r="J684" s="76" t="e">
        <f t="shared" si="158"/>
        <v>#NUM!</v>
      </c>
      <c r="K684" s="76" t="e">
        <f t="shared" si="158"/>
        <v>#NUM!</v>
      </c>
      <c r="L684" s="76" t="e">
        <f t="shared" si="158"/>
        <v>#NUM!</v>
      </c>
      <c r="M684" s="76" t="e">
        <f t="shared" si="158"/>
        <v>#NUM!</v>
      </c>
      <c r="N684" s="77" t="e">
        <f t="shared" si="158"/>
        <v>#NUM!</v>
      </c>
      <c r="O684" s="77" t="e">
        <f t="shared" si="158"/>
        <v>#NUM!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O685" si="159">+F$643+F685</f>
        <v>0</v>
      </c>
      <c r="H685" s="66">
        <f t="shared" si="159"/>
        <v>0</v>
      </c>
      <c r="I685" s="66">
        <f t="shared" si="159"/>
        <v>0</v>
      </c>
      <c r="J685" s="66">
        <f t="shared" si="159"/>
        <v>0</v>
      </c>
      <c r="K685" s="66">
        <f t="shared" si="159"/>
        <v>0</v>
      </c>
      <c r="L685" s="66">
        <f t="shared" si="159"/>
        <v>0</v>
      </c>
      <c r="M685" s="66">
        <f t="shared" si="159"/>
        <v>0</v>
      </c>
      <c r="N685" s="67">
        <f t="shared" si="159"/>
        <v>0</v>
      </c>
      <c r="O685" s="67">
        <f t="shared" si="159"/>
        <v>0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60">+F$653+F685</f>
        <v>0</v>
      </c>
      <c r="G686" s="69">
        <f t="shared" si="160"/>
        <v>0</v>
      </c>
      <c r="H686" s="69">
        <f t="shared" si="160"/>
        <v>0</v>
      </c>
      <c r="I686" s="69">
        <f t="shared" si="160"/>
        <v>0</v>
      </c>
      <c r="J686" s="69">
        <f t="shared" si="160"/>
        <v>0</v>
      </c>
      <c r="K686" s="69">
        <f t="shared" si="160"/>
        <v>0</v>
      </c>
      <c r="L686" s="69">
        <f t="shared" si="160"/>
        <v>0</v>
      </c>
      <c r="M686" s="69">
        <f t="shared" si="160"/>
        <v>0</v>
      </c>
      <c r="N686" s="70">
        <f t="shared" si="160"/>
        <v>0</v>
      </c>
      <c r="O686" s="70">
        <f t="shared" si="160"/>
        <v>57.25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 t="e">
        <f>+N686/F686-1</f>
        <v>#DIV/0!</v>
      </c>
      <c r="O687" s="72" t="e">
        <f>+O686/G686-1</f>
        <v>#DIV/0!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 t="e">
        <f>RATE(G$348-$F$348,,-$F686,G686)</f>
        <v>#NUM!</v>
      </c>
      <c r="H688" s="76" t="e">
        <f t="shared" ref="H688:O688" si="161">RATE(H$348-$F$348,,-$F686,H686)</f>
        <v>#NUM!</v>
      </c>
      <c r="I688" s="76" t="e">
        <f t="shared" si="161"/>
        <v>#NUM!</v>
      </c>
      <c r="J688" s="76" t="e">
        <f t="shared" si="161"/>
        <v>#NUM!</v>
      </c>
      <c r="K688" s="76" t="e">
        <f t="shared" si="161"/>
        <v>#NUM!</v>
      </c>
      <c r="L688" s="76" t="e">
        <f t="shared" si="161"/>
        <v>#NUM!</v>
      </c>
      <c r="M688" s="76" t="e">
        <f t="shared" si="161"/>
        <v>#NUM!</v>
      </c>
      <c r="N688" s="77" t="e">
        <f t="shared" si="161"/>
        <v>#NUM!</v>
      </c>
      <c r="O688" s="77" t="e">
        <f t="shared" si="161"/>
        <v>#NUM!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O689" si="162">+G$643+G689</f>
        <v>0</v>
      </c>
      <c r="I689" s="66">
        <f t="shared" si="162"/>
        <v>0</v>
      </c>
      <c r="J689" s="66">
        <f t="shared" si="162"/>
        <v>0</v>
      </c>
      <c r="K689" s="66">
        <f t="shared" si="162"/>
        <v>0</v>
      </c>
      <c r="L689" s="66">
        <f t="shared" si="162"/>
        <v>0</v>
      </c>
      <c r="M689" s="66">
        <f t="shared" si="162"/>
        <v>0</v>
      </c>
      <c r="N689" s="67">
        <f t="shared" si="162"/>
        <v>0</v>
      </c>
      <c r="O689" s="67">
        <f t="shared" si="162"/>
        <v>0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63">+G$653+G689</f>
        <v>0</v>
      </c>
      <c r="H690" s="69">
        <f t="shared" si="163"/>
        <v>0</v>
      </c>
      <c r="I690" s="69">
        <f t="shared" si="163"/>
        <v>0</v>
      </c>
      <c r="J690" s="69">
        <f t="shared" si="163"/>
        <v>0</v>
      </c>
      <c r="K690" s="69">
        <f t="shared" si="163"/>
        <v>0</v>
      </c>
      <c r="L690" s="69">
        <f t="shared" si="163"/>
        <v>0</v>
      </c>
      <c r="M690" s="69">
        <f t="shared" si="163"/>
        <v>0</v>
      </c>
      <c r="N690" s="70">
        <f t="shared" si="163"/>
        <v>0</v>
      </c>
      <c r="O690" s="70">
        <f t="shared" si="163"/>
        <v>57.25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 t="e">
        <f>+N690/G690-1</f>
        <v>#DIV/0!</v>
      </c>
      <c r="O691" s="72" t="e">
        <f>+O690/H690-1</f>
        <v>#DIV/0!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 t="e">
        <f>RATE(H$348-$G$348,,-$G690,H690)</f>
        <v>#NUM!</v>
      </c>
      <c r="I692" s="76" t="e">
        <f t="shared" ref="I692:O692" si="164">RATE(I$348-$G$348,,-$G690,I690)</f>
        <v>#NUM!</v>
      </c>
      <c r="J692" s="76" t="e">
        <f t="shared" si="164"/>
        <v>#NUM!</v>
      </c>
      <c r="K692" s="76" t="e">
        <f t="shared" si="164"/>
        <v>#NUM!</v>
      </c>
      <c r="L692" s="76" t="e">
        <f t="shared" si="164"/>
        <v>#NUM!</v>
      </c>
      <c r="M692" s="76" t="e">
        <f t="shared" si="164"/>
        <v>#NUM!</v>
      </c>
      <c r="N692" s="77" t="e">
        <f t="shared" si="164"/>
        <v>#NUM!</v>
      </c>
      <c r="O692" s="77" t="e">
        <f t="shared" si="164"/>
        <v>#NUM!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O693" si="165">+H$643+H693</f>
        <v>0</v>
      </c>
      <c r="J693" s="66">
        <f t="shared" si="165"/>
        <v>0</v>
      </c>
      <c r="K693" s="66">
        <f t="shared" si="165"/>
        <v>0</v>
      </c>
      <c r="L693" s="66">
        <f t="shared" si="165"/>
        <v>0</v>
      </c>
      <c r="M693" s="66">
        <f t="shared" si="165"/>
        <v>0</v>
      </c>
      <c r="N693" s="67">
        <f t="shared" si="165"/>
        <v>0</v>
      </c>
      <c r="O693" s="67">
        <f t="shared" si="165"/>
        <v>0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66">+H$653+H693</f>
        <v>0</v>
      </c>
      <c r="I694" s="69">
        <f t="shared" si="166"/>
        <v>0</v>
      </c>
      <c r="J694" s="69">
        <f t="shared" si="166"/>
        <v>0</v>
      </c>
      <c r="K694" s="69">
        <f t="shared" si="166"/>
        <v>0</v>
      </c>
      <c r="L694" s="69">
        <f t="shared" si="166"/>
        <v>0</v>
      </c>
      <c r="M694" s="69">
        <f t="shared" si="166"/>
        <v>0</v>
      </c>
      <c r="N694" s="70">
        <f t="shared" si="166"/>
        <v>0</v>
      </c>
      <c r="O694" s="70">
        <f t="shared" si="166"/>
        <v>57.25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 t="e">
        <f>+N694/H694-1</f>
        <v>#DIV/0!</v>
      </c>
      <c r="O695" s="72" t="e">
        <f>+O694/I694-1</f>
        <v>#DIV/0!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 t="e">
        <f t="shared" ref="I696:O696" si="167">RATE(I$348-$H$348,,-$H694,I694)</f>
        <v>#NUM!</v>
      </c>
      <c r="J696" s="76" t="e">
        <f t="shared" si="167"/>
        <v>#NUM!</v>
      </c>
      <c r="K696" s="76" t="e">
        <f t="shared" si="167"/>
        <v>#NUM!</v>
      </c>
      <c r="L696" s="76" t="e">
        <f t="shared" si="167"/>
        <v>#NUM!</v>
      </c>
      <c r="M696" s="76" t="e">
        <f t="shared" si="167"/>
        <v>#NUM!</v>
      </c>
      <c r="N696" s="77" t="e">
        <f t="shared" si="167"/>
        <v>#NUM!</v>
      </c>
      <c r="O696" s="77" t="e">
        <f t="shared" si="167"/>
        <v>#NUM!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O697" si="168">+I$643+I697</f>
        <v>0</v>
      </c>
      <c r="K697" s="66">
        <f t="shared" si="168"/>
        <v>0</v>
      </c>
      <c r="L697" s="66">
        <f t="shared" si="168"/>
        <v>0</v>
      </c>
      <c r="M697" s="66">
        <f t="shared" si="168"/>
        <v>0</v>
      </c>
      <c r="N697" s="67">
        <f t="shared" si="168"/>
        <v>0</v>
      </c>
      <c r="O697" s="67">
        <f t="shared" si="168"/>
        <v>0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69">+I$653+I697</f>
        <v>0</v>
      </c>
      <c r="J698" s="69">
        <f t="shared" si="169"/>
        <v>0</v>
      </c>
      <c r="K698" s="69">
        <f t="shared" si="169"/>
        <v>0</v>
      </c>
      <c r="L698" s="69">
        <f t="shared" si="169"/>
        <v>0</v>
      </c>
      <c r="M698" s="69">
        <f t="shared" si="169"/>
        <v>0</v>
      </c>
      <c r="N698" s="70">
        <f t="shared" si="169"/>
        <v>0</v>
      </c>
      <c r="O698" s="70">
        <f t="shared" si="169"/>
        <v>57.25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 t="e">
        <f>+N698/I698-1</f>
        <v>#DIV/0!</v>
      </c>
      <c r="O699" s="72" t="e">
        <f>+O698/J698-1</f>
        <v>#DIV/0!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 t="e">
        <f t="shared" ref="J700:O700" si="170">RATE(J$348-$I$348,,-$I698,J698)</f>
        <v>#NUM!</v>
      </c>
      <c r="K700" s="76" t="e">
        <f t="shared" si="170"/>
        <v>#NUM!</v>
      </c>
      <c r="L700" s="76" t="e">
        <f t="shared" si="170"/>
        <v>#NUM!</v>
      </c>
      <c r="M700" s="76" t="e">
        <f t="shared" si="170"/>
        <v>#NUM!</v>
      </c>
      <c r="N700" s="77" t="e">
        <f t="shared" si="170"/>
        <v>#NUM!</v>
      </c>
      <c r="O700" s="77" t="e">
        <f t="shared" si="170"/>
        <v>#NUM!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0</v>
      </c>
      <c r="L701" s="66">
        <f>+K$643+K701</f>
        <v>0</v>
      </c>
      <c r="M701" s="66">
        <f>+L$643+L701</f>
        <v>0</v>
      </c>
      <c r="N701" s="67">
        <f>+M$643+M701</f>
        <v>0</v>
      </c>
      <c r="O701" s="67">
        <f>+N$643+N701</f>
        <v>0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71">+J$653+J701</f>
        <v>0</v>
      </c>
      <c r="K702" s="69">
        <f t="shared" si="171"/>
        <v>0</v>
      </c>
      <c r="L702" s="69">
        <f t="shared" si="171"/>
        <v>0</v>
      </c>
      <c r="M702" s="69">
        <f t="shared" si="171"/>
        <v>0</v>
      </c>
      <c r="N702" s="70">
        <f t="shared" si="171"/>
        <v>0</v>
      </c>
      <c r="O702" s="70">
        <f t="shared" si="171"/>
        <v>57.25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 t="e">
        <f>+N702/J702-1</f>
        <v>#DIV/0!</v>
      </c>
      <c r="O703" s="72" t="e">
        <f>+O702/K702-1</f>
        <v>#DIV/0!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 t="e">
        <f>RATE(K$348-$J$348,,-$J702,K702)</f>
        <v>#NUM!</v>
      </c>
      <c r="L704" s="76" t="e">
        <f>RATE(L$348-$J$348,,-$J702,L702)</f>
        <v>#NUM!</v>
      </c>
      <c r="M704" s="76" t="e">
        <f>RATE(M$348-$J$348,,-$J702,M702)</f>
        <v>#NUM!</v>
      </c>
      <c r="N704" s="77" t="e">
        <f>RATE(N$348-$J$348,,-$J702,N702)</f>
        <v>#NUM!</v>
      </c>
      <c r="O704" s="77" t="e">
        <f>RATE(O$348-$J$348,,-$J702,O702)</f>
        <v>#NUM!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0</v>
      </c>
      <c r="M705" s="85">
        <f>+L$643+L705</f>
        <v>0</v>
      </c>
      <c r="N705" s="86">
        <f>+M$643+M705</f>
        <v>0</v>
      </c>
      <c r="O705" s="86">
        <f>+N$643+N705</f>
        <v>0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0</v>
      </c>
      <c r="L706" s="88">
        <f>+L$653+L705</f>
        <v>0</v>
      </c>
      <c r="M706" s="88">
        <f>+M$653+M705</f>
        <v>0</v>
      </c>
      <c r="N706" s="89">
        <f>+N$653+N705</f>
        <v>0</v>
      </c>
      <c r="O706" s="89">
        <f>+O$653+O705</f>
        <v>57.25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 t="e">
        <f>+N706/K706-1</f>
        <v>#DIV/0!</v>
      </c>
      <c r="O707" s="72" t="e">
        <f>+O706/L706-1</f>
        <v>#DIV/0!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 t="e">
        <f>RATE(L$348-$K$348,,-$K706,L706)</f>
        <v>#NUM!</v>
      </c>
      <c r="M708" s="76" t="e">
        <f>RATE(M$348-$K$348,,-$K706,M706)</f>
        <v>#NUM!</v>
      </c>
      <c r="N708" s="77" t="e">
        <f>RATE(N$348-$K$348,,-$K706,N706)</f>
        <v>#NUM!</v>
      </c>
      <c r="O708" s="77" t="e">
        <f>RATE(O$348-$K$348,,-$K706,O706)</f>
        <v>#NUM!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0</v>
      </c>
      <c r="N709" s="86">
        <f>+M$643+M709</f>
        <v>0</v>
      </c>
      <c r="O709" s="86">
        <f>+N$643+N709</f>
        <v>0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0</v>
      </c>
      <c r="M710" s="88">
        <f>+M$653+M709</f>
        <v>0</v>
      </c>
      <c r="N710" s="89">
        <f>+N$653+N709</f>
        <v>0</v>
      </c>
      <c r="O710" s="89">
        <f>+O$653+O709</f>
        <v>57.25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 t="e">
        <f>+N710/L710-1</f>
        <v>#DIV/0!</v>
      </c>
      <c r="O711" s="72" t="e">
        <f>+O710/M710-1</f>
        <v>#DIV/0!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 t="e">
        <f>RATE(M$348-$L$348,,-$L710,M710)</f>
        <v>#NUM!</v>
      </c>
      <c r="N712" s="77" t="e">
        <f>RATE(N$348-$L$348,,-$L710,N710)</f>
        <v>#NUM!</v>
      </c>
      <c r="O712" s="77" t="e">
        <f>RATE(O$348-$L$348,,-$L710,O710)</f>
        <v>#NUM!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0</v>
      </c>
      <c r="O713" s="86">
        <f>+N$643+N713</f>
        <v>0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0</v>
      </c>
      <c r="N714" s="89">
        <f>+N$653+N713</f>
        <v>0</v>
      </c>
      <c r="O714" s="89">
        <f>+O$653+O713</f>
        <v>57.25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 t="e">
        <f>+N714/M714-1</f>
        <v>#DIV/0!</v>
      </c>
      <c r="O715" s="72" t="e">
        <f>+O714/N714-1</f>
        <v>#DIV/0!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 t="e">
        <f>RATE(N$348-$M$348,,-$M714,N714)</f>
        <v>#NUM!</v>
      </c>
      <c r="O716" s="77" t="e">
        <f>RATE(O$348-$M$348,,-$M714,O714)</f>
        <v>#NUM!</v>
      </c>
      <c r="P716" s="78"/>
      <c r="Q716" s="79" t="s">
        <v>113</v>
      </c>
    </row>
  </sheetData>
  <mergeCells count="58"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9537" priority="1197" operator="lessThan">
      <formula>0</formula>
    </cfRule>
  </conditionalFormatting>
  <conditionalFormatting sqref="P583">
    <cfRule type="cellIs" dxfId="9536" priority="1192" operator="lessThan">
      <formula>0</formula>
    </cfRule>
  </conditionalFormatting>
  <conditionalFormatting sqref="B348:N348">
    <cfRule type="cellIs" dxfId="9535" priority="1191" operator="lessThan">
      <formula>0</formula>
    </cfRule>
  </conditionalFormatting>
  <conditionalFormatting sqref="P514:P515">
    <cfRule type="cellIs" dxfId="9534" priority="1193" operator="lessThan">
      <formula>0</formula>
    </cfRule>
  </conditionalFormatting>
  <conditionalFormatting sqref="P523 Q529 Q539:Q545">
    <cfRule type="cellIs" dxfId="9533" priority="1194" operator="lessThan">
      <formula>0</formula>
    </cfRule>
  </conditionalFormatting>
  <conditionalFormatting sqref="P531">
    <cfRule type="cellIs" dxfId="9532" priority="1195" operator="lessThan">
      <formula>0</formula>
    </cfRule>
  </conditionalFormatting>
  <conditionalFormatting sqref="P562">
    <cfRule type="cellIs" dxfId="9531" priority="1196" operator="lessThan">
      <formula>0</formula>
    </cfRule>
  </conditionalFormatting>
  <conditionalFormatting sqref="B348:N348">
    <cfRule type="cellIs" dxfId="9530" priority="1190" operator="lessThan">
      <formula>0</formula>
    </cfRule>
  </conditionalFormatting>
  <conditionalFormatting sqref="Q588">
    <cfRule type="cellIs" dxfId="9529" priority="1175" operator="lessThan">
      <formula>0</formula>
    </cfRule>
  </conditionalFormatting>
  <conditionalFormatting sqref="Q499:Q502">
    <cfRule type="cellIs" dxfId="9528" priority="1189" operator="lessThan">
      <formula>0</formula>
    </cfRule>
  </conditionalFormatting>
  <conditionalFormatting sqref="Q503">
    <cfRule type="cellIs" dxfId="9527" priority="1188" operator="lessThan">
      <formula>0</formula>
    </cfRule>
  </conditionalFormatting>
  <conditionalFormatting sqref="Q503">
    <cfRule type="cellIs" dxfId="9526" priority="1187" operator="lessThan">
      <formula>0</formula>
    </cfRule>
  </conditionalFormatting>
  <conditionalFormatting sqref="B514">
    <cfRule type="cellIs" dxfId="9525" priority="1185" operator="lessThan">
      <formula>0</formula>
    </cfRule>
  </conditionalFormatting>
  <conditionalFormatting sqref="B531">
    <cfRule type="cellIs" dxfId="9524" priority="1184" operator="lessThan">
      <formula>0</formula>
    </cfRule>
  </conditionalFormatting>
  <conditionalFormatting sqref="Q520">
    <cfRule type="cellIs" dxfId="9523" priority="1183" operator="lessThan">
      <formula>0</formula>
    </cfRule>
  </conditionalFormatting>
  <conditionalFormatting sqref="Q520">
    <cfRule type="cellIs" dxfId="9522" priority="1182" operator="lessThan">
      <formula>0</formula>
    </cfRule>
  </conditionalFormatting>
  <conditionalFormatting sqref="Q567">
    <cfRule type="cellIs" dxfId="9521" priority="1177" operator="lessThan">
      <formula>0</formula>
    </cfRule>
  </conditionalFormatting>
  <conditionalFormatting sqref="B523 B515">
    <cfRule type="cellIs" dxfId="9520" priority="1186" operator="lessThan">
      <formula>0</formula>
    </cfRule>
  </conditionalFormatting>
  <conditionalFormatting sqref="Q528">
    <cfRule type="cellIs" dxfId="9519" priority="1180" operator="lessThan">
      <formula>0</formula>
    </cfRule>
  </conditionalFormatting>
  <conditionalFormatting sqref="Q536">
    <cfRule type="cellIs" dxfId="9518" priority="1179" operator="lessThan">
      <formula>0</formula>
    </cfRule>
  </conditionalFormatting>
  <conditionalFormatting sqref="Q536">
    <cfRule type="cellIs" dxfId="9517" priority="1178" operator="lessThan">
      <formula>0</formula>
    </cfRule>
  </conditionalFormatting>
  <conditionalFormatting sqref="P539">
    <cfRule type="cellIs" dxfId="9516" priority="1166" operator="lessThan">
      <formula>0</formula>
    </cfRule>
  </conditionalFormatting>
  <conditionalFormatting sqref="Q528">
    <cfRule type="cellIs" dxfId="9515" priority="1181" operator="lessThan">
      <formula>0</formula>
    </cfRule>
  </conditionalFormatting>
  <conditionalFormatting sqref="Q567">
    <cfRule type="cellIs" dxfId="9514" priority="1176" operator="lessThan">
      <formula>0</formula>
    </cfRule>
  </conditionalFormatting>
  <conditionalFormatting sqref="P584:P587">
    <cfRule type="cellIs" dxfId="9513" priority="1168" operator="lessThan">
      <formula>0</formula>
    </cfRule>
  </conditionalFormatting>
  <conditionalFormatting sqref="P563:P566">
    <cfRule type="cellIs" dxfId="9512" priority="1169" operator="lessThan">
      <formula>0</formula>
    </cfRule>
  </conditionalFormatting>
  <conditionalFormatting sqref="Q366">
    <cfRule type="cellIs" dxfId="9511" priority="1127" operator="lessThan">
      <formula>0</formula>
    </cfRule>
  </conditionalFormatting>
  <conditionalFormatting sqref="Q588">
    <cfRule type="cellIs" dxfId="9510" priority="1174" operator="lessThan">
      <formula>0</formula>
    </cfRule>
  </conditionalFormatting>
  <conditionalFormatting sqref="Q544">
    <cfRule type="cellIs" dxfId="9509" priority="1165" operator="lessThan">
      <formula>0</formula>
    </cfRule>
  </conditionalFormatting>
  <conditionalFormatting sqref="J353:N354 K351:N352">
    <cfRule type="cellIs" dxfId="9508" priority="1154" operator="lessThan">
      <formula>0</formula>
    </cfRule>
  </conditionalFormatting>
  <conditionalFormatting sqref="P516:P519">
    <cfRule type="cellIs" dxfId="9507" priority="1173" operator="lessThan">
      <formula>0</formula>
    </cfRule>
  </conditionalFormatting>
  <conditionalFormatting sqref="P524:P527">
    <cfRule type="cellIs" dxfId="9506" priority="1172" operator="lessThan">
      <formula>0</formula>
    </cfRule>
  </conditionalFormatting>
  <conditionalFormatting sqref="P539:P543">
    <cfRule type="cellIs" dxfId="9505" priority="1171" operator="lessThan">
      <formula>0</formula>
    </cfRule>
  </conditionalFormatting>
  <conditionalFormatting sqref="P532:P535">
    <cfRule type="cellIs" dxfId="9504" priority="1170" operator="lessThan">
      <formula>0</formula>
    </cfRule>
  </conditionalFormatting>
  <conditionalFormatting sqref="Q544">
    <cfRule type="cellIs" dxfId="9503" priority="1164" operator="lessThan">
      <formula>0</formula>
    </cfRule>
  </conditionalFormatting>
  <conditionalFormatting sqref="Q354">
    <cfRule type="cellIs" dxfId="9502" priority="1147" operator="lessThan">
      <formula>0</formula>
    </cfRule>
  </conditionalFormatting>
  <conditionalFormatting sqref="Q540:Q543 B539">
    <cfRule type="cellIs" dxfId="9501" priority="1167" operator="lessThan">
      <formula>0</formula>
    </cfRule>
  </conditionalFormatting>
  <conditionalFormatting sqref="P555:P558">
    <cfRule type="cellIs" dxfId="9500" priority="1159" operator="lessThan">
      <formula>0</formula>
    </cfRule>
  </conditionalFormatting>
  <conditionalFormatting sqref="Q555:Q558 Q560">
    <cfRule type="cellIs" dxfId="9499" priority="1162" operator="lessThan">
      <formula>0</formula>
    </cfRule>
  </conditionalFormatting>
  <conditionalFormatting sqref="Q559">
    <cfRule type="cellIs" dxfId="9498" priority="1161" operator="lessThan">
      <formula>0</formula>
    </cfRule>
  </conditionalFormatting>
  <conditionalFormatting sqref="Q468:Q472">
    <cfRule type="cellIs" dxfId="9497" priority="1158" operator="lessThan">
      <formula>0</formula>
    </cfRule>
  </conditionalFormatting>
  <conditionalFormatting sqref="Q559">
    <cfRule type="cellIs" dxfId="9496" priority="1160" operator="lessThan">
      <formula>0</formula>
    </cfRule>
  </conditionalFormatting>
  <conditionalFormatting sqref="J351">
    <cfRule type="cellIs" dxfId="9495" priority="1153" operator="lessThan">
      <formula>0</formula>
    </cfRule>
  </conditionalFormatting>
  <conditionalFormatting sqref="P540:P543">
    <cfRule type="cellIs" dxfId="9494" priority="1163" operator="lessThan">
      <formula>0</formula>
    </cfRule>
  </conditionalFormatting>
  <conditionalFormatting sqref="P349:Q350 Q351:Q353">
    <cfRule type="cellIs" dxfId="9493" priority="1157" operator="lessThan">
      <formula>0</formula>
    </cfRule>
  </conditionalFormatting>
  <conditionalFormatting sqref="Q396">
    <cfRule type="cellIs" dxfId="9492" priority="1080" operator="lessThan">
      <formula>0</formula>
    </cfRule>
  </conditionalFormatting>
  <conditionalFormatting sqref="B349">
    <cfRule type="cellIs" dxfId="9491" priority="1152" operator="lessThan">
      <formula>0</formula>
    </cfRule>
  </conditionalFormatting>
  <conditionalFormatting sqref="P393:P395">
    <cfRule type="cellIs" dxfId="9490" priority="1084" operator="lessThan">
      <formula>0</formula>
    </cfRule>
  </conditionalFormatting>
  <conditionalFormatting sqref="Q397">
    <cfRule type="cellIs" dxfId="9489" priority="1082" operator="lessThan">
      <formula>0</formula>
    </cfRule>
  </conditionalFormatting>
  <conditionalFormatting sqref="P349:P350">
    <cfRule type="cellIs" dxfId="9488" priority="1156" operator="lessThan">
      <formula>0</formula>
    </cfRule>
  </conditionalFormatting>
  <conditionalFormatting sqref="P351:P354">
    <cfRule type="cellIs" dxfId="9487" priority="1155" operator="lessThan">
      <formula>0</formula>
    </cfRule>
  </conditionalFormatting>
  <conditionalFormatting sqref="C397:M397">
    <cfRule type="cellIs" dxfId="9486" priority="1079" operator="lessThan">
      <formula>0</formula>
    </cfRule>
  </conditionalFormatting>
  <conditionalFormatting sqref="Q355">
    <cfRule type="cellIs" dxfId="9485" priority="1150" operator="lessThan">
      <formula>0</formula>
    </cfRule>
  </conditionalFormatting>
  <conditionalFormatting sqref="P398:Q398 Q399:Q401">
    <cfRule type="cellIs" dxfId="9484" priority="1078" operator="lessThan">
      <formula>0</formula>
    </cfRule>
  </conditionalFormatting>
  <conditionalFormatting sqref="P399:P401">
    <cfRule type="cellIs" dxfId="9483" priority="1076" operator="lessThan">
      <formula>0</formula>
    </cfRule>
  </conditionalFormatting>
  <conditionalFormatting sqref="C357:J357">
    <cfRule type="cellIs" dxfId="9482" priority="1141" operator="lessThan">
      <formula>0</formula>
    </cfRule>
  </conditionalFormatting>
  <conditionalFormatting sqref="H385">
    <cfRule type="cellIs" dxfId="9481" priority="1041" operator="lessThan">
      <formula>0</formula>
    </cfRule>
  </conditionalFormatting>
  <conditionalFormatting sqref="Q402">
    <cfRule type="cellIs" dxfId="9480" priority="1074" operator="lessThan">
      <formula>0</formula>
    </cfRule>
  </conditionalFormatting>
  <conditionalFormatting sqref="B350">
    <cfRule type="cellIs" dxfId="9479" priority="1151" operator="lessThan">
      <formula>0</formula>
    </cfRule>
  </conditionalFormatting>
  <conditionalFormatting sqref="J352">
    <cfRule type="cellIs" dxfId="9478" priority="1148" operator="lessThan">
      <formula>0</formula>
    </cfRule>
  </conditionalFormatting>
  <conditionalFormatting sqref="P355">
    <cfRule type="cellIs" dxfId="9477" priority="1149" operator="lessThan">
      <formula>0</formula>
    </cfRule>
  </conditionalFormatting>
  <conditionalFormatting sqref="P440">
    <cfRule type="cellIs" dxfId="9476" priority="1027" operator="lessThan">
      <formula>0</formula>
    </cfRule>
  </conditionalFormatting>
  <conditionalFormatting sqref="Q354">
    <cfRule type="cellIs" dxfId="9475" priority="1146" operator="lessThan">
      <formula>0</formula>
    </cfRule>
  </conditionalFormatting>
  <conditionalFormatting sqref="P356:Q356 Q357:Q359">
    <cfRule type="cellIs" dxfId="9474" priority="1145" operator="lessThan">
      <formula>0</formula>
    </cfRule>
  </conditionalFormatting>
  <conditionalFormatting sqref="P356">
    <cfRule type="cellIs" dxfId="9473" priority="1144" operator="lessThan">
      <formula>0</formula>
    </cfRule>
  </conditionalFormatting>
  <conditionalFormatting sqref="P357:P360">
    <cfRule type="cellIs" dxfId="9472" priority="1143" operator="lessThan">
      <formula>0</formula>
    </cfRule>
  </conditionalFormatting>
  <conditionalFormatting sqref="I358 K358:N358 C359:M360 K357:M357">
    <cfRule type="cellIs" dxfId="9471" priority="1142" operator="lessThan">
      <formula>0</formula>
    </cfRule>
  </conditionalFormatting>
  <conditionalFormatting sqref="B356">
    <cfRule type="cellIs" dxfId="9470" priority="1139" operator="lessThan">
      <formula>0</formula>
    </cfRule>
  </conditionalFormatting>
  <conditionalFormatting sqref="I357">
    <cfRule type="cellIs" dxfId="9469" priority="1140" operator="lessThan">
      <formula>0</formula>
    </cfRule>
  </conditionalFormatting>
  <conditionalFormatting sqref="Q361">
    <cfRule type="cellIs" dxfId="9468" priority="1138" operator="lessThan">
      <formula>0</formula>
    </cfRule>
  </conditionalFormatting>
  <conditionalFormatting sqref="C358:J358">
    <cfRule type="cellIs" dxfId="9467" priority="1137" operator="lessThan">
      <formula>0</formula>
    </cfRule>
  </conditionalFormatting>
  <conditionalFormatting sqref="Q360">
    <cfRule type="cellIs" dxfId="9466" priority="1136" operator="lessThan">
      <formula>0</formula>
    </cfRule>
  </conditionalFormatting>
  <conditionalFormatting sqref="Q360">
    <cfRule type="cellIs" dxfId="9465" priority="1135" operator="lessThan">
      <formula>0</formula>
    </cfRule>
  </conditionalFormatting>
  <conditionalFormatting sqref="P362:Q362 Q363:Q365">
    <cfRule type="cellIs" dxfId="9464" priority="1134" operator="lessThan">
      <formula>0</formula>
    </cfRule>
  </conditionalFormatting>
  <conditionalFormatting sqref="P362">
    <cfRule type="cellIs" dxfId="9463" priority="1133" operator="lessThan">
      <formula>0</formula>
    </cfRule>
  </conditionalFormatting>
  <conditionalFormatting sqref="J363">
    <cfRule type="cellIs" dxfId="9462" priority="1131" operator="lessThan">
      <formula>0</formula>
    </cfRule>
  </conditionalFormatting>
  <conditionalFormatting sqref="K363:N364 J365:M366">
    <cfRule type="cellIs" dxfId="9461" priority="1132" operator="lessThan">
      <formula>0</formula>
    </cfRule>
  </conditionalFormatting>
  <conditionalFormatting sqref="P368">
    <cfRule type="cellIs" dxfId="9460" priority="1124" operator="lessThan">
      <formula>0</formula>
    </cfRule>
  </conditionalFormatting>
  <conditionalFormatting sqref="Q367">
    <cfRule type="cellIs" dxfId="9459" priority="1129" operator="lessThan">
      <formula>0</formula>
    </cfRule>
  </conditionalFormatting>
  <conditionalFormatting sqref="B362">
    <cfRule type="cellIs" dxfId="9458" priority="1130" operator="lessThan">
      <formula>0</formula>
    </cfRule>
  </conditionalFormatting>
  <conditionalFormatting sqref="P405:P407">
    <cfRule type="cellIs" dxfId="9457" priority="1062" operator="lessThan">
      <formula>0</formula>
    </cfRule>
  </conditionalFormatting>
  <conditionalFormatting sqref="J364">
    <cfRule type="cellIs" dxfId="9456" priority="1128" operator="lessThan">
      <formula>0</formula>
    </cfRule>
  </conditionalFormatting>
  <conditionalFormatting sqref="Q366">
    <cfRule type="cellIs" dxfId="9455" priority="1126" operator="lessThan">
      <formula>0</formula>
    </cfRule>
  </conditionalFormatting>
  <conditionalFormatting sqref="P368:Q368 Q369:Q371">
    <cfRule type="cellIs" dxfId="9454" priority="1125" operator="lessThan">
      <formula>0</formula>
    </cfRule>
  </conditionalFormatting>
  <conditionalFormatting sqref="Q372">
    <cfRule type="cellIs" dxfId="9453" priority="1116" operator="lessThan">
      <formula>0</formula>
    </cfRule>
  </conditionalFormatting>
  <conditionalFormatting sqref="I370 K369:N370 C371:M372">
    <cfRule type="cellIs" dxfId="9452" priority="1123" operator="lessThan">
      <formula>0</formula>
    </cfRule>
  </conditionalFormatting>
  <conditionalFormatting sqref="I369">
    <cfRule type="cellIs" dxfId="9451" priority="1121" operator="lessThan">
      <formula>0</formula>
    </cfRule>
  </conditionalFormatting>
  <conditionalFormatting sqref="C369:J369">
    <cfRule type="cellIs" dxfId="9450" priority="1122" operator="lessThan">
      <formula>0</formula>
    </cfRule>
  </conditionalFormatting>
  <conditionalFormatting sqref="B368">
    <cfRule type="cellIs" dxfId="9449" priority="1120" operator="lessThan">
      <formula>0</formula>
    </cfRule>
  </conditionalFormatting>
  <conditionalFormatting sqref="Q373">
    <cfRule type="cellIs" dxfId="9448" priority="1119" operator="lessThan">
      <formula>0</formula>
    </cfRule>
  </conditionalFormatting>
  <conditionalFormatting sqref="P411:P413">
    <cfRule type="cellIs" dxfId="9447" priority="1055" operator="lessThan">
      <formula>0</formula>
    </cfRule>
  </conditionalFormatting>
  <conditionalFormatting sqref="C370:J370">
    <cfRule type="cellIs" dxfId="9446" priority="1118" operator="lessThan">
      <formula>0</formula>
    </cfRule>
  </conditionalFormatting>
  <conditionalFormatting sqref="Q372">
    <cfRule type="cellIs" dxfId="9445" priority="1117" operator="lessThan">
      <formula>0</formula>
    </cfRule>
  </conditionalFormatting>
  <conditionalFormatting sqref="P374:Q374 Q375:Q377">
    <cfRule type="cellIs" dxfId="9444" priority="1115" operator="lessThan">
      <formula>0</formula>
    </cfRule>
  </conditionalFormatting>
  <conditionalFormatting sqref="P374">
    <cfRule type="cellIs" dxfId="9443" priority="1114" operator="lessThan">
      <formula>0</formula>
    </cfRule>
  </conditionalFormatting>
  <conditionalFormatting sqref="P375:P377">
    <cfRule type="cellIs" dxfId="9442" priority="1113" operator="lessThan">
      <formula>0</formula>
    </cfRule>
  </conditionalFormatting>
  <conditionalFormatting sqref="I376 K375:N376 C377:M378">
    <cfRule type="cellIs" dxfId="9441" priority="1112" operator="lessThan">
      <formula>0</formula>
    </cfRule>
  </conditionalFormatting>
  <conditionalFormatting sqref="I375">
    <cfRule type="cellIs" dxfId="9440" priority="1110" operator="lessThan">
      <formula>0</formula>
    </cfRule>
  </conditionalFormatting>
  <conditionalFormatting sqref="C375:J375">
    <cfRule type="cellIs" dxfId="9439" priority="1111" operator="lessThan">
      <formula>0</formula>
    </cfRule>
  </conditionalFormatting>
  <conditionalFormatting sqref="B374">
    <cfRule type="cellIs" dxfId="9438" priority="1109" operator="lessThan">
      <formula>0</formula>
    </cfRule>
  </conditionalFormatting>
  <conditionalFormatting sqref="Q379">
    <cfRule type="cellIs" dxfId="9437" priority="1108" operator="lessThan">
      <formula>0</formula>
    </cfRule>
  </conditionalFormatting>
  <conditionalFormatting sqref="C376:J376">
    <cfRule type="cellIs" dxfId="9436" priority="1107" operator="lessThan">
      <formula>0</formula>
    </cfRule>
  </conditionalFormatting>
  <conditionalFormatting sqref="Q378">
    <cfRule type="cellIs" dxfId="9435" priority="1106" operator="lessThan">
      <formula>0</formula>
    </cfRule>
  </conditionalFormatting>
  <conditionalFormatting sqref="Q378">
    <cfRule type="cellIs" dxfId="9434" priority="1105" operator="lessThan">
      <formula>0</formula>
    </cfRule>
  </conditionalFormatting>
  <conditionalFormatting sqref="P380:Q380 Q381:Q383">
    <cfRule type="cellIs" dxfId="9433" priority="1104" operator="lessThan">
      <formula>0</formula>
    </cfRule>
  </conditionalFormatting>
  <conditionalFormatting sqref="P380">
    <cfRule type="cellIs" dxfId="9432" priority="1103" operator="lessThan">
      <formula>0</formula>
    </cfRule>
  </conditionalFormatting>
  <conditionalFormatting sqref="P381:P383">
    <cfRule type="cellIs" dxfId="9431" priority="1102" operator="lessThan">
      <formula>0</formula>
    </cfRule>
  </conditionalFormatting>
  <conditionalFormatting sqref="I382 K381:N382 C383:N383 C384:M384">
    <cfRule type="cellIs" dxfId="9430" priority="1101" operator="lessThan">
      <formula>0</formula>
    </cfRule>
  </conditionalFormatting>
  <conditionalFormatting sqref="I381">
    <cfRule type="cellIs" dxfId="9429" priority="1099" operator="lessThan">
      <formula>0</formula>
    </cfRule>
  </conditionalFormatting>
  <conditionalFormatting sqref="C381:J381">
    <cfRule type="cellIs" dxfId="9428" priority="1100" operator="lessThan">
      <formula>0</formula>
    </cfRule>
  </conditionalFormatting>
  <conditionalFormatting sqref="B380">
    <cfRule type="cellIs" dxfId="9427" priority="1098" operator="lessThan">
      <formula>0</formula>
    </cfRule>
  </conditionalFormatting>
  <conditionalFormatting sqref="Q385">
    <cfRule type="cellIs" dxfId="9426" priority="1097" operator="lessThan">
      <formula>0</formula>
    </cfRule>
  </conditionalFormatting>
  <conditionalFormatting sqref="C382:J382">
    <cfRule type="cellIs" dxfId="9425" priority="1096" operator="lessThan">
      <formula>0</formula>
    </cfRule>
  </conditionalFormatting>
  <conditionalFormatting sqref="Q384">
    <cfRule type="cellIs" dxfId="9424" priority="1095" operator="lessThan">
      <formula>0</formula>
    </cfRule>
  </conditionalFormatting>
  <conditionalFormatting sqref="Q384">
    <cfRule type="cellIs" dxfId="9423" priority="1094" operator="lessThan">
      <formula>0</formula>
    </cfRule>
  </conditionalFormatting>
  <conditionalFormatting sqref="P386:Q386 Q387:Q389">
    <cfRule type="cellIs" dxfId="9422" priority="1093" operator="lessThan">
      <formula>0</formula>
    </cfRule>
  </conditionalFormatting>
  <conditionalFormatting sqref="P386">
    <cfRule type="cellIs" dxfId="9421" priority="1092" operator="lessThan">
      <formula>0</formula>
    </cfRule>
  </conditionalFormatting>
  <conditionalFormatting sqref="P387:P389">
    <cfRule type="cellIs" dxfId="9420" priority="1091" operator="lessThan">
      <formula>0</formula>
    </cfRule>
  </conditionalFormatting>
  <conditionalFormatting sqref="B386">
    <cfRule type="cellIs" dxfId="9419" priority="1090" operator="lessThan">
      <formula>0</formula>
    </cfRule>
  </conditionalFormatting>
  <conditionalFormatting sqref="Q391">
    <cfRule type="cellIs" dxfId="9418" priority="1089" operator="lessThan">
      <formula>0</formula>
    </cfRule>
  </conditionalFormatting>
  <conditionalFormatting sqref="Q390">
    <cfRule type="cellIs" dxfId="9417" priority="1088" operator="lessThan">
      <formula>0</formula>
    </cfRule>
  </conditionalFormatting>
  <conditionalFormatting sqref="Q390">
    <cfRule type="cellIs" dxfId="9416" priority="1087" operator="lessThan">
      <formula>0</formula>
    </cfRule>
  </conditionalFormatting>
  <conditionalFormatting sqref="P392:Q392 Q393:Q395">
    <cfRule type="cellIs" dxfId="9415" priority="1086" operator="lessThan">
      <formula>0</formula>
    </cfRule>
  </conditionalFormatting>
  <conditionalFormatting sqref="P392">
    <cfRule type="cellIs" dxfId="9414" priority="1085" operator="lessThan">
      <formula>0</formula>
    </cfRule>
  </conditionalFormatting>
  <conditionalFormatting sqref="H397">
    <cfRule type="cellIs" dxfId="9413" priority="1044" operator="lessThan">
      <formula>0</formula>
    </cfRule>
  </conditionalFormatting>
  <conditionalFormatting sqref="B392">
    <cfRule type="cellIs" dxfId="9412" priority="1083" operator="lessThan">
      <formula>0</formula>
    </cfRule>
  </conditionalFormatting>
  <conditionalFormatting sqref="H378">
    <cfRule type="cellIs" dxfId="9411" priority="1040" operator="lessThan">
      <formula>0</formula>
    </cfRule>
  </conditionalFormatting>
  <conditionalFormatting sqref="Q396">
    <cfRule type="cellIs" dxfId="9410" priority="1081" operator="lessThan">
      <formula>0</formula>
    </cfRule>
  </conditionalFormatting>
  <conditionalFormatting sqref="H360">
    <cfRule type="cellIs" dxfId="9409" priority="1038" operator="lessThan">
      <formula>0</formula>
    </cfRule>
  </conditionalFormatting>
  <conditionalFormatting sqref="H361">
    <cfRule type="cellIs" dxfId="9408" priority="1037" operator="lessThan">
      <formula>0</formula>
    </cfRule>
  </conditionalFormatting>
  <conditionalFormatting sqref="P398">
    <cfRule type="cellIs" dxfId="9407" priority="1077" operator="lessThan">
      <formula>0</formula>
    </cfRule>
  </conditionalFormatting>
  <conditionalFormatting sqref="Q438">
    <cfRule type="cellIs" dxfId="9406" priority="1030" operator="lessThan">
      <formula>0</formula>
    </cfRule>
  </conditionalFormatting>
  <conditionalFormatting sqref="H372">
    <cfRule type="cellIs" dxfId="9405" priority="1036" operator="lessThan">
      <formula>0</formula>
    </cfRule>
  </conditionalFormatting>
  <conditionalFormatting sqref="Q402">
    <cfRule type="cellIs" dxfId="9404" priority="1075" operator="lessThan">
      <formula>0</formula>
    </cfRule>
  </conditionalFormatting>
  <conditionalFormatting sqref="P440:Q440 Q441:Q443">
    <cfRule type="cellIs" dxfId="9403" priority="1028" operator="lessThan">
      <formula>0</formula>
    </cfRule>
  </conditionalFormatting>
  <conditionalFormatting sqref="C391:M391">
    <cfRule type="cellIs" dxfId="9402" priority="1073" operator="lessThan">
      <formula>0</formula>
    </cfRule>
  </conditionalFormatting>
  <conditionalFormatting sqref="C385:M385">
    <cfRule type="cellIs" dxfId="9401" priority="1072" operator="lessThan">
      <formula>0</formula>
    </cfRule>
  </conditionalFormatting>
  <conditionalFormatting sqref="C379:M379">
    <cfRule type="cellIs" dxfId="9400" priority="1071" operator="lessThan">
      <formula>0</formula>
    </cfRule>
  </conditionalFormatting>
  <conditionalFormatting sqref="C373:M373">
    <cfRule type="cellIs" dxfId="9399" priority="1070" operator="lessThan">
      <formula>0</formula>
    </cfRule>
  </conditionalFormatting>
  <conditionalFormatting sqref="J367:M367">
    <cfRule type="cellIs" dxfId="9398" priority="1069" operator="lessThan">
      <formula>0</formula>
    </cfRule>
  </conditionalFormatting>
  <conditionalFormatting sqref="C361:M361">
    <cfRule type="cellIs" dxfId="9397" priority="1068" operator="lessThan">
      <formula>0</formula>
    </cfRule>
  </conditionalFormatting>
  <conditionalFormatting sqref="J355:N355">
    <cfRule type="cellIs" dxfId="9396" priority="1067" operator="lessThan">
      <formula>0</formula>
    </cfRule>
  </conditionalFormatting>
  <conditionalFormatting sqref="B398">
    <cfRule type="cellIs" dxfId="9395" priority="1066" operator="lessThan">
      <formula>0</formula>
    </cfRule>
  </conditionalFormatting>
  <conditionalFormatting sqref="B403">
    <cfRule type="cellIs" dxfId="9394" priority="1065" operator="lessThan">
      <formula>0</formula>
    </cfRule>
  </conditionalFormatting>
  <conditionalFormatting sqref="Q408">
    <cfRule type="cellIs" dxfId="9393" priority="1059" operator="lessThan">
      <formula>0</formula>
    </cfRule>
  </conditionalFormatting>
  <conditionalFormatting sqref="Q409">
    <cfRule type="cellIs" dxfId="9392" priority="1061" operator="lessThan">
      <formula>0</formula>
    </cfRule>
  </conditionalFormatting>
  <conditionalFormatting sqref="P404:Q404 Q405:Q407">
    <cfRule type="cellIs" dxfId="9391" priority="1064" operator="lessThan">
      <formula>0</formula>
    </cfRule>
  </conditionalFormatting>
  <conditionalFormatting sqref="P404">
    <cfRule type="cellIs" dxfId="9390" priority="1063" operator="lessThan">
      <formula>0</formula>
    </cfRule>
  </conditionalFormatting>
  <conditionalFormatting sqref="Q408">
    <cfRule type="cellIs" dxfId="9389" priority="1060" operator="lessThan">
      <formula>0</formula>
    </cfRule>
  </conditionalFormatting>
  <conditionalFormatting sqref="B404">
    <cfRule type="cellIs" dxfId="9388" priority="1058" operator="lessThan">
      <formula>0</formula>
    </cfRule>
  </conditionalFormatting>
  <conditionalFormatting sqref="Q414">
    <cfRule type="cellIs" dxfId="9387" priority="1052" operator="lessThan">
      <formula>0</formula>
    </cfRule>
  </conditionalFormatting>
  <conditionalFormatting sqref="Q415">
    <cfRule type="cellIs" dxfId="9386" priority="1054" operator="lessThan">
      <formula>0</formula>
    </cfRule>
  </conditionalFormatting>
  <conditionalFormatting sqref="P410:Q410 Q411:Q413">
    <cfRule type="cellIs" dxfId="9385" priority="1057" operator="lessThan">
      <formula>0</formula>
    </cfRule>
  </conditionalFormatting>
  <conditionalFormatting sqref="P410">
    <cfRule type="cellIs" dxfId="9384" priority="1056" operator="lessThan">
      <formula>0</formula>
    </cfRule>
  </conditionalFormatting>
  <conditionalFormatting sqref="Q414">
    <cfRule type="cellIs" dxfId="9383" priority="1053" operator="lessThan">
      <formula>0</formula>
    </cfRule>
  </conditionalFormatting>
  <conditionalFormatting sqref="B410">
    <cfRule type="cellIs" dxfId="9382" priority="1051" operator="lessThan">
      <formula>0</formula>
    </cfRule>
  </conditionalFormatting>
  <conditionalFormatting sqref="Q432">
    <cfRule type="cellIs" dxfId="9381" priority="1045" operator="lessThan">
      <formula>0</formula>
    </cfRule>
  </conditionalFormatting>
  <conditionalFormatting sqref="P429:P431">
    <cfRule type="cellIs" dxfId="9380" priority="1048" operator="lessThan">
      <formula>0</formula>
    </cfRule>
  </conditionalFormatting>
  <conditionalFormatting sqref="Q433">
    <cfRule type="cellIs" dxfId="9379" priority="1047" operator="lessThan">
      <formula>0</formula>
    </cfRule>
  </conditionalFormatting>
  <conditionalFormatting sqref="P428:Q428 Q429:Q431">
    <cfRule type="cellIs" dxfId="9378" priority="1050" operator="lessThan">
      <formula>0</formula>
    </cfRule>
  </conditionalFormatting>
  <conditionalFormatting sqref="P428">
    <cfRule type="cellIs" dxfId="9377" priority="1049" operator="lessThan">
      <formula>0</formula>
    </cfRule>
  </conditionalFormatting>
  <conditionalFormatting sqref="Q432">
    <cfRule type="cellIs" dxfId="9376" priority="1046" operator="lessThan">
      <formula>0</formula>
    </cfRule>
  </conditionalFormatting>
  <conditionalFormatting sqref="H391">
    <cfRule type="cellIs" dxfId="9375" priority="1043" operator="lessThan">
      <formula>0</formula>
    </cfRule>
  </conditionalFormatting>
  <conditionalFormatting sqref="P435:P437">
    <cfRule type="cellIs" dxfId="9374" priority="1032" operator="lessThan">
      <formula>0</formula>
    </cfRule>
  </conditionalFormatting>
  <conditionalFormatting sqref="Q444">
    <cfRule type="cellIs" dxfId="9373" priority="1024" operator="lessThan">
      <formula>0</formula>
    </cfRule>
  </conditionalFormatting>
  <conditionalFormatting sqref="H384">
    <cfRule type="cellIs" dxfId="9372" priority="1042" operator="lessThan">
      <formula>0</formula>
    </cfRule>
  </conditionalFormatting>
  <conditionalFormatting sqref="H379">
    <cfRule type="cellIs" dxfId="9371" priority="1039" operator="lessThan">
      <formula>0</formula>
    </cfRule>
  </conditionalFormatting>
  <conditionalFormatting sqref="Q438">
    <cfRule type="cellIs" dxfId="9370" priority="1031" operator="lessThan">
      <formula>0</formula>
    </cfRule>
  </conditionalFormatting>
  <conditionalFormatting sqref="H373">
    <cfRule type="cellIs" dxfId="9369" priority="1035" operator="lessThan">
      <formula>0</formula>
    </cfRule>
  </conditionalFormatting>
  <conditionalFormatting sqref="P441:P443">
    <cfRule type="cellIs" dxfId="9368" priority="1026" operator="lessThan">
      <formula>0</formula>
    </cfRule>
  </conditionalFormatting>
  <conditionalFormatting sqref="P434:Q434 Q435:Q437">
    <cfRule type="cellIs" dxfId="9367" priority="1034" operator="lessThan">
      <formula>0</formula>
    </cfRule>
  </conditionalFormatting>
  <conditionalFormatting sqref="P434">
    <cfRule type="cellIs" dxfId="9366" priority="1033" operator="lessThan">
      <formula>0</formula>
    </cfRule>
  </conditionalFormatting>
  <conditionalFormatting sqref="B434">
    <cfRule type="cellIs" dxfId="9365" priority="1029" operator="lessThan">
      <formula>0</formula>
    </cfRule>
  </conditionalFormatting>
  <conditionalFormatting sqref="Q445:Q446">
    <cfRule type="cellIs" dxfId="9364" priority="1020" operator="lessThan">
      <formula>0</formula>
    </cfRule>
  </conditionalFormatting>
  <conditionalFormatting sqref="Q444">
    <cfRule type="cellIs" dxfId="9363" priority="1023" operator="lessThan">
      <formula>0</formula>
    </cfRule>
  </conditionalFormatting>
  <conditionalFormatting sqref="B446">
    <cfRule type="cellIs" dxfId="9362" priority="1019" operator="lessThan">
      <formula>0</formula>
    </cfRule>
  </conditionalFormatting>
  <conditionalFormatting sqref="B440">
    <cfRule type="cellIs" dxfId="9361" priority="1022" operator="lessThan">
      <formula>0</formula>
    </cfRule>
  </conditionalFormatting>
  <conditionalFormatting sqref="P446">
    <cfRule type="cellIs" dxfId="9360" priority="1025" operator="lessThan">
      <formula>0</formula>
    </cfRule>
  </conditionalFormatting>
  <conditionalFormatting sqref="B447">
    <cfRule type="cellIs" dxfId="9359" priority="1018" operator="lessThan">
      <formula>0</formula>
    </cfRule>
  </conditionalFormatting>
  <conditionalFormatting sqref="Q439">
    <cfRule type="cellIs" dxfId="9358" priority="1021" operator="lessThan">
      <formula>0</formula>
    </cfRule>
  </conditionalFormatting>
  <conditionalFormatting sqref="Q448:Q450">
    <cfRule type="cellIs" dxfId="9357" priority="1017" operator="lessThan">
      <formula>0</formula>
    </cfRule>
  </conditionalFormatting>
  <conditionalFormatting sqref="P448:P450">
    <cfRule type="cellIs" dxfId="9356" priority="1016" operator="lessThan">
      <formula>0</formula>
    </cfRule>
  </conditionalFormatting>
  <conditionalFormatting sqref="Q603">
    <cfRule type="cellIs" dxfId="9355" priority="991" operator="lessThan">
      <formula>0</formula>
    </cfRule>
  </conditionalFormatting>
  <conditionalFormatting sqref="B625">
    <cfRule type="cellIs" dxfId="9354" priority="955" operator="lessThan">
      <formula>0</formula>
    </cfRule>
  </conditionalFormatting>
  <conditionalFormatting sqref="P454:P456">
    <cfRule type="cellIs" dxfId="9353" priority="1012" operator="lessThan">
      <formula>0</formula>
    </cfRule>
  </conditionalFormatting>
  <conditionalFormatting sqref="Q457">
    <cfRule type="cellIs" dxfId="9352" priority="1011" operator="lessThan">
      <formula>0</formula>
    </cfRule>
  </conditionalFormatting>
  <conditionalFormatting sqref="Q597">
    <cfRule type="cellIs" dxfId="9351" priority="1000" operator="lessThan">
      <formula>0</formula>
    </cfRule>
  </conditionalFormatting>
  <conditionalFormatting sqref="Q451">
    <cfRule type="cellIs" dxfId="9350" priority="1015" operator="lessThan">
      <formula>0</formula>
    </cfRule>
  </conditionalFormatting>
  <conditionalFormatting sqref="Q451">
    <cfRule type="cellIs" dxfId="9349" priority="1014" operator="lessThan">
      <formula>0</formula>
    </cfRule>
  </conditionalFormatting>
  <conditionalFormatting sqref="Q457">
    <cfRule type="cellIs" dxfId="9348" priority="1010" operator="lessThan">
      <formula>0</formula>
    </cfRule>
  </conditionalFormatting>
  <conditionalFormatting sqref="J593:N595 J596:M596">
    <cfRule type="cellIs" dxfId="9347" priority="1004" operator="lessThan">
      <formula>0</formula>
    </cfRule>
  </conditionalFormatting>
  <conditionalFormatting sqref="B453">
    <cfRule type="cellIs" dxfId="9346" priority="1008" operator="lessThan">
      <formula>0</formula>
    </cfRule>
  </conditionalFormatting>
  <conditionalFormatting sqref="P599:P602">
    <cfRule type="cellIs" dxfId="9345" priority="997" operator="lessThan">
      <formula>0</formula>
    </cfRule>
  </conditionalFormatting>
  <conditionalFormatting sqref="Q454:Q456">
    <cfRule type="cellIs" dxfId="9344" priority="1013" operator="lessThan">
      <formula>0</formula>
    </cfRule>
  </conditionalFormatting>
  <conditionalFormatting sqref="Q593:Q595">
    <cfRule type="cellIs" dxfId="9343" priority="1007" operator="lessThan">
      <formula>0</formula>
    </cfRule>
  </conditionalFormatting>
  <conditionalFormatting sqref="Q596">
    <cfRule type="cellIs" dxfId="9342" priority="1002" operator="lessThan">
      <formula>0</formula>
    </cfRule>
  </conditionalFormatting>
  <conditionalFormatting sqref="Q452">
    <cfRule type="cellIs" dxfId="9341" priority="1009" operator="lessThan">
      <formula>0</formula>
    </cfRule>
  </conditionalFormatting>
  <conditionalFormatting sqref="B592">
    <cfRule type="cellIs" dxfId="9340" priority="999" operator="lessThan">
      <formula>0</formula>
    </cfRule>
  </conditionalFormatting>
  <conditionalFormatting sqref="P593:P595">
    <cfRule type="cellIs" dxfId="9339" priority="1006" operator="lessThan">
      <formula>0</formula>
    </cfRule>
  </conditionalFormatting>
  <conditionalFormatting sqref="J594">
    <cfRule type="cellIs" dxfId="9338" priority="1003" operator="lessThan">
      <formula>0</formula>
    </cfRule>
  </conditionalFormatting>
  <conditionalFormatting sqref="Q602">
    <cfRule type="cellIs" dxfId="9337" priority="992" operator="lessThan">
      <formula>0</formula>
    </cfRule>
  </conditionalFormatting>
  <conditionalFormatting sqref="J595:N595 K593:N594 J596:M596">
    <cfRule type="cellIs" dxfId="9336" priority="1005" operator="lessThan">
      <formula>0</formula>
    </cfRule>
  </conditionalFormatting>
  <conditionalFormatting sqref="Q596">
    <cfRule type="cellIs" dxfId="9335" priority="1001" operator="lessThan">
      <formula>0</formula>
    </cfRule>
  </conditionalFormatting>
  <conditionalFormatting sqref="J599:N599 J601:N602 J600:M600">
    <cfRule type="cellIs" dxfId="9334" priority="995" operator="lessThan">
      <formula>0</formula>
    </cfRule>
  </conditionalFormatting>
  <conditionalFormatting sqref="P616:P619">
    <cfRule type="cellIs" dxfId="9333" priority="989" operator="lessThan">
      <formula>0</formula>
    </cfRule>
  </conditionalFormatting>
  <conditionalFormatting sqref="Q602">
    <cfRule type="cellIs" dxfId="9332" priority="993" operator="lessThan">
      <formula>0</formula>
    </cfRule>
  </conditionalFormatting>
  <conditionalFormatting sqref="J600">
    <cfRule type="cellIs" dxfId="9331" priority="994" operator="lessThan">
      <formula>0</formula>
    </cfRule>
  </conditionalFormatting>
  <conditionalFormatting sqref="J601:N602 K599:N599 K600:M600">
    <cfRule type="cellIs" dxfId="9330" priority="996" operator="lessThan">
      <formula>0</formula>
    </cfRule>
  </conditionalFormatting>
  <conditionalFormatting sqref="Q599:Q601">
    <cfRule type="cellIs" dxfId="9329" priority="998" operator="lessThan">
      <formula>0</formula>
    </cfRule>
  </conditionalFormatting>
  <conditionalFormatting sqref="Q629">
    <cfRule type="cellIs" dxfId="9328" priority="959" operator="lessThan">
      <formula>0</formula>
    </cfRule>
  </conditionalFormatting>
  <conditionalFormatting sqref="I626">
    <cfRule type="cellIs" dxfId="9327" priority="962" operator="lessThan">
      <formula>0</formula>
    </cfRule>
  </conditionalFormatting>
  <conditionalFormatting sqref="C616:N619">
    <cfRule type="cellIs" dxfId="9326" priority="987" operator="lessThan">
      <formula>0</formula>
    </cfRule>
  </conditionalFormatting>
  <conditionalFormatting sqref="Q619">
    <cfRule type="cellIs" dxfId="9325" priority="983" operator="lessThan">
      <formula>0</formula>
    </cfRule>
  </conditionalFormatting>
  <conditionalFormatting sqref="I616">
    <cfRule type="cellIs" dxfId="9324" priority="986" operator="lessThan">
      <formula>0</formula>
    </cfRule>
  </conditionalFormatting>
  <conditionalFormatting sqref="H621:H624">
    <cfRule type="cellIs" dxfId="9323" priority="969" operator="lessThan">
      <formula>0</formula>
    </cfRule>
  </conditionalFormatting>
  <conditionalFormatting sqref="Q619">
    <cfRule type="cellIs" dxfId="9322" priority="984" operator="lessThan">
      <formula>0</formula>
    </cfRule>
  </conditionalFormatting>
  <conditionalFormatting sqref="H616">
    <cfRule type="cellIs" dxfId="9321" priority="980" operator="lessThan">
      <formula>0</formula>
    </cfRule>
  </conditionalFormatting>
  <conditionalFormatting sqref="H616:H619">
    <cfRule type="cellIs" dxfId="9320" priority="981" operator="lessThan">
      <formula>0</formula>
    </cfRule>
  </conditionalFormatting>
  <conditionalFormatting sqref="C617:J617">
    <cfRule type="cellIs" dxfId="9319" priority="985" operator="lessThan">
      <formula>0</formula>
    </cfRule>
  </conditionalFormatting>
  <conditionalFormatting sqref="H617:H619">
    <cfRule type="cellIs" dxfId="9318" priority="982" operator="lessThan">
      <formula>0</formula>
    </cfRule>
  </conditionalFormatting>
  <conditionalFormatting sqref="I617 K616:N617 C618:N619">
    <cfRule type="cellIs" dxfId="9317" priority="988" operator="lessThan">
      <formula>0</formula>
    </cfRule>
  </conditionalFormatting>
  <conditionalFormatting sqref="Q616:Q618">
    <cfRule type="cellIs" dxfId="9316" priority="990" operator="lessThan">
      <formula>0</formula>
    </cfRule>
  </conditionalFormatting>
  <conditionalFormatting sqref="B615">
    <cfRule type="cellIs" dxfId="9315" priority="979" operator="lessThan">
      <formula>0</formula>
    </cfRule>
  </conditionalFormatting>
  <conditionalFormatting sqref="Q624">
    <cfRule type="cellIs" dxfId="9314" priority="971" operator="lessThan">
      <formula>0</formula>
    </cfRule>
  </conditionalFormatting>
  <conditionalFormatting sqref="I621">
    <cfRule type="cellIs" dxfId="9313" priority="974" operator="lessThan">
      <formula>0</formula>
    </cfRule>
  </conditionalFormatting>
  <conditionalFormatting sqref="C621:N624">
    <cfRule type="cellIs" dxfId="9312" priority="975" operator="lessThan">
      <formula>0</formula>
    </cfRule>
  </conditionalFormatting>
  <conditionalFormatting sqref="Q624">
    <cfRule type="cellIs" dxfId="9311" priority="972" operator="lessThan">
      <formula>0</formula>
    </cfRule>
  </conditionalFormatting>
  <conditionalFormatting sqref="H621">
    <cfRule type="cellIs" dxfId="9310" priority="968" operator="lessThan">
      <formula>0</formula>
    </cfRule>
  </conditionalFormatting>
  <conditionalFormatting sqref="P621:P624">
    <cfRule type="cellIs" dxfId="9309" priority="977" operator="lessThan">
      <formula>0</formula>
    </cfRule>
  </conditionalFormatting>
  <conditionalFormatting sqref="C622:J622">
    <cfRule type="cellIs" dxfId="9308" priority="973" operator="lessThan">
      <formula>0</formula>
    </cfRule>
  </conditionalFormatting>
  <conditionalFormatting sqref="H622:H624">
    <cfRule type="cellIs" dxfId="9307" priority="970" operator="lessThan">
      <formula>0</formula>
    </cfRule>
  </conditionalFormatting>
  <conditionalFormatting sqref="I622 K621:N622 C623:N624">
    <cfRule type="cellIs" dxfId="9306" priority="976" operator="lessThan">
      <formula>0</formula>
    </cfRule>
  </conditionalFormatting>
  <conditionalFormatting sqref="Q621:Q623">
    <cfRule type="cellIs" dxfId="9305" priority="978" operator="lessThan">
      <formula>0</formula>
    </cfRule>
  </conditionalFormatting>
  <conditionalFormatting sqref="B620">
    <cfRule type="cellIs" dxfId="9304" priority="967" operator="lessThan">
      <formula>0</formula>
    </cfRule>
  </conditionalFormatting>
  <conditionalFormatting sqref="C626:N629">
    <cfRule type="cellIs" dxfId="9303" priority="963" operator="lessThan">
      <formula>0</formula>
    </cfRule>
  </conditionalFormatting>
  <conditionalFormatting sqref="Q629">
    <cfRule type="cellIs" dxfId="9302" priority="960" operator="lessThan">
      <formula>0</formula>
    </cfRule>
  </conditionalFormatting>
  <conditionalFormatting sqref="H626">
    <cfRule type="cellIs" dxfId="9301" priority="956" operator="lessThan">
      <formula>0</formula>
    </cfRule>
  </conditionalFormatting>
  <conditionalFormatting sqref="H626:H629">
    <cfRule type="cellIs" dxfId="9300" priority="957" operator="lessThan">
      <formula>0</formula>
    </cfRule>
  </conditionalFormatting>
  <conditionalFormatting sqref="P626:P629">
    <cfRule type="cellIs" dxfId="9299" priority="965" operator="lessThan">
      <formula>0</formula>
    </cfRule>
  </conditionalFormatting>
  <conditionalFormatting sqref="C627:J627">
    <cfRule type="cellIs" dxfId="9298" priority="961" operator="lessThan">
      <formula>0</formula>
    </cfRule>
  </conditionalFormatting>
  <conditionalFormatting sqref="H627:H629">
    <cfRule type="cellIs" dxfId="9297" priority="958" operator="lessThan">
      <formula>0</formula>
    </cfRule>
  </conditionalFormatting>
  <conditionalFormatting sqref="I627 K626:N627 C628:N629">
    <cfRule type="cellIs" dxfId="9296" priority="964" operator="lessThan">
      <formula>0</formula>
    </cfRule>
  </conditionalFormatting>
  <conditionalFormatting sqref="Q626:Q628">
    <cfRule type="cellIs" dxfId="9295" priority="966" operator="lessThan">
      <formula>0</formula>
    </cfRule>
  </conditionalFormatting>
  <conditionalFormatting sqref="C351:I351">
    <cfRule type="cellIs" dxfId="9294" priority="952" operator="lessThan">
      <formula>0</formula>
    </cfRule>
  </conditionalFormatting>
  <conditionalFormatting sqref="C353:I354">
    <cfRule type="cellIs" dxfId="9293" priority="953" operator="lessThan">
      <formula>0</formula>
    </cfRule>
  </conditionalFormatting>
  <conditionalFormatting sqref="P506:Q506">
    <cfRule type="cellIs" dxfId="9292" priority="936" operator="lessThan">
      <formula>0</formula>
    </cfRule>
  </conditionalFormatting>
  <conditionalFormatting sqref="P499:P502">
    <cfRule type="cellIs" dxfId="9291" priority="937" operator="lessThan">
      <formula>0</formula>
    </cfRule>
  </conditionalFormatting>
  <conditionalFormatting sqref="Q611:Q613">
    <cfRule type="cellIs" dxfId="9290" priority="899" operator="lessThan">
      <formula>0</formula>
    </cfRule>
  </conditionalFormatting>
  <conditionalFormatting sqref="B498">
    <cfRule type="cellIs" dxfId="9289" priority="954" operator="lessThan">
      <formula>0</formula>
    </cfRule>
  </conditionalFormatting>
  <conditionalFormatting sqref="N427">
    <cfRule type="cellIs" dxfId="9288" priority="673" operator="lessThan">
      <formula>0</formula>
    </cfRule>
  </conditionalFormatting>
  <conditionalFormatting sqref="C352:I352">
    <cfRule type="cellIs" dxfId="9287" priority="951" operator="lessThan">
      <formula>0</formula>
    </cfRule>
  </conditionalFormatting>
  <conditionalFormatting sqref="C355:I355">
    <cfRule type="cellIs" dxfId="9286" priority="950" operator="lessThan">
      <formula>0</formula>
    </cfRule>
  </conditionalFormatting>
  <conditionalFormatting sqref="C365:I366">
    <cfRule type="cellIs" dxfId="9285" priority="949" operator="lessThan">
      <formula>0</formula>
    </cfRule>
  </conditionalFormatting>
  <conditionalFormatting sqref="C363:I363">
    <cfRule type="cellIs" dxfId="9284" priority="948" operator="lessThan">
      <formula>0</formula>
    </cfRule>
  </conditionalFormatting>
  <conditionalFormatting sqref="C364:I364">
    <cfRule type="cellIs" dxfId="9283" priority="947" operator="lessThan">
      <formula>0</formula>
    </cfRule>
  </conditionalFormatting>
  <conditionalFormatting sqref="C367:I367">
    <cfRule type="cellIs" dxfId="9282" priority="946" operator="lessThan">
      <formula>0</formula>
    </cfRule>
  </conditionalFormatting>
  <conditionalFormatting sqref="C593:I596">
    <cfRule type="cellIs" dxfId="9281" priority="944" operator="lessThan">
      <formula>0</formula>
    </cfRule>
  </conditionalFormatting>
  <conditionalFormatting sqref="C594:I594">
    <cfRule type="cellIs" dxfId="9280" priority="943" operator="lessThan">
      <formula>0</formula>
    </cfRule>
  </conditionalFormatting>
  <conditionalFormatting sqref="C595:I596">
    <cfRule type="cellIs" dxfId="9279" priority="945" operator="lessThan">
      <formula>0</formula>
    </cfRule>
  </conditionalFormatting>
  <conditionalFormatting sqref="Q551">
    <cfRule type="cellIs" dxfId="9278" priority="925" operator="lessThan">
      <formula>0</formula>
    </cfRule>
  </conditionalFormatting>
  <conditionalFormatting sqref="Q551">
    <cfRule type="cellIs" dxfId="9277" priority="926" operator="lessThan">
      <formula>0</formula>
    </cfRule>
  </conditionalFormatting>
  <conditionalFormatting sqref="C599:I602">
    <cfRule type="cellIs" dxfId="9276" priority="941" operator="lessThan">
      <formula>0</formula>
    </cfRule>
  </conditionalFormatting>
  <conditionalFormatting sqref="C600:I600">
    <cfRule type="cellIs" dxfId="9275" priority="940" operator="lessThan">
      <formula>0</formula>
    </cfRule>
  </conditionalFormatting>
  <conditionalFormatting sqref="C601:I602">
    <cfRule type="cellIs" dxfId="9274" priority="942" operator="lessThan">
      <formula>0</formula>
    </cfRule>
  </conditionalFormatting>
  <conditionalFormatting sqref="C461:C464">
    <cfRule type="cellIs" dxfId="9273" priority="939" operator="lessThan">
      <formula>0</formula>
    </cfRule>
  </conditionalFormatting>
  <conditionalFormatting sqref="P468:P471">
    <cfRule type="cellIs" dxfId="9272" priority="938" operator="lessThan">
      <formula>0</formula>
    </cfRule>
  </conditionalFormatting>
  <conditionalFormatting sqref="Q507:Q510">
    <cfRule type="cellIs" dxfId="9271" priority="935" operator="lessThan">
      <formula>0</formula>
    </cfRule>
  </conditionalFormatting>
  <conditionalFormatting sqref="Q511:Q512">
    <cfRule type="cellIs" dxfId="9270" priority="934" operator="lessThan">
      <formula>0</formula>
    </cfRule>
  </conditionalFormatting>
  <conditionalFormatting sqref="Q512">
    <cfRule type="cellIs" dxfId="9269" priority="933" operator="lessThan">
      <formula>0</formula>
    </cfRule>
  </conditionalFormatting>
  <conditionalFormatting sqref="Q511">
    <cfRule type="cellIs" dxfId="9268" priority="932" operator="lessThan">
      <formula>0</formula>
    </cfRule>
  </conditionalFormatting>
  <conditionalFormatting sqref="P507:P510">
    <cfRule type="cellIs" dxfId="9267" priority="931" operator="lessThan">
      <formula>0</formula>
    </cfRule>
  </conditionalFormatting>
  <conditionalFormatting sqref="B506">
    <cfRule type="cellIs" dxfId="9266" priority="930" operator="lessThan">
      <formula>0</formula>
    </cfRule>
  </conditionalFormatting>
  <conditionalFormatting sqref="C611:N614">
    <cfRule type="cellIs" dxfId="9265" priority="896" operator="lessThan">
      <formula>0</formula>
    </cfRule>
  </conditionalFormatting>
  <conditionalFormatting sqref="Q614">
    <cfRule type="cellIs" dxfId="9264" priority="893" operator="lessThan">
      <formula>0</formula>
    </cfRule>
  </conditionalFormatting>
  <conditionalFormatting sqref="P547:P550">
    <cfRule type="cellIs" dxfId="9263" priority="924" operator="lessThan">
      <formula>0</formula>
    </cfRule>
  </conditionalFormatting>
  <conditionalFormatting sqref="H611:H614">
    <cfRule type="cellIs" dxfId="9262" priority="890" operator="lessThan">
      <formula>0</formula>
    </cfRule>
  </conditionalFormatting>
  <conditionalFormatting sqref="Q504">
    <cfRule type="cellIs" dxfId="9261" priority="929" operator="lessThan">
      <formula>0</formula>
    </cfRule>
  </conditionalFormatting>
  <conditionalFormatting sqref="Q547:Q550 Q552 Q554:Q560">
    <cfRule type="cellIs" dxfId="9260" priority="928" operator="lessThan">
      <formula>0</formula>
    </cfRule>
  </conditionalFormatting>
  <conditionalFormatting sqref="P546">
    <cfRule type="cellIs" dxfId="9259" priority="927" operator="lessThan">
      <formula>0</formula>
    </cfRule>
  </conditionalFormatting>
  <conditionalFormatting sqref="P554:P558">
    <cfRule type="cellIs" dxfId="9258" priority="923" operator="lessThan">
      <formula>0</formula>
    </cfRule>
  </conditionalFormatting>
  <conditionalFormatting sqref="Q570:Q573 Q575">
    <cfRule type="cellIs" dxfId="9257" priority="921" operator="lessThan">
      <formula>0</formula>
    </cfRule>
  </conditionalFormatting>
  <conditionalFormatting sqref="B546">
    <cfRule type="cellIs" dxfId="9256" priority="922" operator="lessThan">
      <formula>0</formula>
    </cfRule>
  </conditionalFormatting>
  <conditionalFormatting sqref="P569">
    <cfRule type="cellIs" dxfId="9255" priority="920" operator="lessThan">
      <formula>0</formula>
    </cfRule>
  </conditionalFormatting>
  <conditionalFormatting sqref="Q574">
    <cfRule type="cellIs" dxfId="9254" priority="919" operator="lessThan">
      <formula>0</formula>
    </cfRule>
  </conditionalFormatting>
  <conditionalFormatting sqref="Q574">
    <cfRule type="cellIs" dxfId="9253" priority="918" operator="lessThan">
      <formula>0</formula>
    </cfRule>
  </conditionalFormatting>
  <conditionalFormatting sqref="P570:P573">
    <cfRule type="cellIs" dxfId="9252" priority="917" operator="lessThan">
      <formula>0</formula>
    </cfRule>
  </conditionalFormatting>
  <conditionalFormatting sqref="Q582 Q577:Q580">
    <cfRule type="cellIs" dxfId="9251" priority="915" operator="lessThan">
      <formula>0</formula>
    </cfRule>
  </conditionalFormatting>
  <conditionalFormatting sqref="Q581">
    <cfRule type="cellIs" dxfId="9250" priority="913" operator="lessThan">
      <formula>0</formula>
    </cfRule>
  </conditionalFormatting>
  <conditionalFormatting sqref="B569">
    <cfRule type="cellIs" dxfId="9249" priority="916" operator="lessThan">
      <formula>0</formula>
    </cfRule>
  </conditionalFormatting>
  <conditionalFormatting sqref="P576">
    <cfRule type="cellIs" dxfId="9248" priority="914" operator="lessThan">
      <formula>0</formula>
    </cfRule>
  </conditionalFormatting>
  <conditionalFormatting sqref="P577:P580">
    <cfRule type="cellIs" dxfId="9247" priority="911" operator="lessThan">
      <formula>0</formula>
    </cfRule>
  </conditionalFormatting>
  <conditionalFormatting sqref="Q581">
    <cfRule type="cellIs" dxfId="9246" priority="912" operator="lessThan">
      <formula>0</formula>
    </cfRule>
  </conditionalFormatting>
  <conditionalFormatting sqref="P605:P607 P609">
    <cfRule type="cellIs" dxfId="9245" priority="909" operator="lessThan">
      <formula>0</formula>
    </cfRule>
  </conditionalFormatting>
  <conditionalFormatting sqref="Q605:Q607">
    <cfRule type="cellIs" dxfId="9244" priority="910" operator="lessThan">
      <formula>0</formula>
    </cfRule>
  </conditionalFormatting>
  <conditionalFormatting sqref="C607:I607">
    <cfRule type="cellIs" dxfId="9243" priority="902" operator="lessThan">
      <formula>0</formula>
    </cfRule>
  </conditionalFormatting>
  <conditionalFormatting sqref="C605:I607">
    <cfRule type="cellIs" dxfId="9242" priority="901" operator="lessThan">
      <formula>0</formula>
    </cfRule>
  </conditionalFormatting>
  <conditionalFormatting sqref="B604">
    <cfRule type="cellIs" dxfId="9241" priority="903" operator="lessThan">
      <formula>0</formula>
    </cfRule>
  </conditionalFormatting>
  <conditionalFormatting sqref="J605:N607">
    <cfRule type="cellIs" dxfId="9240" priority="907" operator="lessThan">
      <formula>0</formula>
    </cfRule>
  </conditionalFormatting>
  <conditionalFormatting sqref="P611:P614">
    <cfRule type="cellIs" dxfId="9239" priority="898" operator="lessThan">
      <formula>0</formula>
    </cfRule>
  </conditionalFormatting>
  <conditionalFormatting sqref="Q608:Q609">
    <cfRule type="cellIs" dxfId="9238" priority="904" operator="lessThan">
      <formula>0</formula>
    </cfRule>
  </conditionalFormatting>
  <conditionalFormatting sqref="C433:M433">
    <cfRule type="cellIs" dxfId="9237" priority="671" operator="lessThan">
      <formula>0</formula>
    </cfRule>
  </conditionalFormatting>
  <conditionalFormatting sqref="Q608:Q609">
    <cfRule type="cellIs" dxfId="9236" priority="905" operator="lessThan">
      <formula>0</formula>
    </cfRule>
  </conditionalFormatting>
  <conditionalFormatting sqref="J606">
    <cfRule type="cellIs" dxfId="9235" priority="906" operator="lessThan">
      <formula>0</formula>
    </cfRule>
  </conditionalFormatting>
  <conditionalFormatting sqref="J607:N607 K605:N606">
    <cfRule type="cellIs" dxfId="9234" priority="908" operator="lessThan">
      <formula>0</formula>
    </cfRule>
  </conditionalFormatting>
  <conditionalFormatting sqref="I612 K611:N612 C613:N614">
    <cfRule type="cellIs" dxfId="9233" priority="897" operator="lessThan">
      <formula>0</formula>
    </cfRule>
  </conditionalFormatting>
  <conditionalFormatting sqref="N427">
    <cfRule type="cellIs" dxfId="9232" priority="674" operator="lessThan">
      <formula>0</formula>
    </cfRule>
  </conditionalFormatting>
  <conditionalFormatting sqref="B429:N429">
    <cfRule type="cellIs" dxfId="9231" priority="666" operator="lessThan">
      <formula>0</formula>
    </cfRule>
  </conditionalFormatting>
  <conditionalFormatting sqref="C606:I606">
    <cfRule type="cellIs" dxfId="9230" priority="900" operator="lessThan">
      <formula>0</formula>
    </cfRule>
  </conditionalFormatting>
  <conditionalFormatting sqref="B429:N429">
    <cfRule type="cellIs" dxfId="9229" priority="667" operator="lessThan">
      <formula>0</formula>
    </cfRule>
  </conditionalFormatting>
  <conditionalFormatting sqref="H433">
    <cfRule type="cellIs" dxfId="9228" priority="670" operator="lessThan">
      <formula>0</formula>
    </cfRule>
  </conditionalFormatting>
  <conditionalFormatting sqref="B433">
    <cfRule type="cellIs" dxfId="9227" priority="669" operator="lessThan">
      <formula>0</formula>
    </cfRule>
  </conditionalFormatting>
  <conditionalFormatting sqref="B433">
    <cfRule type="cellIs" dxfId="9226" priority="668" operator="lessThan">
      <formula>0</formula>
    </cfRule>
  </conditionalFormatting>
  <conditionalFormatting sqref="B429:N429">
    <cfRule type="cellIs" dxfId="9225" priority="664" operator="lessThan">
      <formula>0</formula>
    </cfRule>
  </conditionalFormatting>
  <conditionalFormatting sqref="B429:N429">
    <cfRule type="cellIs" dxfId="9224" priority="665" operator="lessThan">
      <formula>0</formula>
    </cfRule>
  </conditionalFormatting>
  <conditionalFormatting sqref="B435:N435">
    <cfRule type="cellIs" dxfId="9223" priority="651" operator="lessThan">
      <formula>0</formula>
    </cfRule>
  </conditionalFormatting>
  <conditionalFormatting sqref="H611">
    <cfRule type="cellIs" dxfId="9222" priority="889" operator="lessThan">
      <formula>0</formula>
    </cfRule>
  </conditionalFormatting>
  <conditionalFormatting sqref="C433:M433">
    <cfRule type="cellIs" dxfId="9221" priority="672" operator="lessThan">
      <formula>0</formula>
    </cfRule>
  </conditionalFormatting>
  <conditionalFormatting sqref="H612:H614">
    <cfRule type="cellIs" dxfId="9220" priority="891" operator="lessThan">
      <formula>0</formula>
    </cfRule>
  </conditionalFormatting>
  <conditionalFormatting sqref="Q614">
    <cfRule type="cellIs" dxfId="9219" priority="892" operator="lessThan">
      <formula>0</formula>
    </cfRule>
  </conditionalFormatting>
  <conditionalFormatting sqref="I611">
    <cfRule type="cellIs" dxfId="9218" priority="895" operator="lessThan">
      <formula>0</formula>
    </cfRule>
  </conditionalFormatting>
  <conditionalFormatting sqref="N439">
    <cfRule type="cellIs" dxfId="9217" priority="644" operator="lessThan">
      <formula>0</formula>
    </cfRule>
  </conditionalFormatting>
  <conditionalFormatting sqref="C612:J612">
    <cfRule type="cellIs" dxfId="9216" priority="894" operator="lessThan">
      <formula>0</formula>
    </cfRule>
  </conditionalFormatting>
  <conditionalFormatting sqref="B610">
    <cfRule type="cellIs" dxfId="9215" priority="888" operator="lessThan">
      <formula>0</formula>
    </cfRule>
  </conditionalFormatting>
  <conditionalFormatting sqref="B435:N435">
    <cfRule type="cellIs" dxfId="9214" priority="650" operator="lessThan">
      <formula>0</formula>
    </cfRule>
  </conditionalFormatting>
  <conditionalFormatting sqref="C445:M445">
    <cfRule type="cellIs" dxfId="9213" priority="641" operator="lessThan">
      <formula>0</formula>
    </cfRule>
  </conditionalFormatting>
  <conditionalFormatting sqref="C445:M445">
    <cfRule type="cellIs" dxfId="9212" priority="642" operator="lessThan">
      <formula>0</formula>
    </cfRule>
  </conditionalFormatting>
  <conditionalFormatting sqref="B435:N435">
    <cfRule type="cellIs" dxfId="9211" priority="649" operator="lessThan">
      <formula>0</formula>
    </cfRule>
  </conditionalFormatting>
  <conditionalFormatting sqref="N438">
    <cfRule type="cellIs" dxfId="9210" priority="645" operator="lessThan">
      <formula>0</formula>
    </cfRule>
  </conditionalFormatting>
  <conditionalFormatting sqref="B435:N435">
    <cfRule type="cellIs" dxfId="9209" priority="648" operator="lessThan">
      <formula>0</formula>
    </cfRule>
  </conditionalFormatting>
  <conditionalFormatting sqref="B435:N435">
    <cfRule type="cellIs" dxfId="9208" priority="646" operator="lessThan">
      <formula>0</formula>
    </cfRule>
  </conditionalFormatting>
  <conditionalFormatting sqref="B598">
    <cfRule type="cellIs" dxfId="9207" priority="887" operator="lessThan">
      <formula>0</formula>
    </cfRule>
  </conditionalFormatting>
  <conditionalFormatting sqref="N439">
    <cfRule type="cellIs" dxfId="9206" priority="643" operator="lessThan">
      <formula>0</formula>
    </cfRule>
  </conditionalFormatting>
  <conditionalFormatting sqref="B435:N435">
    <cfRule type="cellIs" dxfId="9205" priority="647" operator="lessThan">
      <formula>0</formula>
    </cfRule>
  </conditionalFormatting>
  <conditionalFormatting sqref="B598">
    <cfRule type="cellIs" dxfId="9204" priority="886" operator="lessThan">
      <formula>0</formula>
    </cfRule>
  </conditionalFormatting>
  <conditionalFormatting sqref="B654">
    <cfRule type="cellIs" dxfId="9203" priority="874" operator="lessThan">
      <formula>0</formula>
    </cfRule>
  </conditionalFormatting>
  <conditionalFormatting sqref="B591">
    <cfRule type="cellIs" dxfId="9202" priority="884" operator="lessThan">
      <formula>0</formula>
    </cfRule>
  </conditionalFormatting>
  <conditionalFormatting sqref="B591">
    <cfRule type="cellIs" dxfId="9201" priority="885" operator="lessThan">
      <formula>0</formula>
    </cfRule>
  </conditionalFormatting>
  <conditionalFormatting sqref="B609">
    <cfRule type="cellIs" dxfId="9200" priority="882" operator="lessThan">
      <formula>0</formula>
    </cfRule>
  </conditionalFormatting>
  <conditionalFormatting sqref="B609">
    <cfRule type="cellIs" dxfId="9199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9198" priority="881" operator="lessThan">
      <formula>0</formula>
    </cfRule>
  </conditionalFormatting>
  <conditionalFormatting sqref="B638">
    <cfRule type="cellIs" dxfId="9197" priority="878" operator="lessThan">
      <formula>0</formula>
    </cfRule>
  </conditionalFormatting>
  <conditionalFormatting sqref="B631">
    <cfRule type="cellIs" dxfId="9196" priority="880" operator="lessThan">
      <formula>0</formula>
    </cfRule>
  </conditionalFormatting>
  <conditionalFormatting sqref="B635">
    <cfRule type="cellIs" dxfId="9195" priority="879" operator="lessThan">
      <formula>0</formula>
    </cfRule>
  </conditionalFormatting>
  <conditionalFormatting sqref="B659">
    <cfRule type="cellIs" dxfId="9194" priority="877" operator="lessThan">
      <formula>0</formula>
    </cfRule>
  </conditionalFormatting>
  <conditionalFormatting sqref="B668">
    <cfRule type="cellIs" dxfId="9193" priority="876" operator="lessThan">
      <formula>0</formula>
    </cfRule>
  </conditionalFormatting>
  <conditionalFormatting sqref="I671:N671 P669:Q672">
    <cfRule type="cellIs" dxfId="9192" priority="875" operator="lessThan">
      <formula>0</formula>
    </cfRule>
  </conditionalFormatting>
  <conditionalFormatting sqref="P654">
    <cfRule type="cellIs" dxfId="9191" priority="872" operator="lessThan">
      <formula>0</formula>
    </cfRule>
  </conditionalFormatting>
  <conditionalFormatting sqref="P654">
    <cfRule type="cellIs" dxfId="9190" priority="873" operator="lessThan">
      <formula>0</formula>
    </cfRule>
  </conditionalFormatting>
  <conditionalFormatting sqref="P422:Q422 Q423:Q425">
    <cfRule type="cellIs" dxfId="9189" priority="859" operator="lessThan">
      <formula>0</formula>
    </cfRule>
  </conditionalFormatting>
  <conditionalFormatting sqref="B416">
    <cfRule type="cellIs" dxfId="9188" priority="860" operator="lessThan">
      <formula>0</formula>
    </cfRule>
  </conditionalFormatting>
  <conditionalFormatting sqref="P423:P425">
    <cfRule type="cellIs" dxfId="9187" priority="857" operator="lessThan">
      <formula>0</formula>
    </cfRule>
  </conditionalFormatting>
  <conditionalFormatting sqref="P422">
    <cfRule type="cellIs" dxfId="9186" priority="858" operator="lessThan">
      <formula>0</formula>
    </cfRule>
  </conditionalFormatting>
  <conditionalFormatting sqref="Q426">
    <cfRule type="cellIs" dxfId="9185" priority="855" operator="lessThan">
      <formula>0</formula>
    </cfRule>
  </conditionalFormatting>
  <conditionalFormatting sqref="Q427">
    <cfRule type="cellIs" dxfId="9184" priority="856" operator="lessThan">
      <formula>0</formula>
    </cfRule>
  </conditionalFormatting>
  <conditionalFormatting sqref="B422">
    <cfRule type="cellIs" dxfId="9183" priority="853" operator="lessThan">
      <formula>0</formula>
    </cfRule>
  </conditionalFormatting>
  <conditionalFormatting sqref="Q426">
    <cfRule type="cellIs" dxfId="9182" priority="854" operator="lessThan">
      <formula>0</formula>
    </cfRule>
  </conditionalFormatting>
  <conditionalFormatting sqref="B454:N454">
    <cfRule type="cellIs" dxfId="9181" priority="604" operator="lessThan">
      <formula>0</formula>
    </cfRule>
  </conditionalFormatting>
  <conditionalFormatting sqref="B454:N454">
    <cfRule type="cellIs" dxfId="9180" priority="605" operator="lessThan">
      <formula>0</formula>
    </cfRule>
  </conditionalFormatting>
  <conditionalFormatting sqref="C644:I644">
    <cfRule type="cellIs" dxfId="9179" priority="871" operator="lessThan">
      <formula>0</formula>
    </cfRule>
  </conditionalFormatting>
  <conditionalFormatting sqref="C645:I645">
    <cfRule type="cellIs" dxfId="9178" priority="870" operator="lessThan">
      <formula>0</formula>
    </cfRule>
  </conditionalFormatting>
  <conditionalFormatting sqref="C650:M650">
    <cfRule type="cellIs" dxfId="9177" priority="869" operator="lessThan">
      <formula>0</formula>
    </cfRule>
  </conditionalFormatting>
  <conditionalFormatting sqref="C639:N639">
    <cfRule type="cellIs" dxfId="9176" priority="868" operator="lessThan">
      <formula>0</formula>
    </cfRule>
  </conditionalFormatting>
  <conditionalFormatting sqref="P642">
    <cfRule type="cellIs" dxfId="9175" priority="867" operator="lessThan">
      <formula>0</formula>
    </cfRule>
  </conditionalFormatting>
  <conditionalFormatting sqref="P417:P419">
    <cfRule type="cellIs" dxfId="9174" priority="864" operator="lessThan">
      <formula>0</formula>
    </cfRule>
  </conditionalFormatting>
  <conditionalFormatting sqref="Q420">
    <cfRule type="cellIs" dxfId="9173" priority="861" operator="lessThan">
      <formula>0</formula>
    </cfRule>
  </conditionalFormatting>
  <conditionalFormatting sqref="Q421">
    <cfRule type="cellIs" dxfId="9172" priority="863" operator="lessThan">
      <formula>0</formula>
    </cfRule>
  </conditionalFormatting>
  <conditionalFormatting sqref="P416:Q416 Q417:Q419">
    <cfRule type="cellIs" dxfId="9171" priority="866" operator="lessThan">
      <formula>0</formula>
    </cfRule>
  </conditionalFormatting>
  <conditionalFormatting sqref="P416">
    <cfRule type="cellIs" dxfId="9170" priority="865" operator="lessThan">
      <formula>0</formula>
    </cfRule>
  </conditionalFormatting>
  <conditionalFormatting sqref="Q420">
    <cfRule type="cellIs" dxfId="9169" priority="862" operator="lessThan">
      <formula>0</formula>
    </cfRule>
  </conditionalFormatting>
  <conditionalFormatting sqref="B454:N454">
    <cfRule type="cellIs" dxfId="9168" priority="603" operator="lessThan">
      <formula>0</formula>
    </cfRule>
  </conditionalFormatting>
  <conditionalFormatting sqref="B454:N454">
    <cfRule type="cellIs" dxfId="9167" priority="602" operator="lessThan">
      <formula>0</formula>
    </cfRule>
  </conditionalFormatting>
  <conditionalFormatting sqref="B454:N454">
    <cfRule type="cellIs" dxfId="9166" priority="601" operator="lessThan">
      <formula>0</formula>
    </cfRule>
  </conditionalFormatting>
  <conditionalFormatting sqref="B454:N454">
    <cfRule type="cellIs" dxfId="9165" priority="599" operator="lessThan">
      <formula>0</formula>
    </cfRule>
  </conditionalFormatting>
  <conditionalFormatting sqref="B454:N454">
    <cfRule type="cellIs" dxfId="9164" priority="600" operator="lessThan">
      <formula>0</formula>
    </cfRule>
  </conditionalFormatting>
  <conditionalFormatting sqref="N457">
    <cfRule type="cellIs" dxfId="9163" priority="597" operator="lessThan">
      <formula>0</formula>
    </cfRule>
  </conditionalFormatting>
  <conditionalFormatting sqref="B454:N454">
    <cfRule type="cellIs" dxfId="9162" priority="598" operator="lessThan">
      <formula>0</formula>
    </cfRule>
  </conditionalFormatting>
  <conditionalFormatting sqref="N458">
    <cfRule type="cellIs" dxfId="9161" priority="596" operator="lessThan">
      <formula>0</formula>
    </cfRule>
  </conditionalFormatting>
  <conditionalFormatting sqref="P530">
    <cfRule type="cellIs" dxfId="9160" priority="316" operator="lessThan">
      <formula>0</formula>
    </cfRule>
  </conditionalFormatting>
  <conditionalFormatting sqref="N458">
    <cfRule type="cellIs" dxfId="9159" priority="595" operator="lessThan">
      <formula>0</formula>
    </cfRule>
  </conditionalFormatting>
  <conditionalFormatting sqref="D461:N464">
    <cfRule type="cellIs" dxfId="9158" priority="592" operator="lessThan">
      <formula>0</formula>
    </cfRule>
  </conditionalFormatting>
  <conditionalFormatting sqref="P538">
    <cfRule type="cellIs" dxfId="9157" priority="313" operator="lessThan">
      <formula>0</formula>
    </cfRule>
  </conditionalFormatting>
  <conditionalFormatting sqref="B461:B464">
    <cfRule type="cellIs" dxfId="9156" priority="589" operator="lessThan">
      <formula>0</formula>
    </cfRule>
  </conditionalFormatting>
  <conditionalFormatting sqref="P553">
    <cfRule type="cellIs" dxfId="9155" priority="310" operator="lessThan">
      <formula>0</formula>
    </cfRule>
  </conditionalFormatting>
  <conditionalFormatting sqref="B512">
    <cfRule type="cellIs" dxfId="9154" priority="586" operator="lessThan">
      <formula>0</formula>
    </cfRule>
  </conditionalFormatting>
  <conditionalFormatting sqref="C512">
    <cfRule type="cellIs" dxfId="9153" priority="583" operator="lessThan">
      <formula>0</formula>
    </cfRule>
  </conditionalFormatting>
  <conditionalFormatting sqref="P561">
    <cfRule type="cellIs" dxfId="9152" priority="307" operator="lessThan">
      <formula>0</formula>
    </cfRule>
  </conditionalFormatting>
  <conditionalFormatting sqref="P590">
    <cfRule type="cellIs" dxfId="9151" priority="304" operator="lessThan">
      <formula>0</formula>
    </cfRule>
  </conditionalFormatting>
  <conditionalFormatting sqref="N365">
    <cfRule type="cellIs" dxfId="9150" priority="852" operator="lessThan">
      <formula>0</formula>
    </cfRule>
  </conditionalFormatting>
  <conditionalFormatting sqref="N371">
    <cfRule type="cellIs" dxfId="9149" priority="851" operator="lessThan">
      <formula>0</formula>
    </cfRule>
  </conditionalFormatting>
  <conditionalFormatting sqref="N377">
    <cfRule type="cellIs" dxfId="9148" priority="850" operator="lessThan">
      <formula>0</formula>
    </cfRule>
  </conditionalFormatting>
  <conditionalFormatting sqref="N359">
    <cfRule type="cellIs" dxfId="9147" priority="849" operator="lessThan">
      <formula>0</formula>
    </cfRule>
  </conditionalFormatting>
  <conditionalFormatting sqref="B376">
    <cfRule type="cellIs" dxfId="9146" priority="833" operator="lessThan">
      <formula>0</formula>
    </cfRule>
  </conditionalFormatting>
  <conditionalFormatting sqref="B588">
    <cfRule type="cellIs" dxfId="9145" priority="843" operator="lessThan">
      <formula>0</formula>
    </cfRule>
  </conditionalFormatting>
  <conditionalFormatting sqref="B371:B372">
    <cfRule type="cellIs" dxfId="9144" priority="838" operator="lessThan">
      <formula>0</formula>
    </cfRule>
  </conditionalFormatting>
  <conditionalFormatting sqref="B377:B378">
    <cfRule type="cellIs" dxfId="9143" priority="835" operator="lessThan">
      <formula>0</formula>
    </cfRule>
  </conditionalFormatting>
  <conditionalFormatting sqref="C351:M354">
    <cfRule type="cellIs" dxfId="9142" priority="848" operator="lessThan">
      <formula>0</formula>
    </cfRule>
  </conditionalFormatting>
  <conditionalFormatting sqref="B428">
    <cfRule type="cellIs" dxfId="9141" priority="847" operator="lessThan">
      <formula>0</formula>
    </cfRule>
  </conditionalFormatting>
  <conditionalFormatting sqref="B428">
    <cfRule type="cellIs" dxfId="9140" priority="846" operator="lessThan">
      <formula>0</formula>
    </cfRule>
  </conditionalFormatting>
  <conditionalFormatting sqref="B391 B397 B381:B385 B375:B379 B369:B373 B363:B367 B357:B361 B351:B355">
    <cfRule type="cellIs" dxfId="9139" priority="845" operator="lessThan">
      <formula>0</formula>
    </cfRule>
  </conditionalFormatting>
  <conditionalFormatting sqref="B359:B360">
    <cfRule type="cellIs" dxfId="9138" priority="841" operator="lessThan">
      <formula>0</formula>
    </cfRule>
  </conditionalFormatting>
  <conditionalFormatting sqref="B357">
    <cfRule type="cellIs" dxfId="9137" priority="840" operator="lessThan">
      <formula>0</formula>
    </cfRule>
  </conditionalFormatting>
  <conditionalFormatting sqref="B585:B587">
    <cfRule type="cellIs" dxfId="9136" priority="844" operator="lessThan">
      <formula>0</formula>
    </cfRule>
  </conditionalFormatting>
  <conditionalFormatting sqref="B584">
    <cfRule type="cellIs" dxfId="9135" priority="842" operator="lessThan">
      <formula>0</formula>
    </cfRule>
  </conditionalFormatting>
  <conditionalFormatting sqref="B397">
    <cfRule type="cellIs" dxfId="9134" priority="829" operator="lessThan">
      <formula>0</formula>
    </cfRule>
  </conditionalFormatting>
  <conditionalFormatting sqref="B358">
    <cfRule type="cellIs" dxfId="9133" priority="839" operator="lessThan">
      <formula>0</formula>
    </cfRule>
  </conditionalFormatting>
  <conditionalFormatting sqref="B369">
    <cfRule type="cellIs" dxfId="9132" priority="837" operator="lessThan">
      <formula>0</formula>
    </cfRule>
  </conditionalFormatting>
  <conditionalFormatting sqref="B370">
    <cfRule type="cellIs" dxfId="9131" priority="836" operator="lessThan">
      <formula>0</formula>
    </cfRule>
  </conditionalFormatting>
  <conditionalFormatting sqref="B375">
    <cfRule type="cellIs" dxfId="9130" priority="834" operator="lessThan">
      <formula>0</formula>
    </cfRule>
  </conditionalFormatting>
  <conditionalFormatting sqref="B383:B384">
    <cfRule type="cellIs" dxfId="9129" priority="832" operator="lessThan">
      <formula>0</formula>
    </cfRule>
  </conditionalFormatting>
  <conditionalFormatting sqref="B381">
    <cfRule type="cellIs" dxfId="9128" priority="831" operator="lessThan">
      <formula>0</formula>
    </cfRule>
  </conditionalFormatting>
  <conditionalFormatting sqref="B382">
    <cfRule type="cellIs" dxfId="9127" priority="830" operator="lessThan">
      <formula>0</formula>
    </cfRule>
  </conditionalFormatting>
  <conditionalFormatting sqref="B391">
    <cfRule type="cellIs" dxfId="9126" priority="828" operator="lessThan">
      <formula>0</formula>
    </cfRule>
  </conditionalFormatting>
  <conditionalFormatting sqref="B385">
    <cfRule type="cellIs" dxfId="9125" priority="827" operator="lessThan">
      <formula>0</formula>
    </cfRule>
  </conditionalFormatting>
  <conditionalFormatting sqref="B379">
    <cfRule type="cellIs" dxfId="9124" priority="826" operator="lessThan">
      <formula>0</formula>
    </cfRule>
  </conditionalFormatting>
  <conditionalFormatting sqref="B373">
    <cfRule type="cellIs" dxfId="9123" priority="825" operator="lessThan">
      <formula>0</formula>
    </cfRule>
  </conditionalFormatting>
  <conditionalFormatting sqref="B361">
    <cfRule type="cellIs" dxfId="9122" priority="824" operator="lessThan">
      <formula>0</formula>
    </cfRule>
  </conditionalFormatting>
  <conditionalFormatting sqref="B621:B624">
    <cfRule type="cellIs" dxfId="9121" priority="819" operator="lessThan">
      <formula>0</formula>
    </cfRule>
  </conditionalFormatting>
  <conditionalFormatting sqref="B616:B619">
    <cfRule type="cellIs" dxfId="9120" priority="822" operator="lessThan">
      <formula>0</formula>
    </cfRule>
  </conditionalFormatting>
  <conditionalFormatting sqref="B617">
    <cfRule type="cellIs" dxfId="9119" priority="821" operator="lessThan">
      <formula>0</formula>
    </cfRule>
  </conditionalFormatting>
  <conditionalFormatting sqref="B618:B619">
    <cfRule type="cellIs" dxfId="9118" priority="823" operator="lessThan">
      <formula>0</formula>
    </cfRule>
  </conditionalFormatting>
  <conditionalFormatting sqref="B628:B629">
    <cfRule type="cellIs" dxfId="9117" priority="817" operator="lessThan">
      <formula>0</formula>
    </cfRule>
  </conditionalFormatting>
  <conditionalFormatting sqref="B622">
    <cfRule type="cellIs" dxfId="9116" priority="818" operator="lessThan">
      <formula>0</formula>
    </cfRule>
  </conditionalFormatting>
  <conditionalFormatting sqref="B623:B624">
    <cfRule type="cellIs" dxfId="9115" priority="820" operator="lessThan">
      <formula>0</formula>
    </cfRule>
  </conditionalFormatting>
  <conditionalFormatting sqref="B626:B629">
    <cfRule type="cellIs" dxfId="9114" priority="816" operator="lessThan">
      <formula>0</formula>
    </cfRule>
  </conditionalFormatting>
  <conditionalFormatting sqref="B627">
    <cfRule type="cellIs" dxfId="9113" priority="815" operator="lessThan">
      <formula>0</formula>
    </cfRule>
  </conditionalFormatting>
  <conditionalFormatting sqref="B365:B366">
    <cfRule type="cellIs" dxfId="9112" priority="810" operator="lessThan">
      <formula>0</formula>
    </cfRule>
  </conditionalFormatting>
  <conditionalFormatting sqref="B355">
    <cfRule type="cellIs" dxfId="9111" priority="811" operator="lessThan">
      <formula>0</formula>
    </cfRule>
  </conditionalFormatting>
  <conditionalFormatting sqref="B393:N393">
    <cfRule type="cellIs" dxfId="9110" priority="765" operator="lessThan">
      <formula>0</formula>
    </cfRule>
  </conditionalFormatting>
  <conditionalFormatting sqref="B387:N387">
    <cfRule type="cellIs" dxfId="9109" priority="776" operator="lessThan">
      <formula>0</formula>
    </cfRule>
  </conditionalFormatting>
  <conditionalFormatting sqref="B387:N387">
    <cfRule type="cellIs" dxfId="9108" priority="775" operator="lessThan">
      <formula>0</formula>
    </cfRule>
  </conditionalFormatting>
  <conditionalFormatting sqref="B353:B354">
    <cfRule type="cellIs" dxfId="9107" priority="814" operator="lessThan">
      <formula>0</formula>
    </cfRule>
  </conditionalFormatting>
  <conditionalFormatting sqref="B351">
    <cfRule type="cellIs" dxfId="9106" priority="813" operator="lessThan">
      <formula>0</formula>
    </cfRule>
  </conditionalFormatting>
  <conditionalFormatting sqref="B352">
    <cfRule type="cellIs" dxfId="9105" priority="812" operator="lessThan">
      <formula>0</formula>
    </cfRule>
  </conditionalFormatting>
  <conditionalFormatting sqref="B363">
    <cfRule type="cellIs" dxfId="9104" priority="809" operator="lessThan">
      <formula>0</formula>
    </cfRule>
  </conditionalFormatting>
  <conditionalFormatting sqref="B364">
    <cfRule type="cellIs" dxfId="9103" priority="808" operator="lessThan">
      <formula>0</formula>
    </cfRule>
  </conditionalFormatting>
  <conditionalFormatting sqref="B367">
    <cfRule type="cellIs" dxfId="9102" priority="807" operator="lessThan">
      <formula>0</formula>
    </cfRule>
  </conditionalFormatting>
  <conditionalFormatting sqref="B593:B596">
    <cfRule type="cellIs" dxfId="9101" priority="805" operator="lessThan">
      <formula>0</formula>
    </cfRule>
  </conditionalFormatting>
  <conditionalFormatting sqref="B594">
    <cfRule type="cellIs" dxfId="9100" priority="804" operator="lessThan">
      <formula>0</formula>
    </cfRule>
  </conditionalFormatting>
  <conditionalFormatting sqref="B595:B596">
    <cfRule type="cellIs" dxfId="9099" priority="806" operator="lessThan">
      <formula>0</formula>
    </cfRule>
  </conditionalFormatting>
  <conditionalFormatting sqref="B603">
    <cfRule type="cellIs" dxfId="9098" priority="799" operator="lessThan">
      <formula>0</formula>
    </cfRule>
  </conditionalFormatting>
  <conditionalFormatting sqref="B603">
    <cfRule type="cellIs" dxfId="9097" priority="800" operator="lessThan">
      <formula>0</formula>
    </cfRule>
  </conditionalFormatting>
  <conditionalFormatting sqref="B599:B602">
    <cfRule type="cellIs" dxfId="9096" priority="802" operator="lessThan">
      <formula>0</formula>
    </cfRule>
  </conditionalFormatting>
  <conditionalFormatting sqref="B600">
    <cfRule type="cellIs" dxfId="9095" priority="801" operator="lessThan">
      <formula>0</formula>
    </cfRule>
  </conditionalFormatting>
  <conditionalFormatting sqref="B601:B602">
    <cfRule type="cellIs" dxfId="9094" priority="803" operator="lessThan">
      <formula>0</formula>
    </cfRule>
  </conditionalFormatting>
  <conditionalFormatting sqref="N390">
    <cfRule type="cellIs" dxfId="9093" priority="770" operator="lessThan">
      <formula>0</formula>
    </cfRule>
  </conditionalFormatting>
  <conditionalFormatting sqref="B393:N393">
    <cfRule type="cellIs" dxfId="9092" priority="768" operator="lessThan">
      <formula>0</formula>
    </cfRule>
  </conditionalFormatting>
  <conditionalFormatting sqref="B571:B573">
    <cfRule type="cellIs" dxfId="9091" priority="798" operator="lessThan">
      <formula>0</formula>
    </cfRule>
  </conditionalFormatting>
  <conditionalFormatting sqref="B574">
    <cfRule type="cellIs" dxfId="9090" priority="797" operator="lessThan">
      <formula>0</formula>
    </cfRule>
  </conditionalFormatting>
  <conditionalFormatting sqref="B570">
    <cfRule type="cellIs" dxfId="9089" priority="796" operator="lessThan">
      <formula>0</formula>
    </cfRule>
  </conditionalFormatting>
  <conditionalFormatting sqref="B607:B608">
    <cfRule type="cellIs" dxfId="9088" priority="795" operator="lessThan">
      <formula>0</formula>
    </cfRule>
  </conditionalFormatting>
  <conditionalFormatting sqref="B605:B608">
    <cfRule type="cellIs" dxfId="9087" priority="794" operator="lessThan">
      <formula>0</formula>
    </cfRule>
  </conditionalFormatting>
  <conditionalFormatting sqref="B589">
    <cfRule type="cellIs" dxfId="9086" priority="520" operator="lessThan">
      <formula>0</formula>
    </cfRule>
  </conditionalFormatting>
  <conditionalFormatting sqref="B613:B614">
    <cfRule type="cellIs" dxfId="9085" priority="792" operator="lessThan">
      <formula>0</formula>
    </cfRule>
  </conditionalFormatting>
  <conditionalFormatting sqref="B606">
    <cfRule type="cellIs" dxfId="9084" priority="793" operator="lessThan">
      <formula>0</formula>
    </cfRule>
  </conditionalFormatting>
  <conditionalFormatting sqref="B611:B614">
    <cfRule type="cellIs" dxfId="9083" priority="791" operator="lessThan">
      <formula>0</formula>
    </cfRule>
  </conditionalFormatting>
  <conditionalFormatting sqref="B612">
    <cfRule type="cellIs" dxfId="9082" priority="790" operator="lessThan">
      <formula>0</formula>
    </cfRule>
  </conditionalFormatting>
  <conditionalFormatting sqref="D589">
    <cfRule type="cellIs" dxfId="9081" priority="514" operator="lessThan">
      <formula>0</formula>
    </cfRule>
  </conditionalFormatting>
  <conditionalFormatting sqref="B642 B647:B649 B660 B662:B665 B655:B658 B667">
    <cfRule type="cellIs" dxfId="9080" priority="789" operator="lessThan">
      <formula>0</formula>
    </cfRule>
  </conditionalFormatting>
  <conditionalFormatting sqref="N378">
    <cfRule type="cellIs" dxfId="9079" priority="780" operator="lessThan">
      <formula>0</formula>
    </cfRule>
  </conditionalFormatting>
  <conditionalFormatting sqref="N372">
    <cfRule type="cellIs" dxfId="9078" priority="781" operator="lessThan">
      <formula>0</formula>
    </cfRule>
  </conditionalFormatting>
  <conditionalFormatting sqref="B387:N387">
    <cfRule type="cellIs" dxfId="9077" priority="778" operator="lessThan">
      <formula>0</formula>
    </cfRule>
  </conditionalFormatting>
  <conditionalFormatting sqref="N384">
    <cfRule type="cellIs" dxfId="9076" priority="779" operator="lessThan">
      <formula>0</formula>
    </cfRule>
  </conditionalFormatting>
  <conditionalFormatting sqref="B387:N387">
    <cfRule type="cellIs" dxfId="9075" priority="777" operator="lessThan">
      <formula>0</formula>
    </cfRule>
  </conditionalFormatting>
  <conditionalFormatting sqref="B387:N387">
    <cfRule type="cellIs" dxfId="9074" priority="774" operator="lessThan">
      <formula>0</formula>
    </cfRule>
  </conditionalFormatting>
  <conditionalFormatting sqref="B644">
    <cfRule type="cellIs" dxfId="9073" priority="788" operator="lessThan">
      <formula>0</formula>
    </cfRule>
  </conditionalFormatting>
  <conditionalFormatting sqref="B645">
    <cfRule type="cellIs" dxfId="9072" priority="787" operator="lessThan">
      <formula>0</formula>
    </cfRule>
  </conditionalFormatting>
  <conditionalFormatting sqref="B650">
    <cfRule type="cellIs" dxfId="9071" priority="786" operator="lessThan">
      <formula>0</formula>
    </cfRule>
  </conditionalFormatting>
  <conditionalFormatting sqref="B639">
    <cfRule type="cellIs" dxfId="9070" priority="785" operator="lessThan">
      <formula>0</formula>
    </cfRule>
  </conditionalFormatting>
  <conditionalFormatting sqref="G589">
    <cfRule type="cellIs" dxfId="9069" priority="505" operator="lessThan">
      <formula>0</formula>
    </cfRule>
  </conditionalFormatting>
  <conditionalFormatting sqref="H589">
    <cfRule type="cellIs" dxfId="9068" priority="502" operator="lessThan">
      <formula>0</formula>
    </cfRule>
  </conditionalFormatting>
  <conditionalFormatting sqref="B351:B354">
    <cfRule type="cellIs" dxfId="9067" priority="784" operator="lessThan">
      <formula>0</formula>
    </cfRule>
  </conditionalFormatting>
  <conditionalFormatting sqref="N360">
    <cfRule type="cellIs" dxfId="9066" priority="783" operator="lessThan">
      <formula>0</formula>
    </cfRule>
  </conditionalFormatting>
  <conditionalFormatting sqref="N366">
    <cfRule type="cellIs" dxfId="9065" priority="782" operator="lessThan">
      <formula>0</formula>
    </cfRule>
  </conditionalFormatting>
  <conditionalFormatting sqref="B387:N387">
    <cfRule type="cellIs" dxfId="9064" priority="773" operator="lessThan">
      <formula>0</formula>
    </cfRule>
  </conditionalFormatting>
  <conditionalFormatting sqref="B387:N387">
    <cfRule type="cellIs" dxfId="9063" priority="772" operator="lessThan">
      <formula>0</formula>
    </cfRule>
  </conditionalFormatting>
  <conditionalFormatting sqref="B387:N387">
    <cfRule type="cellIs" dxfId="9062" priority="771" operator="lessThan">
      <formula>0</formula>
    </cfRule>
  </conditionalFormatting>
  <conditionalFormatting sqref="B393:N393">
    <cfRule type="cellIs" dxfId="9061" priority="766" operator="lessThan">
      <formula>0</formula>
    </cfRule>
  </conditionalFormatting>
  <conditionalFormatting sqref="B393:N393">
    <cfRule type="cellIs" dxfId="9060" priority="769" operator="lessThan">
      <formula>0</formula>
    </cfRule>
  </conditionalFormatting>
  <conditionalFormatting sqref="B393:N393">
    <cfRule type="cellIs" dxfId="9059" priority="764" operator="lessThan">
      <formula>0</formula>
    </cfRule>
  </conditionalFormatting>
  <conditionalFormatting sqref="B393:N393">
    <cfRule type="cellIs" dxfId="9058" priority="767" operator="lessThan">
      <formula>0</formula>
    </cfRule>
  </conditionalFormatting>
  <conditionalFormatting sqref="B393:N393">
    <cfRule type="cellIs" dxfId="9057" priority="762" operator="lessThan">
      <formula>0</formula>
    </cfRule>
  </conditionalFormatting>
  <conditionalFormatting sqref="B393:N393">
    <cfRule type="cellIs" dxfId="9056" priority="763" operator="lessThan">
      <formula>0</formula>
    </cfRule>
  </conditionalFormatting>
  <conditionalFormatting sqref="B399:N399">
    <cfRule type="cellIs" dxfId="9055" priority="760" operator="lessThan">
      <formula>0</formula>
    </cfRule>
  </conditionalFormatting>
  <conditionalFormatting sqref="N396">
    <cfRule type="cellIs" dxfId="9054" priority="761" operator="lessThan">
      <formula>0</formula>
    </cfRule>
  </conditionalFormatting>
  <conditionalFormatting sqref="B399:N399">
    <cfRule type="cellIs" dxfId="9053" priority="759" operator="lessThan">
      <formula>0</formula>
    </cfRule>
  </conditionalFormatting>
  <conditionalFormatting sqref="B399:N399">
    <cfRule type="cellIs" dxfId="9052" priority="758" operator="lessThan">
      <formula>0</formula>
    </cfRule>
  </conditionalFormatting>
  <conditionalFormatting sqref="B399:N399">
    <cfRule type="cellIs" dxfId="9051" priority="757" operator="lessThan">
      <formula>0</formula>
    </cfRule>
  </conditionalFormatting>
  <conditionalFormatting sqref="B399:N399">
    <cfRule type="cellIs" dxfId="9050" priority="756" operator="lessThan">
      <formula>0</formula>
    </cfRule>
  </conditionalFormatting>
  <conditionalFormatting sqref="B399:N399">
    <cfRule type="cellIs" dxfId="9049" priority="755" operator="lessThan">
      <formula>0</formula>
    </cfRule>
  </conditionalFormatting>
  <conditionalFormatting sqref="B399:N399">
    <cfRule type="cellIs" dxfId="9048" priority="754" operator="lessThan">
      <formula>0</formula>
    </cfRule>
  </conditionalFormatting>
  <conditionalFormatting sqref="B399:N399">
    <cfRule type="cellIs" dxfId="9047" priority="753" operator="lessThan">
      <formula>0</formula>
    </cfRule>
  </conditionalFormatting>
  <conditionalFormatting sqref="N402">
    <cfRule type="cellIs" dxfId="9046" priority="752" operator="lessThan">
      <formula>0</formula>
    </cfRule>
  </conditionalFormatting>
  <conditionalFormatting sqref="N355">
    <cfRule type="cellIs" dxfId="9045" priority="751" operator="lessThan">
      <formula>0</formula>
    </cfRule>
  </conditionalFormatting>
  <conditionalFormatting sqref="N361">
    <cfRule type="cellIs" dxfId="9044" priority="750" operator="lessThan">
      <formula>0</formula>
    </cfRule>
  </conditionalFormatting>
  <conditionalFormatting sqref="N361">
    <cfRule type="cellIs" dxfId="9043" priority="749" operator="lessThan">
      <formula>0</formula>
    </cfRule>
  </conditionalFormatting>
  <conditionalFormatting sqref="N367">
    <cfRule type="cellIs" dxfId="9042" priority="748" operator="lessThan">
      <formula>0</formula>
    </cfRule>
  </conditionalFormatting>
  <conditionalFormatting sqref="N367">
    <cfRule type="cellIs" dxfId="9041" priority="747" operator="lessThan">
      <formula>0</formula>
    </cfRule>
  </conditionalFormatting>
  <conditionalFormatting sqref="N373">
    <cfRule type="cellIs" dxfId="9040" priority="746" operator="lessThan">
      <formula>0</formula>
    </cfRule>
  </conditionalFormatting>
  <conditionalFormatting sqref="N373">
    <cfRule type="cellIs" dxfId="9039" priority="745" operator="lessThan">
      <formula>0</formula>
    </cfRule>
  </conditionalFormatting>
  <conditionalFormatting sqref="N379">
    <cfRule type="cellIs" dxfId="9038" priority="744" operator="lessThan">
      <formula>0</formula>
    </cfRule>
  </conditionalFormatting>
  <conditionalFormatting sqref="N379">
    <cfRule type="cellIs" dxfId="9037" priority="743" operator="lessThan">
      <formula>0</formula>
    </cfRule>
  </conditionalFormatting>
  <conditionalFormatting sqref="N385">
    <cfRule type="cellIs" dxfId="9036" priority="742" operator="lessThan">
      <formula>0</formula>
    </cfRule>
  </conditionalFormatting>
  <conditionalFormatting sqref="N385">
    <cfRule type="cellIs" dxfId="9035" priority="741" operator="lessThan">
      <formula>0</formula>
    </cfRule>
  </conditionalFormatting>
  <conditionalFormatting sqref="N391">
    <cfRule type="cellIs" dxfId="9034" priority="740" operator="lessThan">
      <formula>0</formula>
    </cfRule>
  </conditionalFormatting>
  <conditionalFormatting sqref="N391">
    <cfRule type="cellIs" dxfId="9033" priority="739" operator="lessThan">
      <formula>0</formula>
    </cfRule>
  </conditionalFormatting>
  <conditionalFormatting sqref="N397">
    <cfRule type="cellIs" dxfId="9032" priority="738" operator="lessThan">
      <formula>0</formula>
    </cfRule>
  </conditionalFormatting>
  <conditionalFormatting sqref="N397">
    <cfRule type="cellIs" dxfId="9031" priority="737" operator="lessThan">
      <formula>0</formula>
    </cfRule>
  </conditionalFormatting>
  <conditionalFormatting sqref="C409:M409">
    <cfRule type="cellIs" dxfId="9030" priority="736" operator="lessThan">
      <formula>0</formula>
    </cfRule>
  </conditionalFormatting>
  <conditionalFormatting sqref="C409:M409">
    <cfRule type="cellIs" dxfId="9029" priority="735" operator="lessThan">
      <formula>0</formula>
    </cfRule>
  </conditionalFormatting>
  <conditionalFormatting sqref="H409">
    <cfRule type="cellIs" dxfId="9028" priority="734" operator="lessThan">
      <formula>0</formula>
    </cfRule>
  </conditionalFormatting>
  <conditionalFormatting sqref="B409">
    <cfRule type="cellIs" dxfId="9027" priority="733" operator="lessThan">
      <formula>0</formula>
    </cfRule>
  </conditionalFormatting>
  <conditionalFormatting sqref="B409">
    <cfRule type="cellIs" dxfId="9026" priority="732" operator="lessThan">
      <formula>0</formula>
    </cfRule>
  </conditionalFormatting>
  <conditionalFormatting sqref="B405:N405">
    <cfRule type="cellIs" dxfId="9025" priority="731" operator="lessThan">
      <formula>0</formula>
    </cfRule>
  </conditionalFormatting>
  <conditionalFormatting sqref="B405:N405">
    <cfRule type="cellIs" dxfId="9024" priority="730" operator="lessThan">
      <formula>0</formula>
    </cfRule>
  </conditionalFormatting>
  <conditionalFormatting sqref="B405:N405">
    <cfRule type="cellIs" dxfId="9023" priority="729" operator="lessThan">
      <formula>0</formula>
    </cfRule>
  </conditionalFormatting>
  <conditionalFormatting sqref="B405:N405">
    <cfRule type="cellIs" dxfId="9022" priority="728" operator="lessThan">
      <formula>0</formula>
    </cfRule>
  </conditionalFormatting>
  <conditionalFormatting sqref="B405:N405">
    <cfRule type="cellIs" dxfId="9021" priority="727" operator="lessThan">
      <formula>0</formula>
    </cfRule>
  </conditionalFormatting>
  <conditionalFormatting sqref="B405:N405">
    <cfRule type="cellIs" dxfId="9020" priority="726" operator="lessThan">
      <formula>0</formula>
    </cfRule>
  </conditionalFormatting>
  <conditionalFormatting sqref="B405:N405">
    <cfRule type="cellIs" dxfId="9019" priority="725" operator="lessThan">
      <formula>0</formula>
    </cfRule>
  </conditionalFormatting>
  <conditionalFormatting sqref="B405:N405">
    <cfRule type="cellIs" dxfId="9018" priority="724" operator="lessThan">
      <formula>0</formula>
    </cfRule>
  </conditionalFormatting>
  <conditionalFormatting sqref="N408">
    <cfRule type="cellIs" dxfId="9017" priority="723" operator="lessThan">
      <formula>0</formula>
    </cfRule>
  </conditionalFormatting>
  <conditionalFormatting sqref="N409">
    <cfRule type="cellIs" dxfId="9016" priority="722" operator="lessThan">
      <formula>0</formula>
    </cfRule>
  </conditionalFormatting>
  <conditionalFormatting sqref="N409">
    <cfRule type="cellIs" dxfId="9015" priority="721" operator="lessThan">
      <formula>0</formula>
    </cfRule>
  </conditionalFormatting>
  <conditionalFormatting sqref="C415:M415">
    <cfRule type="cellIs" dxfId="9014" priority="720" operator="lessThan">
      <formula>0</formula>
    </cfRule>
  </conditionalFormatting>
  <conditionalFormatting sqref="C415:M415">
    <cfRule type="cellIs" dxfId="9013" priority="719" operator="lessThan">
      <formula>0</formula>
    </cfRule>
  </conditionalFormatting>
  <conditionalFormatting sqref="H415">
    <cfRule type="cellIs" dxfId="9012" priority="718" operator="lessThan">
      <formula>0</formula>
    </cfRule>
  </conditionalFormatting>
  <conditionalFormatting sqref="B415">
    <cfRule type="cellIs" dxfId="9011" priority="717" operator="lessThan">
      <formula>0</formula>
    </cfRule>
  </conditionalFormatting>
  <conditionalFormatting sqref="B415">
    <cfRule type="cellIs" dxfId="9010" priority="716" operator="lessThan">
      <formula>0</formula>
    </cfRule>
  </conditionalFormatting>
  <conditionalFormatting sqref="B411:N411">
    <cfRule type="cellIs" dxfId="9009" priority="715" operator="lessThan">
      <formula>0</formula>
    </cfRule>
  </conditionalFormatting>
  <conditionalFormatting sqref="B411:N411">
    <cfRule type="cellIs" dxfId="9008" priority="714" operator="lessThan">
      <formula>0</formula>
    </cfRule>
  </conditionalFormatting>
  <conditionalFormatting sqref="B411:N411">
    <cfRule type="cellIs" dxfId="9007" priority="713" operator="lessThan">
      <formula>0</formula>
    </cfRule>
  </conditionalFormatting>
  <conditionalFormatting sqref="B411:N411">
    <cfRule type="cellIs" dxfId="9006" priority="712" operator="lessThan">
      <formula>0</formula>
    </cfRule>
  </conditionalFormatting>
  <conditionalFormatting sqref="B411:N411">
    <cfRule type="cellIs" dxfId="9005" priority="711" operator="lessThan">
      <formula>0</formula>
    </cfRule>
  </conditionalFormatting>
  <conditionalFormatting sqref="B411:N411">
    <cfRule type="cellIs" dxfId="9004" priority="710" operator="lessThan">
      <formula>0</formula>
    </cfRule>
  </conditionalFormatting>
  <conditionalFormatting sqref="B411:N411">
    <cfRule type="cellIs" dxfId="9003" priority="709" operator="lessThan">
      <formula>0</formula>
    </cfRule>
  </conditionalFormatting>
  <conditionalFormatting sqref="B411:N411">
    <cfRule type="cellIs" dxfId="9002" priority="708" operator="lessThan">
      <formula>0</formula>
    </cfRule>
  </conditionalFormatting>
  <conditionalFormatting sqref="N414">
    <cfRule type="cellIs" dxfId="9001" priority="707" operator="lessThan">
      <formula>0</formula>
    </cfRule>
  </conditionalFormatting>
  <conditionalFormatting sqref="N415">
    <cfRule type="cellIs" dxfId="9000" priority="706" operator="lessThan">
      <formula>0</formula>
    </cfRule>
  </conditionalFormatting>
  <conditionalFormatting sqref="N415">
    <cfRule type="cellIs" dxfId="8999" priority="705" operator="lessThan">
      <formula>0</formula>
    </cfRule>
  </conditionalFormatting>
  <conditionalFormatting sqref="C421:M421">
    <cfRule type="cellIs" dxfId="8998" priority="704" operator="lessThan">
      <formula>0</formula>
    </cfRule>
  </conditionalFormatting>
  <conditionalFormatting sqref="C421:M421">
    <cfRule type="cellIs" dxfId="8997" priority="703" operator="lessThan">
      <formula>0</formula>
    </cfRule>
  </conditionalFormatting>
  <conditionalFormatting sqref="H421">
    <cfRule type="cellIs" dxfId="8996" priority="702" operator="lessThan">
      <formula>0</formula>
    </cfRule>
  </conditionalFormatting>
  <conditionalFormatting sqref="B421">
    <cfRule type="cellIs" dxfId="8995" priority="701" operator="lessThan">
      <formula>0</formula>
    </cfRule>
  </conditionalFormatting>
  <conditionalFormatting sqref="B421">
    <cfRule type="cellIs" dxfId="8994" priority="700" operator="lessThan">
      <formula>0</formula>
    </cfRule>
  </conditionalFormatting>
  <conditionalFormatting sqref="B417:N417">
    <cfRule type="cellIs" dxfId="8993" priority="699" operator="lessThan">
      <formula>0</formula>
    </cfRule>
  </conditionalFormatting>
  <conditionalFormatting sqref="B417:N417">
    <cfRule type="cellIs" dxfId="8992" priority="698" operator="lessThan">
      <formula>0</formula>
    </cfRule>
  </conditionalFormatting>
  <conditionalFormatting sqref="B417:N417">
    <cfRule type="cellIs" dxfId="8991" priority="697" operator="lessThan">
      <formula>0</formula>
    </cfRule>
  </conditionalFormatting>
  <conditionalFormatting sqref="B417:N417">
    <cfRule type="cellIs" dxfId="8990" priority="696" operator="lessThan">
      <formula>0</formula>
    </cfRule>
  </conditionalFormatting>
  <conditionalFormatting sqref="B417:N417">
    <cfRule type="cellIs" dxfId="8989" priority="695" operator="lessThan">
      <formula>0</formula>
    </cfRule>
  </conditionalFormatting>
  <conditionalFormatting sqref="B417:N417">
    <cfRule type="cellIs" dxfId="8988" priority="694" operator="lessThan">
      <formula>0</formula>
    </cfRule>
  </conditionalFormatting>
  <conditionalFormatting sqref="B417:N417">
    <cfRule type="cellIs" dxfId="8987" priority="693" operator="lessThan">
      <formula>0</formula>
    </cfRule>
  </conditionalFormatting>
  <conditionalFormatting sqref="B417:N417">
    <cfRule type="cellIs" dxfId="8986" priority="692" operator="lessThan">
      <formula>0</formula>
    </cfRule>
  </conditionalFormatting>
  <conditionalFormatting sqref="N420">
    <cfRule type="cellIs" dxfId="8985" priority="691" operator="lessThan">
      <formula>0</formula>
    </cfRule>
  </conditionalFormatting>
  <conditionalFormatting sqref="N421">
    <cfRule type="cellIs" dxfId="8984" priority="690" operator="lessThan">
      <formula>0</formula>
    </cfRule>
  </conditionalFormatting>
  <conditionalFormatting sqref="N421">
    <cfRule type="cellIs" dxfId="8983" priority="689" operator="lessThan">
      <formula>0</formula>
    </cfRule>
  </conditionalFormatting>
  <conditionalFormatting sqref="C427:M427">
    <cfRule type="cellIs" dxfId="8982" priority="688" operator="lessThan">
      <formula>0</formula>
    </cfRule>
  </conditionalFormatting>
  <conditionalFormatting sqref="C427:M427">
    <cfRule type="cellIs" dxfId="8981" priority="687" operator="lessThan">
      <formula>0</formula>
    </cfRule>
  </conditionalFormatting>
  <conditionalFormatting sqref="H427">
    <cfRule type="cellIs" dxfId="8980" priority="686" operator="lessThan">
      <formula>0</formula>
    </cfRule>
  </conditionalFormatting>
  <conditionalFormatting sqref="B427">
    <cfRule type="cellIs" dxfId="8979" priority="685" operator="lessThan">
      <formula>0</formula>
    </cfRule>
  </conditionalFormatting>
  <conditionalFormatting sqref="B427">
    <cfRule type="cellIs" dxfId="8978" priority="684" operator="lessThan">
      <formula>0</formula>
    </cfRule>
  </conditionalFormatting>
  <conditionalFormatting sqref="B423:N423">
    <cfRule type="cellIs" dxfId="8977" priority="683" operator="lessThan">
      <formula>0</formula>
    </cfRule>
  </conditionalFormatting>
  <conditionalFormatting sqref="B423:N423">
    <cfRule type="cellIs" dxfId="8976" priority="682" operator="lessThan">
      <formula>0</formula>
    </cfRule>
  </conditionalFormatting>
  <conditionalFormatting sqref="B423:N423">
    <cfRule type="cellIs" dxfId="8975" priority="681" operator="lessThan">
      <formula>0</formula>
    </cfRule>
  </conditionalFormatting>
  <conditionalFormatting sqref="B423:N423">
    <cfRule type="cellIs" dxfId="8974" priority="680" operator="lessThan">
      <formula>0</formula>
    </cfRule>
  </conditionalFormatting>
  <conditionalFormatting sqref="B423:N423">
    <cfRule type="cellIs" dxfId="8973" priority="679" operator="lessThan">
      <formula>0</formula>
    </cfRule>
  </conditionalFormatting>
  <conditionalFormatting sqref="B423:N423">
    <cfRule type="cellIs" dxfId="8972" priority="678" operator="lessThan">
      <formula>0</formula>
    </cfRule>
  </conditionalFormatting>
  <conditionalFormatting sqref="B423:N423">
    <cfRule type="cellIs" dxfId="8971" priority="677" operator="lessThan">
      <formula>0</formula>
    </cfRule>
  </conditionalFormatting>
  <conditionalFormatting sqref="B423:N423">
    <cfRule type="cellIs" dxfId="8970" priority="676" operator="lessThan">
      <formula>0</formula>
    </cfRule>
  </conditionalFormatting>
  <conditionalFormatting sqref="N426">
    <cfRule type="cellIs" dxfId="8969" priority="675" operator="lessThan">
      <formula>0</formula>
    </cfRule>
  </conditionalFormatting>
  <conditionalFormatting sqref="C537:N537">
    <cfRule type="cellIs" dxfId="8968" priority="395" operator="lessThan">
      <formula>0</formula>
    </cfRule>
  </conditionalFormatting>
  <conditionalFormatting sqref="C568:N568">
    <cfRule type="cellIs" dxfId="8967" priority="392" operator="lessThan">
      <formula>0</formula>
    </cfRule>
  </conditionalFormatting>
  <conditionalFormatting sqref="I552:N552">
    <cfRule type="cellIs" dxfId="8966" priority="389" operator="lessThan">
      <formula>0</formula>
    </cfRule>
  </conditionalFormatting>
  <conditionalFormatting sqref="I560:N560">
    <cfRule type="cellIs" dxfId="8965" priority="386" operator="lessThan">
      <formula>0</formula>
    </cfRule>
  </conditionalFormatting>
  <conditionalFormatting sqref="B429:N429">
    <cfRule type="cellIs" dxfId="8964" priority="663" operator="lessThan">
      <formula>0</formula>
    </cfRule>
  </conditionalFormatting>
  <conditionalFormatting sqref="B429:N429">
    <cfRule type="cellIs" dxfId="8963" priority="662" operator="lessThan">
      <formula>0</formula>
    </cfRule>
  </conditionalFormatting>
  <conditionalFormatting sqref="B429:N429">
    <cfRule type="cellIs" dxfId="8962" priority="661" operator="lessThan">
      <formula>0</formula>
    </cfRule>
  </conditionalFormatting>
  <conditionalFormatting sqref="B429:N429">
    <cfRule type="cellIs" dxfId="8961" priority="660" operator="lessThan">
      <formula>0</formula>
    </cfRule>
  </conditionalFormatting>
  <conditionalFormatting sqref="N432">
    <cfRule type="cellIs" dxfId="8960" priority="659" operator="lessThan">
      <formula>0</formula>
    </cfRule>
  </conditionalFormatting>
  <conditionalFormatting sqref="C439:M439">
    <cfRule type="cellIs" dxfId="8959" priority="658" operator="lessThan">
      <formula>0</formula>
    </cfRule>
  </conditionalFormatting>
  <conditionalFormatting sqref="C439:M439">
    <cfRule type="cellIs" dxfId="8958" priority="657" operator="lessThan">
      <formula>0</formula>
    </cfRule>
  </conditionalFormatting>
  <conditionalFormatting sqref="H439">
    <cfRule type="cellIs" dxfId="8957" priority="656" operator="lessThan">
      <formula>0</formula>
    </cfRule>
  </conditionalFormatting>
  <conditionalFormatting sqref="B439">
    <cfRule type="cellIs" dxfId="8956" priority="655" operator="lessThan">
      <formula>0</formula>
    </cfRule>
  </conditionalFormatting>
  <conditionalFormatting sqref="B439">
    <cfRule type="cellIs" dxfId="8955" priority="654" operator="lessThan">
      <formula>0</formula>
    </cfRule>
  </conditionalFormatting>
  <conditionalFormatting sqref="B435:N435">
    <cfRule type="cellIs" dxfId="8954" priority="653" operator="lessThan">
      <formula>0</formula>
    </cfRule>
  </conditionalFormatting>
  <conditionalFormatting sqref="B435:N435">
    <cfRule type="cellIs" dxfId="8953" priority="652" operator="lessThan">
      <formula>0</formula>
    </cfRule>
  </conditionalFormatting>
  <conditionalFormatting sqref="C636:N637">
    <cfRule type="cellIs" dxfId="8952" priority="371" operator="lessThan">
      <formula>0</formula>
    </cfRule>
  </conditionalFormatting>
  <conditionalFormatting sqref="C597:N597">
    <cfRule type="cellIs" dxfId="8951" priority="368" operator="lessThan">
      <formula>0</formula>
    </cfRule>
  </conditionalFormatting>
  <conditionalFormatting sqref="C603:N603">
    <cfRule type="cellIs" dxfId="8950" priority="365" operator="lessThan">
      <formula>0</formula>
    </cfRule>
  </conditionalFormatting>
  <conditionalFormatting sqref="C603:N603">
    <cfRule type="cellIs" dxfId="8949" priority="364" operator="lessThan">
      <formula>0</formula>
    </cfRule>
  </conditionalFormatting>
  <conditionalFormatting sqref="C603:N603">
    <cfRule type="cellIs" dxfId="8948" priority="363" operator="lessThan">
      <formula>0</formula>
    </cfRule>
  </conditionalFormatting>
  <conditionalFormatting sqref="H445">
    <cfRule type="cellIs" dxfId="8947" priority="640" operator="lessThan">
      <formula>0</formula>
    </cfRule>
  </conditionalFormatting>
  <conditionalFormatting sqref="B445">
    <cfRule type="cellIs" dxfId="8946" priority="639" operator="lessThan">
      <formula>0</formula>
    </cfRule>
  </conditionalFormatting>
  <conditionalFormatting sqref="B445">
    <cfRule type="cellIs" dxfId="8945" priority="638" operator="lessThan">
      <formula>0</formula>
    </cfRule>
  </conditionalFormatting>
  <conditionalFormatting sqref="B441:N441">
    <cfRule type="cellIs" dxfId="8944" priority="637" operator="lessThan">
      <formula>0</formula>
    </cfRule>
  </conditionalFormatting>
  <conditionalFormatting sqref="B441:N441">
    <cfRule type="cellIs" dxfId="8943" priority="636" operator="lessThan">
      <formula>0</formula>
    </cfRule>
  </conditionalFormatting>
  <conditionalFormatting sqref="B441:N441">
    <cfRule type="cellIs" dxfId="8942" priority="635" operator="lessThan">
      <formula>0</formula>
    </cfRule>
  </conditionalFormatting>
  <conditionalFormatting sqref="B441:N441">
    <cfRule type="cellIs" dxfId="8941" priority="634" operator="lessThan">
      <formula>0</formula>
    </cfRule>
  </conditionalFormatting>
  <conditionalFormatting sqref="B441:N441">
    <cfRule type="cellIs" dxfId="8940" priority="633" operator="lessThan">
      <formula>0</formula>
    </cfRule>
  </conditionalFormatting>
  <conditionalFormatting sqref="B441:N441">
    <cfRule type="cellIs" dxfId="8939" priority="632" operator="lessThan">
      <formula>0</formula>
    </cfRule>
  </conditionalFormatting>
  <conditionalFormatting sqref="B441:N441">
    <cfRule type="cellIs" dxfId="8938" priority="631" operator="lessThan">
      <formula>0</formula>
    </cfRule>
  </conditionalFormatting>
  <conditionalFormatting sqref="B441:N441">
    <cfRule type="cellIs" dxfId="8937" priority="630" operator="lessThan">
      <formula>0</formula>
    </cfRule>
  </conditionalFormatting>
  <conditionalFormatting sqref="N444">
    <cfRule type="cellIs" dxfId="8936" priority="629" operator="lessThan">
      <formula>0</formula>
    </cfRule>
  </conditionalFormatting>
  <conditionalFormatting sqref="N445">
    <cfRule type="cellIs" dxfId="8935" priority="628" operator="lessThan">
      <formula>0</formula>
    </cfRule>
  </conditionalFormatting>
  <conditionalFormatting sqref="N445">
    <cfRule type="cellIs" dxfId="8934" priority="627" operator="lessThan">
      <formula>0</formula>
    </cfRule>
  </conditionalFormatting>
  <conditionalFormatting sqref="C452:M452">
    <cfRule type="cellIs" dxfId="8933" priority="626" operator="lessThan">
      <formula>0</formula>
    </cfRule>
  </conditionalFormatting>
  <conditionalFormatting sqref="C452:M452">
    <cfRule type="cellIs" dxfId="8932" priority="625" operator="lessThan">
      <formula>0</formula>
    </cfRule>
  </conditionalFormatting>
  <conditionalFormatting sqref="H452">
    <cfRule type="cellIs" dxfId="8931" priority="624" operator="lessThan">
      <formula>0</formula>
    </cfRule>
  </conditionalFormatting>
  <conditionalFormatting sqref="B452">
    <cfRule type="cellIs" dxfId="8930" priority="623" operator="lessThan">
      <formula>0</formula>
    </cfRule>
  </conditionalFormatting>
  <conditionalFormatting sqref="B452">
    <cfRule type="cellIs" dxfId="8929" priority="622" operator="lessThan">
      <formula>0</formula>
    </cfRule>
  </conditionalFormatting>
  <conditionalFormatting sqref="B448:N448">
    <cfRule type="cellIs" dxfId="8928" priority="621" operator="lessThan">
      <formula>0</formula>
    </cfRule>
  </conditionalFormatting>
  <conditionalFormatting sqref="B448:N448">
    <cfRule type="cellIs" dxfId="8927" priority="620" operator="lessThan">
      <formula>0</formula>
    </cfRule>
  </conditionalFormatting>
  <conditionalFormatting sqref="B448:N448">
    <cfRule type="cellIs" dxfId="8926" priority="619" operator="lessThan">
      <formula>0</formula>
    </cfRule>
  </conditionalFormatting>
  <conditionalFormatting sqref="B448:N448">
    <cfRule type="cellIs" dxfId="8925" priority="618" operator="lessThan">
      <formula>0</formula>
    </cfRule>
  </conditionalFormatting>
  <conditionalFormatting sqref="B448:N448">
    <cfRule type="cellIs" dxfId="8924" priority="617" operator="lessThan">
      <formula>0</formula>
    </cfRule>
  </conditionalFormatting>
  <conditionalFormatting sqref="B448:N448">
    <cfRule type="cellIs" dxfId="8923" priority="616" operator="lessThan">
      <formula>0</formula>
    </cfRule>
  </conditionalFormatting>
  <conditionalFormatting sqref="B448:N448">
    <cfRule type="cellIs" dxfId="8922" priority="615" operator="lessThan">
      <formula>0</formula>
    </cfRule>
  </conditionalFormatting>
  <conditionalFormatting sqref="B448:N448">
    <cfRule type="cellIs" dxfId="8921" priority="614" operator="lessThan">
      <formula>0</formula>
    </cfRule>
  </conditionalFormatting>
  <conditionalFormatting sqref="N451">
    <cfRule type="cellIs" dxfId="8920" priority="613" operator="lessThan">
      <formula>0</formula>
    </cfRule>
  </conditionalFormatting>
  <conditionalFormatting sqref="N452">
    <cfRule type="cellIs" dxfId="8919" priority="612" operator="lessThan">
      <formula>0</formula>
    </cfRule>
  </conditionalFormatting>
  <conditionalFormatting sqref="N452">
    <cfRule type="cellIs" dxfId="8918" priority="611" operator="lessThan">
      <formula>0</formula>
    </cfRule>
  </conditionalFormatting>
  <conditionalFormatting sqref="C458:M458">
    <cfRule type="cellIs" dxfId="8917" priority="610" operator="lessThan">
      <formula>0</formula>
    </cfRule>
  </conditionalFormatting>
  <conditionalFormatting sqref="C458:M458">
    <cfRule type="cellIs" dxfId="8916" priority="609" operator="lessThan">
      <formula>0</formula>
    </cfRule>
  </conditionalFormatting>
  <conditionalFormatting sqref="H458">
    <cfRule type="cellIs" dxfId="8915" priority="608" operator="lessThan">
      <formula>0</formula>
    </cfRule>
  </conditionalFormatting>
  <conditionalFormatting sqref="B458">
    <cfRule type="cellIs" dxfId="8914" priority="607" operator="lessThan">
      <formula>0</formula>
    </cfRule>
  </conditionalFormatting>
  <conditionalFormatting sqref="B458">
    <cfRule type="cellIs" dxfId="8913" priority="606" operator="lessThan">
      <formula>0</formula>
    </cfRule>
  </conditionalFormatting>
  <conditionalFormatting sqref="Q505">
    <cfRule type="cellIs" dxfId="8912" priority="326" operator="lessThan">
      <formula>0</formula>
    </cfRule>
  </conditionalFormatting>
  <conditionalFormatting sqref="P505">
    <cfRule type="cellIs" dxfId="8911" priority="325" operator="lessThan">
      <formula>0</formula>
    </cfRule>
  </conditionalFormatting>
  <conditionalFormatting sqref="Q513">
    <cfRule type="cellIs" dxfId="8910" priority="323" operator="lessThan">
      <formula>0</formula>
    </cfRule>
  </conditionalFormatting>
  <conditionalFormatting sqref="P513">
    <cfRule type="cellIs" dxfId="8909" priority="322" operator="lessThan">
      <formula>0</formula>
    </cfRule>
  </conditionalFormatting>
  <conditionalFormatting sqref="Q522">
    <cfRule type="cellIs" dxfId="8908" priority="320" operator="lessThan">
      <formula>0</formula>
    </cfRule>
  </conditionalFormatting>
  <conditionalFormatting sqref="P522">
    <cfRule type="cellIs" dxfId="8907" priority="319" operator="lessThan">
      <formula>0</formula>
    </cfRule>
  </conditionalFormatting>
  <conditionalFormatting sqref="Q530">
    <cfRule type="cellIs" dxfId="8906" priority="317" operator="lessThan">
      <formula>0</formula>
    </cfRule>
  </conditionalFormatting>
  <conditionalFormatting sqref="C461:C464">
    <cfRule type="expression" dxfId="8905" priority="593">
      <formula>C461/B461&gt;1</formula>
    </cfRule>
    <cfRule type="expression" dxfId="8904" priority="594">
      <formula>C461/B461&lt;1</formula>
    </cfRule>
  </conditionalFormatting>
  <conditionalFormatting sqref="Q538">
    <cfRule type="cellIs" dxfId="8903" priority="314" operator="lessThan">
      <formula>0</formula>
    </cfRule>
  </conditionalFormatting>
  <conditionalFormatting sqref="D461:N464">
    <cfRule type="expression" dxfId="8902" priority="590">
      <formula>D461/C461&gt;1</formula>
    </cfRule>
    <cfRule type="expression" dxfId="8901" priority="591">
      <formula>D461/C461&lt;1</formula>
    </cfRule>
  </conditionalFormatting>
  <conditionalFormatting sqref="Q553">
    <cfRule type="cellIs" dxfId="8900" priority="311" operator="lessThan">
      <formula>0</formula>
    </cfRule>
  </conditionalFormatting>
  <conditionalFormatting sqref="B461:B464 B552:N552 B560:N560 B575:N575 B589:N589">
    <cfRule type="expression" dxfId="8899" priority="587">
      <formula>B461/#REF!&gt;1</formula>
    </cfRule>
    <cfRule type="expression" dxfId="8898" priority="588">
      <formula>B461/#REF!&lt;1</formula>
    </cfRule>
  </conditionalFormatting>
  <conditionalFormatting sqref="Q561">
    <cfRule type="cellIs" dxfId="8897" priority="308" operator="lessThan">
      <formula>0</formula>
    </cfRule>
  </conditionalFormatting>
  <conditionalFormatting sqref="B512">
    <cfRule type="expression" dxfId="8896" priority="584">
      <formula>B512/#REF!&gt;1</formula>
    </cfRule>
    <cfRule type="expression" dxfId="8895" priority="585">
      <formula>B512/#REF!&lt;1</formula>
    </cfRule>
  </conditionalFormatting>
  <conditionalFormatting sqref="Q590">
    <cfRule type="cellIs" dxfId="8894" priority="305" operator="lessThan">
      <formula>0</formula>
    </cfRule>
  </conditionalFormatting>
  <conditionalFormatting sqref="C512">
    <cfRule type="expression" dxfId="8893" priority="581">
      <formula>C512/B512&gt;1</formula>
    </cfRule>
    <cfRule type="expression" dxfId="8892" priority="582">
      <formula>C512/B512&lt;1</formula>
    </cfRule>
  </conditionalFormatting>
  <conditionalFormatting sqref="D512">
    <cfRule type="cellIs" dxfId="8891" priority="580" operator="lessThan">
      <formula>0</formula>
    </cfRule>
  </conditionalFormatting>
  <conditionalFormatting sqref="D512">
    <cfRule type="expression" dxfId="8890" priority="578">
      <formula>D512/C512&gt;1</formula>
    </cfRule>
    <cfRule type="expression" dxfId="8889" priority="579">
      <formula>D512/C512&lt;1</formula>
    </cfRule>
  </conditionalFormatting>
  <conditionalFormatting sqref="E512">
    <cfRule type="cellIs" dxfId="8888" priority="577" operator="lessThan">
      <formula>0</formula>
    </cfRule>
  </conditionalFormatting>
  <conditionalFormatting sqref="E512">
    <cfRule type="expression" dxfId="8887" priority="575">
      <formula>E512/D512&gt;1</formula>
    </cfRule>
    <cfRule type="expression" dxfId="8886" priority="576">
      <formula>E512/D512&lt;1</formula>
    </cfRule>
  </conditionalFormatting>
  <conditionalFormatting sqref="F512">
    <cfRule type="cellIs" dxfId="8885" priority="574" operator="lessThan">
      <formula>0</formula>
    </cfRule>
  </conditionalFormatting>
  <conditionalFormatting sqref="F512">
    <cfRule type="expression" dxfId="8884" priority="572">
      <formula>F512/E512&gt;1</formula>
    </cfRule>
    <cfRule type="expression" dxfId="8883" priority="573">
      <formula>F512/E512&lt;1</formula>
    </cfRule>
  </conditionalFormatting>
  <conditionalFormatting sqref="G512">
    <cfRule type="cellIs" dxfId="8882" priority="571" operator="lessThan">
      <formula>0</formula>
    </cfRule>
  </conditionalFormatting>
  <conditionalFormatting sqref="G512">
    <cfRule type="expression" dxfId="8881" priority="569">
      <formula>G512/F512&gt;1</formula>
    </cfRule>
    <cfRule type="expression" dxfId="8880" priority="570">
      <formula>G512/F512&lt;1</formula>
    </cfRule>
  </conditionalFormatting>
  <conditionalFormatting sqref="H512">
    <cfRule type="cellIs" dxfId="8879" priority="568" operator="lessThan">
      <formula>0</formula>
    </cfRule>
  </conditionalFormatting>
  <conditionalFormatting sqref="H512">
    <cfRule type="expression" dxfId="8878" priority="566">
      <formula>H512/G512&gt;1</formula>
    </cfRule>
    <cfRule type="expression" dxfId="8877" priority="567">
      <formula>H512/G512&lt;1</formula>
    </cfRule>
  </conditionalFormatting>
  <conditionalFormatting sqref="I512:N512">
    <cfRule type="cellIs" dxfId="8876" priority="565" operator="lessThan">
      <formula>0</formula>
    </cfRule>
  </conditionalFormatting>
  <conditionalFormatting sqref="I512:N512">
    <cfRule type="expression" dxfId="8875" priority="563">
      <formula>I512/H512&gt;1</formula>
    </cfRule>
    <cfRule type="expression" dxfId="8874" priority="564">
      <formula>I512/H512&lt;1</formula>
    </cfRule>
  </conditionalFormatting>
  <conditionalFormatting sqref="B552">
    <cfRule type="cellIs" dxfId="8873" priority="562" operator="lessThan">
      <formula>0</formula>
    </cfRule>
  </conditionalFormatting>
  <conditionalFormatting sqref="B552">
    <cfRule type="expression" dxfId="8872" priority="560">
      <formula>B552/#REF!&gt;1</formula>
    </cfRule>
    <cfRule type="expression" dxfId="8871" priority="561">
      <formula>B552/#REF!&lt;1</formula>
    </cfRule>
  </conditionalFormatting>
  <conditionalFormatting sqref="C552">
    <cfRule type="cellIs" dxfId="8870" priority="559" operator="lessThan">
      <formula>0</formula>
    </cfRule>
  </conditionalFormatting>
  <conditionalFormatting sqref="C552">
    <cfRule type="expression" dxfId="8869" priority="557">
      <formula>C552/B552&gt;1</formula>
    </cfRule>
    <cfRule type="expression" dxfId="8868" priority="558">
      <formula>C552/B552&lt;1</formula>
    </cfRule>
  </conditionalFormatting>
  <conditionalFormatting sqref="D552">
    <cfRule type="cellIs" dxfId="8867" priority="556" operator="lessThan">
      <formula>0</formula>
    </cfRule>
  </conditionalFormatting>
  <conditionalFormatting sqref="D552">
    <cfRule type="expression" dxfId="8866" priority="554">
      <formula>D552/C552&gt;1</formula>
    </cfRule>
    <cfRule type="expression" dxfId="8865" priority="555">
      <formula>D552/C552&lt;1</formula>
    </cfRule>
  </conditionalFormatting>
  <conditionalFormatting sqref="E552">
    <cfRule type="cellIs" dxfId="8864" priority="553" operator="lessThan">
      <formula>0</formula>
    </cfRule>
  </conditionalFormatting>
  <conditionalFormatting sqref="E552">
    <cfRule type="expression" dxfId="8863" priority="551">
      <formula>E552/D552&gt;1</formula>
    </cfRule>
    <cfRule type="expression" dxfId="8862" priority="552">
      <formula>E552/D552&lt;1</formula>
    </cfRule>
  </conditionalFormatting>
  <conditionalFormatting sqref="F552">
    <cfRule type="cellIs" dxfId="8861" priority="550" operator="lessThan">
      <formula>0</formula>
    </cfRule>
  </conditionalFormatting>
  <conditionalFormatting sqref="F552">
    <cfRule type="expression" dxfId="8860" priority="548">
      <formula>F552/E552&gt;1</formula>
    </cfRule>
    <cfRule type="expression" dxfId="8859" priority="549">
      <formula>F552/E552&lt;1</formula>
    </cfRule>
  </conditionalFormatting>
  <conditionalFormatting sqref="G552">
    <cfRule type="cellIs" dxfId="8858" priority="547" operator="lessThan">
      <formula>0</formula>
    </cfRule>
  </conditionalFormatting>
  <conditionalFormatting sqref="G552">
    <cfRule type="expression" dxfId="8857" priority="545">
      <formula>G552/F552&gt;1</formula>
    </cfRule>
    <cfRule type="expression" dxfId="8856" priority="546">
      <formula>G552/F552&lt;1</formula>
    </cfRule>
  </conditionalFormatting>
  <conditionalFormatting sqref="H552">
    <cfRule type="cellIs" dxfId="8855" priority="544" operator="lessThan">
      <formula>0</formula>
    </cfRule>
  </conditionalFormatting>
  <conditionalFormatting sqref="H552">
    <cfRule type="expression" dxfId="8854" priority="542">
      <formula>H552/G552&gt;1</formula>
    </cfRule>
    <cfRule type="expression" dxfId="8853" priority="543">
      <formula>H552/G552&lt;1</formula>
    </cfRule>
  </conditionalFormatting>
  <conditionalFormatting sqref="B560">
    <cfRule type="cellIs" dxfId="8852" priority="541" operator="lessThan">
      <formula>0</formula>
    </cfRule>
  </conditionalFormatting>
  <conditionalFormatting sqref="B560">
    <cfRule type="expression" dxfId="8851" priority="539">
      <formula>B560/#REF!&gt;1</formula>
    </cfRule>
    <cfRule type="expression" dxfId="8850" priority="540">
      <formula>B560/#REF!&lt;1</formula>
    </cfRule>
  </conditionalFormatting>
  <conditionalFormatting sqref="C560">
    <cfRule type="cellIs" dxfId="8849" priority="538" operator="lessThan">
      <formula>0</formula>
    </cfRule>
  </conditionalFormatting>
  <conditionalFormatting sqref="C560">
    <cfRule type="expression" dxfId="8848" priority="536">
      <formula>C560/B560&gt;1</formula>
    </cfRule>
    <cfRule type="expression" dxfId="8847" priority="537">
      <formula>C560/B560&lt;1</formula>
    </cfRule>
  </conditionalFormatting>
  <conditionalFormatting sqref="D560">
    <cfRule type="cellIs" dxfId="8846" priority="535" operator="lessThan">
      <formula>0</formula>
    </cfRule>
  </conditionalFormatting>
  <conditionalFormatting sqref="D560">
    <cfRule type="expression" dxfId="8845" priority="533">
      <formula>D560/C560&gt;1</formula>
    </cfRule>
    <cfRule type="expression" dxfId="8844" priority="534">
      <formula>D560/C560&lt;1</formula>
    </cfRule>
  </conditionalFormatting>
  <conditionalFormatting sqref="E560">
    <cfRule type="cellIs" dxfId="8843" priority="532" operator="lessThan">
      <formula>0</formula>
    </cfRule>
  </conditionalFormatting>
  <conditionalFormatting sqref="E560">
    <cfRule type="expression" dxfId="8842" priority="530">
      <formula>E560/D560&gt;1</formula>
    </cfRule>
    <cfRule type="expression" dxfId="8841" priority="531">
      <formula>E560/D560&lt;1</formula>
    </cfRule>
  </conditionalFormatting>
  <conditionalFormatting sqref="F560">
    <cfRule type="cellIs" dxfId="8840" priority="529" operator="lessThan">
      <formula>0</formula>
    </cfRule>
  </conditionalFormatting>
  <conditionalFormatting sqref="F560">
    <cfRule type="expression" dxfId="8839" priority="527">
      <formula>F560/E560&gt;1</formula>
    </cfRule>
    <cfRule type="expression" dxfId="8838" priority="528">
      <formula>F560/E560&lt;1</formula>
    </cfRule>
  </conditionalFormatting>
  <conditionalFormatting sqref="G560">
    <cfRule type="cellIs" dxfId="8837" priority="526" operator="lessThan">
      <formula>0</formula>
    </cfRule>
  </conditionalFormatting>
  <conditionalFormatting sqref="G560">
    <cfRule type="expression" dxfId="8836" priority="524">
      <formula>G560/F560&gt;1</formula>
    </cfRule>
    <cfRule type="expression" dxfId="8835" priority="525">
      <formula>G560/F560&lt;1</formula>
    </cfRule>
  </conditionalFormatting>
  <conditionalFormatting sqref="H560">
    <cfRule type="cellIs" dxfId="8834" priority="523" operator="lessThan">
      <formula>0</formula>
    </cfRule>
  </conditionalFormatting>
  <conditionalFormatting sqref="H560">
    <cfRule type="expression" dxfId="8833" priority="521">
      <formula>H560/G560&gt;1</formula>
    </cfRule>
    <cfRule type="expression" dxfId="8832" priority="522">
      <formula>H560/G560&lt;1</formula>
    </cfRule>
  </conditionalFormatting>
  <conditionalFormatting sqref="B589">
    <cfRule type="expression" dxfId="8831" priority="518">
      <formula>B589/#REF!&gt;1</formula>
    </cfRule>
    <cfRule type="expression" dxfId="8830" priority="519">
      <formula>B589/#REF!&lt;1</formula>
    </cfRule>
  </conditionalFormatting>
  <conditionalFormatting sqref="C589">
    <cfRule type="cellIs" dxfId="8829" priority="517" operator="lessThan">
      <formula>0</formula>
    </cfRule>
  </conditionalFormatting>
  <conditionalFormatting sqref="C589">
    <cfRule type="expression" dxfId="8828" priority="515">
      <formula>C589/B589&gt;1</formula>
    </cfRule>
    <cfRule type="expression" dxfId="8827" priority="516">
      <formula>C589/B589&lt;1</formula>
    </cfRule>
  </conditionalFormatting>
  <conditionalFormatting sqref="D589">
    <cfRule type="expression" dxfId="8826" priority="512">
      <formula>D589/C589&gt;1</formula>
    </cfRule>
    <cfRule type="expression" dxfId="8825" priority="513">
      <formula>D589/C589&lt;1</formula>
    </cfRule>
  </conditionalFormatting>
  <conditionalFormatting sqref="E589">
    <cfRule type="cellIs" dxfId="8824" priority="511" operator="lessThan">
      <formula>0</formula>
    </cfRule>
  </conditionalFormatting>
  <conditionalFormatting sqref="E589">
    <cfRule type="expression" dxfId="8823" priority="509">
      <formula>E589/D589&gt;1</formula>
    </cfRule>
    <cfRule type="expression" dxfId="8822" priority="510">
      <formula>E589/D589&lt;1</formula>
    </cfRule>
  </conditionalFormatting>
  <conditionalFormatting sqref="F589">
    <cfRule type="cellIs" dxfId="8821" priority="508" operator="lessThan">
      <formula>0</formula>
    </cfRule>
  </conditionalFormatting>
  <conditionalFormatting sqref="F589">
    <cfRule type="expression" dxfId="8820" priority="506">
      <formula>F589/E589&gt;1</formula>
    </cfRule>
    <cfRule type="expression" dxfId="8819" priority="507">
      <formula>F589/E589&lt;1</formula>
    </cfRule>
  </conditionalFormatting>
  <conditionalFormatting sqref="G589">
    <cfRule type="expression" dxfId="8818" priority="503">
      <formula>G589/F589&gt;1</formula>
    </cfRule>
    <cfRule type="expression" dxfId="8817" priority="504">
      <formula>G589/F589&lt;1</formula>
    </cfRule>
  </conditionalFormatting>
  <conditionalFormatting sqref="H589">
    <cfRule type="expression" dxfId="8816" priority="500">
      <formula>H589/G589&gt;1</formula>
    </cfRule>
    <cfRule type="expression" dxfId="8815" priority="501">
      <formula>H589/G589&lt;1</formula>
    </cfRule>
  </conditionalFormatting>
  <conditionalFormatting sqref="N596">
    <cfRule type="cellIs" dxfId="8814" priority="499" operator="lessThan">
      <formula>0</formula>
    </cfRule>
  </conditionalFormatting>
  <conditionalFormatting sqref="N600">
    <cfRule type="cellIs" dxfId="8813" priority="498" operator="lessThan">
      <formula>0</formula>
    </cfRule>
  </conditionalFormatting>
  <conditionalFormatting sqref="N600">
    <cfRule type="cellIs" dxfId="8812" priority="497" operator="lessThan">
      <formula>0</formula>
    </cfRule>
  </conditionalFormatting>
  <conditionalFormatting sqref="P363">
    <cfRule type="cellIs" dxfId="8811" priority="496" operator="lessThan">
      <formula>0</formula>
    </cfRule>
  </conditionalFormatting>
  <conditionalFormatting sqref="P364:P365">
    <cfRule type="cellIs" dxfId="8810" priority="495" operator="lessThan">
      <formula>0</formula>
    </cfRule>
  </conditionalFormatting>
  <conditionalFormatting sqref="P461:P464">
    <cfRule type="cellIs" dxfId="8809" priority="494" operator="lessThan">
      <formula>0</formula>
    </cfRule>
  </conditionalFormatting>
  <conditionalFormatting sqref="P361">
    <cfRule type="cellIs" dxfId="8808" priority="493" operator="lessThan">
      <formula>0</formula>
    </cfRule>
  </conditionalFormatting>
  <conditionalFormatting sqref="P366:P367">
    <cfRule type="cellIs" dxfId="8807" priority="492" operator="lessThan">
      <formula>0</formula>
    </cfRule>
  </conditionalFormatting>
  <conditionalFormatting sqref="P369:P373">
    <cfRule type="cellIs" dxfId="8806" priority="491" operator="lessThan">
      <formula>0</formula>
    </cfRule>
  </conditionalFormatting>
  <conditionalFormatting sqref="P378:P379">
    <cfRule type="cellIs" dxfId="8805" priority="490" operator="lessThan">
      <formula>0</formula>
    </cfRule>
  </conditionalFormatting>
  <conditionalFormatting sqref="P384:P385">
    <cfRule type="cellIs" dxfId="8804" priority="489" operator="lessThan">
      <formula>0</formula>
    </cfRule>
  </conditionalFormatting>
  <conditionalFormatting sqref="P390:P391">
    <cfRule type="cellIs" dxfId="8803" priority="488" operator="lessThan">
      <formula>0</formula>
    </cfRule>
  </conditionalFormatting>
  <conditionalFormatting sqref="P396:P397">
    <cfRule type="cellIs" dxfId="8802" priority="487" operator="lessThan">
      <formula>0</formula>
    </cfRule>
  </conditionalFormatting>
  <conditionalFormatting sqref="P402">
    <cfRule type="cellIs" dxfId="8801" priority="486" operator="lessThan">
      <formula>0</formula>
    </cfRule>
  </conditionalFormatting>
  <conditionalFormatting sqref="P408:P409">
    <cfRule type="cellIs" dxfId="8800" priority="485" operator="lessThan">
      <formula>0</formula>
    </cfRule>
  </conditionalFormatting>
  <conditionalFormatting sqref="P414:P415">
    <cfRule type="cellIs" dxfId="8799" priority="484" operator="lessThan">
      <formula>0</formula>
    </cfRule>
  </conditionalFormatting>
  <conditionalFormatting sqref="P420:P421">
    <cfRule type="cellIs" dxfId="8798" priority="483" operator="lessThan">
      <formula>0</formula>
    </cfRule>
  </conditionalFormatting>
  <conditionalFormatting sqref="P426:P427">
    <cfRule type="cellIs" dxfId="8797" priority="482" operator="lessThan">
      <formula>0</formula>
    </cfRule>
  </conditionalFormatting>
  <conditionalFormatting sqref="P432:P433">
    <cfRule type="cellIs" dxfId="8796" priority="481" operator="lessThan">
      <formula>0</formula>
    </cfRule>
  </conditionalFormatting>
  <conditionalFormatting sqref="P438:P439">
    <cfRule type="cellIs" dxfId="8795" priority="480" operator="lessThan">
      <formula>0</formula>
    </cfRule>
  </conditionalFormatting>
  <conditionalFormatting sqref="P444:P445">
    <cfRule type="cellIs" dxfId="8794" priority="479" operator="lessThan">
      <formula>0</formula>
    </cfRule>
  </conditionalFormatting>
  <conditionalFormatting sqref="P451:P452">
    <cfRule type="cellIs" dxfId="8793" priority="478" operator="lessThan">
      <formula>0</formula>
    </cfRule>
  </conditionalFormatting>
  <conditionalFormatting sqref="P457:P458">
    <cfRule type="cellIs" dxfId="8792" priority="477" operator="lessThan">
      <formula>0</formula>
    </cfRule>
  </conditionalFormatting>
  <conditionalFormatting sqref="P465">
    <cfRule type="cellIs" dxfId="8791" priority="476" operator="lessThan">
      <formula>0</formula>
    </cfRule>
  </conditionalFormatting>
  <conditionalFormatting sqref="P472">
    <cfRule type="cellIs" dxfId="8790" priority="475" operator="lessThan">
      <formula>0</formula>
    </cfRule>
  </conditionalFormatting>
  <conditionalFormatting sqref="P503:P504">
    <cfRule type="cellIs" dxfId="8789" priority="474" operator="lessThan">
      <formula>0</formula>
    </cfRule>
  </conditionalFormatting>
  <conditionalFormatting sqref="P511:P512">
    <cfRule type="cellIs" dxfId="8788" priority="473" operator="lessThan">
      <formula>0</formula>
    </cfRule>
  </conditionalFormatting>
  <conditionalFormatting sqref="P520:P521">
    <cfRule type="cellIs" dxfId="8787" priority="472" operator="lessThan">
      <formula>0</formula>
    </cfRule>
  </conditionalFormatting>
  <conditionalFormatting sqref="P528:P529">
    <cfRule type="cellIs" dxfId="8786" priority="471" operator="lessThan">
      <formula>0</formula>
    </cfRule>
  </conditionalFormatting>
  <conditionalFormatting sqref="P544:P545">
    <cfRule type="cellIs" dxfId="8785" priority="470" operator="lessThan">
      <formula>0</formula>
    </cfRule>
  </conditionalFormatting>
  <conditionalFormatting sqref="P536:P537">
    <cfRule type="cellIs" dxfId="8784" priority="469" operator="lessThan">
      <formula>0</formula>
    </cfRule>
  </conditionalFormatting>
  <conditionalFormatting sqref="P551:P552">
    <cfRule type="cellIs" dxfId="8783" priority="468" operator="lessThan">
      <formula>0</formula>
    </cfRule>
  </conditionalFormatting>
  <conditionalFormatting sqref="P559:P560">
    <cfRule type="cellIs" dxfId="8782" priority="467" operator="lessThan">
      <formula>0</formula>
    </cfRule>
  </conditionalFormatting>
  <conditionalFormatting sqref="P567:P568">
    <cfRule type="cellIs" dxfId="8781" priority="466" operator="lessThan">
      <formula>0</formula>
    </cfRule>
  </conditionalFormatting>
  <conditionalFormatting sqref="P574:P575">
    <cfRule type="cellIs" dxfId="8780" priority="465" operator="lessThan">
      <formula>0</formula>
    </cfRule>
  </conditionalFormatting>
  <conditionalFormatting sqref="P581:P582">
    <cfRule type="cellIs" dxfId="8779" priority="464" operator="lessThan">
      <formula>0</formula>
    </cfRule>
  </conditionalFormatting>
  <conditionalFormatting sqref="P588:P589">
    <cfRule type="cellIs" dxfId="8778" priority="463" operator="lessThan">
      <formula>0</formula>
    </cfRule>
  </conditionalFormatting>
  <conditionalFormatting sqref="P596:P597">
    <cfRule type="cellIs" dxfId="8777" priority="462" operator="lessThan">
      <formula>0</formula>
    </cfRule>
  </conditionalFormatting>
  <conditionalFormatting sqref="P603">
    <cfRule type="cellIs" dxfId="8776" priority="461" operator="lessThan">
      <formula>0</formula>
    </cfRule>
  </conditionalFormatting>
  <conditionalFormatting sqref="P608">
    <cfRule type="cellIs" dxfId="8775" priority="460" operator="lessThan">
      <formula>0</formula>
    </cfRule>
  </conditionalFormatting>
  <conditionalFormatting sqref="P632:P634">
    <cfRule type="cellIs" dxfId="8774" priority="459" operator="lessThan">
      <formula>0</formula>
    </cfRule>
  </conditionalFormatting>
  <conditionalFormatting sqref="I707:N707 P705:Q708">
    <cfRule type="cellIs" dxfId="8773" priority="453" operator="lessThan">
      <formula>0</formula>
    </cfRule>
  </conditionalFormatting>
  <conditionalFormatting sqref="P636:P637">
    <cfRule type="cellIs" dxfId="8772" priority="458" operator="lessThan">
      <formula>0</formula>
    </cfRule>
  </conditionalFormatting>
  <conditionalFormatting sqref="P640">
    <cfRule type="cellIs" dxfId="8771" priority="457" operator="lessThan">
      <formula>0</formula>
    </cfRule>
  </conditionalFormatting>
  <conditionalFormatting sqref="P641">
    <cfRule type="cellIs" dxfId="8770" priority="456" operator="lessThan">
      <formula>0</formula>
    </cfRule>
  </conditionalFormatting>
  <conditionalFormatting sqref="P643">
    <cfRule type="cellIs" dxfId="8769" priority="455" operator="lessThan">
      <formula>0</formula>
    </cfRule>
  </conditionalFormatting>
  <conditionalFormatting sqref="P644">
    <cfRule type="cellIs" dxfId="8768" priority="454" operator="lessThan">
      <formula>0</formula>
    </cfRule>
  </conditionalFormatting>
  <conditionalFormatting sqref="D646:N646 D643:N643 D640:N641 D632:N634">
    <cfRule type="expression" dxfId="8767" priority="426">
      <formula>D632/C632&gt;1</formula>
    </cfRule>
    <cfRule type="expression" dxfId="8766" priority="427">
      <formula>D632/C632&lt;1</formula>
    </cfRule>
  </conditionalFormatting>
  <conditionalFormatting sqref="C507:C510">
    <cfRule type="cellIs" dxfId="8765" priority="452" operator="lessThan">
      <formula>0</formula>
    </cfRule>
  </conditionalFormatting>
  <conditionalFormatting sqref="C507:C510">
    <cfRule type="expression" dxfId="8764" priority="450">
      <formula>C507/B507&gt;1</formula>
    </cfRule>
    <cfRule type="expression" dxfId="8763" priority="451">
      <formula>C507/B507&lt;1</formula>
    </cfRule>
  </conditionalFormatting>
  <conditionalFormatting sqref="D507:N510">
    <cfRule type="cellIs" dxfId="8762" priority="449" operator="lessThan">
      <formula>0</formula>
    </cfRule>
  </conditionalFormatting>
  <conditionalFormatting sqref="D507:N510">
    <cfRule type="expression" dxfId="8761" priority="447">
      <formula>D507/C507&gt;1</formula>
    </cfRule>
    <cfRule type="expression" dxfId="8760" priority="448">
      <formula>D507/C507&lt;1</formula>
    </cfRule>
  </conditionalFormatting>
  <conditionalFormatting sqref="B507:B510">
    <cfRule type="cellIs" dxfId="8759" priority="446" operator="lessThan">
      <formula>0</formula>
    </cfRule>
  </conditionalFormatting>
  <conditionalFormatting sqref="B507:B510">
    <cfRule type="expression" dxfId="8758" priority="444">
      <formula>B507/#REF!&gt;1</formula>
    </cfRule>
    <cfRule type="expression" dxfId="8757" priority="445">
      <formula>B507/#REF!&lt;1</formula>
    </cfRule>
  </conditionalFormatting>
  <conditionalFormatting sqref="J588:N588 J574:N574 J559:N559 J551:N551">
    <cfRule type="cellIs" dxfId="8756" priority="443" operator="lessThan">
      <formula>0</formula>
    </cfRule>
  </conditionalFormatting>
  <conditionalFormatting sqref="C588:I588 C584:C587 C574:I574 C570:C573 C559:I559 C555:C558 C551:I551 C547:C550">
    <cfRule type="cellIs" dxfId="8755" priority="442" operator="lessThan">
      <formula>0</formula>
    </cfRule>
  </conditionalFormatting>
  <conditionalFormatting sqref="C588:M588 C574:M574 C559:M559 C551:M551">
    <cfRule type="cellIs" dxfId="8754" priority="441" operator="lessThan">
      <formula>0</formula>
    </cfRule>
  </conditionalFormatting>
  <conditionalFormatting sqref="C584:C587 C570:C573 C555:C558 C547:C550">
    <cfRule type="expression" dxfId="8753" priority="439">
      <formula>C547/B547&gt;1</formula>
    </cfRule>
    <cfRule type="expression" dxfId="8752" priority="440">
      <formula>C547/B547&lt;1</formula>
    </cfRule>
  </conditionalFormatting>
  <conditionalFormatting sqref="D584:N587 D570:N573 D555:N558 D547:N550">
    <cfRule type="cellIs" dxfId="8751" priority="438" operator="lessThan">
      <formula>0</formula>
    </cfRule>
  </conditionalFormatting>
  <conditionalFormatting sqref="D584:N587 D570:N573 D555:N558 D547:N550">
    <cfRule type="expression" dxfId="8750" priority="436">
      <formula>D547/C547&gt;1</formula>
    </cfRule>
    <cfRule type="expression" dxfId="8749" priority="437">
      <formula>D547/C547&lt;1</formula>
    </cfRule>
  </conditionalFormatting>
  <conditionalFormatting sqref="C588:N588 C574:N574 C559:N559 C551:N551">
    <cfRule type="cellIs" dxfId="8748" priority="435" operator="lessThan">
      <formula>0</formula>
    </cfRule>
  </conditionalFormatting>
  <conditionalFormatting sqref="C588:N588 C574:N574 C559:N559 C551:N551">
    <cfRule type="expression" dxfId="8747" priority="433">
      <formula>C551/B551&gt;1</formula>
    </cfRule>
    <cfRule type="expression" dxfId="8746" priority="434">
      <formula>C551/B551&lt;1</formula>
    </cfRule>
  </conditionalFormatting>
  <conditionalFormatting sqref="B646 B643 B640:B641 B636:B637 B632:B634">
    <cfRule type="cellIs" dxfId="8745" priority="432" operator="lessThan">
      <formula>0</formula>
    </cfRule>
  </conditionalFormatting>
  <conditionalFormatting sqref="C646 C643 C640:C641 C632:C634">
    <cfRule type="cellIs" dxfId="8744" priority="431" operator="lessThan">
      <formula>0</formula>
    </cfRule>
  </conditionalFormatting>
  <conditionalFormatting sqref="C646 C643 C640:C641 C632:C634">
    <cfRule type="expression" dxfId="8743" priority="429">
      <formula>C632/B632&gt;1</formula>
    </cfRule>
    <cfRule type="expression" dxfId="8742" priority="430">
      <formula>C632/B632&lt;1</formula>
    </cfRule>
  </conditionalFormatting>
  <conditionalFormatting sqref="D646:N646 D643:N643 D640:N641 D632:N634">
    <cfRule type="cellIs" dxfId="8741" priority="428" operator="lessThan">
      <formula>0</formula>
    </cfRule>
  </conditionalFormatting>
  <conditionalFormatting sqref="B504:N504 B537 B568 B597">
    <cfRule type="expression" dxfId="8740" priority="1198">
      <formula>B504/#REF!&gt;1</formula>
    </cfRule>
    <cfRule type="expression" dxfId="8739" priority="1199">
      <formula>B504/#REF!&lt;1</formula>
    </cfRule>
  </conditionalFormatting>
  <conditionalFormatting sqref="C465">
    <cfRule type="cellIs" dxfId="8738" priority="425" operator="lessThan">
      <formula>0</formula>
    </cfRule>
  </conditionalFormatting>
  <conditionalFormatting sqref="C465">
    <cfRule type="expression" dxfId="8737" priority="423">
      <formula>C465/B465&gt;1</formula>
    </cfRule>
    <cfRule type="expression" dxfId="8736" priority="424">
      <formula>C465/B465&lt;1</formula>
    </cfRule>
  </conditionalFormatting>
  <conditionalFormatting sqref="D465:N465">
    <cfRule type="cellIs" dxfId="8735" priority="422" operator="lessThan">
      <formula>0</formula>
    </cfRule>
  </conditionalFormatting>
  <conditionalFormatting sqref="D465:N465">
    <cfRule type="expression" dxfId="8734" priority="420">
      <formula>D465/C465&gt;1</formula>
    </cfRule>
    <cfRule type="expression" dxfId="8733" priority="421">
      <formula>D465/C465&lt;1</formula>
    </cfRule>
  </conditionalFormatting>
  <conditionalFormatting sqref="B465">
    <cfRule type="cellIs" dxfId="8732" priority="419" operator="lessThan">
      <formula>0</formula>
    </cfRule>
  </conditionalFormatting>
  <conditionalFormatting sqref="B465">
    <cfRule type="expression" dxfId="8731" priority="417">
      <formula>B465/#REF!&gt;1</formula>
    </cfRule>
    <cfRule type="expression" dxfId="8730" priority="418">
      <formula>B465/#REF!&lt;1</formula>
    </cfRule>
  </conditionalFormatting>
  <conditionalFormatting sqref="C511">
    <cfRule type="cellIs" dxfId="8729" priority="416" operator="lessThan">
      <formula>0</formula>
    </cfRule>
  </conditionalFormatting>
  <conditionalFormatting sqref="D511:N511">
    <cfRule type="cellIs" dxfId="8728" priority="413" operator="lessThan">
      <formula>0</formula>
    </cfRule>
  </conditionalFormatting>
  <conditionalFormatting sqref="C511">
    <cfRule type="expression" dxfId="8727" priority="414">
      <formula>C511/B511&gt;1</formula>
    </cfRule>
    <cfRule type="expression" dxfId="8726" priority="415">
      <formula>C511/B511&lt;1</formula>
    </cfRule>
  </conditionalFormatting>
  <conditionalFormatting sqref="D511:N511">
    <cfRule type="expression" dxfId="8725" priority="411">
      <formula>D511/C511&gt;1</formula>
    </cfRule>
    <cfRule type="expression" dxfId="8724" priority="412">
      <formula>D511/C511&lt;1</formula>
    </cfRule>
  </conditionalFormatting>
  <conditionalFormatting sqref="B511">
    <cfRule type="cellIs" dxfId="8723" priority="410" operator="lessThan">
      <formula>0</formula>
    </cfRule>
  </conditionalFormatting>
  <conditionalFormatting sqref="B511">
    <cfRule type="expression" dxfId="8722" priority="408">
      <formula>B511/#REF!&gt;1</formula>
    </cfRule>
    <cfRule type="expression" dxfId="8721" priority="409">
      <formula>B511/#REF!&lt;1</formula>
    </cfRule>
  </conditionalFormatting>
  <conditionalFormatting sqref="B529 B521">
    <cfRule type="cellIs" dxfId="8720" priority="407" operator="lessThan">
      <formula>0</formula>
    </cfRule>
  </conditionalFormatting>
  <conditionalFormatting sqref="B529 B521">
    <cfRule type="expression" dxfId="8719" priority="405">
      <formula>B521/#REF!&gt;1</formula>
    </cfRule>
    <cfRule type="expression" dxfId="8718" priority="406">
      <formula>B521/#REF!&lt;1</formula>
    </cfRule>
  </conditionalFormatting>
  <conditionalFormatting sqref="C521">
    <cfRule type="cellIs" dxfId="8717" priority="404" operator="lessThan">
      <formula>0</formula>
    </cfRule>
  </conditionalFormatting>
  <conditionalFormatting sqref="C521">
    <cfRule type="expression" dxfId="8716" priority="402">
      <formula>C521/B521&gt;1</formula>
    </cfRule>
    <cfRule type="expression" dxfId="8715" priority="403">
      <formula>C521/B521&lt;1</formula>
    </cfRule>
  </conditionalFormatting>
  <conditionalFormatting sqref="C603:N603">
    <cfRule type="expression" dxfId="8714" priority="361">
      <formula>C603/B603&gt;1</formula>
    </cfRule>
    <cfRule type="expression" dxfId="8713" priority="362">
      <formula>C603/B603&lt;1</formula>
    </cfRule>
  </conditionalFormatting>
  <conditionalFormatting sqref="I552:N552">
    <cfRule type="expression" dxfId="8712" priority="387">
      <formula>I552/H552&gt;1</formula>
    </cfRule>
    <cfRule type="expression" dxfId="8711" priority="388">
      <formula>I552/H552&lt;1</formula>
    </cfRule>
  </conditionalFormatting>
  <conditionalFormatting sqref="I560:N560">
    <cfRule type="expression" dxfId="8710" priority="384">
      <formula>I560/H560&gt;1</formula>
    </cfRule>
    <cfRule type="expression" dxfId="8709" priority="385">
      <formula>I560/H560&lt;1</formula>
    </cfRule>
  </conditionalFormatting>
  <conditionalFormatting sqref="B575:N575">
    <cfRule type="cellIs" dxfId="8708" priority="383" operator="lessThan">
      <formula>0</formula>
    </cfRule>
  </conditionalFormatting>
  <conditionalFormatting sqref="B575:N575">
    <cfRule type="expression" dxfId="8707" priority="381">
      <formula>B575/A575&gt;1</formula>
    </cfRule>
    <cfRule type="expression" dxfId="8706" priority="382">
      <formula>B575/A575&lt;1</formula>
    </cfRule>
  </conditionalFormatting>
  <conditionalFormatting sqref="B589:N589">
    <cfRule type="cellIs" dxfId="8705" priority="380" operator="lessThan">
      <formula>0</formula>
    </cfRule>
  </conditionalFormatting>
  <conditionalFormatting sqref="B589:N589">
    <cfRule type="expression" dxfId="8704" priority="378">
      <formula>B589/A589&gt;1</formula>
    </cfRule>
    <cfRule type="expression" dxfId="8703" priority="379">
      <formula>B589/A589&lt;1</formula>
    </cfRule>
  </conditionalFormatting>
  <conditionalFormatting sqref="N608">
    <cfRule type="cellIs" dxfId="8702" priority="354" operator="lessThan">
      <formula>0</formula>
    </cfRule>
  </conditionalFormatting>
  <conditionalFormatting sqref="D521:N521">
    <cfRule type="cellIs" dxfId="8701" priority="401" operator="lessThan">
      <formula>0</formula>
    </cfRule>
  </conditionalFormatting>
  <conditionalFormatting sqref="D521:N521">
    <cfRule type="expression" dxfId="8700" priority="399">
      <formula>D521/C521&gt;1</formula>
    </cfRule>
    <cfRule type="expression" dxfId="8699" priority="400">
      <formula>D521/C521&lt;1</formula>
    </cfRule>
  </conditionalFormatting>
  <conditionalFormatting sqref="C529:N529">
    <cfRule type="cellIs" dxfId="8698" priority="398" operator="lessThan">
      <formula>0</formula>
    </cfRule>
  </conditionalFormatting>
  <conditionalFormatting sqref="C529:N529">
    <cfRule type="expression" dxfId="8697" priority="396">
      <formula>C529/B529&gt;1</formula>
    </cfRule>
    <cfRule type="expression" dxfId="8696" priority="397">
      <formula>C529/B529&lt;1</formula>
    </cfRule>
  </conditionalFormatting>
  <conditionalFormatting sqref="C582:N582">
    <cfRule type="expression" dxfId="8695" priority="372">
      <formula>C582/B582&gt;1</formula>
    </cfRule>
    <cfRule type="expression" dxfId="8694" priority="373">
      <formula>C582/B582&lt;1</formula>
    </cfRule>
  </conditionalFormatting>
  <conditionalFormatting sqref="C537:N537">
    <cfRule type="expression" dxfId="8693" priority="393">
      <formula>C537/B537&gt;1</formula>
    </cfRule>
    <cfRule type="expression" dxfId="8692" priority="394">
      <formula>C537/B537&lt;1</formula>
    </cfRule>
  </conditionalFormatting>
  <conditionalFormatting sqref="C568:N568">
    <cfRule type="expression" dxfId="8691" priority="390">
      <formula>C568/B568&gt;1</formula>
    </cfRule>
    <cfRule type="expression" dxfId="8690" priority="391">
      <formula>C568/B568&lt;1</formula>
    </cfRule>
  </conditionalFormatting>
  <conditionalFormatting sqref="C608:M608">
    <cfRule type="expression" dxfId="8689" priority="356">
      <formula>C608/B608&gt;1</formula>
    </cfRule>
    <cfRule type="expression" dxfId="8688" priority="357">
      <formula>C608/B608&lt;1</formula>
    </cfRule>
  </conditionalFormatting>
  <conditionalFormatting sqref="N608">
    <cfRule type="expression" dxfId="8687" priority="351">
      <formula>N608/M608&gt;1</formula>
    </cfRule>
    <cfRule type="expression" dxfId="8686" priority="352">
      <formula>N608/M608&lt;1</formula>
    </cfRule>
  </conditionalFormatting>
  <conditionalFormatting sqref="C608:M608">
    <cfRule type="cellIs" dxfId="8685" priority="360" operator="lessThan">
      <formula>0</formula>
    </cfRule>
  </conditionalFormatting>
  <conditionalFormatting sqref="C608:M608">
    <cfRule type="cellIs" dxfId="8684" priority="359" operator="lessThan">
      <formula>0</formula>
    </cfRule>
  </conditionalFormatting>
  <conditionalFormatting sqref="B582">
    <cfRule type="cellIs" dxfId="8683" priority="375" operator="lessThan">
      <formula>0</formula>
    </cfRule>
  </conditionalFormatting>
  <conditionalFormatting sqref="B582">
    <cfRule type="expression" dxfId="8682" priority="376">
      <formula>B582/#REF!&gt;1</formula>
    </cfRule>
    <cfRule type="expression" dxfId="8681" priority="377">
      <formula>B582/#REF!&lt;1</formula>
    </cfRule>
  </conditionalFormatting>
  <conditionalFormatting sqref="C582:N582">
    <cfRule type="cellIs" dxfId="8680" priority="374" operator="lessThan">
      <formula>0</formula>
    </cfRule>
  </conditionalFormatting>
  <conditionalFormatting sqref="C636:N637">
    <cfRule type="expression" dxfId="8679" priority="369">
      <formula>C636/B636&gt;1</formula>
    </cfRule>
    <cfRule type="expression" dxfId="8678" priority="370">
      <formula>C636/B636&lt;1</formula>
    </cfRule>
  </conditionalFormatting>
  <conditionalFormatting sqref="C597:N597">
    <cfRule type="expression" dxfId="8677" priority="366">
      <formula>C597/B597&gt;1</formula>
    </cfRule>
    <cfRule type="expression" dxfId="8676" priority="367">
      <formula>C597/B597&lt;1</formula>
    </cfRule>
  </conditionalFormatting>
  <conditionalFormatting sqref="N608">
    <cfRule type="cellIs" dxfId="8675" priority="355" operator="lessThan">
      <formula>0</formula>
    </cfRule>
  </conditionalFormatting>
  <conditionalFormatting sqref="C608:M608">
    <cfRule type="cellIs" dxfId="8674" priority="358" operator="lessThan">
      <formula>0</formula>
    </cfRule>
  </conditionalFormatting>
  <conditionalFormatting sqref="N608">
    <cfRule type="cellIs" dxfId="8673" priority="353" operator="lessThan">
      <formula>0</formula>
    </cfRule>
  </conditionalFormatting>
  <conditionalFormatting sqref="B673:N676">
    <cfRule type="cellIs" dxfId="8672" priority="350" operator="lessThan">
      <formula>0</formula>
    </cfRule>
  </conditionalFormatting>
  <conditionalFormatting sqref="I675:N675 P673:Q676">
    <cfRule type="cellIs" dxfId="8671" priority="349" operator="lessThan">
      <formula>0</formula>
    </cfRule>
  </conditionalFormatting>
  <conditionalFormatting sqref="B677:N680">
    <cfRule type="cellIs" dxfId="8670" priority="348" operator="lessThan">
      <formula>0</formula>
    </cfRule>
  </conditionalFormatting>
  <conditionalFormatting sqref="I679:N679 P677:Q680">
    <cfRule type="cellIs" dxfId="8669" priority="347" operator="lessThan">
      <formula>0</formula>
    </cfRule>
  </conditionalFormatting>
  <conditionalFormatting sqref="B681:N684">
    <cfRule type="cellIs" dxfId="8668" priority="346" operator="lessThan">
      <formula>0</formula>
    </cfRule>
  </conditionalFormatting>
  <conditionalFormatting sqref="I683:N683 P681:Q684">
    <cfRule type="cellIs" dxfId="8667" priority="345" operator="lessThan">
      <formula>0</formula>
    </cfRule>
  </conditionalFormatting>
  <conditionalFormatting sqref="B685:N688">
    <cfRule type="cellIs" dxfId="8666" priority="344" operator="lessThan">
      <formula>0</formula>
    </cfRule>
  </conditionalFormatting>
  <conditionalFormatting sqref="I687:N687 P685:Q688">
    <cfRule type="cellIs" dxfId="8665" priority="343" operator="lessThan">
      <formula>0</formula>
    </cfRule>
  </conditionalFormatting>
  <conditionalFormatting sqref="B689:N692">
    <cfRule type="cellIs" dxfId="8664" priority="342" operator="lessThan">
      <formula>0</formula>
    </cfRule>
  </conditionalFormatting>
  <conditionalFormatting sqref="I691:N691 P689:Q692">
    <cfRule type="cellIs" dxfId="8663" priority="341" operator="lessThan">
      <formula>0</formula>
    </cfRule>
  </conditionalFormatting>
  <conditionalFormatting sqref="B693:N696">
    <cfRule type="cellIs" dxfId="8662" priority="340" operator="lessThan">
      <formula>0</formula>
    </cfRule>
  </conditionalFormatting>
  <conditionalFormatting sqref="I695:N695 P693:Q696">
    <cfRule type="cellIs" dxfId="8661" priority="339" operator="lessThan">
      <formula>0</formula>
    </cfRule>
  </conditionalFormatting>
  <conditionalFormatting sqref="B697:N700">
    <cfRule type="cellIs" dxfId="8660" priority="338" operator="lessThan">
      <formula>0</formula>
    </cfRule>
  </conditionalFormatting>
  <conditionalFormatting sqref="I699:N699 P697:Q700">
    <cfRule type="cellIs" dxfId="8659" priority="337" operator="lessThan">
      <formula>0</formula>
    </cfRule>
  </conditionalFormatting>
  <conditionalFormatting sqref="B701:N704">
    <cfRule type="cellIs" dxfId="8658" priority="336" operator="lessThan">
      <formula>0</formula>
    </cfRule>
  </conditionalFormatting>
  <conditionalFormatting sqref="I703:N703 P701:Q704">
    <cfRule type="cellIs" dxfId="8657" priority="335" operator="lessThan">
      <formula>0</formula>
    </cfRule>
  </conditionalFormatting>
  <conditionalFormatting sqref="B709:N712">
    <cfRule type="cellIs" dxfId="8656" priority="334" operator="lessThan">
      <formula>0</formula>
    </cfRule>
  </conditionalFormatting>
  <conditionalFormatting sqref="I711:N711 P709:Q712">
    <cfRule type="cellIs" dxfId="8655" priority="333" operator="lessThan">
      <formula>0</formula>
    </cfRule>
  </conditionalFormatting>
  <conditionalFormatting sqref="B713:N716">
    <cfRule type="cellIs" dxfId="8654" priority="332" operator="lessThan">
      <formula>0</formula>
    </cfRule>
  </conditionalFormatting>
  <conditionalFormatting sqref="I715:N715 P713:Q716">
    <cfRule type="cellIs" dxfId="8653" priority="331" operator="lessThan">
      <formula>0</formula>
    </cfRule>
  </conditionalFormatting>
  <conditionalFormatting sqref="P646">
    <cfRule type="cellIs" dxfId="8652" priority="330" operator="lessThan">
      <formula>0</formula>
    </cfRule>
  </conditionalFormatting>
  <conditionalFormatting sqref="Q466">
    <cfRule type="cellIs" dxfId="8651" priority="329" operator="lessThan">
      <formula>0</formula>
    </cfRule>
  </conditionalFormatting>
  <conditionalFormatting sqref="P466">
    <cfRule type="cellIs" dxfId="8650" priority="328" operator="lessThan">
      <formula>0</formula>
    </cfRule>
  </conditionalFormatting>
  <conditionalFormatting sqref="B466:N466">
    <cfRule type="cellIs" dxfId="8649" priority="327" operator="lessThan">
      <formula>0</formula>
    </cfRule>
  </conditionalFormatting>
  <conditionalFormatting sqref="B505:N505">
    <cfRule type="cellIs" dxfId="8648" priority="324" operator="lessThan">
      <formula>0</formula>
    </cfRule>
  </conditionalFormatting>
  <conditionalFormatting sqref="B513:N513">
    <cfRule type="cellIs" dxfId="8647" priority="321" operator="lessThan">
      <formula>0</formula>
    </cfRule>
  </conditionalFormatting>
  <conditionalFormatting sqref="B522:N522">
    <cfRule type="cellIs" dxfId="8646" priority="318" operator="lessThan">
      <formula>0</formula>
    </cfRule>
  </conditionalFormatting>
  <conditionalFormatting sqref="B530:N530">
    <cfRule type="cellIs" dxfId="8645" priority="315" operator="lessThan">
      <formula>0</formula>
    </cfRule>
  </conditionalFormatting>
  <conditionalFormatting sqref="B538:N538">
    <cfRule type="cellIs" dxfId="8644" priority="312" operator="lessThan">
      <formula>0</formula>
    </cfRule>
  </conditionalFormatting>
  <conditionalFormatting sqref="B553:N553">
    <cfRule type="cellIs" dxfId="8643" priority="309" operator="lessThan">
      <formula>0</formula>
    </cfRule>
  </conditionalFormatting>
  <conditionalFormatting sqref="B561:N561">
    <cfRule type="cellIs" dxfId="8642" priority="306" operator="lessThan">
      <formula>0</formula>
    </cfRule>
  </conditionalFormatting>
  <conditionalFormatting sqref="B590:N590">
    <cfRule type="cellIs" dxfId="8641" priority="303" operator="lessThan">
      <formula>0</formula>
    </cfRule>
  </conditionalFormatting>
  <conditionalFormatting sqref="P491:Q491 B491">
    <cfRule type="cellIs" dxfId="8640" priority="302" operator="lessThan">
      <formula>0</formula>
    </cfRule>
  </conditionalFormatting>
  <conditionalFormatting sqref="Q492:Q496">
    <cfRule type="cellIs" dxfId="8639" priority="301" operator="lessThan">
      <formula>0</formula>
    </cfRule>
  </conditionalFormatting>
  <conditionalFormatting sqref="P492:P495">
    <cfRule type="cellIs" dxfId="8638" priority="300" operator="lessThan">
      <formula>0</formula>
    </cfRule>
  </conditionalFormatting>
  <conditionalFormatting sqref="P496">
    <cfRule type="cellIs" dxfId="8637" priority="299" operator="lessThan">
      <formula>0</formula>
    </cfRule>
  </conditionalFormatting>
  <conditionalFormatting sqref="P473:Q473 B473">
    <cfRule type="cellIs" dxfId="8636" priority="298" operator="lessThan">
      <formula>0</formula>
    </cfRule>
  </conditionalFormatting>
  <conditionalFormatting sqref="Q474:Q478">
    <cfRule type="cellIs" dxfId="8635" priority="297" operator="lessThan">
      <formula>0</formula>
    </cfRule>
  </conditionalFormatting>
  <conditionalFormatting sqref="P474:P477">
    <cfRule type="cellIs" dxfId="8634" priority="296" operator="lessThan">
      <formula>0</formula>
    </cfRule>
  </conditionalFormatting>
  <conditionalFormatting sqref="P478">
    <cfRule type="cellIs" dxfId="8633" priority="295" operator="lessThan">
      <formula>0</formula>
    </cfRule>
  </conditionalFormatting>
  <conditionalFormatting sqref="P479:Q479 B479">
    <cfRule type="cellIs" dxfId="8632" priority="294" operator="lessThan">
      <formula>0</formula>
    </cfRule>
  </conditionalFormatting>
  <conditionalFormatting sqref="Q480:Q484">
    <cfRule type="cellIs" dxfId="8631" priority="293" operator="lessThan">
      <formula>0</formula>
    </cfRule>
  </conditionalFormatting>
  <conditionalFormatting sqref="P480:P483">
    <cfRule type="cellIs" dxfId="8630" priority="292" operator="lessThan">
      <formula>0</formula>
    </cfRule>
  </conditionalFormatting>
  <conditionalFormatting sqref="P484">
    <cfRule type="cellIs" dxfId="8629" priority="291" operator="lessThan">
      <formula>0</formula>
    </cfRule>
  </conditionalFormatting>
  <conditionalFormatting sqref="P485:Q485 B485">
    <cfRule type="cellIs" dxfId="8628" priority="290" operator="lessThan">
      <formula>0</formula>
    </cfRule>
  </conditionalFormatting>
  <conditionalFormatting sqref="Q486:Q490">
    <cfRule type="cellIs" dxfId="8627" priority="289" operator="lessThan">
      <formula>0</formula>
    </cfRule>
  </conditionalFormatting>
  <conditionalFormatting sqref="P486:P489">
    <cfRule type="cellIs" dxfId="8626" priority="288" operator="lessThan">
      <formula>0</formula>
    </cfRule>
  </conditionalFormatting>
  <conditionalFormatting sqref="P490">
    <cfRule type="cellIs" dxfId="8625" priority="287" operator="lessThan">
      <formula>0</formula>
    </cfRule>
  </conditionalFormatting>
  <conditionalFormatting sqref="B492:N496">
    <cfRule type="cellIs" dxfId="8624" priority="286" operator="lessThan">
      <formula>0</formula>
    </cfRule>
  </conditionalFormatting>
  <conditionalFormatting sqref="B492:N496">
    <cfRule type="expression" dxfId="8623" priority="284">
      <formula>B492/A492&gt;1</formula>
    </cfRule>
    <cfRule type="expression" dxfId="8622" priority="285">
      <formula>B492/A492&lt;1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8621" priority="281" operator="lessThan">
      <formula>0</formula>
    </cfRule>
  </conditionalFormatting>
  <conditionalFormatting sqref="O348">
    <cfRule type="cellIs" dxfId="8620" priority="280" operator="lessThan">
      <formula>0</formula>
    </cfRule>
  </conditionalFormatting>
  <conditionalFormatting sqref="O348">
    <cfRule type="cellIs" dxfId="8619" priority="279" operator="lessThan">
      <formula>0</formula>
    </cfRule>
  </conditionalFormatting>
  <conditionalFormatting sqref="O351:O354">
    <cfRule type="cellIs" dxfId="8618" priority="278" operator="lessThan">
      <formula>0</formula>
    </cfRule>
  </conditionalFormatting>
  <conditionalFormatting sqref="O358">
    <cfRule type="cellIs" dxfId="8617" priority="277" operator="lessThan">
      <formula>0</formula>
    </cfRule>
  </conditionalFormatting>
  <conditionalFormatting sqref="O363:O364">
    <cfRule type="cellIs" dxfId="8616" priority="276" operator="lessThan">
      <formula>0</formula>
    </cfRule>
  </conditionalFormatting>
  <conditionalFormatting sqref="O369:O370">
    <cfRule type="cellIs" dxfId="8615" priority="275" operator="lessThan">
      <formula>0</formula>
    </cfRule>
  </conditionalFormatting>
  <conditionalFormatting sqref="O375:O376">
    <cfRule type="cellIs" dxfId="8614" priority="274" operator="lessThan">
      <formula>0</formula>
    </cfRule>
  </conditionalFormatting>
  <conditionalFormatting sqref="O381:O383">
    <cfRule type="cellIs" dxfId="8613" priority="273" operator="lessThan">
      <formula>0</formula>
    </cfRule>
  </conditionalFormatting>
  <conditionalFormatting sqref="O355">
    <cfRule type="cellIs" dxfId="8612" priority="272" operator="lessThan">
      <formula>0</formula>
    </cfRule>
  </conditionalFormatting>
  <conditionalFormatting sqref="O593:O595">
    <cfRule type="cellIs" dxfId="8611" priority="270" operator="lessThan">
      <formula>0</formula>
    </cfRule>
  </conditionalFormatting>
  <conditionalFormatting sqref="O593:O595">
    <cfRule type="cellIs" dxfId="8610" priority="271" operator="lessThan">
      <formula>0</formula>
    </cfRule>
  </conditionalFormatting>
  <conditionalFormatting sqref="O599 O601:O602">
    <cfRule type="cellIs" dxfId="8609" priority="268" operator="lessThan">
      <formula>0</formula>
    </cfRule>
  </conditionalFormatting>
  <conditionalFormatting sqref="O601:O602 O599">
    <cfRule type="cellIs" dxfId="8608" priority="269" operator="lessThan">
      <formula>0</formula>
    </cfRule>
  </conditionalFormatting>
  <conditionalFormatting sqref="O616:O619">
    <cfRule type="cellIs" dxfId="8607" priority="266" operator="lessThan">
      <formula>0</formula>
    </cfRule>
  </conditionalFormatting>
  <conditionalFormatting sqref="O616:O619">
    <cfRule type="cellIs" dxfId="8606" priority="267" operator="lessThan">
      <formula>0</formula>
    </cfRule>
  </conditionalFormatting>
  <conditionalFormatting sqref="O621:O624">
    <cfRule type="cellIs" dxfId="8605" priority="264" operator="lessThan">
      <formula>0</formula>
    </cfRule>
  </conditionalFormatting>
  <conditionalFormatting sqref="O621:O624">
    <cfRule type="cellIs" dxfId="8604" priority="265" operator="lessThan">
      <formula>0</formula>
    </cfRule>
  </conditionalFormatting>
  <conditionalFormatting sqref="O626:O629">
    <cfRule type="cellIs" dxfId="8603" priority="262" operator="lessThan">
      <formula>0</formula>
    </cfRule>
  </conditionalFormatting>
  <conditionalFormatting sqref="O626:O629">
    <cfRule type="cellIs" dxfId="8602" priority="263" operator="lessThan">
      <formula>0</formula>
    </cfRule>
  </conditionalFormatting>
  <conditionalFormatting sqref="O427">
    <cfRule type="cellIs" dxfId="8601" priority="160" operator="lessThan">
      <formula>0</formula>
    </cfRule>
  </conditionalFormatting>
  <conditionalFormatting sqref="O611:O614">
    <cfRule type="cellIs" dxfId="8600" priority="258" operator="lessThan">
      <formula>0</formula>
    </cfRule>
  </conditionalFormatting>
  <conditionalFormatting sqref="O605:O607">
    <cfRule type="cellIs" dxfId="8599" priority="260" operator="lessThan">
      <formula>0</formula>
    </cfRule>
  </conditionalFormatting>
  <conditionalFormatting sqref="O605:O607">
    <cfRule type="cellIs" dxfId="8598" priority="261" operator="lessThan">
      <formula>0</formula>
    </cfRule>
  </conditionalFormatting>
  <conditionalFormatting sqref="O611:O614">
    <cfRule type="cellIs" dxfId="8597" priority="259" operator="lessThan">
      <formula>0</formula>
    </cfRule>
  </conditionalFormatting>
  <conditionalFormatting sqref="O427">
    <cfRule type="cellIs" dxfId="8596" priority="161" operator="lessThan">
      <formula>0</formula>
    </cfRule>
  </conditionalFormatting>
  <conditionalFormatting sqref="O429">
    <cfRule type="cellIs" dxfId="8595" priority="158" operator="lessThan">
      <formula>0</formula>
    </cfRule>
  </conditionalFormatting>
  <conditionalFormatting sqref="O429">
    <cfRule type="cellIs" dxfId="8594" priority="159" operator="lessThan">
      <formula>0</formula>
    </cfRule>
  </conditionalFormatting>
  <conditionalFormatting sqref="O429">
    <cfRule type="cellIs" dxfId="8593" priority="156" operator="lessThan">
      <formula>0</formula>
    </cfRule>
  </conditionalFormatting>
  <conditionalFormatting sqref="O429">
    <cfRule type="cellIs" dxfId="8592" priority="157" operator="lessThan">
      <formula>0</formula>
    </cfRule>
  </conditionalFormatting>
  <conditionalFormatting sqref="O435">
    <cfRule type="cellIs" dxfId="8591" priority="148" operator="lessThan">
      <formula>0</formula>
    </cfRule>
  </conditionalFormatting>
  <conditionalFormatting sqref="O439">
    <cfRule type="cellIs" dxfId="8590" priority="141" operator="lessThan">
      <formula>0</formula>
    </cfRule>
  </conditionalFormatting>
  <conditionalFormatting sqref="O435">
    <cfRule type="cellIs" dxfId="8589" priority="147" operator="lessThan">
      <formula>0</formula>
    </cfRule>
  </conditionalFormatting>
  <conditionalFormatting sqref="O435">
    <cfRule type="cellIs" dxfId="8588" priority="146" operator="lessThan">
      <formula>0</formula>
    </cfRule>
  </conditionalFormatting>
  <conditionalFormatting sqref="O438">
    <cfRule type="cellIs" dxfId="8587" priority="142" operator="lessThan">
      <formula>0</formula>
    </cfRule>
  </conditionalFormatting>
  <conditionalFormatting sqref="O435">
    <cfRule type="cellIs" dxfId="8586" priority="145" operator="lessThan">
      <formula>0</formula>
    </cfRule>
  </conditionalFormatting>
  <conditionalFormatting sqref="O435">
    <cfRule type="cellIs" dxfId="8585" priority="143" operator="lessThan">
      <formula>0</formula>
    </cfRule>
  </conditionalFormatting>
  <conditionalFormatting sqref="O439">
    <cfRule type="cellIs" dxfId="8584" priority="140" operator="lessThan">
      <formula>0</formula>
    </cfRule>
  </conditionalFormatting>
  <conditionalFormatting sqref="O435">
    <cfRule type="cellIs" dxfId="8583" priority="144" operator="lessThan">
      <formula>0</formula>
    </cfRule>
  </conditionalFormatting>
  <conditionalFormatting sqref="O642 O660:O667 O647:O653 O655:O658 O644:O645 O669:O672 O705:O708">
    <cfRule type="cellIs" dxfId="8582" priority="257" operator="lessThan">
      <formula>0</formula>
    </cfRule>
  </conditionalFormatting>
  <conditionalFormatting sqref="O671">
    <cfRule type="cellIs" dxfId="8581" priority="256" operator="lessThan">
      <formula>0</formula>
    </cfRule>
  </conditionalFormatting>
  <conditionalFormatting sqref="O454">
    <cfRule type="cellIs" dxfId="8580" priority="116" operator="lessThan">
      <formula>0</formula>
    </cfRule>
  </conditionalFormatting>
  <conditionalFormatting sqref="O454">
    <cfRule type="cellIs" dxfId="8579" priority="117" operator="lessThan">
      <formula>0</formula>
    </cfRule>
  </conditionalFormatting>
  <conditionalFormatting sqref="O639">
    <cfRule type="cellIs" dxfId="8578" priority="255" operator="lessThan">
      <formula>0</formula>
    </cfRule>
  </conditionalFormatting>
  <conditionalFormatting sqref="O454">
    <cfRule type="cellIs" dxfId="8577" priority="115" operator="lessThan">
      <formula>0</formula>
    </cfRule>
  </conditionalFormatting>
  <conditionalFormatting sqref="O454">
    <cfRule type="cellIs" dxfId="8576" priority="114" operator="lessThan">
      <formula>0</formula>
    </cfRule>
  </conditionalFormatting>
  <conditionalFormatting sqref="O454">
    <cfRule type="cellIs" dxfId="8575" priority="113" operator="lessThan">
      <formula>0</formula>
    </cfRule>
  </conditionalFormatting>
  <conditionalFormatting sqref="O454">
    <cfRule type="cellIs" dxfId="8574" priority="111" operator="lessThan">
      <formula>0</formula>
    </cfRule>
  </conditionalFormatting>
  <conditionalFormatting sqref="O454">
    <cfRule type="cellIs" dxfId="8573" priority="112" operator="lessThan">
      <formula>0</formula>
    </cfRule>
  </conditionalFormatting>
  <conditionalFormatting sqref="O457">
    <cfRule type="cellIs" dxfId="8572" priority="109" operator="lessThan">
      <formula>0</formula>
    </cfRule>
  </conditionalFormatting>
  <conditionalFormatting sqref="O454">
    <cfRule type="cellIs" dxfId="8571" priority="110" operator="lessThan">
      <formula>0</formula>
    </cfRule>
  </conditionalFormatting>
  <conditionalFormatting sqref="O458">
    <cfRule type="cellIs" dxfId="8570" priority="108" operator="lessThan">
      <formula>0</formula>
    </cfRule>
  </conditionalFormatting>
  <conditionalFormatting sqref="O458">
    <cfRule type="cellIs" dxfId="8569" priority="107" operator="lessThan">
      <formula>0</formula>
    </cfRule>
  </conditionalFormatting>
  <conditionalFormatting sqref="O461:O464">
    <cfRule type="cellIs" dxfId="8568" priority="106" operator="lessThan">
      <formula>0</formula>
    </cfRule>
  </conditionalFormatting>
  <conditionalFormatting sqref="O365">
    <cfRule type="cellIs" dxfId="8567" priority="254" operator="lessThan">
      <formula>0</formula>
    </cfRule>
  </conditionalFormatting>
  <conditionalFormatting sqref="O371">
    <cfRule type="cellIs" dxfId="8566" priority="253" operator="lessThan">
      <formula>0</formula>
    </cfRule>
  </conditionalFormatting>
  <conditionalFormatting sqref="O377">
    <cfRule type="cellIs" dxfId="8565" priority="252" operator="lessThan">
      <formula>0</formula>
    </cfRule>
  </conditionalFormatting>
  <conditionalFormatting sqref="O359">
    <cfRule type="cellIs" dxfId="8564" priority="251" operator="lessThan">
      <formula>0</formula>
    </cfRule>
  </conditionalFormatting>
  <conditionalFormatting sqref="O393">
    <cfRule type="cellIs" dxfId="8563" priority="232" operator="lessThan">
      <formula>0</formula>
    </cfRule>
  </conditionalFormatting>
  <conditionalFormatting sqref="O387">
    <cfRule type="cellIs" dxfId="8562" priority="243" operator="lessThan">
      <formula>0</formula>
    </cfRule>
  </conditionalFormatting>
  <conditionalFormatting sqref="O387">
    <cfRule type="cellIs" dxfId="8561" priority="242" operator="lessThan">
      <formula>0</formula>
    </cfRule>
  </conditionalFormatting>
  <conditionalFormatting sqref="O390">
    <cfRule type="cellIs" dxfId="8560" priority="237" operator="lessThan">
      <formula>0</formula>
    </cfRule>
  </conditionalFormatting>
  <conditionalFormatting sqref="O393">
    <cfRule type="cellIs" dxfId="8559" priority="235" operator="lessThan">
      <formula>0</formula>
    </cfRule>
  </conditionalFormatting>
  <conditionalFormatting sqref="O378">
    <cfRule type="cellIs" dxfId="8558" priority="247" operator="lessThan">
      <formula>0</formula>
    </cfRule>
  </conditionalFormatting>
  <conditionalFormatting sqref="O372">
    <cfRule type="cellIs" dxfId="8557" priority="248" operator="lessThan">
      <formula>0</formula>
    </cfRule>
  </conditionalFormatting>
  <conditionalFormatting sqref="O387">
    <cfRule type="cellIs" dxfId="8556" priority="245" operator="lessThan">
      <formula>0</formula>
    </cfRule>
  </conditionalFormatting>
  <conditionalFormatting sqref="O384">
    <cfRule type="cellIs" dxfId="8555" priority="246" operator="lessThan">
      <formula>0</formula>
    </cfRule>
  </conditionalFormatting>
  <conditionalFormatting sqref="O387">
    <cfRule type="cellIs" dxfId="8554" priority="244" operator="lessThan">
      <formula>0</formula>
    </cfRule>
  </conditionalFormatting>
  <conditionalFormatting sqref="O387">
    <cfRule type="cellIs" dxfId="8553" priority="241" operator="lessThan">
      <formula>0</formula>
    </cfRule>
  </conditionalFormatting>
  <conditionalFormatting sqref="O360">
    <cfRule type="cellIs" dxfId="8552" priority="250" operator="lessThan">
      <formula>0</formula>
    </cfRule>
  </conditionalFormatting>
  <conditionalFormatting sqref="O366">
    <cfRule type="cellIs" dxfId="8551" priority="249" operator="lessThan">
      <formula>0</formula>
    </cfRule>
  </conditionalFormatting>
  <conditionalFormatting sqref="O387">
    <cfRule type="cellIs" dxfId="8550" priority="240" operator="lessThan">
      <formula>0</formula>
    </cfRule>
  </conditionalFormatting>
  <conditionalFormatting sqref="O387">
    <cfRule type="cellIs" dxfId="8549" priority="239" operator="lessThan">
      <formula>0</formula>
    </cfRule>
  </conditionalFormatting>
  <conditionalFormatting sqref="O387">
    <cfRule type="cellIs" dxfId="8548" priority="238" operator="lessThan">
      <formula>0</formula>
    </cfRule>
  </conditionalFormatting>
  <conditionalFormatting sqref="O393">
    <cfRule type="cellIs" dxfId="8547" priority="233" operator="lessThan">
      <formula>0</formula>
    </cfRule>
  </conditionalFormatting>
  <conditionalFormatting sqref="O393">
    <cfRule type="cellIs" dxfId="8546" priority="236" operator="lessThan">
      <formula>0</formula>
    </cfRule>
  </conditionalFormatting>
  <conditionalFormatting sqref="O393">
    <cfRule type="cellIs" dxfId="8545" priority="231" operator="lessThan">
      <formula>0</formula>
    </cfRule>
  </conditionalFormatting>
  <conditionalFormatting sqref="O393">
    <cfRule type="cellIs" dxfId="8544" priority="234" operator="lessThan">
      <formula>0</formula>
    </cfRule>
  </conditionalFormatting>
  <conditionalFormatting sqref="O393">
    <cfRule type="cellIs" dxfId="8543" priority="229" operator="lessThan">
      <formula>0</formula>
    </cfRule>
  </conditionalFormatting>
  <conditionalFormatting sqref="O393">
    <cfRule type="cellIs" dxfId="8542" priority="230" operator="lessThan">
      <formula>0</formula>
    </cfRule>
  </conditionalFormatting>
  <conditionalFormatting sqref="O399">
    <cfRule type="cellIs" dxfId="8541" priority="227" operator="lessThan">
      <formula>0</formula>
    </cfRule>
  </conditionalFormatting>
  <conditionalFormatting sqref="O396">
    <cfRule type="cellIs" dxfId="8540" priority="228" operator="lessThan">
      <formula>0</formula>
    </cfRule>
  </conditionalFormatting>
  <conditionalFormatting sqref="O399">
    <cfRule type="cellIs" dxfId="8539" priority="226" operator="lessThan">
      <formula>0</formula>
    </cfRule>
  </conditionalFormatting>
  <conditionalFormatting sqref="O399">
    <cfRule type="cellIs" dxfId="8538" priority="225" operator="lessThan">
      <formula>0</formula>
    </cfRule>
  </conditionalFormatting>
  <conditionalFormatting sqref="O399">
    <cfRule type="cellIs" dxfId="8537" priority="224" operator="lessThan">
      <formula>0</formula>
    </cfRule>
  </conditionalFormatting>
  <conditionalFormatting sqref="O399">
    <cfRule type="cellIs" dxfId="8536" priority="223" operator="lessThan">
      <formula>0</formula>
    </cfRule>
  </conditionalFormatting>
  <conditionalFormatting sqref="O399">
    <cfRule type="cellIs" dxfId="8535" priority="222" operator="lessThan">
      <formula>0</formula>
    </cfRule>
  </conditionalFormatting>
  <conditionalFormatting sqref="O399">
    <cfRule type="cellIs" dxfId="8534" priority="221" operator="lessThan">
      <formula>0</formula>
    </cfRule>
  </conditionalFormatting>
  <conditionalFormatting sqref="O399">
    <cfRule type="cellIs" dxfId="8533" priority="220" operator="lessThan">
      <formula>0</formula>
    </cfRule>
  </conditionalFormatting>
  <conditionalFormatting sqref="O402">
    <cfRule type="cellIs" dxfId="8532" priority="219" operator="lessThan">
      <formula>0</formula>
    </cfRule>
  </conditionalFormatting>
  <conditionalFormatting sqref="O355">
    <cfRule type="cellIs" dxfId="8531" priority="218" operator="lessThan">
      <formula>0</formula>
    </cfRule>
  </conditionalFormatting>
  <conditionalFormatting sqref="O361">
    <cfRule type="cellIs" dxfId="8530" priority="217" operator="lessThan">
      <formula>0</formula>
    </cfRule>
  </conditionalFormatting>
  <conditionalFormatting sqref="O361">
    <cfRule type="cellIs" dxfId="8529" priority="216" operator="lessThan">
      <formula>0</formula>
    </cfRule>
  </conditionalFormatting>
  <conditionalFormatting sqref="O367">
    <cfRule type="cellIs" dxfId="8528" priority="215" operator="lessThan">
      <formula>0</formula>
    </cfRule>
  </conditionalFormatting>
  <conditionalFormatting sqref="O367">
    <cfRule type="cellIs" dxfId="8527" priority="214" operator="lessThan">
      <formula>0</formula>
    </cfRule>
  </conditionalFormatting>
  <conditionalFormatting sqref="O373">
    <cfRule type="cellIs" dxfId="8526" priority="213" operator="lessThan">
      <formula>0</formula>
    </cfRule>
  </conditionalFormatting>
  <conditionalFormatting sqref="O373">
    <cfRule type="cellIs" dxfId="8525" priority="212" operator="lessThan">
      <formula>0</formula>
    </cfRule>
  </conditionalFormatting>
  <conditionalFormatting sqref="O379">
    <cfRule type="cellIs" dxfId="8524" priority="211" operator="lessThan">
      <formula>0</formula>
    </cfRule>
  </conditionalFormatting>
  <conditionalFormatting sqref="O379">
    <cfRule type="cellIs" dxfId="8523" priority="210" operator="lessThan">
      <formula>0</formula>
    </cfRule>
  </conditionalFormatting>
  <conditionalFormatting sqref="O385">
    <cfRule type="cellIs" dxfId="8522" priority="209" operator="lessThan">
      <formula>0</formula>
    </cfRule>
  </conditionalFormatting>
  <conditionalFormatting sqref="O385">
    <cfRule type="cellIs" dxfId="8521" priority="208" operator="lessThan">
      <formula>0</formula>
    </cfRule>
  </conditionalFormatting>
  <conditionalFormatting sqref="O391">
    <cfRule type="cellIs" dxfId="8520" priority="207" operator="lessThan">
      <formula>0</formula>
    </cfRule>
  </conditionalFormatting>
  <conditionalFormatting sqref="O391">
    <cfRule type="cellIs" dxfId="8519" priority="206" operator="lessThan">
      <formula>0</formula>
    </cfRule>
  </conditionalFormatting>
  <conditionalFormatting sqref="O397">
    <cfRule type="cellIs" dxfId="8518" priority="205" operator="lessThan">
      <formula>0</formula>
    </cfRule>
  </conditionalFormatting>
  <conditionalFormatting sqref="O397">
    <cfRule type="cellIs" dxfId="8517" priority="204" operator="lessThan">
      <formula>0</formula>
    </cfRule>
  </conditionalFormatting>
  <conditionalFormatting sqref="O405">
    <cfRule type="cellIs" dxfId="8516" priority="203" operator="lessThan">
      <formula>0</formula>
    </cfRule>
  </conditionalFormatting>
  <conditionalFormatting sqref="O405">
    <cfRule type="cellIs" dxfId="8515" priority="202" operator="lessThan">
      <formula>0</formula>
    </cfRule>
  </conditionalFormatting>
  <conditionalFormatting sqref="O405">
    <cfRule type="cellIs" dxfId="8514" priority="201" operator="lessThan">
      <formula>0</formula>
    </cfRule>
  </conditionalFormatting>
  <conditionalFormatting sqref="O405">
    <cfRule type="cellIs" dxfId="8513" priority="200" operator="lessThan">
      <formula>0</formula>
    </cfRule>
  </conditionalFormatting>
  <conditionalFormatting sqref="O405">
    <cfRule type="cellIs" dxfId="8512" priority="199" operator="lessThan">
      <formula>0</formula>
    </cfRule>
  </conditionalFormatting>
  <conditionalFormatting sqref="O405">
    <cfRule type="cellIs" dxfId="8511" priority="198" operator="lessThan">
      <formula>0</formula>
    </cfRule>
  </conditionalFormatting>
  <conditionalFormatting sqref="O405">
    <cfRule type="cellIs" dxfId="8510" priority="197" operator="lessThan">
      <formula>0</formula>
    </cfRule>
  </conditionalFormatting>
  <conditionalFormatting sqref="O405">
    <cfRule type="cellIs" dxfId="8509" priority="196" operator="lessThan">
      <formula>0</formula>
    </cfRule>
  </conditionalFormatting>
  <conditionalFormatting sqref="O408">
    <cfRule type="cellIs" dxfId="8508" priority="195" operator="lessThan">
      <formula>0</formula>
    </cfRule>
  </conditionalFormatting>
  <conditionalFormatting sqref="O409">
    <cfRule type="cellIs" dxfId="8507" priority="194" operator="lessThan">
      <formula>0</formula>
    </cfRule>
  </conditionalFormatting>
  <conditionalFormatting sqref="O409">
    <cfRule type="cellIs" dxfId="8506" priority="193" operator="lessThan">
      <formula>0</formula>
    </cfRule>
  </conditionalFormatting>
  <conditionalFormatting sqref="O411">
    <cfRule type="cellIs" dxfId="8505" priority="192" operator="lessThan">
      <formula>0</formula>
    </cfRule>
  </conditionalFormatting>
  <conditionalFormatting sqref="O411">
    <cfRule type="cellIs" dxfId="8504" priority="191" operator="lessThan">
      <formula>0</formula>
    </cfRule>
  </conditionalFormatting>
  <conditionalFormatting sqref="O411">
    <cfRule type="cellIs" dxfId="8503" priority="190" operator="lessThan">
      <formula>0</formula>
    </cfRule>
  </conditionalFormatting>
  <conditionalFormatting sqref="O411">
    <cfRule type="cellIs" dxfId="8502" priority="189" operator="lessThan">
      <formula>0</formula>
    </cfRule>
  </conditionalFormatting>
  <conditionalFormatting sqref="O411">
    <cfRule type="cellIs" dxfId="8501" priority="188" operator="lessThan">
      <formula>0</formula>
    </cfRule>
  </conditionalFormatting>
  <conditionalFormatting sqref="O411">
    <cfRule type="cellIs" dxfId="8500" priority="187" operator="lessThan">
      <formula>0</formula>
    </cfRule>
  </conditionalFormatting>
  <conditionalFormatting sqref="O411">
    <cfRule type="cellIs" dxfId="8499" priority="186" operator="lessThan">
      <formula>0</formula>
    </cfRule>
  </conditionalFormatting>
  <conditionalFormatting sqref="O411">
    <cfRule type="cellIs" dxfId="8498" priority="185" operator="lessThan">
      <formula>0</formula>
    </cfRule>
  </conditionalFormatting>
  <conditionalFormatting sqref="O414">
    <cfRule type="cellIs" dxfId="8497" priority="184" operator="lessThan">
      <formula>0</formula>
    </cfRule>
  </conditionalFormatting>
  <conditionalFormatting sqref="O415">
    <cfRule type="cellIs" dxfId="8496" priority="183" operator="lessThan">
      <formula>0</formula>
    </cfRule>
  </conditionalFormatting>
  <conditionalFormatting sqref="O415">
    <cfRule type="cellIs" dxfId="8495" priority="182" operator="lessThan">
      <formula>0</formula>
    </cfRule>
  </conditionalFormatting>
  <conditionalFormatting sqref="O417">
    <cfRule type="cellIs" dxfId="8494" priority="181" operator="lessThan">
      <formula>0</formula>
    </cfRule>
  </conditionalFormatting>
  <conditionalFormatting sqref="O417">
    <cfRule type="cellIs" dxfId="8493" priority="180" operator="lessThan">
      <formula>0</formula>
    </cfRule>
  </conditionalFormatting>
  <conditionalFormatting sqref="O417">
    <cfRule type="cellIs" dxfId="8492" priority="179" operator="lessThan">
      <formula>0</formula>
    </cfRule>
  </conditionalFormatting>
  <conditionalFormatting sqref="O417">
    <cfRule type="cellIs" dxfId="8491" priority="178" operator="lessThan">
      <formula>0</formula>
    </cfRule>
  </conditionalFormatting>
  <conditionalFormatting sqref="O417">
    <cfRule type="cellIs" dxfId="8490" priority="177" operator="lessThan">
      <formula>0</formula>
    </cfRule>
  </conditionalFormatting>
  <conditionalFormatting sqref="O417">
    <cfRule type="cellIs" dxfId="8489" priority="176" operator="lessThan">
      <formula>0</formula>
    </cfRule>
  </conditionalFormatting>
  <conditionalFormatting sqref="O417">
    <cfRule type="cellIs" dxfId="8488" priority="175" operator="lessThan">
      <formula>0</formula>
    </cfRule>
  </conditionalFormatting>
  <conditionalFormatting sqref="O417">
    <cfRule type="cellIs" dxfId="8487" priority="174" operator="lessThan">
      <formula>0</formula>
    </cfRule>
  </conditionalFormatting>
  <conditionalFormatting sqref="O420">
    <cfRule type="cellIs" dxfId="8486" priority="173" operator="lessThan">
      <formula>0</formula>
    </cfRule>
  </conditionalFormatting>
  <conditionalFormatting sqref="O421">
    <cfRule type="cellIs" dxfId="8485" priority="172" operator="lessThan">
      <formula>0</formula>
    </cfRule>
  </conditionalFormatting>
  <conditionalFormatting sqref="O421">
    <cfRule type="cellIs" dxfId="8484" priority="171" operator="lessThan">
      <formula>0</formula>
    </cfRule>
  </conditionalFormatting>
  <conditionalFormatting sqref="O423">
    <cfRule type="cellIs" dxfId="8483" priority="170" operator="lessThan">
      <formula>0</formula>
    </cfRule>
  </conditionalFormatting>
  <conditionalFormatting sqref="O423">
    <cfRule type="cellIs" dxfId="8482" priority="169" operator="lessThan">
      <formula>0</formula>
    </cfRule>
  </conditionalFormatting>
  <conditionalFormatting sqref="O423">
    <cfRule type="cellIs" dxfId="8481" priority="168" operator="lessThan">
      <formula>0</formula>
    </cfRule>
  </conditionalFormatting>
  <conditionalFormatting sqref="O423">
    <cfRule type="cellIs" dxfId="8480" priority="167" operator="lessThan">
      <formula>0</formula>
    </cfRule>
  </conditionalFormatting>
  <conditionalFormatting sqref="O423">
    <cfRule type="cellIs" dxfId="8479" priority="166" operator="lessThan">
      <formula>0</formula>
    </cfRule>
  </conditionalFormatting>
  <conditionalFormatting sqref="O423">
    <cfRule type="cellIs" dxfId="8478" priority="165" operator="lessThan">
      <formula>0</formula>
    </cfRule>
  </conditionalFormatting>
  <conditionalFormatting sqref="O423">
    <cfRule type="cellIs" dxfId="8477" priority="164" operator="lessThan">
      <formula>0</formula>
    </cfRule>
  </conditionalFormatting>
  <conditionalFormatting sqref="O423">
    <cfRule type="cellIs" dxfId="8476" priority="163" operator="lessThan">
      <formula>0</formula>
    </cfRule>
  </conditionalFormatting>
  <conditionalFormatting sqref="O426">
    <cfRule type="cellIs" dxfId="8475" priority="162" operator="lessThan">
      <formula>0</formula>
    </cfRule>
  </conditionalFormatting>
  <conditionalFormatting sqref="O537">
    <cfRule type="cellIs" dxfId="8474" priority="69" operator="lessThan">
      <formula>0</formula>
    </cfRule>
  </conditionalFormatting>
  <conditionalFormatting sqref="O568">
    <cfRule type="cellIs" dxfId="8473" priority="66" operator="lessThan">
      <formula>0</formula>
    </cfRule>
  </conditionalFormatting>
  <conditionalFormatting sqref="O552">
    <cfRule type="cellIs" dxfId="8472" priority="63" operator="lessThan">
      <formula>0</formula>
    </cfRule>
  </conditionalFormatting>
  <conditionalFormatting sqref="O560">
    <cfRule type="cellIs" dxfId="8471" priority="60" operator="lessThan">
      <formula>0</formula>
    </cfRule>
  </conditionalFormatting>
  <conditionalFormatting sqref="O429">
    <cfRule type="cellIs" dxfId="8470" priority="155" operator="lessThan">
      <formula>0</formula>
    </cfRule>
  </conditionalFormatting>
  <conditionalFormatting sqref="O429">
    <cfRule type="cellIs" dxfId="8469" priority="154" operator="lessThan">
      <formula>0</formula>
    </cfRule>
  </conditionalFormatting>
  <conditionalFormatting sqref="O429">
    <cfRule type="cellIs" dxfId="8468" priority="153" operator="lessThan">
      <formula>0</formula>
    </cfRule>
  </conditionalFormatting>
  <conditionalFormatting sqref="O429">
    <cfRule type="cellIs" dxfId="8467" priority="152" operator="lessThan">
      <formula>0</formula>
    </cfRule>
  </conditionalFormatting>
  <conditionalFormatting sqref="O432">
    <cfRule type="cellIs" dxfId="8466" priority="151" operator="lessThan">
      <formula>0</formula>
    </cfRule>
  </conditionalFormatting>
  <conditionalFormatting sqref="O435">
    <cfRule type="cellIs" dxfId="8465" priority="150" operator="lessThan">
      <formula>0</formula>
    </cfRule>
  </conditionalFormatting>
  <conditionalFormatting sqref="O435">
    <cfRule type="cellIs" dxfId="8464" priority="149" operator="lessThan">
      <formula>0</formula>
    </cfRule>
  </conditionalFormatting>
  <conditionalFormatting sqref="O636:O637">
    <cfRule type="cellIs" dxfId="8463" priority="48" operator="lessThan">
      <formula>0</formula>
    </cfRule>
  </conditionalFormatting>
  <conditionalFormatting sqref="O597">
    <cfRule type="cellIs" dxfId="8462" priority="45" operator="lessThan">
      <formula>0</formula>
    </cfRule>
  </conditionalFormatting>
  <conditionalFormatting sqref="O603">
    <cfRule type="cellIs" dxfId="8461" priority="42" operator="lessThan">
      <formula>0</formula>
    </cfRule>
  </conditionalFormatting>
  <conditionalFormatting sqref="O603">
    <cfRule type="cellIs" dxfId="8460" priority="41" operator="lessThan">
      <formula>0</formula>
    </cfRule>
  </conditionalFormatting>
  <conditionalFormatting sqref="O603">
    <cfRule type="cellIs" dxfId="8459" priority="40" operator="lessThan">
      <formula>0</formula>
    </cfRule>
  </conditionalFormatting>
  <conditionalFormatting sqref="O441">
    <cfRule type="cellIs" dxfId="8458" priority="139" operator="lessThan">
      <formula>0</formula>
    </cfRule>
  </conditionalFormatting>
  <conditionalFormatting sqref="O441">
    <cfRule type="cellIs" dxfId="8457" priority="138" operator="lessThan">
      <formula>0</formula>
    </cfRule>
  </conditionalFormatting>
  <conditionalFormatting sqref="O441">
    <cfRule type="cellIs" dxfId="8456" priority="137" operator="lessThan">
      <formula>0</formula>
    </cfRule>
  </conditionalFormatting>
  <conditionalFormatting sqref="O441">
    <cfRule type="cellIs" dxfId="8455" priority="136" operator="lessThan">
      <formula>0</formula>
    </cfRule>
  </conditionalFormatting>
  <conditionalFormatting sqref="O441">
    <cfRule type="cellIs" dxfId="8454" priority="135" operator="lessThan">
      <formula>0</formula>
    </cfRule>
  </conditionalFormatting>
  <conditionalFormatting sqref="O441">
    <cfRule type="cellIs" dxfId="8453" priority="134" operator="lessThan">
      <formula>0</formula>
    </cfRule>
  </conditionalFormatting>
  <conditionalFormatting sqref="O441">
    <cfRule type="cellIs" dxfId="8452" priority="133" operator="lessThan">
      <formula>0</formula>
    </cfRule>
  </conditionalFormatting>
  <conditionalFormatting sqref="O441">
    <cfRule type="cellIs" dxfId="8451" priority="132" operator="lessThan">
      <formula>0</formula>
    </cfRule>
  </conditionalFormatting>
  <conditionalFormatting sqref="O444">
    <cfRule type="cellIs" dxfId="8450" priority="131" operator="lessThan">
      <formula>0</formula>
    </cfRule>
  </conditionalFormatting>
  <conditionalFormatting sqref="O445">
    <cfRule type="cellIs" dxfId="8449" priority="130" operator="lessThan">
      <formula>0</formula>
    </cfRule>
  </conditionalFormatting>
  <conditionalFormatting sqref="O445">
    <cfRule type="cellIs" dxfId="8448" priority="129" operator="lessThan">
      <formula>0</formula>
    </cfRule>
  </conditionalFormatting>
  <conditionalFormatting sqref="O448">
    <cfRule type="cellIs" dxfId="8447" priority="128" operator="lessThan">
      <formula>0</formula>
    </cfRule>
  </conditionalFormatting>
  <conditionalFormatting sqref="O448">
    <cfRule type="cellIs" dxfId="8446" priority="127" operator="lessThan">
      <formula>0</formula>
    </cfRule>
  </conditionalFormatting>
  <conditionalFormatting sqref="O448">
    <cfRule type="cellIs" dxfId="8445" priority="126" operator="lessThan">
      <formula>0</formula>
    </cfRule>
  </conditionalFormatting>
  <conditionalFormatting sqref="O448">
    <cfRule type="cellIs" dxfId="8444" priority="125" operator="lessThan">
      <formula>0</formula>
    </cfRule>
  </conditionalFormatting>
  <conditionalFormatting sqref="O448">
    <cfRule type="cellIs" dxfId="8443" priority="124" operator="lessThan">
      <formula>0</formula>
    </cfRule>
  </conditionalFormatting>
  <conditionalFormatting sqref="O448">
    <cfRule type="cellIs" dxfId="8442" priority="123" operator="lessThan">
      <formula>0</formula>
    </cfRule>
  </conditionalFormatting>
  <conditionalFormatting sqref="O448">
    <cfRule type="cellIs" dxfId="8441" priority="122" operator="lessThan">
      <formula>0</formula>
    </cfRule>
  </conditionalFormatting>
  <conditionalFormatting sqref="O448">
    <cfRule type="cellIs" dxfId="8440" priority="121" operator="lessThan">
      <formula>0</formula>
    </cfRule>
  </conditionalFormatting>
  <conditionalFormatting sqref="O451">
    <cfRule type="cellIs" dxfId="8439" priority="120" operator="lessThan">
      <formula>0</formula>
    </cfRule>
  </conditionalFormatting>
  <conditionalFormatting sqref="O452">
    <cfRule type="cellIs" dxfId="8438" priority="119" operator="lessThan">
      <formula>0</formula>
    </cfRule>
  </conditionalFormatting>
  <conditionalFormatting sqref="O452">
    <cfRule type="cellIs" dxfId="8437" priority="118" operator="lessThan">
      <formula>0</formula>
    </cfRule>
  </conditionalFormatting>
  <conditionalFormatting sqref="O461:O464">
    <cfRule type="expression" dxfId="8436" priority="104">
      <formula>O461/N461&gt;1</formula>
    </cfRule>
    <cfRule type="expression" dxfId="8435" priority="105">
      <formula>O461/N461&lt;1</formula>
    </cfRule>
  </conditionalFormatting>
  <conditionalFormatting sqref="O552 O560 O575 O589">
    <cfRule type="expression" dxfId="8434" priority="102">
      <formula>O552/#REF!&gt;1</formula>
    </cfRule>
    <cfRule type="expression" dxfId="8433" priority="103">
      <formula>O552/#REF!&lt;1</formula>
    </cfRule>
  </conditionalFormatting>
  <conditionalFormatting sqref="O512">
    <cfRule type="cellIs" dxfId="8432" priority="101" operator="lessThan">
      <formula>0</formula>
    </cfRule>
  </conditionalFormatting>
  <conditionalFormatting sqref="O512">
    <cfRule type="expression" dxfId="8431" priority="99">
      <formula>O512/N512&gt;1</formula>
    </cfRule>
    <cfRule type="expression" dxfId="8430" priority="100">
      <formula>O512/N512&lt;1</formula>
    </cfRule>
  </conditionalFormatting>
  <conditionalFormatting sqref="O596">
    <cfRule type="cellIs" dxfId="8429" priority="98" operator="lessThan">
      <formula>0</formula>
    </cfRule>
  </conditionalFormatting>
  <conditionalFormatting sqref="O600">
    <cfRule type="cellIs" dxfId="8428" priority="97" operator="lessThan">
      <formula>0</formula>
    </cfRule>
  </conditionalFormatting>
  <conditionalFormatting sqref="O600">
    <cfRule type="cellIs" dxfId="8427" priority="96" operator="lessThan">
      <formula>0</formula>
    </cfRule>
  </conditionalFormatting>
  <conditionalFormatting sqref="O707">
    <cfRule type="cellIs" dxfId="8426" priority="95" operator="lessThan">
      <formula>0</formula>
    </cfRule>
  </conditionalFormatting>
  <conditionalFormatting sqref="O646 O643 O640:O641 O632:O634">
    <cfRule type="expression" dxfId="8425" priority="82">
      <formula>O632/N632&gt;1</formula>
    </cfRule>
    <cfRule type="expression" dxfId="8424" priority="83">
      <formula>O632/N632&lt;1</formula>
    </cfRule>
  </conditionalFormatting>
  <conditionalFormatting sqref="O507:O510">
    <cfRule type="cellIs" dxfId="8423" priority="94" operator="lessThan">
      <formula>0</formula>
    </cfRule>
  </conditionalFormatting>
  <conditionalFormatting sqref="O507:O510">
    <cfRule type="expression" dxfId="8422" priority="92">
      <formula>O507/N507&gt;1</formula>
    </cfRule>
    <cfRule type="expression" dxfId="8421" priority="93">
      <formula>O507/N507&lt;1</formula>
    </cfRule>
  </conditionalFormatting>
  <conditionalFormatting sqref="O588 O574 O559 O551">
    <cfRule type="cellIs" dxfId="8420" priority="91" operator="lessThan">
      <formula>0</formula>
    </cfRule>
  </conditionalFormatting>
  <conditionalFormatting sqref="O584:O587 O570:O573 O555:O558 O547:O550">
    <cfRule type="cellIs" dxfId="8419" priority="90" operator="lessThan">
      <formula>0</formula>
    </cfRule>
  </conditionalFormatting>
  <conditionalFormatting sqref="O584:O587 O570:O573 O555:O558 O547:O550">
    <cfRule type="expression" dxfId="8418" priority="88">
      <formula>O547/N547&gt;1</formula>
    </cfRule>
    <cfRule type="expression" dxfId="8417" priority="89">
      <formula>O547/N547&lt;1</formula>
    </cfRule>
  </conditionalFormatting>
  <conditionalFormatting sqref="O588 O574 O559 O551">
    <cfRule type="cellIs" dxfId="8416" priority="87" operator="lessThan">
      <formula>0</formula>
    </cfRule>
  </conditionalFormatting>
  <conditionalFormatting sqref="O588 O574 O559 O551">
    <cfRule type="expression" dxfId="8415" priority="85">
      <formula>O551/N551&gt;1</formula>
    </cfRule>
    <cfRule type="expression" dxfId="8414" priority="86">
      <formula>O551/N551&lt;1</formula>
    </cfRule>
  </conditionalFormatting>
  <conditionalFormatting sqref="O646 O643 O640:O641 O632:O634">
    <cfRule type="cellIs" dxfId="8413" priority="84" operator="lessThan">
      <formula>0</formula>
    </cfRule>
  </conditionalFormatting>
  <conditionalFormatting sqref="O504">
    <cfRule type="expression" dxfId="8412" priority="282">
      <formula>O504/#REF!&gt;1</formula>
    </cfRule>
    <cfRule type="expression" dxfId="8411" priority="283">
      <formula>O504/#REF!&lt;1</formula>
    </cfRule>
  </conditionalFormatting>
  <conditionalFormatting sqref="O465">
    <cfRule type="cellIs" dxfId="8410" priority="81" operator="lessThan">
      <formula>0</formula>
    </cfRule>
  </conditionalFormatting>
  <conditionalFormatting sqref="O465">
    <cfRule type="expression" dxfId="8409" priority="79">
      <formula>O465/N465&gt;1</formula>
    </cfRule>
    <cfRule type="expression" dxfId="8408" priority="80">
      <formula>O465/N465&lt;1</formula>
    </cfRule>
  </conditionalFormatting>
  <conditionalFormatting sqref="O511">
    <cfRule type="cellIs" dxfId="8407" priority="78" operator="lessThan">
      <formula>0</formula>
    </cfRule>
  </conditionalFormatting>
  <conditionalFormatting sqref="O511">
    <cfRule type="expression" dxfId="8406" priority="76">
      <formula>O511/N511&gt;1</formula>
    </cfRule>
    <cfRule type="expression" dxfId="8405" priority="77">
      <formula>O511/N511&lt;1</formula>
    </cfRule>
  </conditionalFormatting>
  <conditionalFormatting sqref="O603">
    <cfRule type="expression" dxfId="8404" priority="38">
      <formula>O603/N603&gt;1</formula>
    </cfRule>
    <cfRule type="expression" dxfId="8403" priority="39">
      <formula>O603/N603&lt;1</formula>
    </cfRule>
  </conditionalFormatting>
  <conditionalFormatting sqref="O552">
    <cfRule type="expression" dxfId="8402" priority="61">
      <formula>O552/N552&gt;1</formula>
    </cfRule>
    <cfRule type="expression" dxfId="8401" priority="62">
      <formula>O552/N552&lt;1</formula>
    </cfRule>
  </conditionalFormatting>
  <conditionalFormatting sqref="O560">
    <cfRule type="expression" dxfId="8400" priority="58">
      <formula>O560/N560&gt;1</formula>
    </cfRule>
    <cfRule type="expression" dxfId="8399" priority="59">
      <formula>O560/N560&lt;1</formula>
    </cfRule>
  </conditionalFormatting>
  <conditionalFormatting sqref="O575">
    <cfRule type="cellIs" dxfId="8398" priority="57" operator="lessThan">
      <formula>0</formula>
    </cfRule>
  </conditionalFormatting>
  <conditionalFormatting sqref="O575">
    <cfRule type="expression" dxfId="8397" priority="55">
      <formula>O575/N575&gt;1</formula>
    </cfRule>
    <cfRule type="expression" dxfId="8396" priority="56">
      <formula>O575/N575&lt;1</formula>
    </cfRule>
  </conditionalFormatting>
  <conditionalFormatting sqref="O589">
    <cfRule type="cellIs" dxfId="8395" priority="54" operator="lessThan">
      <formula>0</formula>
    </cfRule>
  </conditionalFormatting>
  <conditionalFormatting sqref="O589">
    <cfRule type="expression" dxfId="8394" priority="52">
      <formula>O589/N589&gt;1</formula>
    </cfRule>
    <cfRule type="expression" dxfId="8393" priority="53">
      <formula>O589/N589&lt;1</formula>
    </cfRule>
  </conditionalFormatting>
  <conditionalFormatting sqref="O608">
    <cfRule type="cellIs" dxfId="8392" priority="36" operator="lessThan">
      <formula>0</formula>
    </cfRule>
  </conditionalFormatting>
  <conditionalFormatting sqref="O521">
    <cfRule type="cellIs" dxfId="8391" priority="75" operator="lessThan">
      <formula>0</formula>
    </cfRule>
  </conditionalFormatting>
  <conditionalFormatting sqref="O521">
    <cfRule type="expression" dxfId="8390" priority="73">
      <formula>O521/N521&gt;1</formula>
    </cfRule>
    <cfRule type="expression" dxfId="8389" priority="74">
      <formula>O521/N521&lt;1</formula>
    </cfRule>
  </conditionalFormatting>
  <conditionalFormatting sqref="O529">
    <cfRule type="cellIs" dxfId="8388" priority="72" operator="lessThan">
      <formula>0</formula>
    </cfRule>
  </conditionalFormatting>
  <conditionalFormatting sqref="O529">
    <cfRule type="expression" dxfId="8387" priority="70">
      <formula>O529/N529&gt;1</formula>
    </cfRule>
    <cfRule type="expression" dxfId="8386" priority="71">
      <formula>O529/N529&lt;1</formula>
    </cfRule>
  </conditionalFormatting>
  <conditionalFormatting sqref="O582">
    <cfRule type="expression" dxfId="8385" priority="49">
      <formula>O582/N582&gt;1</formula>
    </cfRule>
    <cfRule type="expression" dxfId="8384" priority="50">
      <formula>O582/N582&lt;1</formula>
    </cfRule>
  </conditionalFormatting>
  <conditionalFormatting sqref="O537">
    <cfRule type="expression" dxfId="8383" priority="67">
      <formula>O537/N537&gt;1</formula>
    </cfRule>
    <cfRule type="expression" dxfId="8382" priority="68">
      <formula>O537/N537&lt;1</formula>
    </cfRule>
  </conditionalFormatting>
  <conditionalFormatting sqref="O568">
    <cfRule type="expression" dxfId="8381" priority="64">
      <formula>O568/N568&gt;1</formula>
    </cfRule>
    <cfRule type="expression" dxfId="8380" priority="65">
      <formula>O568/N568&lt;1</formula>
    </cfRule>
  </conditionalFormatting>
  <conditionalFormatting sqref="O608">
    <cfRule type="expression" dxfId="8379" priority="33">
      <formula>O608/N608&gt;1</formula>
    </cfRule>
    <cfRule type="expression" dxfId="8378" priority="34">
      <formula>O608/N608&lt;1</formula>
    </cfRule>
  </conditionalFormatting>
  <conditionalFormatting sqref="O582">
    <cfRule type="cellIs" dxfId="8377" priority="51" operator="lessThan">
      <formula>0</formula>
    </cfRule>
  </conditionalFormatting>
  <conditionalFormatting sqref="O636:O637">
    <cfRule type="expression" dxfId="8376" priority="46">
      <formula>O636/N636&gt;1</formula>
    </cfRule>
    <cfRule type="expression" dxfId="8375" priority="47">
      <formula>O636/N636&lt;1</formula>
    </cfRule>
  </conditionalFormatting>
  <conditionalFormatting sqref="O597">
    <cfRule type="expression" dxfId="8374" priority="43">
      <formula>O597/N597&gt;1</formula>
    </cfRule>
    <cfRule type="expression" dxfId="8373" priority="44">
      <formula>O597/N597&lt;1</formula>
    </cfRule>
  </conditionalFormatting>
  <conditionalFormatting sqref="O608">
    <cfRule type="cellIs" dxfId="8372" priority="37" operator="lessThan">
      <formula>0</formula>
    </cfRule>
  </conditionalFormatting>
  <conditionalFormatting sqref="O608">
    <cfRule type="cellIs" dxfId="8371" priority="35" operator="lessThan">
      <formula>0</formula>
    </cfRule>
  </conditionalFormatting>
  <conditionalFormatting sqref="O673:O676">
    <cfRule type="cellIs" dxfId="8370" priority="32" operator="lessThan">
      <formula>0</formula>
    </cfRule>
  </conditionalFormatting>
  <conditionalFormatting sqref="O675">
    <cfRule type="cellIs" dxfId="8369" priority="31" operator="lessThan">
      <formula>0</formula>
    </cfRule>
  </conditionalFormatting>
  <conditionalFormatting sqref="O677:O680">
    <cfRule type="cellIs" dxfId="8368" priority="30" operator="lessThan">
      <formula>0</formula>
    </cfRule>
  </conditionalFormatting>
  <conditionalFormatting sqref="O679">
    <cfRule type="cellIs" dxfId="8367" priority="29" operator="lessThan">
      <formula>0</formula>
    </cfRule>
  </conditionalFormatting>
  <conditionalFormatting sqref="O681:O684">
    <cfRule type="cellIs" dxfId="8366" priority="28" operator="lessThan">
      <formula>0</formula>
    </cfRule>
  </conditionalFormatting>
  <conditionalFormatting sqref="O683">
    <cfRule type="cellIs" dxfId="8365" priority="27" operator="lessThan">
      <formula>0</formula>
    </cfRule>
  </conditionalFormatting>
  <conditionalFormatting sqref="O685:O688">
    <cfRule type="cellIs" dxfId="8364" priority="26" operator="lessThan">
      <formula>0</formula>
    </cfRule>
  </conditionalFormatting>
  <conditionalFormatting sqref="O687">
    <cfRule type="cellIs" dxfId="8363" priority="25" operator="lessThan">
      <formula>0</formula>
    </cfRule>
  </conditionalFormatting>
  <conditionalFormatting sqref="O689:O692">
    <cfRule type="cellIs" dxfId="8362" priority="24" operator="lessThan">
      <formula>0</formula>
    </cfRule>
  </conditionalFormatting>
  <conditionalFormatting sqref="O691">
    <cfRule type="cellIs" dxfId="8361" priority="23" operator="lessThan">
      <formula>0</formula>
    </cfRule>
  </conditionalFormatting>
  <conditionalFormatting sqref="O693:O696">
    <cfRule type="cellIs" dxfId="8360" priority="22" operator="lessThan">
      <formula>0</formula>
    </cfRule>
  </conditionalFormatting>
  <conditionalFormatting sqref="O695">
    <cfRule type="cellIs" dxfId="8359" priority="21" operator="lessThan">
      <formula>0</formula>
    </cfRule>
  </conditionalFormatting>
  <conditionalFormatting sqref="O697:O700">
    <cfRule type="cellIs" dxfId="8358" priority="20" operator="lessThan">
      <formula>0</formula>
    </cfRule>
  </conditionalFormatting>
  <conditionalFormatting sqref="O699">
    <cfRule type="cellIs" dxfId="8357" priority="19" operator="lessThan">
      <formula>0</formula>
    </cfRule>
  </conditionalFormatting>
  <conditionalFormatting sqref="O701:O704">
    <cfRule type="cellIs" dxfId="8356" priority="18" operator="lessThan">
      <formula>0</formula>
    </cfRule>
  </conditionalFormatting>
  <conditionalFormatting sqref="O703">
    <cfRule type="cellIs" dxfId="8355" priority="17" operator="lessThan">
      <formula>0</formula>
    </cfRule>
  </conditionalFormatting>
  <conditionalFormatting sqref="O709:O712">
    <cfRule type="cellIs" dxfId="8354" priority="16" operator="lessThan">
      <formula>0</formula>
    </cfRule>
  </conditionalFormatting>
  <conditionalFormatting sqref="O711">
    <cfRule type="cellIs" dxfId="8353" priority="15" operator="lessThan">
      <formula>0</formula>
    </cfRule>
  </conditionalFormatting>
  <conditionalFormatting sqref="O713:O716">
    <cfRule type="cellIs" dxfId="8352" priority="14" operator="lessThan">
      <formula>0</formula>
    </cfRule>
  </conditionalFormatting>
  <conditionalFormatting sqref="O715">
    <cfRule type="cellIs" dxfId="8351" priority="13" operator="lessThan">
      <formula>0</formula>
    </cfRule>
  </conditionalFormatting>
  <conditionalFormatting sqref="O466">
    <cfRule type="cellIs" dxfId="8350" priority="12" operator="lessThan">
      <formula>0</formula>
    </cfRule>
  </conditionalFormatting>
  <conditionalFormatting sqref="O505">
    <cfRule type="cellIs" dxfId="8349" priority="11" operator="lessThan">
      <formula>0</formula>
    </cfRule>
  </conditionalFormatting>
  <conditionalFormatting sqref="O513">
    <cfRule type="cellIs" dxfId="8348" priority="10" operator="lessThan">
      <formula>0</formula>
    </cfRule>
  </conditionalFormatting>
  <conditionalFormatting sqref="O522">
    <cfRule type="cellIs" dxfId="8347" priority="9" operator="lessThan">
      <formula>0</formula>
    </cfRule>
  </conditionalFormatting>
  <conditionalFormatting sqref="O530">
    <cfRule type="cellIs" dxfId="8346" priority="8" operator="lessThan">
      <formula>0</formula>
    </cfRule>
  </conditionalFormatting>
  <conditionalFormatting sqref="O538">
    <cfRule type="cellIs" dxfId="8345" priority="7" operator="lessThan">
      <formula>0</formula>
    </cfRule>
  </conditionalFormatting>
  <conditionalFormatting sqref="O553">
    <cfRule type="cellIs" dxfId="8344" priority="6" operator="lessThan">
      <formula>0</formula>
    </cfRule>
  </conditionalFormatting>
  <conditionalFormatting sqref="O561">
    <cfRule type="cellIs" dxfId="8343" priority="5" operator="lessThan">
      <formula>0</formula>
    </cfRule>
  </conditionalFormatting>
  <conditionalFormatting sqref="O590">
    <cfRule type="cellIs" dxfId="8342" priority="4" operator="lessThan">
      <formula>0</formula>
    </cfRule>
  </conditionalFormatting>
  <conditionalFormatting sqref="O492:O496">
    <cfRule type="cellIs" dxfId="8341" priority="3" operator="lessThan">
      <formula>0</formula>
    </cfRule>
  </conditionalFormatting>
  <conditionalFormatting sqref="O492:O496">
    <cfRule type="expression" dxfId="8340" priority="1">
      <formula>O492/N492&gt;1</formula>
    </cfRule>
    <cfRule type="expression" dxfId="8339" priority="2">
      <formula>O492/N492&lt;1</formula>
    </cfRule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outlinePr summaryBelow="0" summaryRight="0"/>
  </sheetPr>
  <dimension ref="A1:DN685"/>
  <sheetViews>
    <sheetView topLeftCell="B609" zoomScaleNormal="100" workbookViewId="0">
      <selection activeCell="O620" sqref="O620"/>
    </sheetView>
  </sheetViews>
  <sheetFormatPr defaultColWidth="12.625" defaultRowHeight="16.5" x14ac:dyDescent="0.3"/>
  <cols>
    <col min="1" max="1" width="183" style="90" bestFit="1" customWidth="1"/>
    <col min="2" max="16" width="14.75" style="90" bestFit="1" customWidth="1"/>
    <col min="17" max="17" width="21.75" style="90" bestFit="1" customWidth="1"/>
    <col min="18" max="54" width="14.75" style="90" bestFit="1" customWidth="1"/>
    <col min="55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t="s">
        <v>34</v>
      </c>
      <c r="B2" t="s">
        <v>864</v>
      </c>
      <c r="C2" t="s">
        <v>865</v>
      </c>
      <c r="D2" t="s">
        <v>866</v>
      </c>
      <c r="E2" t="s">
        <v>27</v>
      </c>
      <c r="F2" t="s">
        <v>26</v>
      </c>
      <c r="G2" t="s">
        <v>25</v>
      </c>
      <c r="H2" t="s">
        <v>24</v>
      </c>
      <c r="I2" t="s">
        <v>23</v>
      </c>
      <c r="J2" t="s">
        <v>22</v>
      </c>
      <c r="K2" t="s">
        <v>21</v>
      </c>
      <c r="L2" t="s">
        <v>20</v>
      </c>
      <c r="M2" t="s">
        <v>19</v>
      </c>
      <c r="N2" t="s">
        <v>18</v>
      </c>
      <c r="O2" t="s">
        <v>17</v>
      </c>
      <c r="P2" t="s">
        <v>16</v>
      </c>
      <c r="Q2" t="s">
        <v>15</v>
      </c>
      <c r="R2" t="s">
        <v>14</v>
      </c>
      <c r="S2" t="s">
        <v>13</v>
      </c>
      <c r="T2" t="s">
        <v>12</v>
      </c>
      <c r="U2" t="s">
        <v>11</v>
      </c>
      <c r="V2" t="s">
        <v>10</v>
      </c>
      <c r="W2" t="s">
        <v>9</v>
      </c>
      <c r="X2" t="s">
        <v>8</v>
      </c>
      <c r="Y2" t="s">
        <v>7</v>
      </c>
      <c r="Z2" t="s">
        <v>6</v>
      </c>
      <c r="AA2" t="s">
        <v>5</v>
      </c>
      <c r="AB2" t="s">
        <v>4</v>
      </c>
      <c r="AC2" t="s">
        <v>3</v>
      </c>
      <c r="AD2" t="s">
        <v>2</v>
      </c>
      <c r="AE2" t="s">
        <v>1</v>
      </c>
      <c r="AF2" t="s">
        <v>857</v>
      </c>
      <c r="AG2" t="s">
        <v>856</v>
      </c>
      <c r="AH2" t="s">
        <v>855</v>
      </c>
      <c r="AI2" t="s">
        <v>854</v>
      </c>
      <c r="AJ2" t="s">
        <v>853</v>
      </c>
      <c r="AK2" t="s">
        <v>852</v>
      </c>
      <c r="AL2" t="s">
        <v>851</v>
      </c>
      <c r="AM2" t="s">
        <v>850</v>
      </c>
      <c r="AN2" t="s">
        <v>849</v>
      </c>
      <c r="AO2" t="s">
        <v>848</v>
      </c>
      <c r="AP2" t="s">
        <v>847</v>
      </c>
      <c r="AQ2" t="s">
        <v>846</v>
      </c>
      <c r="AR2" t="s">
        <v>845</v>
      </c>
      <c r="AS2" t="s">
        <v>844</v>
      </c>
      <c r="AT2" t="s">
        <v>843</v>
      </c>
      <c r="AU2" t="s">
        <v>842</v>
      </c>
      <c r="AV2" t="s">
        <v>841</v>
      </c>
      <c r="AW2" t="s">
        <v>840</v>
      </c>
      <c r="AX2" t="s">
        <v>839</v>
      </c>
      <c r="AY2" t="s">
        <v>838</v>
      </c>
      <c r="AZ2" t="s">
        <v>837</v>
      </c>
      <c r="BA2" t="s">
        <v>836</v>
      </c>
      <c r="BB2" t="s">
        <v>835</v>
      </c>
      <c r="BC2"/>
    </row>
    <row r="3" spans="1:55" x14ac:dyDescent="0.3">
      <c r="A3" t="s">
        <v>867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s="143" customFormat="1" x14ac:dyDescent="0.3">
      <c r="A4" s="142" t="s">
        <v>1151</v>
      </c>
      <c r="B4" s="142">
        <v>48620290</v>
      </c>
      <c r="C4" s="142">
        <v>61962028</v>
      </c>
      <c r="D4" s="142">
        <v>43665334</v>
      </c>
      <c r="E4" s="142">
        <v>48572426</v>
      </c>
      <c r="F4" s="142">
        <v>77392544</v>
      </c>
      <c r="G4" s="142">
        <v>61384882</v>
      </c>
      <c r="H4" s="142">
        <v>49627224</v>
      </c>
      <c r="I4" s="142">
        <v>47775390</v>
      </c>
      <c r="J4" s="142">
        <v>57290955</v>
      </c>
      <c r="K4" s="142">
        <v>66739598</v>
      </c>
      <c r="L4" s="142">
        <v>59420898</v>
      </c>
      <c r="M4" s="142">
        <v>63734366</v>
      </c>
      <c r="N4" s="142">
        <v>64909136</v>
      </c>
      <c r="O4" s="142">
        <v>67824628</v>
      </c>
      <c r="P4" s="142">
        <v>56675262</v>
      </c>
      <c r="Q4" s="142">
        <v>53420087</v>
      </c>
      <c r="R4" s="142">
        <v>57379762</v>
      </c>
      <c r="S4" s="142">
        <v>60588798</v>
      </c>
      <c r="T4" s="142">
        <v>50548044</v>
      </c>
      <c r="U4" s="142">
        <v>47940133</v>
      </c>
      <c r="V4" s="142">
        <v>45579375</v>
      </c>
      <c r="W4" s="142">
        <v>56226230</v>
      </c>
      <c r="X4" s="142">
        <v>38869391</v>
      </c>
      <c r="Y4" s="142">
        <v>44206941</v>
      </c>
      <c r="Z4" s="142">
        <v>41466766</v>
      </c>
      <c r="AA4" s="142">
        <v>58005650</v>
      </c>
      <c r="AB4" s="142">
        <v>35639246</v>
      </c>
      <c r="AC4" s="142">
        <v>38386884</v>
      </c>
      <c r="AD4" s="142">
        <v>40235802</v>
      </c>
      <c r="AE4" s="142">
        <v>40609916</v>
      </c>
      <c r="AF4" s="142">
        <v>34394713</v>
      </c>
      <c r="AG4" s="142">
        <v>35293312</v>
      </c>
      <c r="AH4" s="142">
        <v>30715059</v>
      </c>
      <c r="AI4" s="142">
        <v>35127058</v>
      </c>
      <c r="AJ4" s="142">
        <v>35165790</v>
      </c>
      <c r="AK4" s="142">
        <v>41527835</v>
      </c>
      <c r="AL4" s="142">
        <v>42458705</v>
      </c>
      <c r="AM4" s="142">
        <v>53210590</v>
      </c>
      <c r="AN4" s="142">
        <v>31275861</v>
      </c>
      <c r="AO4" s="142">
        <v>28861222</v>
      </c>
      <c r="AP4" s="142">
        <v>26721153</v>
      </c>
      <c r="AQ4" s="142">
        <v>32457482.079999998</v>
      </c>
      <c r="AR4" s="142">
        <v>23716144</v>
      </c>
      <c r="AS4" s="142">
        <v>22773895.350000001</v>
      </c>
      <c r="AT4" s="142">
        <v>23118752</v>
      </c>
      <c r="AU4" s="142">
        <v>26674350.93</v>
      </c>
      <c r="AV4" s="142">
        <v>18477580</v>
      </c>
      <c r="AW4" s="142">
        <v>17355659</v>
      </c>
      <c r="AX4" s="142">
        <v>15295221</v>
      </c>
      <c r="AY4" s="142">
        <v>27751133</v>
      </c>
      <c r="AZ4" s="142">
        <v>18221834</v>
      </c>
      <c r="BA4" s="142">
        <v>20502059</v>
      </c>
      <c r="BB4" s="142">
        <v>18455813</v>
      </c>
      <c r="BC4" s="142"/>
    </row>
    <row r="5" spans="1:55" s="143" customFormat="1" x14ac:dyDescent="0.3">
      <c r="A5" s="142" t="s">
        <v>1152</v>
      </c>
      <c r="B5" s="142">
        <v>392667544</v>
      </c>
      <c r="C5" s="142">
        <v>417419545</v>
      </c>
      <c r="D5" s="142">
        <v>384214253</v>
      </c>
      <c r="E5" s="142">
        <v>449488733</v>
      </c>
      <c r="F5" s="142">
        <v>439673074</v>
      </c>
      <c r="G5" s="142">
        <v>385940044</v>
      </c>
      <c r="H5" s="142">
        <v>398969215</v>
      </c>
      <c r="I5" s="142">
        <v>424168814</v>
      </c>
      <c r="J5" s="142">
        <v>414549310</v>
      </c>
      <c r="K5" s="142">
        <v>461987288</v>
      </c>
      <c r="L5" s="142">
        <v>427031218</v>
      </c>
      <c r="M5" s="142">
        <v>443227557</v>
      </c>
      <c r="N5" s="142">
        <v>487751700</v>
      </c>
      <c r="O5" s="142">
        <v>426092013</v>
      </c>
      <c r="P5" s="142">
        <v>454086397</v>
      </c>
      <c r="Q5" s="142">
        <v>373990358</v>
      </c>
      <c r="R5" s="142">
        <v>360520668</v>
      </c>
      <c r="S5" s="142">
        <v>349206519</v>
      </c>
      <c r="T5" s="142">
        <v>351110127</v>
      </c>
      <c r="U5" s="142">
        <v>378597451</v>
      </c>
      <c r="V5" s="142">
        <v>402744003</v>
      </c>
      <c r="W5" s="142">
        <v>308744496</v>
      </c>
      <c r="X5" s="142">
        <v>311704954</v>
      </c>
      <c r="Y5" s="142">
        <v>227429174</v>
      </c>
      <c r="Z5" s="142">
        <v>227338335</v>
      </c>
      <c r="AA5" s="142">
        <v>135518408</v>
      </c>
      <c r="AB5" s="142">
        <v>252645893</v>
      </c>
      <c r="AC5" s="142">
        <v>206120614</v>
      </c>
      <c r="AD5" s="142">
        <v>209366769</v>
      </c>
      <c r="AE5" s="142">
        <v>203282320</v>
      </c>
      <c r="AF5" s="142">
        <v>241810408</v>
      </c>
      <c r="AG5" s="142">
        <v>262542524</v>
      </c>
      <c r="AH5" s="142">
        <v>284484331</v>
      </c>
      <c r="AI5" s="142">
        <v>249978713</v>
      </c>
      <c r="AJ5" s="142">
        <v>223197021</v>
      </c>
      <c r="AK5" s="142">
        <v>124950201</v>
      </c>
      <c r="AL5" s="142">
        <v>147503004</v>
      </c>
      <c r="AM5" s="142">
        <v>111968713</v>
      </c>
      <c r="AN5" s="142">
        <v>165266962</v>
      </c>
      <c r="AO5" s="142">
        <v>135085155</v>
      </c>
      <c r="AP5" s="142">
        <v>225009985</v>
      </c>
      <c r="AQ5" s="142">
        <v>97591570.359999999</v>
      </c>
      <c r="AR5" s="142">
        <v>87542575</v>
      </c>
      <c r="AS5" s="142">
        <v>146884766.41999999</v>
      </c>
      <c r="AT5" s="142">
        <v>91636610</v>
      </c>
      <c r="AU5" s="142">
        <v>63383671.57</v>
      </c>
      <c r="AV5" s="142">
        <v>102261005</v>
      </c>
      <c r="AW5" s="142">
        <v>66771976</v>
      </c>
      <c r="AX5" s="142">
        <v>73377873</v>
      </c>
      <c r="AY5" s="142">
        <v>198734364</v>
      </c>
      <c r="AZ5" s="142">
        <v>64377454</v>
      </c>
      <c r="BA5" s="142">
        <v>40387363</v>
      </c>
      <c r="BB5" s="142">
        <v>95997030</v>
      </c>
      <c r="BC5" s="142"/>
    </row>
    <row r="6" spans="1:55" x14ac:dyDescent="0.3">
      <c r="A6" t="s">
        <v>1153</v>
      </c>
      <c r="B6">
        <v>51449786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68537144.739999995</v>
      </c>
      <c r="AR6">
        <v>81407879</v>
      </c>
      <c r="AS6">
        <v>123267325</v>
      </c>
      <c r="AT6">
        <v>158848648</v>
      </c>
      <c r="AU6">
        <v>129795483.88</v>
      </c>
      <c r="AV6">
        <v>22130794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/>
    </row>
    <row r="7" spans="1:55" x14ac:dyDescent="0.3">
      <c r="A7" t="s">
        <v>1154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68537144.739999995</v>
      </c>
      <c r="AR7">
        <v>81407879</v>
      </c>
      <c r="AS7">
        <v>123267325</v>
      </c>
      <c r="AT7">
        <v>158848648</v>
      </c>
      <c r="AU7">
        <v>108155209.95999999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/>
    </row>
    <row r="8" spans="1:55" x14ac:dyDescent="0.3">
      <c r="A8" t="s">
        <v>1155</v>
      </c>
      <c r="B8">
        <v>51449786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21640273.91</v>
      </c>
      <c r="AV8">
        <v>22130794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/>
    </row>
    <row r="9" spans="1:55" x14ac:dyDescent="0.3">
      <c r="A9" t="s">
        <v>1156</v>
      </c>
      <c r="B9">
        <v>45593773</v>
      </c>
      <c r="C9">
        <v>59986346</v>
      </c>
      <c r="D9">
        <v>45359647</v>
      </c>
      <c r="E9">
        <v>55389948</v>
      </c>
      <c r="F9">
        <v>70011958</v>
      </c>
      <c r="G9">
        <v>41779104</v>
      </c>
      <c r="H9">
        <v>43321511</v>
      </c>
      <c r="I9">
        <v>43724025</v>
      </c>
      <c r="J9">
        <v>31725883</v>
      </c>
      <c r="K9">
        <v>26195493</v>
      </c>
      <c r="L9">
        <v>27562653</v>
      </c>
      <c r="M9">
        <v>32596014</v>
      </c>
      <c r="N9">
        <v>37751272</v>
      </c>
      <c r="O9">
        <v>27244293</v>
      </c>
      <c r="P9">
        <v>25329487</v>
      </c>
      <c r="Q9">
        <v>26770723</v>
      </c>
      <c r="R9">
        <v>26838039</v>
      </c>
      <c r="S9">
        <v>31765140</v>
      </c>
      <c r="T9">
        <v>26799321</v>
      </c>
      <c r="U9">
        <v>30117162</v>
      </c>
      <c r="V9">
        <v>30737089</v>
      </c>
      <c r="W9">
        <v>31830604</v>
      </c>
      <c r="X9">
        <v>47280455</v>
      </c>
      <c r="Y9">
        <v>30120621</v>
      </c>
      <c r="Z9">
        <v>22435202</v>
      </c>
      <c r="AA9">
        <v>23980802</v>
      </c>
      <c r="AB9">
        <v>21739648</v>
      </c>
      <c r="AC9">
        <v>22943668</v>
      </c>
      <c r="AD9">
        <v>28422451</v>
      </c>
      <c r="AE9">
        <v>35905523</v>
      </c>
      <c r="AF9">
        <v>25569181</v>
      </c>
      <c r="AG9">
        <v>30209505</v>
      </c>
      <c r="AH9">
        <v>29355214</v>
      </c>
      <c r="AI9">
        <v>22111960</v>
      </c>
      <c r="AJ9">
        <v>23053415</v>
      </c>
      <c r="AK9">
        <v>24641099</v>
      </c>
      <c r="AL9">
        <v>19098128</v>
      </c>
      <c r="AM9">
        <v>26726209</v>
      </c>
      <c r="AN9">
        <v>26479253</v>
      </c>
      <c r="AO9">
        <v>20161173</v>
      </c>
      <c r="AP9">
        <v>22003036</v>
      </c>
      <c r="AQ9">
        <v>29060407.870000001</v>
      </c>
      <c r="AR9">
        <v>37547241</v>
      </c>
      <c r="AS9">
        <v>23613378.93</v>
      </c>
      <c r="AT9">
        <v>25229511</v>
      </c>
      <c r="AU9">
        <v>0</v>
      </c>
      <c r="AV9">
        <v>0</v>
      </c>
      <c r="AW9">
        <v>20763404</v>
      </c>
      <c r="AX9">
        <v>0</v>
      </c>
      <c r="AY9">
        <v>0</v>
      </c>
      <c r="AZ9">
        <v>0</v>
      </c>
      <c r="BA9">
        <v>0</v>
      </c>
      <c r="BB9">
        <v>0</v>
      </c>
      <c r="BC9"/>
    </row>
    <row r="10" spans="1:55" s="143" customFormat="1" x14ac:dyDescent="0.3">
      <c r="A10" s="142" t="s">
        <v>1157</v>
      </c>
      <c r="B10" s="142">
        <v>874122795</v>
      </c>
      <c r="C10" s="142">
        <v>0</v>
      </c>
      <c r="D10" s="142">
        <v>0</v>
      </c>
      <c r="E10" s="142">
        <v>0</v>
      </c>
      <c r="F10" s="142">
        <v>0</v>
      </c>
      <c r="G10" s="142">
        <v>0</v>
      </c>
      <c r="H10" s="142">
        <v>0</v>
      </c>
      <c r="I10" s="142">
        <v>0</v>
      </c>
      <c r="J10" s="142">
        <v>0</v>
      </c>
      <c r="K10" s="142">
        <v>0</v>
      </c>
      <c r="L10" s="142">
        <v>0</v>
      </c>
      <c r="M10" s="142">
        <v>0</v>
      </c>
      <c r="N10" s="142">
        <v>0</v>
      </c>
      <c r="O10" s="142">
        <v>0</v>
      </c>
      <c r="P10" s="142">
        <v>0</v>
      </c>
      <c r="Q10" s="142">
        <v>0</v>
      </c>
      <c r="R10" s="142">
        <v>0</v>
      </c>
      <c r="S10" s="142">
        <v>0</v>
      </c>
      <c r="T10" s="142">
        <v>0</v>
      </c>
      <c r="U10" s="142">
        <v>0</v>
      </c>
      <c r="V10" s="142">
        <v>0</v>
      </c>
      <c r="W10" s="142">
        <v>0</v>
      </c>
      <c r="X10" s="142">
        <v>0</v>
      </c>
      <c r="Y10" s="142">
        <v>0</v>
      </c>
      <c r="Z10" s="142">
        <v>0</v>
      </c>
      <c r="AA10" s="142">
        <v>0</v>
      </c>
      <c r="AB10" s="142">
        <v>0</v>
      </c>
      <c r="AC10" s="142">
        <v>0</v>
      </c>
      <c r="AD10" s="142">
        <v>0</v>
      </c>
      <c r="AE10" s="142">
        <v>0</v>
      </c>
      <c r="AF10" s="142">
        <v>0</v>
      </c>
      <c r="AG10" s="142">
        <v>0</v>
      </c>
      <c r="AH10" s="142">
        <v>0</v>
      </c>
      <c r="AI10" s="142">
        <v>0</v>
      </c>
      <c r="AJ10" s="142">
        <v>0</v>
      </c>
      <c r="AK10" s="142">
        <v>0</v>
      </c>
      <c r="AL10" s="142">
        <v>0</v>
      </c>
      <c r="AM10" s="142">
        <v>0</v>
      </c>
      <c r="AN10" s="142">
        <v>0</v>
      </c>
      <c r="AO10" s="142">
        <v>0</v>
      </c>
      <c r="AP10" s="142">
        <v>0</v>
      </c>
      <c r="AQ10" s="142">
        <v>0</v>
      </c>
      <c r="AR10" s="142">
        <v>0</v>
      </c>
      <c r="AS10" s="142">
        <v>0</v>
      </c>
      <c r="AT10" s="142">
        <v>0</v>
      </c>
      <c r="AU10" s="142">
        <v>0</v>
      </c>
      <c r="AV10" s="142">
        <v>0</v>
      </c>
      <c r="AW10" s="142">
        <v>0</v>
      </c>
      <c r="AX10" s="142">
        <v>0</v>
      </c>
      <c r="AY10" s="142">
        <v>0</v>
      </c>
      <c r="AZ10" s="142">
        <v>0</v>
      </c>
      <c r="BA10" s="142">
        <v>0</v>
      </c>
      <c r="BB10" s="142">
        <v>0</v>
      </c>
      <c r="BC10" s="142"/>
    </row>
    <row r="11" spans="1:55" s="143" customFormat="1" x14ac:dyDescent="0.3">
      <c r="A11" s="142" t="s">
        <v>1158</v>
      </c>
      <c r="B11" s="142">
        <v>0</v>
      </c>
      <c r="C11" s="142">
        <v>824456460</v>
      </c>
      <c r="D11" s="142">
        <v>871658546</v>
      </c>
      <c r="E11" s="142">
        <v>866581947</v>
      </c>
      <c r="F11" s="142">
        <v>787628003</v>
      </c>
      <c r="G11" s="142">
        <v>776699602</v>
      </c>
      <c r="H11" s="142">
        <v>770616632</v>
      </c>
      <c r="I11" s="142">
        <v>777691578</v>
      </c>
      <c r="J11" s="142">
        <v>706405629</v>
      </c>
      <c r="K11" s="142">
        <v>662571898</v>
      </c>
      <c r="L11" s="142">
        <v>660000333</v>
      </c>
      <c r="M11" s="142">
        <v>609188822</v>
      </c>
      <c r="N11" s="142">
        <v>523155175</v>
      </c>
      <c r="O11" s="142">
        <v>536406086</v>
      </c>
      <c r="P11" s="142">
        <v>530111376</v>
      </c>
      <c r="Q11" s="142">
        <v>602472739</v>
      </c>
      <c r="R11" s="142">
        <v>652433240</v>
      </c>
      <c r="S11" s="142">
        <v>650378890</v>
      </c>
      <c r="T11" s="142">
        <v>584136375</v>
      </c>
      <c r="U11" s="142">
        <v>524167790</v>
      </c>
      <c r="V11" s="142">
        <v>483033915</v>
      </c>
      <c r="W11" s="142">
        <v>477862403</v>
      </c>
      <c r="X11" s="142">
        <v>475931874</v>
      </c>
      <c r="Y11" s="142">
        <v>565166702</v>
      </c>
      <c r="Z11" s="142">
        <v>560047067</v>
      </c>
      <c r="AA11" s="142">
        <v>567706073</v>
      </c>
      <c r="AB11" s="142">
        <v>529414198</v>
      </c>
      <c r="AC11" s="142">
        <v>531704088</v>
      </c>
      <c r="AD11" s="142">
        <v>512299585</v>
      </c>
      <c r="AE11" s="142">
        <v>496931812</v>
      </c>
      <c r="AF11" s="142">
        <v>461191677</v>
      </c>
      <c r="AG11" s="142">
        <v>440180054</v>
      </c>
      <c r="AH11" s="142">
        <v>342176650</v>
      </c>
      <c r="AI11" s="142">
        <v>382330045</v>
      </c>
      <c r="AJ11" s="142">
        <v>374715608</v>
      </c>
      <c r="AK11" s="142">
        <v>380435095</v>
      </c>
      <c r="AL11" s="142">
        <v>372294919</v>
      </c>
      <c r="AM11" s="142">
        <v>264294766</v>
      </c>
      <c r="AN11" s="142">
        <v>287454147</v>
      </c>
      <c r="AO11" s="142">
        <v>263800868</v>
      </c>
      <c r="AP11" s="142">
        <v>252440736</v>
      </c>
      <c r="AQ11" s="142">
        <v>182542576.06999999</v>
      </c>
      <c r="AR11" s="142">
        <v>175499503</v>
      </c>
      <c r="AS11" s="142">
        <v>110610860.17</v>
      </c>
      <c r="AT11" s="142">
        <v>113118080</v>
      </c>
      <c r="AU11" s="142">
        <v>146681827.16</v>
      </c>
      <c r="AV11" s="142">
        <v>179889255</v>
      </c>
      <c r="AW11" s="142">
        <v>163756524</v>
      </c>
      <c r="AX11" s="142">
        <v>188825680</v>
      </c>
      <c r="AY11" s="142">
        <v>102945039</v>
      </c>
      <c r="AZ11" s="142">
        <v>119417317</v>
      </c>
      <c r="BA11" s="142">
        <v>113572012</v>
      </c>
      <c r="BB11" s="142">
        <v>130978110</v>
      </c>
      <c r="BC11" s="142"/>
    </row>
    <row r="12" spans="1:55" x14ac:dyDescent="0.3">
      <c r="A12" t="s">
        <v>887</v>
      </c>
      <c r="B12">
        <v>2676638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137594.98000000001</v>
      </c>
      <c r="AR12">
        <v>136663</v>
      </c>
      <c r="AS12">
        <v>145408.24</v>
      </c>
      <c r="AT12">
        <v>134256</v>
      </c>
      <c r="AU12">
        <v>146882.43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/>
    </row>
    <row r="13" spans="1:55" s="143" customFormat="1" x14ac:dyDescent="0.3">
      <c r="A13" s="142" t="s">
        <v>1159</v>
      </c>
      <c r="B13" s="142">
        <v>2175548544</v>
      </c>
      <c r="C13" s="142">
        <v>2121700105</v>
      </c>
      <c r="D13" s="142">
        <v>2032786353</v>
      </c>
      <c r="E13" s="142">
        <v>2001976618</v>
      </c>
      <c r="F13" s="142">
        <v>1929161211</v>
      </c>
      <c r="G13" s="142">
        <v>1879907006</v>
      </c>
      <c r="H13" s="142">
        <v>1830320841</v>
      </c>
      <c r="I13" s="142">
        <v>1816251984</v>
      </c>
      <c r="J13" s="142">
        <v>1796228950</v>
      </c>
      <c r="K13" s="142">
        <v>1797973745</v>
      </c>
      <c r="L13" s="142">
        <v>1738897362</v>
      </c>
      <c r="M13" s="142">
        <v>1732958246</v>
      </c>
      <c r="N13" s="142">
        <v>1736626330</v>
      </c>
      <c r="O13" s="142">
        <v>1702740023</v>
      </c>
      <c r="P13" s="142">
        <v>1658800975</v>
      </c>
      <c r="Q13" s="142">
        <v>1661392709</v>
      </c>
      <c r="R13" s="142">
        <v>1616962452</v>
      </c>
      <c r="S13" s="142">
        <v>1615860524</v>
      </c>
      <c r="T13" s="142">
        <v>1592314258</v>
      </c>
      <c r="U13" s="142">
        <v>1589940010</v>
      </c>
      <c r="V13" s="142">
        <v>1545193335</v>
      </c>
      <c r="W13" s="142">
        <v>1548657961</v>
      </c>
      <c r="X13" s="142">
        <v>1520186135</v>
      </c>
      <c r="Y13" s="142">
        <v>1513309922</v>
      </c>
      <c r="Z13" s="142">
        <v>1498212443</v>
      </c>
      <c r="AA13" s="142">
        <v>1479113157</v>
      </c>
      <c r="AB13" s="142">
        <v>1454048166</v>
      </c>
      <c r="AC13" s="142">
        <v>1426376861</v>
      </c>
      <c r="AD13" s="142">
        <v>1406143483</v>
      </c>
      <c r="AE13" s="142">
        <v>1396806622</v>
      </c>
      <c r="AF13" s="142">
        <v>1370607207</v>
      </c>
      <c r="AG13" s="142">
        <v>1346665770</v>
      </c>
      <c r="AH13" s="142">
        <v>1312121874</v>
      </c>
      <c r="AI13" s="142">
        <v>1285309737</v>
      </c>
      <c r="AJ13" s="142">
        <v>1246425337</v>
      </c>
      <c r="AK13" s="142">
        <v>1215457878</v>
      </c>
      <c r="AL13" s="142">
        <v>1180750109</v>
      </c>
      <c r="AM13" s="142">
        <v>1172596315</v>
      </c>
      <c r="AN13" s="142">
        <v>1162474860</v>
      </c>
      <c r="AO13" s="142">
        <v>1129968062</v>
      </c>
      <c r="AP13" s="142">
        <v>1046713214</v>
      </c>
      <c r="AQ13" s="142">
        <v>1044098281.17</v>
      </c>
      <c r="AR13" s="142">
        <v>968772852</v>
      </c>
      <c r="AS13" s="142">
        <v>943420668.27999997</v>
      </c>
      <c r="AT13" s="142">
        <v>928558005</v>
      </c>
      <c r="AU13" s="142">
        <v>910384174.89999998</v>
      </c>
      <c r="AV13" s="142">
        <v>851095083</v>
      </c>
      <c r="AW13" s="142">
        <v>851005238</v>
      </c>
      <c r="AX13" s="142">
        <v>847879326</v>
      </c>
      <c r="AY13" s="142">
        <v>875722182</v>
      </c>
      <c r="AZ13" s="142">
        <v>844492941</v>
      </c>
      <c r="BA13" s="142">
        <v>817716345</v>
      </c>
      <c r="BB13" s="142">
        <v>774143373</v>
      </c>
      <c r="BC13" s="142"/>
    </row>
    <row r="14" spans="1:55" x14ac:dyDescent="0.3">
      <c r="A14" t="s">
        <v>1160</v>
      </c>
      <c r="B14">
        <v>0</v>
      </c>
      <c r="C14">
        <v>0</v>
      </c>
      <c r="D14">
        <v>0</v>
      </c>
      <c r="E14">
        <v>0</v>
      </c>
      <c r="F14">
        <v>0</v>
      </c>
      <c r="G14">
        <v>2014022342</v>
      </c>
      <c r="H14">
        <v>1960381713</v>
      </c>
      <c r="I14">
        <v>1944849675</v>
      </c>
      <c r="J14">
        <v>1926087673</v>
      </c>
      <c r="K14">
        <v>1924748421</v>
      </c>
      <c r="L14">
        <v>1858949052</v>
      </c>
      <c r="M14">
        <v>1848191029</v>
      </c>
      <c r="N14">
        <v>1849563982</v>
      </c>
      <c r="O14">
        <v>1812356298</v>
      </c>
      <c r="P14">
        <v>1761796966</v>
      </c>
      <c r="Q14">
        <v>1761632048</v>
      </c>
      <c r="R14">
        <v>1711199852</v>
      </c>
      <c r="S14">
        <v>1707234699</v>
      </c>
      <c r="T14">
        <v>1681233842</v>
      </c>
      <c r="U14">
        <v>1673650008</v>
      </c>
      <c r="V14">
        <v>1623036872</v>
      </c>
      <c r="W14">
        <v>1619526585</v>
      </c>
      <c r="X14">
        <v>1587437819</v>
      </c>
      <c r="Y14">
        <v>1576571898</v>
      </c>
      <c r="Z14">
        <v>1558096873</v>
      </c>
      <c r="AA14">
        <v>1537027491</v>
      </c>
      <c r="AB14">
        <v>1510822885</v>
      </c>
      <c r="AC14">
        <v>1481325500</v>
      </c>
      <c r="AD14">
        <v>1459798745</v>
      </c>
      <c r="AE14">
        <v>1448311370</v>
      </c>
      <c r="AF14">
        <v>1422118894</v>
      </c>
      <c r="AG14">
        <v>1398736525</v>
      </c>
      <c r="AH14">
        <v>1364056404</v>
      </c>
      <c r="AI14">
        <v>1334601389</v>
      </c>
      <c r="AJ14">
        <v>1295007504</v>
      </c>
      <c r="AK14">
        <v>1263402029</v>
      </c>
      <c r="AL14">
        <v>1226809350</v>
      </c>
      <c r="AM14">
        <v>1217397103</v>
      </c>
      <c r="AN14">
        <v>1205815688</v>
      </c>
      <c r="AO14">
        <v>1173300780</v>
      </c>
      <c r="AP14">
        <v>1088850997</v>
      </c>
      <c r="AQ14">
        <v>1079513419.79</v>
      </c>
      <c r="AR14">
        <v>1003962995</v>
      </c>
      <c r="AS14">
        <v>978565811.83000004</v>
      </c>
      <c r="AT14">
        <v>962645967</v>
      </c>
      <c r="AU14">
        <v>943377994.38</v>
      </c>
      <c r="AV14">
        <v>883049004</v>
      </c>
      <c r="AW14">
        <v>881648158</v>
      </c>
      <c r="AX14">
        <v>877141854</v>
      </c>
      <c r="AY14">
        <v>904008482</v>
      </c>
      <c r="AZ14">
        <v>871971834</v>
      </c>
      <c r="BA14">
        <v>844341772</v>
      </c>
      <c r="BB14">
        <v>799896157</v>
      </c>
      <c r="BC14"/>
    </row>
    <row r="15" spans="1:55" x14ac:dyDescent="0.3">
      <c r="A15" t="s">
        <v>1161</v>
      </c>
      <c r="B15">
        <v>0</v>
      </c>
      <c r="C15">
        <v>0</v>
      </c>
      <c r="D15">
        <v>0</v>
      </c>
      <c r="E15">
        <v>0</v>
      </c>
      <c r="F15">
        <v>0</v>
      </c>
      <c r="G15">
        <v>-9236385</v>
      </c>
      <c r="H15">
        <v>-8165819</v>
      </c>
      <c r="I15">
        <v>-7972858</v>
      </c>
      <c r="J15">
        <v>-7790627</v>
      </c>
      <c r="K15">
        <v>-7288756</v>
      </c>
      <c r="L15">
        <v>-6741785</v>
      </c>
      <c r="M15">
        <v>-6502452</v>
      </c>
      <c r="N15">
        <v>-6479344</v>
      </c>
      <c r="O15">
        <v>-6181995</v>
      </c>
      <c r="P15">
        <v>-6120283</v>
      </c>
      <c r="Q15">
        <v>-5875615</v>
      </c>
      <c r="R15">
        <v>-5998487</v>
      </c>
      <c r="S15">
        <v>-6162153</v>
      </c>
      <c r="T15">
        <v>-6291248</v>
      </c>
      <c r="U15">
        <v>-6428863</v>
      </c>
      <c r="V15">
        <v>-6324601</v>
      </c>
      <c r="W15">
        <v>-6551317</v>
      </c>
      <c r="X15">
        <v>-6654773</v>
      </c>
      <c r="Y15">
        <v>-6846758</v>
      </c>
      <c r="Z15">
        <v>-6909487</v>
      </c>
      <c r="AA15">
        <v>-6922344</v>
      </c>
      <c r="AB15">
        <v>-6918201</v>
      </c>
      <c r="AC15">
        <v>-6799473</v>
      </c>
      <c r="AD15">
        <v>-7020391</v>
      </c>
      <c r="AE15">
        <v>-6405501</v>
      </c>
      <c r="AF15">
        <v>-6794398</v>
      </c>
      <c r="AG15">
        <v>-6068198</v>
      </c>
      <c r="AH15">
        <v>-6008316</v>
      </c>
      <c r="AI15">
        <v>-5568999</v>
      </c>
      <c r="AJ15">
        <v>-5467799</v>
      </c>
      <c r="AK15">
        <v>-5185558</v>
      </c>
      <c r="AL15">
        <v>-4476630</v>
      </c>
      <c r="AM15">
        <v>-4457744</v>
      </c>
      <c r="AN15">
        <v>-4777594</v>
      </c>
      <c r="AO15">
        <v>-4549385</v>
      </c>
      <c r="AP15">
        <v>-4274748</v>
      </c>
      <c r="AQ15">
        <v>1416481.8</v>
      </c>
      <c r="AR15">
        <v>1248045</v>
      </c>
      <c r="AS15">
        <v>1200665.69</v>
      </c>
      <c r="AT15">
        <v>1174512</v>
      </c>
      <c r="AU15">
        <v>1051070.31</v>
      </c>
      <c r="AV15">
        <v>1122715</v>
      </c>
      <c r="AW15">
        <v>1204921</v>
      </c>
      <c r="AX15">
        <v>1333682</v>
      </c>
      <c r="AY15">
        <v>1485402</v>
      </c>
      <c r="AZ15">
        <v>1273359</v>
      </c>
      <c r="BA15">
        <v>1201480</v>
      </c>
      <c r="BB15">
        <v>1239341</v>
      </c>
      <c r="BC15"/>
    </row>
    <row r="16" spans="1:55" x14ac:dyDescent="0.3">
      <c r="A16" t="s">
        <v>1162</v>
      </c>
      <c r="B16">
        <v>0</v>
      </c>
      <c r="C16">
        <v>0</v>
      </c>
      <c r="D16">
        <v>0</v>
      </c>
      <c r="E16">
        <v>0</v>
      </c>
      <c r="F16">
        <v>0</v>
      </c>
      <c r="G16">
        <v>124878951</v>
      </c>
      <c r="H16">
        <v>121895053</v>
      </c>
      <c r="I16">
        <v>120624833</v>
      </c>
      <c r="J16">
        <v>122068096</v>
      </c>
      <c r="K16">
        <v>119485920</v>
      </c>
      <c r="L16">
        <v>113309905</v>
      </c>
      <c r="M16">
        <v>108730331</v>
      </c>
      <c r="N16">
        <v>106458308</v>
      </c>
      <c r="O16">
        <v>103434280</v>
      </c>
      <c r="P16">
        <v>96875708</v>
      </c>
      <c r="Q16">
        <v>94363724</v>
      </c>
      <c r="R16">
        <v>88238913</v>
      </c>
      <c r="S16">
        <v>85212022</v>
      </c>
      <c r="T16">
        <v>82628336</v>
      </c>
      <c r="U16">
        <v>77281135</v>
      </c>
      <c r="V16">
        <v>71518936</v>
      </c>
      <c r="W16">
        <v>64317307</v>
      </c>
      <c r="X16">
        <v>60596911</v>
      </c>
      <c r="Y16">
        <v>56415218</v>
      </c>
      <c r="Z16">
        <v>52974943</v>
      </c>
      <c r="AA16">
        <v>50991990</v>
      </c>
      <c r="AB16">
        <v>49856518</v>
      </c>
      <c r="AC16">
        <v>48149166</v>
      </c>
      <c r="AD16">
        <v>46634871</v>
      </c>
      <c r="AE16">
        <v>45099247</v>
      </c>
      <c r="AF16">
        <v>44717289</v>
      </c>
      <c r="AG16">
        <v>46002557</v>
      </c>
      <c r="AH16">
        <v>45926214</v>
      </c>
      <c r="AI16">
        <v>43722653</v>
      </c>
      <c r="AJ16">
        <v>43114368</v>
      </c>
      <c r="AK16">
        <v>42758593</v>
      </c>
      <c r="AL16">
        <v>41582611</v>
      </c>
      <c r="AM16">
        <v>40343044</v>
      </c>
      <c r="AN16">
        <v>38563234</v>
      </c>
      <c r="AO16">
        <v>38783333</v>
      </c>
      <c r="AP16">
        <v>37863035</v>
      </c>
      <c r="AQ16">
        <v>36831620.43</v>
      </c>
      <c r="AR16">
        <v>36438188</v>
      </c>
      <c r="AS16">
        <v>36345809.240000002</v>
      </c>
      <c r="AT16">
        <v>35262474</v>
      </c>
      <c r="AU16">
        <v>34044889.799999997</v>
      </c>
      <c r="AV16">
        <v>33076636</v>
      </c>
      <c r="AW16">
        <v>31847841</v>
      </c>
      <c r="AX16">
        <v>30596210</v>
      </c>
      <c r="AY16">
        <v>29771702</v>
      </c>
      <c r="AZ16">
        <v>28752252</v>
      </c>
      <c r="BA16">
        <v>27826907</v>
      </c>
      <c r="BB16">
        <v>26992125</v>
      </c>
      <c r="BC16"/>
    </row>
    <row r="17" spans="1:55" x14ac:dyDescent="0.3">
      <c r="A17" t="s">
        <v>1163</v>
      </c>
      <c r="B17">
        <v>28336956</v>
      </c>
      <c r="C17">
        <v>28034547</v>
      </c>
      <c r="D17">
        <v>27342226</v>
      </c>
      <c r="E17">
        <v>26777719</v>
      </c>
      <c r="F17">
        <v>25724004</v>
      </c>
      <c r="G17">
        <v>24988217</v>
      </c>
      <c r="H17">
        <v>24445878</v>
      </c>
      <c r="I17">
        <v>23806601</v>
      </c>
      <c r="J17">
        <v>23127573</v>
      </c>
      <c r="K17">
        <v>22213586</v>
      </c>
      <c r="L17">
        <v>21045351</v>
      </c>
      <c r="M17">
        <v>19607012</v>
      </c>
      <c r="N17">
        <v>18026264</v>
      </c>
      <c r="O17">
        <v>17444121</v>
      </c>
      <c r="P17">
        <v>17300378</v>
      </c>
      <c r="Q17">
        <v>17028810</v>
      </c>
      <c r="R17">
        <v>16340949</v>
      </c>
      <c r="S17">
        <v>15443877</v>
      </c>
      <c r="T17">
        <v>14786576</v>
      </c>
      <c r="U17">
        <v>14834033</v>
      </c>
      <c r="V17">
        <v>14754541</v>
      </c>
      <c r="W17">
        <v>14196584</v>
      </c>
      <c r="X17">
        <v>12922722</v>
      </c>
      <c r="Y17">
        <v>11941613</v>
      </c>
      <c r="Z17">
        <v>11520173</v>
      </c>
      <c r="AA17">
        <v>11788377</v>
      </c>
      <c r="AB17">
        <v>11492820</v>
      </c>
      <c r="AC17">
        <v>11338120</v>
      </c>
      <c r="AD17">
        <v>11127035</v>
      </c>
      <c r="AE17">
        <v>10854690</v>
      </c>
      <c r="AF17">
        <v>10419238</v>
      </c>
      <c r="AG17">
        <v>10189029</v>
      </c>
      <c r="AH17">
        <v>10674283</v>
      </c>
      <c r="AI17">
        <v>11003538</v>
      </c>
      <c r="AJ17">
        <v>10684801</v>
      </c>
      <c r="AK17">
        <v>11622092</v>
      </c>
      <c r="AL17">
        <v>12499773</v>
      </c>
      <c r="AM17">
        <v>13423855</v>
      </c>
      <c r="AN17">
        <v>12774836</v>
      </c>
      <c r="AO17">
        <v>13005514</v>
      </c>
      <c r="AP17">
        <v>13981961</v>
      </c>
      <c r="AQ17">
        <v>14380983.039999999</v>
      </c>
      <c r="AR17">
        <v>14247189</v>
      </c>
      <c r="AS17">
        <v>14103164.460000001</v>
      </c>
      <c r="AT17">
        <v>14046774</v>
      </c>
      <c r="AU17">
        <v>14958667.689999999</v>
      </c>
      <c r="AV17">
        <v>14314913</v>
      </c>
      <c r="AW17">
        <v>14526827</v>
      </c>
      <c r="AX17">
        <v>14538065</v>
      </c>
      <c r="AY17">
        <v>14391986</v>
      </c>
      <c r="AZ17">
        <v>14323133</v>
      </c>
      <c r="BA17">
        <v>14753810</v>
      </c>
      <c r="BB17">
        <v>15191067</v>
      </c>
      <c r="BC17"/>
    </row>
    <row r="18" spans="1:55" s="143" customFormat="1" x14ac:dyDescent="0.3">
      <c r="A18" s="142" t="s">
        <v>893</v>
      </c>
      <c r="B18" s="142">
        <v>56995161</v>
      </c>
      <c r="C18" s="142">
        <v>57629924</v>
      </c>
      <c r="D18" s="142">
        <v>55767829</v>
      </c>
      <c r="E18" s="142">
        <v>56114331</v>
      </c>
      <c r="F18" s="142">
        <v>55015946</v>
      </c>
      <c r="G18" s="142">
        <v>52697530</v>
      </c>
      <c r="H18" s="142">
        <v>52742172</v>
      </c>
      <c r="I18" s="142">
        <v>52748134</v>
      </c>
      <c r="J18" s="142">
        <v>52454301</v>
      </c>
      <c r="K18" s="142">
        <v>48525133</v>
      </c>
      <c r="L18" s="142">
        <v>48882922</v>
      </c>
      <c r="M18" s="142">
        <v>49108945</v>
      </c>
      <c r="N18" s="142">
        <v>49661207</v>
      </c>
      <c r="O18" s="142">
        <v>50136653</v>
      </c>
      <c r="P18" s="142">
        <v>49933884</v>
      </c>
      <c r="Q18" s="142">
        <v>50441373</v>
      </c>
      <c r="R18" s="142">
        <v>49554682</v>
      </c>
      <c r="S18" s="142">
        <v>49727867</v>
      </c>
      <c r="T18" s="142">
        <v>49491039</v>
      </c>
      <c r="U18" s="142">
        <v>49649809</v>
      </c>
      <c r="V18" s="142">
        <v>50022717</v>
      </c>
      <c r="W18" s="142">
        <v>45284434</v>
      </c>
      <c r="X18" s="142">
        <v>45132453</v>
      </c>
      <c r="Y18" s="142">
        <v>45074054</v>
      </c>
      <c r="Z18" s="142">
        <v>45070381</v>
      </c>
      <c r="AA18" s="142">
        <v>44608689</v>
      </c>
      <c r="AB18" s="142">
        <v>43927116</v>
      </c>
      <c r="AC18" s="142">
        <v>43108301</v>
      </c>
      <c r="AD18" s="142">
        <v>41179458</v>
      </c>
      <c r="AE18" s="142">
        <v>40838577</v>
      </c>
      <c r="AF18" s="142">
        <v>40325681</v>
      </c>
      <c r="AG18" s="142">
        <v>39750194</v>
      </c>
      <c r="AH18" s="142">
        <v>40634336</v>
      </c>
      <c r="AI18" s="142">
        <v>40565446</v>
      </c>
      <c r="AJ18" s="142">
        <v>40480668</v>
      </c>
      <c r="AK18" s="142">
        <v>40359224</v>
      </c>
      <c r="AL18" s="142">
        <v>40333888</v>
      </c>
      <c r="AM18" s="142">
        <v>38660218</v>
      </c>
      <c r="AN18" s="142">
        <v>38789836</v>
      </c>
      <c r="AO18" s="142">
        <v>39103805</v>
      </c>
      <c r="AP18" s="142">
        <v>38877302</v>
      </c>
      <c r="AQ18" s="142">
        <v>39636002.350000001</v>
      </c>
      <c r="AR18" s="142">
        <v>38664782</v>
      </c>
      <c r="AS18" s="142">
        <v>38819295.060000002</v>
      </c>
      <c r="AT18" s="142">
        <v>38915795</v>
      </c>
      <c r="AU18" s="142">
        <v>38518349.530000001</v>
      </c>
      <c r="AV18" s="142">
        <v>33192786</v>
      </c>
      <c r="AW18" s="142">
        <v>32309104</v>
      </c>
      <c r="AX18" s="142">
        <v>30754082</v>
      </c>
      <c r="AY18" s="142">
        <v>29657262</v>
      </c>
      <c r="AZ18" s="142">
        <v>28380204</v>
      </c>
      <c r="BA18" s="142">
        <v>27551811</v>
      </c>
      <c r="BB18" s="142">
        <v>25103206</v>
      </c>
      <c r="BC18" s="142"/>
    </row>
    <row r="19" spans="1:55" s="143" customFormat="1" x14ac:dyDescent="0.3">
      <c r="A19" s="142" t="s">
        <v>1164</v>
      </c>
      <c r="B19" s="142">
        <v>24026805</v>
      </c>
      <c r="C19" s="142">
        <v>23834166</v>
      </c>
      <c r="D19" s="142">
        <v>23969794</v>
      </c>
      <c r="E19" s="142">
        <v>23623970</v>
      </c>
      <c r="F19" s="142">
        <v>23419778</v>
      </c>
      <c r="G19" s="142">
        <v>23477175</v>
      </c>
      <c r="H19" s="142">
        <v>23779811</v>
      </c>
      <c r="I19" s="142">
        <v>23958932</v>
      </c>
      <c r="J19" s="142">
        <v>23907428</v>
      </c>
      <c r="K19" s="142">
        <v>24089024</v>
      </c>
      <c r="L19" s="142">
        <v>23958021</v>
      </c>
      <c r="M19" s="142">
        <v>23924047</v>
      </c>
      <c r="N19" s="142">
        <v>24259720</v>
      </c>
      <c r="O19" s="142">
        <v>24588621</v>
      </c>
      <c r="P19" s="142">
        <v>24528971</v>
      </c>
      <c r="Q19" s="142">
        <v>24003699</v>
      </c>
      <c r="R19" s="142">
        <v>23940470</v>
      </c>
      <c r="S19" s="142">
        <v>23969609</v>
      </c>
      <c r="T19" s="142">
        <v>23614999</v>
      </c>
      <c r="U19" s="142">
        <v>23718084</v>
      </c>
      <c r="V19" s="142">
        <v>23856143</v>
      </c>
      <c r="W19" s="142">
        <v>24234227</v>
      </c>
      <c r="X19" s="142">
        <v>26393704</v>
      </c>
      <c r="Y19" s="142">
        <v>26236300</v>
      </c>
      <c r="Z19" s="142">
        <v>26107354</v>
      </c>
      <c r="AA19" s="142">
        <v>25882071</v>
      </c>
      <c r="AB19" s="142">
        <v>25225252</v>
      </c>
      <c r="AC19" s="142">
        <v>24318614</v>
      </c>
      <c r="AD19" s="142">
        <v>24076322</v>
      </c>
      <c r="AE19" s="142">
        <v>23211615</v>
      </c>
      <c r="AF19" s="142">
        <v>22161272</v>
      </c>
      <c r="AG19" s="142">
        <v>21381187</v>
      </c>
      <c r="AH19" s="142">
        <v>22358166</v>
      </c>
      <c r="AI19" s="142">
        <v>21962285</v>
      </c>
      <c r="AJ19" s="142">
        <v>21262304</v>
      </c>
      <c r="AK19" s="142">
        <v>20163322</v>
      </c>
      <c r="AL19" s="142">
        <v>19483334</v>
      </c>
      <c r="AM19" s="142">
        <v>18804645</v>
      </c>
      <c r="AN19" s="142">
        <v>18492385</v>
      </c>
      <c r="AO19" s="142">
        <v>17925651</v>
      </c>
      <c r="AP19" s="142">
        <v>17427939</v>
      </c>
      <c r="AQ19" s="142">
        <v>16614259.77</v>
      </c>
      <c r="AR19" s="142">
        <v>15265841</v>
      </c>
      <c r="AS19" s="142">
        <v>15070321.23</v>
      </c>
      <c r="AT19" s="142">
        <v>14352556</v>
      </c>
      <c r="AU19" s="142">
        <v>13455432.279999999</v>
      </c>
      <c r="AV19" s="142">
        <v>10831369</v>
      </c>
      <c r="AW19" s="142">
        <v>10122995</v>
      </c>
      <c r="AX19" s="142">
        <v>9918530</v>
      </c>
      <c r="AY19" s="142">
        <v>9223691</v>
      </c>
      <c r="AZ19" s="142">
        <v>8419607</v>
      </c>
      <c r="BA19" s="142">
        <v>7817517</v>
      </c>
      <c r="BB19" s="142">
        <v>7352904</v>
      </c>
      <c r="BC19" s="142"/>
    </row>
    <row r="20" spans="1:55" x14ac:dyDescent="0.3">
      <c r="A20" t="s">
        <v>898</v>
      </c>
      <c r="B20">
        <v>9683752</v>
      </c>
      <c r="C20">
        <v>10255761</v>
      </c>
      <c r="D20">
        <v>12068493</v>
      </c>
      <c r="E20">
        <v>9865643</v>
      </c>
      <c r="F20">
        <v>11341259</v>
      </c>
      <c r="G20">
        <v>8434941</v>
      </c>
      <c r="H20">
        <v>6952729</v>
      </c>
      <c r="I20">
        <v>4575715</v>
      </c>
      <c r="J20">
        <v>4308328</v>
      </c>
      <c r="K20">
        <v>6694782</v>
      </c>
      <c r="L20">
        <v>5311902</v>
      </c>
      <c r="M20">
        <v>5573494</v>
      </c>
      <c r="N20">
        <v>4445196</v>
      </c>
      <c r="O20">
        <v>5033040</v>
      </c>
      <c r="P20">
        <v>4583535</v>
      </c>
      <c r="Q20">
        <v>4407552</v>
      </c>
      <c r="R20">
        <v>3888952</v>
      </c>
      <c r="S20">
        <v>4572254</v>
      </c>
      <c r="T20">
        <v>4363587</v>
      </c>
      <c r="U20">
        <v>4195241</v>
      </c>
      <c r="V20">
        <v>4308436</v>
      </c>
      <c r="W20">
        <v>5584612</v>
      </c>
      <c r="X20">
        <v>4654714</v>
      </c>
      <c r="Y20">
        <v>3902863</v>
      </c>
      <c r="Z20">
        <v>3714759</v>
      </c>
      <c r="AA20">
        <v>3943870</v>
      </c>
      <c r="AB20">
        <v>3029957</v>
      </c>
      <c r="AC20">
        <v>2900600</v>
      </c>
      <c r="AD20">
        <v>2585195</v>
      </c>
      <c r="AE20">
        <v>3155287</v>
      </c>
      <c r="AF20">
        <v>3023746</v>
      </c>
      <c r="AG20">
        <v>2397821</v>
      </c>
      <c r="AH20">
        <v>2360255</v>
      </c>
      <c r="AI20">
        <v>2904485</v>
      </c>
      <c r="AJ20">
        <v>2128708</v>
      </c>
      <c r="AK20">
        <v>2009561</v>
      </c>
      <c r="AL20">
        <v>1641855</v>
      </c>
      <c r="AM20">
        <v>2464150</v>
      </c>
      <c r="AN20">
        <v>3865430</v>
      </c>
      <c r="AO20">
        <v>3314496</v>
      </c>
      <c r="AP20">
        <v>8095040</v>
      </c>
      <c r="AQ20">
        <v>8444912.1400000006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/>
    </row>
    <row r="21" spans="1:55" x14ac:dyDescent="0.3">
      <c r="A21" t="s">
        <v>1165</v>
      </c>
      <c r="B21">
        <v>57393324</v>
      </c>
      <c r="C21">
        <v>53518877</v>
      </c>
      <c r="D21">
        <v>48815496</v>
      </c>
      <c r="E21">
        <v>47408263</v>
      </c>
      <c r="F21">
        <v>64159227</v>
      </c>
      <c r="G21">
        <v>38580488</v>
      </c>
      <c r="H21">
        <v>39358157</v>
      </c>
      <c r="I21">
        <v>41592938</v>
      </c>
      <c r="J21">
        <v>40642596</v>
      </c>
      <c r="K21">
        <v>38100262</v>
      </c>
      <c r="L21">
        <v>41693657</v>
      </c>
      <c r="M21">
        <v>45278129</v>
      </c>
      <c r="N21">
        <v>47898778</v>
      </c>
      <c r="O21">
        <v>43331296</v>
      </c>
      <c r="P21">
        <v>41964033</v>
      </c>
      <c r="Q21">
        <v>39411061</v>
      </c>
      <c r="R21">
        <v>39345170</v>
      </c>
      <c r="S21">
        <v>44354099</v>
      </c>
      <c r="T21">
        <v>45042621</v>
      </c>
      <c r="U21">
        <v>41994729</v>
      </c>
      <c r="V21">
        <v>43479063</v>
      </c>
      <c r="W21">
        <v>42683821</v>
      </c>
      <c r="X21">
        <v>55601783</v>
      </c>
      <c r="Y21">
        <v>44334374</v>
      </c>
      <c r="Z21">
        <v>38958726</v>
      </c>
      <c r="AA21">
        <v>38589495</v>
      </c>
      <c r="AB21">
        <v>38425963</v>
      </c>
      <c r="AC21">
        <v>32600635</v>
      </c>
      <c r="AD21">
        <v>33560257</v>
      </c>
      <c r="AE21">
        <v>38448925</v>
      </c>
      <c r="AF21">
        <v>30530492</v>
      </c>
      <c r="AG21">
        <v>36542192</v>
      </c>
      <c r="AH21">
        <v>35086629</v>
      </c>
      <c r="AI21">
        <v>26149218</v>
      </c>
      <c r="AJ21">
        <v>28345992</v>
      </c>
      <c r="AK21">
        <v>25869233</v>
      </c>
      <c r="AL21">
        <v>21085453</v>
      </c>
      <c r="AM21">
        <v>20790418</v>
      </c>
      <c r="AN21">
        <v>30920712</v>
      </c>
      <c r="AO21">
        <v>21115331</v>
      </c>
      <c r="AP21">
        <v>26592000</v>
      </c>
      <c r="AQ21">
        <v>18026352.420000002</v>
      </c>
      <c r="AR21">
        <v>16141205</v>
      </c>
      <c r="AS21">
        <v>16994374.699999999</v>
      </c>
      <c r="AT21">
        <v>14331135</v>
      </c>
      <c r="AU21">
        <v>14533246.76</v>
      </c>
      <c r="AV21">
        <v>9815491</v>
      </c>
      <c r="AW21">
        <v>10530951</v>
      </c>
      <c r="AX21">
        <v>37272926</v>
      </c>
      <c r="AY21">
        <v>45128833</v>
      </c>
      <c r="AZ21">
        <v>27302773</v>
      </c>
      <c r="BA21">
        <v>31143150</v>
      </c>
      <c r="BB21">
        <v>32301107</v>
      </c>
      <c r="BC21"/>
    </row>
    <row r="22" spans="1:55" x14ac:dyDescent="0.3">
      <c r="A22" t="s">
        <v>902</v>
      </c>
      <c r="B22">
        <v>3767115368</v>
      </c>
      <c r="C22">
        <v>3658797759</v>
      </c>
      <c r="D22">
        <v>3545647971</v>
      </c>
      <c r="E22">
        <v>3585799598</v>
      </c>
      <c r="F22">
        <v>3483527004</v>
      </c>
      <c r="G22">
        <v>3293888989</v>
      </c>
      <c r="H22">
        <v>3240134170</v>
      </c>
      <c r="I22">
        <v>3256294111</v>
      </c>
      <c r="J22">
        <v>3150640953</v>
      </c>
      <c r="K22">
        <v>3155090809</v>
      </c>
      <c r="L22">
        <v>3053804317</v>
      </c>
      <c r="M22">
        <v>3025196632</v>
      </c>
      <c r="N22">
        <v>2994484778</v>
      </c>
      <c r="O22">
        <v>2900840774</v>
      </c>
      <c r="P22">
        <v>2863314298</v>
      </c>
      <c r="Q22">
        <v>2853339111</v>
      </c>
      <c r="R22">
        <v>2847204384</v>
      </c>
      <c r="S22">
        <v>2845867577</v>
      </c>
      <c r="T22">
        <v>2742206947</v>
      </c>
      <c r="U22">
        <v>2705154442</v>
      </c>
      <c r="V22">
        <v>2643708617</v>
      </c>
      <c r="W22">
        <v>2555305372</v>
      </c>
      <c r="X22">
        <v>2538678185</v>
      </c>
      <c r="Y22">
        <v>2511722564</v>
      </c>
      <c r="Z22">
        <v>2474871206</v>
      </c>
      <c r="AA22">
        <v>2389136592</v>
      </c>
      <c r="AB22">
        <v>2415588259</v>
      </c>
      <c r="AC22">
        <v>2339798385</v>
      </c>
      <c r="AD22">
        <v>2308996357</v>
      </c>
      <c r="AE22">
        <v>2290045287</v>
      </c>
      <c r="AF22">
        <v>2240033615</v>
      </c>
      <c r="AG22">
        <v>2225151588</v>
      </c>
      <c r="AH22">
        <v>2109966797</v>
      </c>
      <c r="AI22">
        <v>2077442485</v>
      </c>
      <c r="AJ22">
        <v>2005459644</v>
      </c>
      <c r="AK22">
        <v>1887035540</v>
      </c>
      <c r="AL22">
        <v>1857149168</v>
      </c>
      <c r="AM22">
        <v>1722939879</v>
      </c>
      <c r="AN22">
        <v>1777794282</v>
      </c>
      <c r="AO22">
        <v>1672341277</v>
      </c>
      <c r="AP22">
        <v>1677862366</v>
      </c>
      <c r="AQ22">
        <v>1551527566.98</v>
      </c>
      <c r="AR22">
        <v>1458941874</v>
      </c>
      <c r="AS22">
        <v>1455703457.8299999</v>
      </c>
      <c r="AT22">
        <v>1422290122</v>
      </c>
      <c r="AU22">
        <v>1358532087.1199999</v>
      </c>
      <c r="AV22">
        <v>1242008276</v>
      </c>
      <c r="AW22">
        <v>1187142678</v>
      </c>
      <c r="AX22">
        <v>1217861703</v>
      </c>
      <c r="AY22">
        <v>1303554490</v>
      </c>
      <c r="AZ22">
        <v>1124935263</v>
      </c>
      <c r="BA22">
        <v>1073444067</v>
      </c>
      <c r="BB22">
        <v>1099522610</v>
      </c>
      <c r="BC22"/>
    </row>
    <row r="23" spans="1:55" x14ac:dyDescent="0.3">
      <c r="A23" t="s">
        <v>903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s="143" customFormat="1" x14ac:dyDescent="0.3">
      <c r="A24" s="142" t="s">
        <v>1166</v>
      </c>
      <c r="B24" s="142">
        <v>2400615388</v>
      </c>
      <c r="C24" s="142">
        <v>2344998490</v>
      </c>
      <c r="D24" s="142">
        <v>2273849992</v>
      </c>
      <c r="E24" s="142">
        <v>2307997328</v>
      </c>
      <c r="F24" s="142">
        <v>2202111685</v>
      </c>
      <c r="G24" s="142">
        <v>2072048888</v>
      </c>
      <c r="H24" s="142">
        <v>1998886468</v>
      </c>
      <c r="I24" s="142">
        <v>2004953152</v>
      </c>
      <c r="J24" s="142">
        <v>1978837237</v>
      </c>
      <c r="K24" s="142">
        <v>1995000637</v>
      </c>
      <c r="L24" s="142">
        <v>1921445860</v>
      </c>
      <c r="M24" s="142">
        <v>1902534990</v>
      </c>
      <c r="N24" s="142">
        <v>1938171400</v>
      </c>
      <c r="O24" s="142">
        <v>1878672037</v>
      </c>
      <c r="P24" s="142">
        <v>1844427081</v>
      </c>
      <c r="Q24" s="142">
        <v>1839067494</v>
      </c>
      <c r="R24" s="142">
        <v>1795072030</v>
      </c>
      <c r="S24" s="142">
        <v>1794835096</v>
      </c>
      <c r="T24" s="142">
        <v>1774376537</v>
      </c>
      <c r="U24" s="142">
        <v>1742113541</v>
      </c>
      <c r="V24" s="142">
        <v>1747634428</v>
      </c>
      <c r="W24" s="142">
        <v>1705379017</v>
      </c>
      <c r="X24" s="142">
        <v>1677008126</v>
      </c>
      <c r="Y24" s="142">
        <v>1669174383</v>
      </c>
      <c r="Z24" s="142">
        <v>1653391096</v>
      </c>
      <c r="AA24" s="142">
        <v>1629831110</v>
      </c>
      <c r="AB24" s="142">
        <v>1621056278</v>
      </c>
      <c r="AC24" s="142">
        <v>1567499146</v>
      </c>
      <c r="AD24" s="142">
        <v>1553898818</v>
      </c>
      <c r="AE24" s="142">
        <v>1529835078</v>
      </c>
      <c r="AF24" s="142">
        <v>1552216665</v>
      </c>
      <c r="AG24" s="142">
        <v>1467057824</v>
      </c>
      <c r="AH24" s="142">
        <v>1428318033</v>
      </c>
      <c r="AI24" s="142">
        <v>1391380129</v>
      </c>
      <c r="AJ24" s="142">
        <v>1398294567</v>
      </c>
      <c r="AK24" s="142">
        <v>1325630275</v>
      </c>
      <c r="AL24" s="142">
        <v>1305686888</v>
      </c>
      <c r="AM24" s="142">
        <v>1242229335</v>
      </c>
      <c r="AN24" s="142">
        <v>1255176833</v>
      </c>
      <c r="AO24" s="142">
        <v>1202504644</v>
      </c>
      <c r="AP24" s="142">
        <v>1182390309</v>
      </c>
      <c r="AQ24" s="142">
        <v>1100036471.9100001</v>
      </c>
      <c r="AR24" s="142">
        <v>1042316767</v>
      </c>
      <c r="AS24" s="142">
        <v>1028527426.3200001</v>
      </c>
      <c r="AT24" s="142">
        <v>1007936240</v>
      </c>
      <c r="AU24" s="142">
        <v>975491922.49000001</v>
      </c>
      <c r="AV24" s="142">
        <v>938190065</v>
      </c>
      <c r="AW24" s="142">
        <v>909025400</v>
      </c>
      <c r="AX24" s="142">
        <v>914106450</v>
      </c>
      <c r="AY24" s="142">
        <v>967949771</v>
      </c>
      <c r="AZ24" s="142">
        <v>872216912</v>
      </c>
      <c r="BA24" s="142">
        <v>837129499</v>
      </c>
      <c r="BB24" s="142">
        <v>875612954</v>
      </c>
      <c r="BC24" s="142"/>
    </row>
    <row r="25" spans="1:55" x14ac:dyDescent="0.3">
      <c r="A25" t="s">
        <v>1167</v>
      </c>
      <c r="B25">
        <v>137649043</v>
      </c>
      <c r="C25">
        <v>87797449</v>
      </c>
      <c r="D25">
        <v>113937527</v>
      </c>
      <c r="E25">
        <v>127766916</v>
      </c>
      <c r="F25">
        <v>104027173</v>
      </c>
      <c r="G25">
        <v>81628362</v>
      </c>
      <c r="H25">
        <v>133472788</v>
      </c>
      <c r="I25">
        <v>146987477</v>
      </c>
      <c r="J25">
        <v>106980827</v>
      </c>
      <c r="K25">
        <v>128003006</v>
      </c>
      <c r="L25">
        <v>123054579</v>
      </c>
      <c r="M25">
        <v>133604224</v>
      </c>
      <c r="N25">
        <v>67083504</v>
      </c>
      <c r="O25">
        <v>69288567</v>
      </c>
      <c r="P25">
        <v>84238800</v>
      </c>
      <c r="Q25">
        <v>102345271</v>
      </c>
      <c r="R25">
        <v>159884295</v>
      </c>
      <c r="S25">
        <v>160052342</v>
      </c>
      <c r="T25">
        <v>122452133</v>
      </c>
      <c r="U25">
        <v>141761354</v>
      </c>
      <c r="V25">
        <v>76070191</v>
      </c>
      <c r="W25">
        <v>71465737</v>
      </c>
      <c r="X25">
        <v>90257009</v>
      </c>
      <c r="Y25">
        <v>109710399</v>
      </c>
      <c r="Z25">
        <v>111528328</v>
      </c>
      <c r="AA25">
        <v>75693710</v>
      </c>
      <c r="AB25">
        <v>149034199</v>
      </c>
      <c r="AC25">
        <v>149200580</v>
      </c>
      <c r="AD25">
        <v>158112473</v>
      </c>
      <c r="AE25">
        <v>167402851</v>
      </c>
      <c r="AF25">
        <v>117205186</v>
      </c>
      <c r="AG25">
        <v>191070830</v>
      </c>
      <c r="AH25">
        <v>131167388</v>
      </c>
      <c r="AI25">
        <v>174003860</v>
      </c>
      <c r="AJ25">
        <v>108373589</v>
      </c>
      <c r="AK25">
        <v>97271515</v>
      </c>
      <c r="AL25">
        <v>96230939</v>
      </c>
      <c r="AM25">
        <v>53340485</v>
      </c>
      <c r="AN25">
        <v>94176060</v>
      </c>
      <c r="AO25">
        <v>49211659</v>
      </c>
      <c r="AP25">
        <v>63245519</v>
      </c>
      <c r="AQ25">
        <v>33899714.43</v>
      </c>
      <c r="AR25">
        <v>40257829</v>
      </c>
      <c r="AS25">
        <v>43493537.409999996</v>
      </c>
      <c r="AT25">
        <v>43577372</v>
      </c>
      <c r="AU25">
        <v>46985385.289999999</v>
      </c>
      <c r="AV25">
        <v>48968671</v>
      </c>
      <c r="AW25">
        <v>31396314</v>
      </c>
      <c r="AX25">
        <v>12585610</v>
      </c>
      <c r="AY25">
        <v>18910593</v>
      </c>
      <c r="AZ25">
        <v>15961932</v>
      </c>
      <c r="BA25">
        <v>13393049</v>
      </c>
      <c r="BB25">
        <v>15775934</v>
      </c>
      <c r="BC25"/>
    </row>
    <row r="26" spans="1:55" x14ac:dyDescent="0.3">
      <c r="A26" t="s">
        <v>1168</v>
      </c>
      <c r="B26">
        <v>22841857</v>
      </c>
      <c r="C26">
        <v>26443268</v>
      </c>
      <c r="D26">
        <v>22414376</v>
      </c>
      <c r="E26">
        <v>22824041</v>
      </c>
      <c r="F26">
        <v>19421268</v>
      </c>
      <c r="G26">
        <v>21678948</v>
      </c>
      <c r="H26">
        <v>24116409</v>
      </c>
      <c r="I26">
        <v>28661056</v>
      </c>
      <c r="J26">
        <v>27534262</v>
      </c>
      <c r="K26">
        <v>25488433</v>
      </c>
      <c r="L26">
        <v>26093423</v>
      </c>
      <c r="M26">
        <v>23797878</v>
      </c>
      <c r="N26">
        <v>25138979</v>
      </c>
      <c r="O26">
        <v>21248002</v>
      </c>
      <c r="P26">
        <v>24239420</v>
      </c>
      <c r="Q26">
        <v>27420735</v>
      </c>
      <c r="R26">
        <v>28100329</v>
      </c>
      <c r="S26">
        <v>19845973</v>
      </c>
      <c r="T26">
        <v>22717546</v>
      </c>
      <c r="U26">
        <v>24585538</v>
      </c>
      <c r="V26">
        <v>27440298</v>
      </c>
      <c r="W26">
        <v>23545166</v>
      </c>
      <c r="X26">
        <v>22061863</v>
      </c>
      <c r="Y26">
        <v>19420080</v>
      </c>
      <c r="Z26">
        <v>20354279</v>
      </c>
      <c r="AA26">
        <v>17343284</v>
      </c>
      <c r="AB26">
        <v>20439697</v>
      </c>
      <c r="AC26">
        <v>19263681</v>
      </c>
      <c r="AD26">
        <v>20347320</v>
      </c>
      <c r="AE26">
        <v>21797765</v>
      </c>
      <c r="AF26">
        <v>19189519</v>
      </c>
      <c r="AG26">
        <v>16612479</v>
      </c>
      <c r="AH26">
        <v>16561893</v>
      </c>
      <c r="AI26">
        <v>16347348</v>
      </c>
      <c r="AJ26">
        <v>22587114</v>
      </c>
      <c r="AK26">
        <v>17123557</v>
      </c>
      <c r="AL26">
        <v>15463332</v>
      </c>
      <c r="AM26">
        <v>11598165</v>
      </c>
      <c r="AN26">
        <v>12597215</v>
      </c>
      <c r="AO26">
        <v>13370423</v>
      </c>
      <c r="AP26">
        <v>14180653</v>
      </c>
      <c r="AQ26">
        <v>21621927.73</v>
      </c>
      <c r="AR26">
        <v>13238911</v>
      </c>
      <c r="AS26">
        <v>20307988.280000001</v>
      </c>
      <c r="AT26">
        <v>13343918</v>
      </c>
      <c r="AU26">
        <v>12755624.939999999</v>
      </c>
      <c r="AV26">
        <v>10620701</v>
      </c>
      <c r="AW26">
        <v>10703515</v>
      </c>
      <c r="AX26">
        <v>12389102</v>
      </c>
      <c r="AY26">
        <v>10882927</v>
      </c>
      <c r="AZ26">
        <v>9986703</v>
      </c>
      <c r="BA26">
        <v>9743152</v>
      </c>
      <c r="BB26">
        <v>7656579</v>
      </c>
      <c r="BC26"/>
    </row>
    <row r="27" spans="1:55" x14ac:dyDescent="0.3">
      <c r="A27" t="s">
        <v>1169</v>
      </c>
      <c r="B27">
        <v>206252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103507</v>
      </c>
      <c r="Q27">
        <v>102157</v>
      </c>
      <c r="R27">
        <v>0</v>
      </c>
      <c r="S27">
        <v>0</v>
      </c>
      <c r="T27">
        <v>532436</v>
      </c>
      <c r="U27">
        <v>0</v>
      </c>
      <c r="V27">
        <v>21446</v>
      </c>
      <c r="W27">
        <v>38890</v>
      </c>
      <c r="X27">
        <v>13147</v>
      </c>
      <c r="Y27">
        <v>123901</v>
      </c>
      <c r="Z27">
        <v>290472</v>
      </c>
      <c r="AA27">
        <v>0</v>
      </c>
      <c r="AB27">
        <v>59942</v>
      </c>
      <c r="AC27">
        <v>0</v>
      </c>
      <c r="AD27">
        <v>0</v>
      </c>
      <c r="AE27">
        <v>388850</v>
      </c>
      <c r="AF27">
        <v>427716</v>
      </c>
      <c r="AG27">
        <v>607532</v>
      </c>
      <c r="AH27">
        <v>832821</v>
      </c>
      <c r="AI27">
        <v>1102667</v>
      </c>
      <c r="AJ27">
        <v>1193839</v>
      </c>
      <c r="AK27">
        <v>1797365</v>
      </c>
      <c r="AL27">
        <v>2037931</v>
      </c>
      <c r="AM27">
        <v>2112573</v>
      </c>
      <c r="AN27">
        <v>2351369</v>
      </c>
      <c r="AO27">
        <v>2364152</v>
      </c>
      <c r="AP27">
        <v>2200772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/>
    </row>
    <row r="28" spans="1:55" x14ac:dyDescent="0.3">
      <c r="A28" t="s">
        <v>1170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103507</v>
      </c>
      <c r="Q28">
        <v>102157</v>
      </c>
      <c r="R28">
        <v>0</v>
      </c>
      <c r="S28">
        <v>0</v>
      </c>
      <c r="T28">
        <v>532436</v>
      </c>
      <c r="U28">
        <v>0</v>
      </c>
      <c r="V28">
        <v>21446</v>
      </c>
      <c r="W28">
        <v>38890</v>
      </c>
      <c r="X28">
        <v>13147</v>
      </c>
      <c r="Y28">
        <v>123901</v>
      </c>
      <c r="Z28">
        <v>290472</v>
      </c>
      <c r="AA28">
        <v>0</v>
      </c>
      <c r="AB28">
        <v>59942</v>
      </c>
      <c r="AC28">
        <v>0</v>
      </c>
      <c r="AD28">
        <v>0</v>
      </c>
      <c r="AE28">
        <v>388850</v>
      </c>
      <c r="AF28">
        <v>427716</v>
      </c>
      <c r="AG28">
        <v>607532</v>
      </c>
      <c r="AH28">
        <v>832821</v>
      </c>
      <c r="AI28">
        <v>1102667</v>
      </c>
      <c r="AJ28">
        <v>1193839</v>
      </c>
      <c r="AK28">
        <v>1797365</v>
      </c>
      <c r="AL28">
        <v>2037931</v>
      </c>
      <c r="AM28">
        <v>2112573</v>
      </c>
      <c r="AN28">
        <v>2351369</v>
      </c>
      <c r="AO28">
        <v>2364152</v>
      </c>
      <c r="AP28">
        <v>2200772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/>
    </row>
    <row r="29" spans="1:55" x14ac:dyDescent="0.3">
      <c r="A29" t="s">
        <v>1171</v>
      </c>
      <c r="B29">
        <v>206252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/>
    </row>
    <row r="30" spans="1:55" x14ac:dyDescent="0.3">
      <c r="A30" t="s">
        <v>1172</v>
      </c>
      <c r="B30">
        <v>40818047</v>
      </c>
      <c r="C30">
        <v>46826209</v>
      </c>
      <c r="D30">
        <v>40089499</v>
      </c>
      <c r="E30">
        <v>41491824</v>
      </c>
      <c r="F30">
        <v>69225485</v>
      </c>
      <c r="G30">
        <v>30244242</v>
      </c>
      <c r="H30">
        <v>33055154</v>
      </c>
      <c r="I30">
        <v>34048122</v>
      </c>
      <c r="J30">
        <v>24174770</v>
      </c>
      <c r="K30">
        <v>21739574</v>
      </c>
      <c r="L30">
        <v>23253479</v>
      </c>
      <c r="M30">
        <v>30033819</v>
      </c>
      <c r="N30">
        <v>35004910</v>
      </c>
      <c r="O30">
        <v>25401388</v>
      </c>
      <c r="P30">
        <v>24319032</v>
      </c>
      <c r="Q30">
        <v>24016047</v>
      </c>
      <c r="R30">
        <v>25639369</v>
      </c>
      <c r="S30">
        <v>31629510</v>
      </c>
      <c r="T30">
        <v>28529083</v>
      </c>
      <c r="U30">
        <v>32632399</v>
      </c>
      <c r="V30">
        <v>33243461</v>
      </c>
      <c r="W30">
        <v>33570889</v>
      </c>
      <c r="X30">
        <v>51386282</v>
      </c>
      <c r="Y30">
        <v>30149515</v>
      </c>
      <c r="Z30">
        <v>22448407</v>
      </c>
      <c r="AA30">
        <v>23249358</v>
      </c>
      <c r="AB30">
        <v>21517134</v>
      </c>
      <c r="AC30">
        <v>19814190</v>
      </c>
      <c r="AD30">
        <v>24473650</v>
      </c>
      <c r="AE30">
        <v>35463119</v>
      </c>
      <c r="AF30">
        <v>23523376</v>
      </c>
      <c r="AG30">
        <v>30894698</v>
      </c>
      <c r="AH30">
        <v>28097819</v>
      </c>
      <c r="AI30">
        <v>20139676</v>
      </c>
      <c r="AJ30">
        <v>19578018</v>
      </c>
      <c r="AK30">
        <v>23150959</v>
      </c>
      <c r="AL30">
        <v>17288564</v>
      </c>
      <c r="AM30">
        <v>27436187</v>
      </c>
      <c r="AN30">
        <v>26721611</v>
      </c>
      <c r="AO30">
        <v>19716976</v>
      </c>
      <c r="AP30">
        <v>21953391</v>
      </c>
      <c r="AQ30">
        <v>28398943.539999999</v>
      </c>
      <c r="AR30">
        <v>35434772</v>
      </c>
      <c r="AS30">
        <v>22475308.09</v>
      </c>
      <c r="AT30">
        <v>27272226</v>
      </c>
      <c r="AU30">
        <v>0</v>
      </c>
      <c r="AV30">
        <v>0</v>
      </c>
      <c r="AW30">
        <v>18743868</v>
      </c>
      <c r="AX30">
        <v>0</v>
      </c>
      <c r="AY30">
        <v>0</v>
      </c>
      <c r="AZ30">
        <v>0</v>
      </c>
      <c r="BA30">
        <v>0</v>
      </c>
      <c r="BB30">
        <v>0</v>
      </c>
      <c r="BC30"/>
    </row>
    <row r="31" spans="1:55" x14ac:dyDescent="0.3">
      <c r="A31" t="s">
        <v>1173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25109235.640000001</v>
      </c>
      <c r="AV31">
        <v>22027523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/>
    </row>
    <row r="32" spans="1:55" s="143" customFormat="1" x14ac:dyDescent="0.3">
      <c r="A32" s="142" t="s">
        <v>1174</v>
      </c>
      <c r="B32" s="142">
        <v>69253659</v>
      </c>
      <c r="C32" s="142">
        <v>69389789</v>
      </c>
      <c r="D32" s="142">
        <v>73406026</v>
      </c>
      <c r="E32" s="142">
        <v>71427005</v>
      </c>
      <c r="F32" s="142">
        <v>87937457</v>
      </c>
      <c r="G32" s="142">
        <v>81824302</v>
      </c>
      <c r="H32" s="142">
        <v>68449146</v>
      </c>
      <c r="I32" s="142">
        <v>68617839</v>
      </c>
      <c r="J32" s="142">
        <v>69947094</v>
      </c>
      <c r="K32" s="142">
        <v>70566887</v>
      </c>
      <c r="L32" s="142">
        <v>66944881</v>
      </c>
      <c r="M32" s="142">
        <v>67990043</v>
      </c>
      <c r="N32" s="142">
        <v>65835119</v>
      </c>
      <c r="O32" s="142">
        <v>70575042</v>
      </c>
      <c r="P32" s="142">
        <v>71205282</v>
      </c>
      <c r="Q32" s="142">
        <v>72148866</v>
      </c>
      <c r="R32" s="142">
        <v>72425821</v>
      </c>
      <c r="S32" s="142">
        <v>96375833</v>
      </c>
      <c r="T32" s="142">
        <v>81079352</v>
      </c>
      <c r="U32" s="142">
        <v>80267658</v>
      </c>
      <c r="V32" s="142">
        <v>89675851</v>
      </c>
      <c r="W32" s="142">
        <v>85577772</v>
      </c>
      <c r="X32" s="142">
        <v>79098721</v>
      </c>
      <c r="Y32" s="142">
        <v>83193244</v>
      </c>
      <c r="Z32" s="142">
        <v>84794003</v>
      </c>
      <c r="AA32" s="142">
        <v>87313756</v>
      </c>
      <c r="AB32" s="142">
        <v>72928795</v>
      </c>
      <c r="AC32" s="142">
        <v>73985636</v>
      </c>
      <c r="AD32" s="142">
        <v>62910166</v>
      </c>
      <c r="AE32" s="142">
        <v>71517579</v>
      </c>
      <c r="AF32" s="142">
        <v>87559116</v>
      </c>
      <c r="AG32" s="142">
        <v>95517181</v>
      </c>
      <c r="AH32" s="142">
        <v>84572017</v>
      </c>
      <c r="AI32" s="142">
        <v>87394426</v>
      </c>
      <c r="AJ32" s="142">
        <v>86951816</v>
      </c>
      <c r="AK32" s="142">
        <v>76549070</v>
      </c>
      <c r="AL32" s="142">
        <v>84333014</v>
      </c>
      <c r="AM32" s="142">
        <v>70303494</v>
      </c>
      <c r="AN32" s="142">
        <v>76728892</v>
      </c>
      <c r="AO32" s="142">
        <v>99917587</v>
      </c>
      <c r="AP32" s="142">
        <v>104495994</v>
      </c>
      <c r="AQ32" s="142">
        <v>96684035.040000007</v>
      </c>
      <c r="AR32" s="142">
        <v>78597305</v>
      </c>
      <c r="AS32" s="142">
        <v>100851352.81</v>
      </c>
      <c r="AT32" s="142">
        <v>98706768</v>
      </c>
      <c r="AU32" s="142">
        <v>78970753.989999995</v>
      </c>
      <c r="AV32" s="142">
        <v>80610592</v>
      </c>
      <c r="AW32" s="142">
        <v>80147810</v>
      </c>
      <c r="AX32" s="142">
        <v>113157431</v>
      </c>
      <c r="AY32" s="142">
        <v>138158882</v>
      </c>
      <c r="AZ32" s="142">
        <v>84397105</v>
      </c>
      <c r="BA32" s="142">
        <v>69838550</v>
      </c>
      <c r="BB32" s="142">
        <v>55726083</v>
      </c>
      <c r="BC32" s="142"/>
    </row>
    <row r="33" spans="1:55" x14ac:dyDescent="0.3">
      <c r="A33" t="s">
        <v>912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71205282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70303494</v>
      </c>
      <c r="AN33">
        <v>76728892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/>
    </row>
    <row r="34" spans="1:55" x14ac:dyDescent="0.3">
      <c r="A34" t="s">
        <v>1175</v>
      </c>
      <c r="B34">
        <v>69253659</v>
      </c>
      <c r="C34">
        <v>69389789</v>
      </c>
      <c r="D34">
        <v>73406026</v>
      </c>
      <c r="E34">
        <v>71427005</v>
      </c>
      <c r="F34">
        <v>87937457</v>
      </c>
      <c r="G34">
        <v>81824302</v>
      </c>
      <c r="H34">
        <v>68449146</v>
      </c>
      <c r="I34">
        <v>68617839</v>
      </c>
      <c r="J34">
        <v>69947094</v>
      </c>
      <c r="K34">
        <v>70566887</v>
      </c>
      <c r="L34">
        <v>66944881</v>
      </c>
      <c r="M34">
        <v>67990043</v>
      </c>
      <c r="N34">
        <v>65835119</v>
      </c>
      <c r="O34">
        <v>70575042</v>
      </c>
      <c r="P34">
        <v>0</v>
      </c>
      <c r="Q34">
        <v>72148866</v>
      </c>
      <c r="R34">
        <v>72425821</v>
      </c>
      <c r="S34">
        <v>96375833</v>
      </c>
      <c r="T34">
        <v>81079352</v>
      </c>
      <c r="U34">
        <v>80267658</v>
      </c>
      <c r="V34">
        <v>89675851</v>
      </c>
      <c r="W34">
        <v>85577772</v>
      </c>
      <c r="X34">
        <v>79098721</v>
      </c>
      <c r="Y34">
        <v>83193244</v>
      </c>
      <c r="Z34">
        <v>84794003</v>
      </c>
      <c r="AA34">
        <v>87313756</v>
      </c>
      <c r="AB34">
        <v>72928795</v>
      </c>
      <c r="AC34">
        <v>73985636</v>
      </c>
      <c r="AD34">
        <v>62910166</v>
      </c>
      <c r="AE34">
        <v>71517579</v>
      </c>
      <c r="AF34">
        <v>87559116</v>
      </c>
      <c r="AG34">
        <v>95517181</v>
      </c>
      <c r="AH34">
        <v>84572017</v>
      </c>
      <c r="AI34">
        <v>87394426</v>
      </c>
      <c r="AJ34">
        <v>86951816</v>
      </c>
      <c r="AK34">
        <v>76549070</v>
      </c>
      <c r="AL34">
        <v>84333014</v>
      </c>
      <c r="AM34">
        <v>0</v>
      </c>
      <c r="AN34">
        <v>0</v>
      </c>
      <c r="AO34">
        <v>99917587</v>
      </c>
      <c r="AP34">
        <v>104495994</v>
      </c>
      <c r="AQ34">
        <v>96684035.040000007</v>
      </c>
      <c r="AR34">
        <v>78597305</v>
      </c>
      <c r="AS34">
        <v>100851352.81</v>
      </c>
      <c r="AT34">
        <v>98706768</v>
      </c>
      <c r="AU34">
        <v>78970753.989999995</v>
      </c>
      <c r="AV34">
        <v>80610592</v>
      </c>
      <c r="AW34">
        <v>80147810</v>
      </c>
      <c r="AX34">
        <v>113157431</v>
      </c>
      <c r="AY34">
        <v>138158882</v>
      </c>
      <c r="AZ34">
        <v>84397105</v>
      </c>
      <c r="BA34">
        <v>69838550</v>
      </c>
      <c r="BB34">
        <v>55726083</v>
      </c>
      <c r="BC34"/>
    </row>
    <row r="35" spans="1:55" x14ac:dyDescent="0.3">
      <c r="A35" t="s">
        <v>1176</v>
      </c>
      <c r="B35">
        <v>479225302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/>
    </row>
    <row r="36" spans="1:55" x14ac:dyDescent="0.3">
      <c r="A36" t="s">
        <v>1177</v>
      </c>
      <c r="B36">
        <v>40787128</v>
      </c>
      <c r="C36">
        <v>40382546</v>
      </c>
      <c r="D36">
        <v>42596290</v>
      </c>
      <c r="E36">
        <v>38051770</v>
      </c>
      <c r="F36">
        <v>35185136</v>
      </c>
      <c r="G36">
        <v>29292247</v>
      </c>
      <c r="H36">
        <v>29121978</v>
      </c>
      <c r="I36">
        <v>25905661</v>
      </c>
      <c r="J36">
        <v>24440639</v>
      </c>
      <c r="K36">
        <v>24489636</v>
      </c>
      <c r="L36">
        <v>24409574</v>
      </c>
      <c r="M36">
        <v>24301405</v>
      </c>
      <c r="N36">
        <v>24397995</v>
      </c>
      <c r="O36">
        <v>25399890</v>
      </c>
      <c r="P36">
        <v>23810785</v>
      </c>
      <c r="Q36">
        <v>26285650</v>
      </c>
      <c r="R36">
        <v>25400667</v>
      </c>
      <c r="S36">
        <v>25726885</v>
      </c>
      <c r="T36">
        <v>27111863</v>
      </c>
      <c r="U36">
        <v>24336238</v>
      </c>
      <c r="V36">
        <v>24381086</v>
      </c>
      <c r="W36">
        <v>21839080</v>
      </c>
      <c r="X36">
        <v>22563647</v>
      </c>
      <c r="Y36">
        <v>21907731</v>
      </c>
      <c r="Z36">
        <v>21683688</v>
      </c>
      <c r="AA36">
        <v>21560164</v>
      </c>
      <c r="AB36">
        <v>18689151</v>
      </c>
      <c r="AC36">
        <v>19314583</v>
      </c>
      <c r="AD36">
        <v>18906080</v>
      </c>
      <c r="AE36">
        <v>20245750</v>
      </c>
      <c r="AF36">
        <v>20500327</v>
      </c>
      <c r="AG36">
        <v>17155675</v>
      </c>
      <c r="AH36">
        <v>25695321</v>
      </c>
      <c r="AI36">
        <v>17662637</v>
      </c>
      <c r="AJ36">
        <v>17824510</v>
      </c>
      <c r="AK36">
        <v>13352018</v>
      </c>
      <c r="AL36">
        <v>14169778</v>
      </c>
      <c r="AM36">
        <v>13369300</v>
      </c>
      <c r="AN36">
        <v>21419634</v>
      </c>
      <c r="AO36">
        <v>12483809</v>
      </c>
      <c r="AP36">
        <v>17140812</v>
      </c>
      <c r="AQ36">
        <v>12325806.449999999</v>
      </c>
      <c r="AR36">
        <v>6731433</v>
      </c>
      <c r="AS36">
        <v>6176689.9000000004</v>
      </c>
      <c r="AT36">
        <v>5461218</v>
      </c>
      <c r="AU36">
        <v>6946027.9299999997</v>
      </c>
      <c r="AV36">
        <v>5241962</v>
      </c>
      <c r="AW36">
        <v>4793415</v>
      </c>
      <c r="AX36">
        <v>484379</v>
      </c>
      <c r="AY36">
        <v>491592</v>
      </c>
      <c r="AZ36">
        <v>517483</v>
      </c>
      <c r="BA36">
        <v>635346</v>
      </c>
      <c r="BB36">
        <v>949507</v>
      </c>
      <c r="BC36"/>
    </row>
    <row r="37" spans="1:55" x14ac:dyDescent="0.3">
      <c r="A37" t="s">
        <v>928</v>
      </c>
      <c r="B37">
        <v>1672912</v>
      </c>
      <c r="C37">
        <v>1694649</v>
      </c>
      <c r="D37">
        <v>1683074</v>
      </c>
      <c r="E37">
        <v>1642500</v>
      </c>
      <c r="F37">
        <v>1483217</v>
      </c>
      <c r="G37">
        <v>1512456</v>
      </c>
      <c r="H37">
        <v>1558342</v>
      </c>
      <c r="I37">
        <v>1598014</v>
      </c>
      <c r="J37">
        <v>1603958</v>
      </c>
      <c r="K37">
        <v>1615016</v>
      </c>
      <c r="L37">
        <v>1660114</v>
      </c>
      <c r="M37">
        <v>1715377</v>
      </c>
      <c r="N37">
        <v>1811049</v>
      </c>
      <c r="O37">
        <v>1905946</v>
      </c>
      <c r="P37">
        <v>2061742</v>
      </c>
      <c r="Q37">
        <v>2061970</v>
      </c>
      <c r="R37">
        <v>1802963</v>
      </c>
      <c r="S37">
        <v>1806825</v>
      </c>
      <c r="T37">
        <v>1864840</v>
      </c>
      <c r="U37">
        <v>1882040</v>
      </c>
      <c r="V37">
        <v>1899734</v>
      </c>
      <c r="W37">
        <v>1907000</v>
      </c>
      <c r="X37">
        <v>1908405</v>
      </c>
      <c r="Y37">
        <v>1897567</v>
      </c>
      <c r="Z37">
        <v>1884001</v>
      </c>
      <c r="AA37">
        <v>1868948</v>
      </c>
      <c r="AB37">
        <v>1860664</v>
      </c>
      <c r="AC37">
        <v>1812450</v>
      </c>
      <c r="AD37">
        <v>1343214</v>
      </c>
      <c r="AE37">
        <v>1304706</v>
      </c>
      <c r="AF37">
        <v>1314390</v>
      </c>
      <c r="AG37">
        <v>1429961</v>
      </c>
      <c r="AH37">
        <v>1768941</v>
      </c>
      <c r="AI37">
        <v>1545773</v>
      </c>
      <c r="AJ37">
        <v>1285223</v>
      </c>
      <c r="AK37">
        <v>1205913</v>
      </c>
      <c r="AL37">
        <v>1175453</v>
      </c>
      <c r="AM37">
        <v>1062656</v>
      </c>
      <c r="AN37">
        <v>1648875</v>
      </c>
      <c r="AO37">
        <v>1657944</v>
      </c>
      <c r="AP37">
        <v>6673981</v>
      </c>
      <c r="AQ37">
        <v>6640216.3200000003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/>
    </row>
    <row r="38" spans="1:55" x14ac:dyDescent="0.3">
      <c r="A38" t="s">
        <v>1178</v>
      </c>
      <c r="B38">
        <v>67079100</v>
      </c>
      <c r="C38">
        <v>549979310</v>
      </c>
      <c r="D38">
        <v>521089612</v>
      </c>
      <c r="E38">
        <v>523906195</v>
      </c>
      <c r="F38">
        <v>514422937</v>
      </c>
      <c r="G38">
        <v>521944825</v>
      </c>
      <c r="H38">
        <v>502890669</v>
      </c>
      <c r="I38">
        <v>502997458</v>
      </c>
      <c r="J38">
        <v>480598502</v>
      </c>
      <c r="K38">
        <v>470365698</v>
      </c>
      <c r="L38">
        <v>453618475</v>
      </c>
      <c r="M38">
        <v>440032231</v>
      </c>
      <c r="N38">
        <v>436286807</v>
      </c>
      <c r="O38">
        <v>420527607</v>
      </c>
      <c r="P38">
        <v>409197704</v>
      </c>
      <c r="Q38">
        <v>390903733</v>
      </c>
      <c r="R38">
        <v>372397993</v>
      </c>
      <c r="S38">
        <v>361683520</v>
      </c>
      <c r="T38">
        <v>341708079</v>
      </c>
      <c r="U38">
        <v>327766079</v>
      </c>
      <c r="V38">
        <v>324942990</v>
      </c>
      <c r="W38">
        <v>299768872</v>
      </c>
      <c r="X38">
        <v>287569355</v>
      </c>
      <c r="Y38">
        <v>277990843</v>
      </c>
      <c r="Z38">
        <v>264270679</v>
      </c>
      <c r="AA38">
        <v>251590408</v>
      </c>
      <c r="AB38">
        <v>238066807</v>
      </c>
      <c r="AC38">
        <v>230084745</v>
      </c>
      <c r="AD38">
        <v>217986803</v>
      </c>
      <c r="AE38">
        <v>205082176</v>
      </c>
      <c r="AF38">
        <v>191378745</v>
      </c>
      <c r="AG38">
        <v>187307912</v>
      </c>
      <c r="AH38">
        <v>179617509</v>
      </c>
      <c r="AI38">
        <v>167044714</v>
      </c>
      <c r="AJ38">
        <v>155937221</v>
      </c>
      <c r="AK38">
        <v>147295172</v>
      </c>
      <c r="AL38">
        <v>141596497</v>
      </c>
      <c r="AM38">
        <v>134522247</v>
      </c>
      <c r="AN38">
        <v>126156257</v>
      </c>
      <c r="AO38">
        <v>116576969</v>
      </c>
      <c r="AP38">
        <v>113457690</v>
      </c>
      <c r="AQ38">
        <v>106432982.75</v>
      </c>
      <c r="AR38">
        <v>98255037</v>
      </c>
      <c r="AS38">
        <v>95655098.579999998</v>
      </c>
      <c r="AT38">
        <v>88414497</v>
      </c>
      <c r="AU38">
        <v>80317047.219999999</v>
      </c>
      <c r="AV38">
        <v>17080632</v>
      </c>
      <c r="AW38">
        <v>15708078</v>
      </c>
      <c r="AX38">
        <v>47524361</v>
      </c>
      <c r="AY38">
        <v>53498131</v>
      </c>
      <c r="AZ38">
        <v>32775392</v>
      </c>
      <c r="BA38">
        <v>37204136</v>
      </c>
      <c r="BB38">
        <v>38409155</v>
      </c>
      <c r="BC38"/>
    </row>
    <row r="39" spans="1:55" x14ac:dyDescent="0.3">
      <c r="A39" t="s">
        <v>931</v>
      </c>
      <c r="B39">
        <v>3260148688</v>
      </c>
      <c r="C39">
        <v>3167511710</v>
      </c>
      <c r="D39">
        <v>3089066396</v>
      </c>
      <c r="E39">
        <v>3135107579</v>
      </c>
      <c r="F39">
        <v>3033814358</v>
      </c>
      <c r="G39">
        <v>2840174270</v>
      </c>
      <c r="H39">
        <v>2791550954</v>
      </c>
      <c r="I39">
        <v>2813768779</v>
      </c>
      <c r="J39">
        <v>2714117289</v>
      </c>
      <c r="K39">
        <v>2737268887</v>
      </c>
      <c r="L39">
        <v>2640480385</v>
      </c>
      <c r="M39">
        <v>2624009967</v>
      </c>
      <c r="N39">
        <v>2593729763</v>
      </c>
      <c r="O39">
        <v>2513018479</v>
      </c>
      <c r="P39">
        <v>2483603353</v>
      </c>
      <c r="Q39">
        <v>2484351923</v>
      </c>
      <c r="R39">
        <v>2480723467</v>
      </c>
      <c r="S39">
        <v>2491955984</v>
      </c>
      <c r="T39">
        <v>2400371869</v>
      </c>
      <c r="U39">
        <v>2375344847</v>
      </c>
      <c r="V39">
        <v>2325309485</v>
      </c>
      <c r="W39">
        <v>2243092423</v>
      </c>
      <c r="X39">
        <v>2231866555</v>
      </c>
      <c r="Y39">
        <v>2213567663</v>
      </c>
      <c r="Z39">
        <v>2180644953</v>
      </c>
      <c r="AA39">
        <v>2108450738</v>
      </c>
      <c r="AB39">
        <v>2143652667</v>
      </c>
      <c r="AC39">
        <v>2080975011</v>
      </c>
      <c r="AD39">
        <v>2057978524</v>
      </c>
      <c r="AE39">
        <v>2053037874</v>
      </c>
      <c r="AF39">
        <v>2013315040</v>
      </c>
      <c r="AG39">
        <v>2007654092</v>
      </c>
      <c r="AH39">
        <v>1896631742</v>
      </c>
      <c r="AI39">
        <v>1876621230</v>
      </c>
      <c r="AJ39">
        <v>1812025897</v>
      </c>
      <c r="AK39">
        <v>1703375844</v>
      </c>
      <c r="AL39">
        <v>1677982396</v>
      </c>
      <c r="AM39">
        <v>1555974442</v>
      </c>
      <c r="AN39">
        <v>1616976746</v>
      </c>
      <c r="AO39">
        <v>1517804163</v>
      </c>
      <c r="AP39">
        <v>1525739121</v>
      </c>
      <c r="AQ39">
        <v>1406040098.1800001</v>
      </c>
      <c r="AR39">
        <v>1314832054</v>
      </c>
      <c r="AS39">
        <v>1317487401.3900001</v>
      </c>
      <c r="AT39">
        <v>1284712239</v>
      </c>
      <c r="AU39">
        <v>1226575997.49</v>
      </c>
      <c r="AV39">
        <v>1122740146</v>
      </c>
      <c r="AW39">
        <v>1070518400</v>
      </c>
      <c r="AX39">
        <v>1100247333</v>
      </c>
      <c r="AY39">
        <v>1189891896</v>
      </c>
      <c r="AZ39">
        <v>1015855527</v>
      </c>
      <c r="BA39">
        <v>967943732</v>
      </c>
      <c r="BB39">
        <v>994130212</v>
      </c>
      <c r="BC39"/>
    </row>
    <row r="40" spans="1:55" x14ac:dyDescent="0.3">
      <c r="A40" t="s">
        <v>932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:55" x14ac:dyDescent="0.3">
      <c r="A41" t="s">
        <v>933</v>
      </c>
      <c r="B41">
        <v>30246821</v>
      </c>
      <c r="C41">
        <v>30246821</v>
      </c>
      <c r="D41">
        <v>30246821</v>
      </c>
      <c r="E41">
        <v>30486147</v>
      </c>
      <c r="F41">
        <v>30486147</v>
      </c>
      <c r="G41">
        <v>30486147</v>
      </c>
      <c r="H41">
        <v>30486147</v>
      </c>
      <c r="I41">
        <v>30486147</v>
      </c>
      <c r="J41">
        <v>30486147</v>
      </c>
      <c r="K41">
        <v>30486147</v>
      </c>
      <c r="L41">
        <v>30486147</v>
      </c>
      <c r="M41">
        <v>30486147</v>
      </c>
      <c r="N41">
        <v>30486147</v>
      </c>
      <c r="O41">
        <v>30486147</v>
      </c>
      <c r="P41">
        <v>30486147</v>
      </c>
      <c r="Q41">
        <v>30486147</v>
      </c>
      <c r="R41">
        <v>30486147</v>
      </c>
      <c r="S41">
        <v>30486147</v>
      </c>
      <c r="T41">
        <v>30486147</v>
      </c>
      <c r="U41">
        <v>30486147</v>
      </c>
      <c r="V41">
        <v>30486147</v>
      </c>
      <c r="W41">
        <v>30486147</v>
      </c>
      <c r="X41">
        <v>30486147</v>
      </c>
      <c r="Y41">
        <v>30486147</v>
      </c>
      <c r="Z41">
        <v>30486147</v>
      </c>
      <c r="AA41">
        <v>30486147</v>
      </c>
      <c r="AB41">
        <v>30486147</v>
      </c>
      <c r="AC41">
        <v>30486147</v>
      </c>
      <c r="AD41">
        <v>30486147</v>
      </c>
      <c r="AE41">
        <v>30486147</v>
      </c>
      <c r="AF41">
        <v>30486147</v>
      </c>
      <c r="AG41">
        <v>30486147</v>
      </c>
      <c r="AH41">
        <v>30486147</v>
      </c>
      <c r="AI41">
        <v>30486147</v>
      </c>
      <c r="AJ41">
        <v>30486147</v>
      </c>
      <c r="AK41">
        <v>30486147</v>
      </c>
      <c r="AL41">
        <v>30486147</v>
      </c>
      <c r="AM41">
        <v>30486147</v>
      </c>
      <c r="AN41">
        <v>30486147</v>
      </c>
      <c r="AO41">
        <v>30486147</v>
      </c>
      <c r="AP41">
        <v>30486147</v>
      </c>
      <c r="AQ41">
        <v>30486146.969999999</v>
      </c>
      <c r="AR41">
        <v>30486147</v>
      </c>
      <c r="AS41">
        <v>30486146.969999999</v>
      </c>
      <c r="AT41">
        <v>30486147</v>
      </c>
      <c r="AU41">
        <v>30486146.969999999</v>
      </c>
      <c r="AV41">
        <v>30486147</v>
      </c>
      <c r="AW41">
        <v>30486147</v>
      </c>
      <c r="AX41">
        <v>30486147</v>
      </c>
      <c r="AY41">
        <v>30486147</v>
      </c>
      <c r="AZ41">
        <v>30486147</v>
      </c>
      <c r="BA41">
        <v>30486147</v>
      </c>
      <c r="BB41">
        <v>30486147</v>
      </c>
      <c r="BC41"/>
    </row>
    <row r="42" spans="1:55" s="143" customFormat="1" x14ac:dyDescent="0.3">
      <c r="A42" t="s">
        <v>934</v>
      </c>
      <c r="B42">
        <v>30246821</v>
      </c>
      <c r="C42">
        <v>30246821</v>
      </c>
      <c r="D42">
        <v>30246821</v>
      </c>
      <c r="E42">
        <v>30486147</v>
      </c>
      <c r="F42">
        <v>30486147</v>
      </c>
      <c r="G42">
        <v>30486147</v>
      </c>
      <c r="H42">
        <v>30486147</v>
      </c>
      <c r="I42">
        <v>30486147</v>
      </c>
      <c r="J42">
        <v>30486147</v>
      </c>
      <c r="K42">
        <v>30486147</v>
      </c>
      <c r="L42">
        <v>30486147</v>
      </c>
      <c r="M42">
        <v>30486147</v>
      </c>
      <c r="N42">
        <v>30486147</v>
      </c>
      <c r="O42">
        <v>30486147</v>
      </c>
      <c r="P42">
        <v>30486147</v>
      </c>
      <c r="Q42">
        <v>30486147</v>
      </c>
      <c r="R42">
        <v>30486147</v>
      </c>
      <c r="S42">
        <v>30486147</v>
      </c>
      <c r="T42">
        <v>30486147</v>
      </c>
      <c r="U42">
        <v>30486147</v>
      </c>
      <c r="V42">
        <v>30486147</v>
      </c>
      <c r="W42">
        <v>30486147</v>
      </c>
      <c r="X42">
        <v>30486147</v>
      </c>
      <c r="Y42">
        <v>30486147</v>
      </c>
      <c r="Z42">
        <v>30486147</v>
      </c>
      <c r="AA42">
        <v>30486147</v>
      </c>
      <c r="AB42">
        <v>30486147</v>
      </c>
      <c r="AC42">
        <v>30486147</v>
      </c>
      <c r="AD42">
        <v>30486147</v>
      </c>
      <c r="AE42">
        <v>30486147</v>
      </c>
      <c r="AF42">
        <v>30486147</v>
      </c>
      <c r="AG42">
        <v>30486147</v>
      </c>
      <c r="AH42">
        <v>30486147</v>
      </c>
      <c r="AI42">
        <v>30486147</v>
      </c>
      <c r="AJ42">
        <v>30486147</v>
      </c>
      <c r="AK42">
        <v>30486147</v>
      </c>
      <c r="AL42">
        <v>30486147</v>
      </c>
      <c r="AM42">
        <v>30486147</v>
      </c>
      <c r="AN42">
        <v>30486147</v>
      </c>
      <c r="AO42">
        <v>30486147</v>
      </c>
      <c r="AP42">
        <v>30486147</v>
      </c>
      <c r="AQ42">
        <v>30486146.969999999</v>
      </c>
      <c r="AR42">
        <v>30486147</v>
      </c>
      <c r="AS42">
        <v>30486146.969999999</v>
      </c>
      <c r="AT42">
        <v>30486147</v>
      </c>
      <c r="AU42">
        <v>30486146.969999999</v>
      </c>
      <c r="AV42">
        <v>30486147</v>
      </c>
      <c r="AW42">
        <v>30486147</v>
      </c>
      <c r="AX42">
        <v>30486147</v>
      </c>
      <c r="AY42">
        <v>30486147</v>
      </c>
      <c r="AZ42">
        <v>30486147</v>
      </c>
      <c r="BA42">
        <v>30486147</v>
      </c>
      <c r="BB42">
        <v>30486147</v>
      </c>
      <c r="BC42"/>
    </row>
    <row r="43" spans="1:55" x14ac:dyDescent="0.3">
      <c r="A43" t="s">
        <v>935</v>
      </c>
      <c r="B43">
        <v>23693276</v>
      </c>
      <c r="C43">
        <v>23693276</v>
      </c>
      <c r="D43">
        <v>23693276</v>
      </c>
      <c r="E43">
        <v>23932602</v>
      </c>
      <c r="F43">
        <v>23932602</v>
      </c>
      <c r="G43">
        <v>23932602</v>
      </c>
      <c r="H43">
        <v>23932602</v>
      </c>
      <c r="I43">
        <v>23932602</v>
      </c>
      <c r="J43">
        <v>23932602</v>
      </c>
      <c r="K43">
        <v>23932602</v>
      </c>
      <c r="L43">
        <v>23932602</v>
      </c>
      <c r="M43">
        <v>23932602</v>
      </c>
      <c r="N43">
        <v>23932602</v>
      </c>
      <c r="O43">
        <v>23932602</v>
      </c>
      <c r="P43">
        <v>23932602</v>
      </c>
      <c r="Q43">
        <v>23932602</v>
      </c>
      <c r="R43">
        <v>23932602</v>
      </c>
      <c r="S43">
        <v>23932602</v>
      </c>
      <c r="T43">
        <v>23932602</v>
      </c>
      <c r="U43">
        <v>23932602</v>
      </c>
      <c r="V43">
        <v>23932602</v>
      </c>
      <c r="W43">
        <v>23932602</v>
      </c>
      <c r="X43">
        <v>23932602</v>
      </c>
      <c r="Y43">
        <v>23932602</v>
      </c>
      <c r="Z43">
        <v>23932602</v>
      </c>
      <c r="AA43">
        <v>23932602</v>
      </c>
      <c r="AB43">
        <v>23932602</v>
      </c>
      <c r="AC43">
        <v>23932602</v>
      </c>
      <c r="AD43">
        <v>23932602</v>
      </c>
      <c r="AE43">
        <v>23932602</v>
      </c>
      <c r="AF43">
        <v>23932602</v>
      </c>
      <c r="AG43">
        <v>23932602</v>
      </c>
      <c r="AH43">
        <v>23932602</v>
      </c>
      <c r="AI43">
        <v>23932602</v>
      </c>
      <c r="AJ43">
        <v>23932602</v>
      </c>
      <c r="AK43">
        <v>23932602</v>
      </c>
      <c r="AL43">
        <v>23932602</v>
      </c>
      <c r="AM43">
        <v>23932602</v>
      </c>
      <c r="AN43">
        <v>23932602</v>
      </c>
      <c r="AO43">
        <v>23932602</v>
      </c>
      <c r="AP43">
        <v>23932602</v>
      </c>
      <c r="AQ43">
        <v>23932601.93</v>
      </c>
      <c r="AR43">
        <v>23932602</v>
      </c>
      <c r="AS43">
        <v>23932601.93</v>
      </c>
      <c r="AT43">
        <v>23932602</v>
      </c>
      <c r="AU43">
        <v>23932601.93</v>
      </c>
      <c r="AV43">
        <v>23932602</v>
      </c>
      <c r="AW43">
        <v>23932602</v>
      </c>
      <c r="AX43">
        <v>23932602</v>
      </c>
      <c r="AY43">
        <v>23932602</v>
      </c>
      <c r="AZ43">
        <v>23932602</v>
      </c>
      <c r="BA43">
        <v>23932602</v>
      </c>
      <c r="BB43">
        <v>23932602</v>
      </c>
      <c r="BC43"/>
    </row>
    <row r="44" spans="1:55" x14ac:dyDescent="0.3">
      <c r="A44" t="s">
        <v>936</v>
      </c>
      <c r="B44">
        <v>23693276</v>
      </c>
      <c r="C44">
        <v>23693276</v>
      </c>
      <c r="D44">
        <v>23693276</v>
      </c>
      <c r="E44">
        <v>23932602</v>
      </c>
      <c r="F44">
        <v>23932602</v>
      </c>
      <c r="G44">
        <v>23932602</v>
      </c>
      <c r="H44">
        <v>23932602</v>
      </c>
      <c r="I44">
        <v>23932602</v>
      </c>
      <c r="J44">
        <v>23932602</v>
      </c>
      <c r="K44">
        <v>23932602</v>
      </c>
      <c r="L44">
        <v>23932602</v>
      </c>
      <c r="M44">
        <v>23932602</v>
      </c>
      <c r="N44">
        <v>23932602</v>
      </c>
      <c r="O44">
        <v>23932602</v>
      </c>
      <c r="P44">
        <v>23932602</v>
      </c>
      <c r="Q44">
        <v>23932602</v>
      </c>
      <c r="R44">
        <v>23932602</v>
      </c>
      <c r="S44">
        <v>23932602</v>
      </c>
      <c r="T44">
        <v>23932602</v>
      </c>
      <c r="U44">
        <v>23932602</v>
      </c>
      <c r="V44">
        <v>23932602</v>
      </c>
      <c r="W44">
        <v>23932602</v>
      </c>
      <c r="X44">
        <v>23932602</v>
      </c>
      <c r="Y44">
        <v>23932602</v>
      </c>
      <c r="Z44">
        <v>23932602</v>
      </c>
      <c r="AA44">
        <v>23932602</v>
      </c>
      <c r="AB44">
        <v>23932602</v>
      </c>
      <c r="AC44">
        <v>23932602</v>
      </c>
      <c r="AD44">
        <v>23932602</v>
      </c>
      <c r="AE44">
        <v>23932602</v>
      </c>
      <c r="AF44">
        <v>23932602</v>
      </c>
      <c r="AG44">
        <v>23932602</v>
      </c>
      <c r="AH44">
        <v>23932602</v>
      </c>
      <c r="AI44">
        <v>23932602</v>
      </c>
      <c r="AJ44">
        <v>23932602</v>
      </c>
      <c r="AK44">
        <v>23932602</v>
      </c>
      <c r="AL44">
        <v>23932602</v>
      </c>
      <c r="AM44">
        <v>23932602</v>
      </c>
      <c r="AN44">
        <v>23932602</v>
      </c>
      <c r="AO44">
        <v>23932602</v>
      </c>
      <c r="AP44">
        <v>23932602</v>
      </c>
      <c r="AQ44">
        <v>23932601.93</v>
      </c>
      <c r="AR44">
        <v>23932602</v>
      </c>
      <c r="AS44">
        <v>23932601.93</v>
      </c>
      <c r="AT44">
        <v>23932602</v>
      </c>
      <c r="AU44">
        <v>23932601.93</v>
      </c>
      <c r="AV44">
        <v>23932602</v>
      </c>
      <c r="AW44">
        <v>23932602</v>
      </c>
      <c r="AX44">
        <v>23932602</v>
      </c>
      <c r="AY44">
        <v>23932602</v>
      </c>
      <c r="AZ44">
        <v>23932602</v>
      </c>
      <c r="BA44">
        <v>23932602</v>
      </c>
      <c r="BB44">
        <v>23932602</v>
      </c>
      <c r="BC44"/>
    </row>
    <row r="45" spans="1:55" x14ac:dyDescent="0.3">
      <c r="A45" t="s">
        <v>937</v>
      </c>
      <c r="B45">
        <v>18103110</v>
      </c>
      <c r="C45">
        <v>18103110</v>
      </c>
      <c r="D45">
        <v>18103110</v>
      </c>
      <c r="E45">
        <v>18103110</v>
      </c>
      <c r="F45">
        <v>18103110</v>
      </c>
      <c r="G45">
        <v>18103110</v>
      </c>
      <c r="H45">
        <v>18103110</v>
      </c>
      <c r="I45">
        <v>18103110</v>
      </c>
      <c r="J45">
        <v>18103110</v>
      </c>
      <c r="K45">
        <v>18103110</v>
      </c>
      <c r="L45">
        <v>18103110</v>
      </c>
      <c r="M45">
        <v>18103110</v>
      </c>
      <c r="N45">
        <v>18103110</v>
      </c>
      <c r="O45">
        <v>18103110</v>
      </c>
      <c r="P45">
        <v>18103110</v>
      </c>
      <c r="Q45">
        <v>18103110</v>
      </c>
      <c r="R45">
        <v>18103110</v>
      </c>
      <c r="S45">
        <v>18103110</v>
      </c>
      <c r="T45">
        <v>18103110</v>
      </c>
      <c r="U45">
        <v>18103110</v>
      </c>
      <c r="V45">
        <v>18103110</v>
      </c>
      <c r="W45">
        <v>18103110</v>
      </c>
      <c r="X45">
        <v>18103110</v>
      </c>
      <c r="Y45">
        <v>18103110</v>
      </c>
      <c r="Z45">
        <v>18103110</v>
      </c>
      <c r="AA45">
        <v>18103110</v>
      </c>
      <c r="AB45">
        <v>18103110</v>
      </c>
      <c r="AC45">
        <v>18103110</v>
      </c>
      <c r="AD45">
        <v>18103110</v>
      </c>
      <c r="AE45">
        <v>18103110</v>
      </c>
      <c r="AF45">
        <v>18103110</v>
      </c>
      <c r="AG45">
        <v>18103110</v>
      </c>
      <c r="AH45">
        <v>18103110</v>
      </c>
      <c r="AI45">
        <v>18103110</v>
      </c>
      <c r="AJ45">
        <v>18103110</v>
      </c>
      <c r="AK45">
        <v>18103110</v>
      </c>
      <c r="AL45">
        <v>18103110</v>
      </c>
      <c r="AM45">
        <v>18103110</v>
      </c>
      <c r="AN45">
        <v>18103110</v>
      </c>
      <c r="AO45">
        <v>18103110</v>
      </c>
      <c r="AP45">
        <v>18103110</v>
      </c>
      <c r="AQ45">
        <v>18103109.98</v>
      </c>
      <c r="AR45">
        <v>18103110</v>
      </c>
      <c r="AS45">
        <v>18103109.98</v>
      </c>
      <c r="AT45">
        <v>18103110</v>
      </c>
      <c r="AU45">
        <v>18103109.98</v>
      </c>
      <c r="AV45">
        <v>18103110</v>
      </c>
      <c r="AW45">
        <v>18103110</v>
      </c>
      <c r="AX45">
        <v>18103110</v>
      </c>
      <c r="AY45">
        <v>18103110</v>
      </c>
      <c r="AZ45">
        <v>18103110</v>
      </c>
      <c r="BA45">
        <v>18103110</v>
      </c>
      <c r="BB45">
        <v>18103110</v>
      </c>
      <c r="BC45"/>
    </row>
    <row r="46" spans="1:55" s="143" customFormat="1" x14ac:dyDescent="0.3">
      <c r="A46" t="s">
        <v>938</v>
      </c>
      <c r="B46">
        <v>18103110</v>
      </c>
      <c r="C46">
        <v>18103110</v>
      </c>
      <c r="D46">
        <v>18103110</v>
      </c>
      <c r="E46">
        <v>18103110</v>
      </c>
      <c r="F46">
        <v>18103110</v>
      </c>
      <c r="G46">
        <v>18103110</v>
      </c>
      <c r="H46">
        <v>18103110</v>
      </c>
      <c r="I46">
        <v>18103110</v>
      </c>
      <c r="J46">
        <v>18103110</v>
      </c>
      <c r="K46">
        <v>18103110</v>
      </c>
      <c r="L46">
        <v>18103110</v>
      </c>
      <c r="M46">
        <v>18103110</v>
      </c>
      <c r="N46">
        <v>18103110</v>
      </c>
      <c r="O46">
        <v>18103110</v>
      </c>
      <c r="P46">
        <v>18103110</v>
      </c>
      <c r="Q46">
        <v>18103110</v>
      </c>
      <c r="R46">
        <v>18103110</v>
      </c>
      <c r="S46">
        <v>18103110</v>
      </c>
      <c r="T46">
        <v>18103110</v>
      </c>
      <c r="U46">
        <v>18103110</v>
      </c>
      <c r="V46">
        <v>18103110</v>
      </c>
      <c r="W46">
        <v>18103110</v>
      </c>
      <c r="X46">
        <v>18103110</v>
      </c>
      <c r="Y46">
        <v>18103110</v>
      </c>
      <c r="Z46">
        <v>18103110</v>
      </c>
      <c r="AA46">
        <v>18103110</v>
      </c>
      <c r="AB46">
        <v>18103110</v>
      </c>
      <c r="AC46">
        <v>18103110</v>
      </c>
      <c r="AD46">
        <v>18103110</v>
      </c>
      <c r="AE46">
        <v>18103110</v>
      </c>
      <c r="AF46">
        <v>18103110</v>
      </c>
      <c r="AG46">
        <v>18103110</v>
      </c>
      <c r="AH46">
        <v>18103110</v>
      </c>
      <c r="AI46">
        <v>18103110</v>
      </c>
      <c r="AJ46">
        <v>18103110</v>
      </c>
      <c r="AK46">
        <v>18103110</v>
      </c>
      <c r="AL46">
        <v>18103110</v>
      </c>
      <c r="AM46">
        <v>18103110</v>
      </c>
      <c r="AN46">
        <v>18103110</v>
      </c>
      <c r="AO46">
        <v>18103110</v>
      </c>
      <c r="AP46">
        <v>18103110</v>
      </c>
      <c r="AQ46">
        <v>18103109.98</v>
      </c>
      <c r="AR46">
        <v>18103110</v>
      </c>
      <c r="AS46">
        <v>18103109.98</v>
      </c>
      <c r="AT46">
        <v>18103110</v>
      </c>
      <c r="AU46">
        <v>18103109.98</v>
      </c>
      <c r="AV46">
        <v>18103110</v>
      </c>
      <c r="AW46">
        <v>18103110</v>
      </c>
      <c r="AX46">
        <v>18103110</v>
      </c>
      <c r="AY46">
        <v>18103110</v>
      </c>
      <c r="AZ46">
        <v>18103110</v>
      </c>
      <c r="BA46">
        <v>18103110</v>
      </c>
      <c r="BB46">
        <v>18103110</v>
      </c>
      <c r="BC46"/>
    </row>
    <row r="47" spans="1:55" x14ac:dyDescent="0.3">
      <c r="A47" t="s">
        <v>940</v>
      </c>
      <c r="B47">
        <v>373738592</v>
      </c>
      <c r="C47">
        <v>362104745</v>
      </c>
      <c r="D47">
        <v>348672540</v>
      </c>
      <c r="E47">
        <v>344494098</v>
      </c>
      <c r="F47">
        <v>353368100</v>
      </c>
      <c r="G47">
        <v>342085179</v>
      </c>
      <c r="H47">
        <v>333253787</v>
      </c>
      <c r="I47">
        <v>326530083</v>
      </c>
      <c r="J47">
        <v>325201248</v>
      </c>
      <c r="K47">
        <v>315140325</v>
      </c>
      <c r="L47">
        <v>307691752</v>
      </c>
      <c r="M47">
        <v>299087941</v>
      </c>
      <c r="N47">
        <v>296182624</v>
      </c>
      <c r="O47">
        <v>284316529</v>
      </c>
      <c r="P47">
        <v>279119671</v>
      </c>
      <c r="Q47">
        <v>270798204</v>
      </c>
      <c r="R47">
        <v>270147405</v>
      </c>
      <c r="S47">
        <v>259924044</v>
      </c>
      <c r="T47">
        <v>248180247</v>
      </c>
      <c r="U47">
        <v>238317807</v>
      </c>
      <c r="V47">
        <v>228411186</v>
      </c>
      <c r="W47">
        <v>228920851</v>
      </c>
      <c r="X47">
        <v>223688662</v>
      </c>
      <c r="Y47">
        <v>214739183</v>
      </c>
      <c r="Z47">
        <v>211608415</v>
      </c>
      <c r="AA47">
        <v>199200422</v>
      </c>
      <c r="AB47">
        <v>190917316</v>
      </c>
      <c r="AC47">
        <v>179568040</v>
      </c>
      <c r="AD47">
        <v>174987216</v>
      </c>
      <c r="AE47">
        <v>163018832</v>
      </c>
      <c r="AF47">
        <v>153451764</v>
      </c>
      <c r="AG47">
        <v>143905492</v>
      </c>
      <c r="AH47">
        <v>138879773</v>
      </c>
      <c r="AI47">
        <v>128743484</v>
      </c>
      <c r="AJ47">
        <v>123526146</v>
      </c>
      <c r="AK47">
        <v>115452392</v>
      </c>
      <c r="AL47">
        <v>110842150</v>
      </c>
      <c r="AM47">
        <v>101828668</v>
      </c>
      <c r="AN47">
        <v>99012627</v>
      </c>
      <c r="AO47">
        <v>92373079</v>
      </c>
      <c r="AP47">
        <v>89834296</v>
      </c>
      <c r="AQ47">
        <v>83708270.109999999</v>
      </c>
      <c r="AR47">
        <v>77128077</v>
      </c>
      <c r="AS47">
        <v>73198532.170000002</v>
      </c>
      <c r="AT47">
        <v>73180364</v>
      </c>
      <c r="AU47">
        <v>68776723.010000005</v>
      </c>
      <c r="AV47">
        <v>65061500</v>
      </c>
      <c r="AW47">
        <v>62491358</v>
      </c>
      <c r="AX47">
        <v>62327863</v>
      </c>
      <c r="AY47">
        <v>58477843</v>
      </c>
      <c r="AZ47">
        <v>55645688</v>
      </c>
      <c r="BA47">
        <v>52964205</v>
      </c>
      <c r="BB47">
        <v>52233150</v>
      </c>
      <c r="BC47"/>
    </row>
    <row r="48" spans="1:55" x14ac:dyDescent="0.3">
      <c r="A48" t="s">
        <v>941</v>
      </c>
      <c r="B48">
        <v>3050000</v>
      </c>
      <c r="C48">
        <v>3050000</v>
      </c>
      <c r="D48">
        <v>3050000</v>
      </c>
      <c r="E48">
        <v>6257966</v>
      </c>
      <c r="F48">
        <v>6257966</v>
      </c>
      <c r="G48">
        <v>3050000</v>
      </c>
      <c r="H48">
        <v>3050000</v>
      </c>
      <c r="I48">
        <v>3050000</v>
      </c>
      <c r="J48">
        <v>3050000</v>
      </c>
      <c r="K48">
        <v>3050000</v>
      </c>
      <c r="L48">
        <v>3050000</v>
      </c>
      <c r="M48">
        <v>3050000</v>
      </c>
      <c r="N48">
        <v>3050000</v>
      </c>
      <c r="O48">
        <v>3050000</v>
      </c>
      <c r="P48">
        <v>3050000</v>
      </c>
      <c r="Q48">
        <v>3050000</v>
      </c>
      <c r="R48">
        <v>3050000</v>
      </c>
      <c r="S48">
        <v>3050000</v>
      </c>
      <c r="T48">
        <v>3050000</v>
      </c>
      <c r="U48">
        <v>3050000</v>
      </c>
      <c r="V48">
        <v>3050000</v>
      </c>
      <c r="W48">
        <v>3050000</v>
      </c>
      <c r="X48">
        <v>3050000</v>
      </c>
      <c r="Y48">
        <v>3050000</v>
      </c>
      <c r="Z48">
        <v>3050000</v>
      </c>
      <c r="AA48">
        <v>3050000</v>
      </c>
      <c r="AB48">
        <v>3050000</v>
      </c>
      <c r="AC48">
        <v>3050000</v>
      </c>
      <c r="AD48">
        <v>3050000</v>
      </c>
      <c r="AE48">
        <v>3050000</v>
      </c>
      <c r="AF48">
        <v>3050000</v>
      </c>
      <c r="AG48">
        <v>3050000</v>
      </c>
      <c r="AH48">
        <v>3050000</v>
      </c>
      <c r="AI48">
        <v>3050000</v>
      </c>
      <c r="AJ48">
        <v>3050000</v>
      </c>
      <c r="AK48">
        <v>3050000</v>
      </c>
      <c r="AL48">
        <v>3050000</v>
      </c>
      <c r="AM48">
        <v>3050000</v>
      </c>
      <c r="AN48">
        <v>3050000</v>
      </c>
      <c r="AO48">
        <v>3050000</v>
      </c>
      <c r="AP48">
        <v>3050000</v>
      </c>
      <c r="AQ48">
        <v>3050000</v>
      </c>
      <c r="AR48">
        <v>3050000</v>
      </c>
      <c r="AS48">
        <v>3050000</v>
      </c>
      <c r="AT48">
        <v>3050000</v>
      </c>
      <c r="AU48">
        <v>3050000</v>
      </c>
      <c r="AV48">
        <v>3050000</v>
      </c>
      <c r="AW48">
        <v>3050000</v>
      </c>
      <c r="AX48">
        <v>3050000</v>
      </c>
      <c r="AY48">
        <v>3050000</v>
      </c>
      <c r="AZ48">
        <v>2920000</v>
      </c>
      <c r="BA48">
        <v>2920000</v>
      </c>
      <c r="BB48">
        <v>2920000</v>
      </c>
      <c r="BC48"/>
    </row>
    <row r="49" spans="1:55" s="143" customFormat="1" x14ac:dyDescent="0.3">
      <c r="A49" t="s">
        <v>942</v>
      </c>
      <c r="B49">
        <v>3050000</v>
      </c>
      <c r="C49">
        <v>3050000</v>
      </c>
      <c r="D49">
        <v>3050000</v>
      </c>
      <c r="E49">
        <v>3050000</v>
      </c>
      <c r="F49">
        <v>3050000</v>
      </c>
      <c r="G49">
        <v>3050000</v>
      </c>
      <c r="H49">
        <v>3050000</v>
      </c>
      <c r="I49">
        <v>3050000</v>
      </c>
      <c r="J49">
        <v>3050000</v>
      </c>
      <c r="K49">
        <v>3050000</v>
      </c>
      <c r="L49">
        <v>3050000</v>
      </c>
      <c r="M49">
        <v>3050000</v>
      </c>
      <c r="N49">
        <v>3050000</v>
      </c>
      <c r="O49">
        <v>3050000</v>
      </c>
      <c r="P49">
        <v>3050000</v>
      </c>
      <c r="Q49">
        <v>3050000</v>
      </c>
      <c r="R49">
        <v>3050000</v>
      </c>
      <c r="S49">
        <v>3050000</v>
      </c>
      <c r="T49">
        <v>3050000</v>
      </c>
      <c r="U49">
        <v>3050000</v>
      </c>
      <c r="V49">
        <v>3050000</v>
      </c>
      <c r="W49">
        <v>3050000</v>
      </c>
      <c r="X49">
        <v>3050000</v>
      </c>
      <c r="Y49">
        <v>3050000</v>
      </c>
      <c r="Z49">
        <v>3050000</v>
      </c>
      <c r="AA49">
        <v>3050000</v>
      </c>
      <c r="AB49">
        <v>3050000</v>
      </c>
      <c r="AC49">
        <v>3050000</v>
      </c>
      <c r="AD49">
        <v>3050000</v>
      </c>
      <c r="AE49">
        <v>3050000</v>
      </c>
      <c r="AF49">
        <v>3050000</v>
      </c>
      <c r="AG49">
        <v>3050000</v>
      </c>
      <c r="AH49">
        <v>3050000</v>
      </c>
      <c r="AI49">
        <v>3050000</v>
      </c>
      <c r="AJ49">
        <v>3050000</v>
      </c>
      <c r="AK49">
        <v>3050000</v>
      </c>
      <c r="AL49">
        <v>3050000</v>
      </c>
      <c r="AM49">
        <v>3050000</v>
      </c>
      <c r="AN49">
        <v>3050000</v>
      </c>
      <c r="AO49">
        <v>3050000</v>
      </c>
      <c r="AP49">
        <v>3050000</v>
      </c>
      <c r="AQ49">
        <v>3050000</v>
      </c>
      <c r="AR49">
        <v>3050000</v>
      </c>
      <c r="AS49">
        <v>3050000</v>
      </c>
      <c r="AT49">
        <v>3050000</v>
      </c>
      <c r="AU49">
        <v>3050000</v>
      </c>
      <c r="AV49">
        <v>3050000</v>
      </c>
      <c r="AW49">
        <v>3050000</v>
      </c>
      <c r="AX49">
        <v>3050000</v>
      </c>
      <c r="AY49">
        <v>3050000</v>
      </c>
      <c r="AZ49">
        <v>2920000</v>
      </c>
      <c r="BA49">
        <v>2920000</v>
      </c>
      <c r="BB49">
        <v>2920000</v>
      </c>
      <c r="BC49"/>
    </row>
    <row r="50" spans="1:55" x14ac:dyDescent="0.3">
      <c r="A50" t="s">
        <v>1179</v>
      </c>
      <c r="B50">
        <v>0</v>
      </c>
      <c r="C50">
        <v>0</v>
      </c>
      <c r="D50">
        <v>0</v>
      </c>
      <c r="E50">
        <v>3207966</v>
      </c>
      <c r="F50">
        <v>3207966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/>
    </row>
    <row r="51" spans="1:55" x14ac:dyDescent="0.3">
      <c r="A51" t="s">
        <v>943</v>
      </c>
      <c r="B51">
        <v>370688592</v>
      </c>
      <c r="C51">
        <v>359054745</v>
      </c>
      <c r="D51">
        <v>345622540</v>
      </c>
      <c r="E51">
        <v>338236132</v>
      </c>
      <c r="F51">
        <v>347110134</v>
      </c>
      <c r="G51">
        <v>339035179</v>
      </c>
      <c r="H51">
        <v>330203787</v>
      </c>
      <c r="I51">
        <v>323480083</v>
      </c>
      <c r="J51">
        <v>322151248</v>
      </c>
      <c r="K51">
        <v>312090325</v>
      </c>
      <c r="L51">
        <v>304641752</v>
      </c>
      <c r="M51">
        <v>296037941</v>
      </c>
      <c r="N51">
        <v>293132624</v>
      </c>
      <c r="O51">
        <v>281266529</v>
      </c>
      <c r="P51">
        <v>276069671</v>
      </c>
      <c r="Q51">
        <v>267748204</v>
      </c>
      <c r="R51">
        <v>267097405</v>
      </c>
      <c r="S51">
        <v>256874044</v>
      </c>
      <c r="T51">
        <v>245130247</v>
      </c>
      <c r="U51">
        <v>235267807</v>
      </c>
      <c r="V51">
        <v>225361186</v>
      </c>
      <c r="W51">
        <v>225870851</v>
      </c>
      <c r="X51">
        <v>220638662</v>
      </c>
      <c r="Y51">
        <v>211689183</v>
      </c>
      <c r="Z51">
        <v>208558415</v>
      </c>
      <c r="AA51">
        <v>196150422</v>
      </c>
      <c r="AB51">
        <v>187867316</v>
      </c>
      <c r="AC51">
        <v>176518040</v>
      </c>
      <c r="AD51">
        <v>171937216</v>
      </c>
      <c r="AE51">
        <v>159968832</v>
      </c>
      <c r="AF51">
        <v>150401764</v>
      </c>
      <c r="AG51">
        <v>140855492</v>
      </c>
      <c r="AH51">
        <v>135829773</v>
      </c>
      <c r="AI51">
        <v>125693484</v>
      </c>
      <c r="AJ51">
        <v>120476146</v>
      </c>
      <c r="AK51">
        <v>112402392</v>
      </c>
      <c r="AL51">
        <v>107792150</v>
      </c>
      <c r="AM51">
        <v>98778668</v>
      </c>
      <c r="AN51">
        <v>95962627</v>
      </c>
      <c r="AO51">
        <v>89323079</v>
      </c>
      <c r="AP51">
        <v>86784296</v>
      </c>
      <c r="AQ51">
        <v>80658270.109999999</v>
      </c>
      <c r="AR51">
        <v>74078077</v>
      </c>
      <c r="AS51">
        <v>70148532.170000002</v>
      </c>
      <c r="AT51">
        <v>70130364</v>
      </c>
      <c r="AU51">
        <v>65726723.009999998</v>
      </c>
      <c r="AV51">
        <v>62011500</v>
      </c>
      <c r="AW51">
        <v>59441358</v>
      </c>
      <c r="AX51">
        <v>59277863</v>
      </c>
      <c r="AY51">
        <v>55427843</v>
      </c>
      <c r="AZ51">
        <v>52725688</v>
      </c>
      <c r="BA51">
        <v>50044205</v>
      </c>
      <c r="BB51">
        <v>49313150</v>
      </c>
      <c r="BC51"/>
    </row>
    <row r="52" spans="1:55" x14ac:dyDescent="0.3">
      <c r="A52" t="s">
        <v>1180</v>
      </c>
      <c r="B52">
        <v>0</v>
      </c>
      <c r="C52">
        <v>0</v>
      </c>
      <c r="D52">
        <v>0</v>
      </c>
      <c r="E52">
        <v>3207966</v>
      </c>
      <c r="F52">
        <v>3207966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/>
    </row>
    <row r="53" spans="1:55" x14ac:dyDescent="0.3">
      <c r="A53" t="s">
        <v>944</v>
      </c>
      <c r="B53">
        <v>36494266</v>
      </c>
      <c r="C53">
        <v>35768499</v>
      </c>
      <c r="D53">
        <v>18247022</v>
      </c>
      <c r="E53">
        <v>19064484</v>
      </c>
      <c r="F53">
        <v>14592814</v>
      </c>
      <c r="G53">
        <v>22236724</v>
      </c>
      <c r="H53">
        <v>25755235</v>
      </c>
      <c r="I53">
        <v>27274816</v>
      </c>
      <c r="J53">
        <v>24661259</v>
      </c>
      <c r="K53">
        <v>19121516</v>
      </c>
      <c r="L53">
        <v>20808308</v>
      </c>
      <c r="M53">
        <v>20122872</v>
      </c>
      <c r="N53">
        <v>22417088</v>
      </c>
      <c r="O53">
        <v>22272886</v>
      </c>
      <c r="P53">
        <v>21295325</v>
      </c>
      <c r="Q53">
        <v>21323903</v>
      </c>
      <c r="R53">
        <v>20448275</v>
      </c>
      <c r="S53">
        <v>19786356</v>
      </c>
      <c r="T53">
        <v>20362694</v>
      </c>
      <c r="U53">
        <v>19677759</v>
      </c>
      <c r="V53">
        <v>19273102</v>
      </c>
      <c r="W53">
        <v>14843155</v>
      </c>
      <c r="X53">
        <v>15157456</v>
      </c>
      <c r="Y53">
        <v>15969971</v>
      </c>
      <c r="Z53">
        <v>15792706</v>
      </c>
      <c r="AA53">
        <v>15823105</v>
      </c>
      <c r="AB53">
        <v>15860870</v>
      </c>
      <c r="AC53">
        <v>15779721</v>
      </c>
      <c r="AD53">
        <v>14664767</v>
      </c>
      <c r="AE53">
        <v>14177760</v>
      </c>
      <c r="AF53">
        <v>13570293</v>
      </c>
      <c r="AG53">
        <v>14309252</v>
      </c>
      <c r="AH53">
        <v>14961279</v>
      </c>
      <c r="AI53">
        <v>14166398</v>
      </c>
      <c r="AJ53">
        <v>13036684</v>
      </c>
      <c r="AK53">
        <v>12541634</v>
      </c>
      <c r="AL53">
        <v>12841203</v>
      </c>
      <c r="AM53">
        <v>10934372</v>
      </c>
      <c r="AN53">
        <v>8658359</v>
      </c>
      <c r="AO53">
        <v>8840016</v>
      </c>
      <c r="AP53">
        <v>9181185</v>
      </c>
      <c r="AQ53">
        <v>9198713.3499999996</v>
      </c>
      <c r="AR53">
        <v>13935326</v>
      </c>
      <c r="AS53">
        <v>13034831.390000001</v>
      </c>
      <c r="AT53">
        <v>12956028</v>
      </c>
      <c r="AU53">
        <v>12253954.199999999</v>
      </c>
      <c r="AV53">
        <v>12170862</v>
      </c>
      <c r="AW53">
        <v>12097156</v>
      </c>
      <c r="AX53">
        <v>13250588</v>
      </c>
      <c r="AY53">
        <v>13148986</v>
      </c>
      <c r="AZ53">
        <v>11398283</v>
      </c>
      <c r="BA53">
        <v>10500365</v>
      </c>
      <c r="BB53">
        <v>11123487</v>
      </c>
      <c r="BC53"/>
    </row>
    <row r="54" spans="1:55" x14ac:dyDescent="0.3">
      <c r="A54" t="s">
        <v>945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9198713.3499999996</v>
      </c>
      <c r="AR54">
        <v>13935326</v>
      </c>
      <c r="AS54">
        <v>13034831.390000001</v>
      </c>
      <c r="AT54">
        <v>12956028</v>
      </c>
      <c r="AU54">
        <v>12253954.199999999</v>
      </c>
      <c r="AV54">
        <v>12170862</v>
      </c>
      <c r="AW54">
        <v>12097156</v>
      </c>
      <c r="AX54">
        <v>13250588</v>
      </c>
      <c r="AY54">
        <v>13148986</v>
      </c>
      <c r="AZ54">
        <v>11398283</v>
      </c>
      <c r="BA54">
        <v>10500365</v>
      </c>
      <c r="BB54">
        <v>11123487</v>
      </c>
      <c r="BC54"/>
    </row>
    <row r="55" spans="1:55" x14ac:dyDescent="0.3">
      <c r="A55" t="s">
        <v>1181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7398702.5199999996</v>
      </c>
      <c r="AR55">
        <v>10641918</v>
      </c>
      <c r="AS55">
        <v>10682663.640000001</v>
      </c>
      <c r="AT55">
        <v>10726312</v>
      </c>
      <c r="AU55">
        <v>10766987.449999999</v>
      </c>
      <c r="AV55">
        <v>10807993</v>
      </c>
      <c r="AW55">
        <v>10849332</v>
      </c>
      <c r="AX55">
        <v>10892748</v>
      </c>
      <c r="AY55">
        <v>10941913</v>
      </c>
      <c r="AZ55">
        <v>10984352</v>
      </c>
      <c r="BA55">
        <v>11032218</v>
      </c>
      <c r="BB55">
        <v>9708212</v>
      </c>
      <c r="BC55"/>
    </row>
    <row r="56" spans="1:55" x14ac:dyDescent="0.3">
      <c r="A56" t="s">
        <v>948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1800010.83</v>
      </c>
      <c r="AR56">
        <v>3293408</v>
      </c>
      <c r="AS56">
        <v>2352167.75</v>
      </c>
      <c r="AT56">
        <v>2229716</v>
      </c>
      <c r="AU56">
        <v>1486966.75</v>
      </c>
      <c r="AV56">
        <v>1362869</v>
      </c>
      <c r="AW56">
        <v>1247824</v>
      </c>
      <c r="AX56">
        <v>2357840</v>
      </c>
      <c r="AY56">
        <v>2207073</v>
      </c>
      <c r="AZ56">
        <v>413931</v>
      </c>
      <c r="BA56">
        <v>-531853</v>
      </c>
      <c r="BB56">
        <v>1415275</v>
      </c>
      <c r="BC56"/>
    </row>
    <row r="57" spans="1:55" x14ac:dyDescent="0.3">
      <c r="A57" t="s">
        <v>950</v>
      </c>
      <c r="B57">
        <v>36494266</v>
      </c>
      <c r="C57">
        <v>35768499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/>
    </row>
    <row r="58" spans="1:55" x14ac:dyDescent="0.3">
      <c r="A58" t="s">
        <v>951</v>
      </c>
      <c r="B58">
        <v>452029244</v>
      </c>
      <c r="C58">
        <v>439669630</v>
      </c>
      <c r="D58">
        <v>408715948</v>
      </c>
      <c r="E58">
        <v>402386328</v>
      </c>
      <c r="F58">
        <v>406788660</v>
      </c>
      <c r="G58">
        <v>406357615</v>
      </c>
      <c r="H58">
        <v>401044734</v>
      </c>
      <c r="I58">
        <v>395840611</v>
      </c>
      <c r="J58">
        <v>391898219</v>
      </c>
      <c r="K58">
        <v>376297553</v>
      </c>
      <c r="L58">
        <v>370535772</v>
      </c>
      <c r="M58">
        <v>361246525</v>
      </c>
      <c r="N58">
        <v>360635424</v>
      </c>
      <c r="O58">
        <v>348625127</v>
      </c>
      <c r="P58">
        <v>342450708</v>
      </c>
      <c r="Q58">
        <v>334157819</v>
      </c>
      <c r="R58">
        <v>332631392</v>
      </c>
      <c r="S58">
        <v>321746112</v>
      </c>
      <c r="T58">
        <v>310578653</v>
      </c>
      <c r="U58">
        <v>300031278</v>
      </c>
      <c r="V58">
        <v>289720000</v>
      </c>
      <c r="W58">
        <v>285799718</v>
      </c>
      <c r="X58">
        <v>280881830</v>
      </c>
      <c r="Y58">
        <v>272744866</v>
      </c>
      <c r="Z58">
        <v>269436833</v>
      </c>
      <c r="AA58">
        <v>257059239</v>
      </c>
      <c r="AB58">
        <v>248813898</v>
      </c>
      <c r="AC58">
        <v>237383473</v>
      </c>
      <c r="AD58">
        <v>231687695</v>
      </c>
      <c r="AE58">
        <v>219232304</v>
      </c>
      <c r="AF58">
        <v>209057769</v>
      </c>
      <c r="AG58">
        <v>200250456</v>
      </c>
      <c r="AH58">
        <v>195876764</v>
      </c>
      <c r="AI58">
        <v>184945594</v>
      </c>
      <c r="AJ58">
        <v>178598542</v>
      </c>
      <c r="AK58">
        <v>170029738</v>
      </c>
      <c r="AL58">
        <v>165719065</v>
      </c>
      <c r="AM58">
        <v>154798752</v>
      </c>
      <c r="AN58">
        <v>149706698</v>
      </c>
      <c r="AO58">
        <v>143248807</v>
      </c>
      <c r="AP58">
        <v>141051193</v>
      </c>
      <c r="AQ58">
        <v>134942695.37</v>
      </c>
      <c r="AR58">
        <v>133099115</v>
      </c>
      <c r="AS58">
        <v>128269075.45999999</v>
      </c>
      <c r="AT58">
        <v>128172104</v>
      </c>
      <c r="AU58">
        <v>123066389.12</v>
      </c>
      <c r="AV58">
        <v>119268074</v>
      </c>
      <c r="AW58">
        <v>116624226</v>
      </c>
      <c r="AX58">
        <v>117614163</v>
      </c>
      <c r="AY58">
        <v>113662541</v>
      </c>
      <c r="AZ58">
        <v>109079683</v>
      </c>
      <c r="BA58">
        <v>105500282</v>
      </c>
      <c r="BB58">
        <v>105392349</v>
      </c>
      <c r="BC58"/>
    </row>
    <row r="59" spans="1:55" x14ac:dyDescent="0.3">
      <c r="A59" t="s">
        <v>952</v>
      </c>
      <c r="B59">
        <v>54937436</v>
      </c>
      <c r="C59">
        <v>51616419</v>
      </c>
      <c r="D59">
        <v>47865627</v>
      </c>
      <c r="E59">
        <v>48305691</v>
      </c>
      <c r="F59">
        <v>42923986</v>
      </c>
      <c r="G59">
        <v>47357104</v>
      </c>
      <c r="H59">
        <v>47538482</v>
      </c>
      <c r="I59">
        <v>46684721</v>
      </c>
      <c r="J59">
        <v>44625445</v>
      </c>
      <c r="K59">
        <v>41524369</v>
      </c>
      <c r="L59">
        <v>42788160</v>
      </c>
      <c r="M59">
        <v>39940140</v>
      </c>
      <c r="N59">
        <v>40119591</v>
      </c>
      <c r="O59">
        <v>39197168</v>
      </c>
      <c r="P59">
        <v>37260237</v>
      </c>
      <c r="Q59">
        <v>34829369</v>
      </c>
      <c r="R59">
        <v>33849525</v>
      </c>
      <c r="S59">
        <v>32165481</v>
      </c>
      <c r="T59">
        <v>31256425</v>
      </c>
      <c r="U59">
        <v>29778317</v>
      </c>
      <c r="V59">
        <v>28679132</v>
      </c>
      <c r="W59">
        <v>26413231</v>
      </c>
      <c r="X59">
        <v>25929800</v>
      </c>
      <c r="Y59">
        <v>25410035</v>
      </c>
      <c r="Z59">
        <v>24789420</v>
      </c>
      <c r="AA59">
        <v>23626615</v>
      </c>
      <c r="AB59">
        <v>23121694</v>
      </c>
      <c r="AC59">
        <v>21439901</v>
      </c>
      <c r="AD59">
        <v>19330138</v>
      </c>
      <c r="AE59">
        <v>17775109</v>
      </c>
      <c r="AF59">
        <v>17660806</v>
      </c>
      <c r="AG59">
        <v>17247040</v>
      </c>
      <c r="AH59">
        <v>17458291</v>
      </c>
      <c r="AI59">
        <v>15875661</v>
      </c>
      <c r="AJ59">
        <v>14835205</v>
      </c>
      <c r="AK59">
        <v>13629958</v>
      </c>
      <c r="AL59">
        <v>13447707</v>
      </c>
      <c r="AM59">
        <v>12166685</v>
      </c>
      <c r="AN59">
        <v>11110838</v>
      </c>
      <c r="AO59">
        <v>11288307</v>
      </c>
      <c r="AP59">
        <v>11072052</v>
      </c>
      <c r="AQ59">
        <v>10544773.43</v>
      </c>
      <c r="AR59">
        <v>11010705</v>
      </c>
      <c r="AS59">
        <v>9946980.9800000004</v>
      </c>
      <c r="AT59">
        <v>9405779</v>
      </c>
      <c r="AU59">
        <v>8889700.5099999998</v>
      </c>
      <c r="AV59">
        <v>56</v>
      </c>
      <c r="AW59">
        <v>52</v>
      </c>
      <c r="AX59">
        <v>207</v>
      </c>
      <c r="AY59">
        <v>53</v>
      </c>
      <c r="AZ59">
        <v>53</v>
      </c>
      <c r="BA59">
        <v>53</v>
      </c>
      <c r="BB59">
        <v>49</v>
      </c>
      <c r="BC59"/>
    </row>
    <row r="60" spans="1:55" x14ac:dyDescent="0.3">
      <c r="A60" t="s">
        <v>953</v>
      </c>
      <c r="B60">
        <v>506966680</v>
      </c>
      <c r="C60">
        <v>491286049</v>
      </c>
      <c r="D60">
        <v>456581575</v>
      </c>
      <c r="E60">
        <v>450692019</v>
      </c>
      <c r="F60">
        <v>449712646</v>
      </c>
      <c r="G60">
        <v>453714719</v>
      </c>
      <c r="H60">
        <v>448583216</v>
      </c>
      <c r="I60">
        <v>442525332</v>
      </c>
      <c r="J60">
        <v>436523664</v>
      </c>
      <c r="K60">
        <v>417821922</v>
      </c>
      <c r="L60">
        <v>413323932</v>
      </c>
      <c r="M60">
        <v>401186665</v>
      </c>
      <c r="N60">
        <v>400755015</v>
      </c>
      <c r="O60">
        <v>387822295</v>
      </c>
      <c r="P60">
        <v>379710945</v>
      </c>
      <c r="Q60">
        <v>368987188</v>
      </c>
      <c r="R60">
        <v>366480917</v>
      </c>
      <c r="S60">
        <v>353911593</v>
      </c>
      <c r="T60">
        <v>341835078</v>
      </c>
      <c r="U60">
        <v>329809595</v>
      </c>
      <c r="V60">
        <v>318399132</v>
      </c>
      <c r="W60">
        <v>312212949</v>
      </c>
      <c r="X60">
        <v>306811630</v>
      </c>
      <c r="Y60">
        <v>298154901</v>
      </c>
      <c r="Z60">
        <v>294226253</v>
      </c>
      <c r="AA60">
        <v>280685854</v>
      </c>
      <c r="AB60">
        <v>271935592</v>
      </c>
      <c r="AC60">
        <v>258823374</v>
      </c>
      <c r="AD60">
        <v>251017833</v>
      </c>
      <c r="AE60">
        <v>237007413</v>
      </c>
      <c r="AF60">
        <v>226718575</v>
      </c>
      <c r="AG60">
        <v>217497496</v>
      </c>
      <c r="AH60">
        <v>213335055</v>
      </c>
      <c r="AI60">
        <v>200821255</v>
      </c>
      <c r="AJ60">
        <v>193433747</v>
      </c>
      <c r="AK60">
        <v>183659696</v>
      </c>
      <c r="AL60">
        <v>179166772</v>
      </c>
      <c r="AM60">
        <v>166965437</v>
      </c>
      <c r="AN60">
        <v>160817536</v>
      </c>
      <c r="AO60">
        <v>154537114</v>
      </c>
      <c r="AP60">
        <v>152123245</v>
      </c>
      <c r="AQ60">
        <v>145487468.80000001</v>
      </c>
      <c r="AR60">
        <v>144109820</v>
      </c>
      <c r="AS60">
        <v>138216056.44</v>
      </c>
      <c r="AT60">
        <v>137577883</v>
      </c>
      <c r="AU60">
        <v>131956089.63</v>
      </c>
      <c r="AV60">
        <v>119268130</v>
      </c>
      <c r="AW60">
        <v>116624278</v>
      </c>
      <c r="AX60">
        <v>117614370</v>
      </c>
      <c r="AY60">
        <v>113662594</v>
      </c>
      <c r="AZ60">
        <v>109079736</v>
      </c>
      <c r="BA60">
        <v>105500335</v>
      </c>
      <c r="BB60">
        <v>105392398</v>
      </c>
      <c r="BC60"/>
    </row>
    <row r="61" spans="1:55" x14ac:dyDescent="0.3">
      <c r="A61" t="s">
        <v>954</v>
      </c>
      <c r="B61">
        <v>3767115368</v>
      </c>
      <c r="C61">
        <v>3658797759</v>
      </c>
      <c r="D61">
        <v>3545647971</v>
      </c>
      <c r="E61">
        <v>3585799598</v>
      </c>
      <c r="F61">
        <v>3483527004</v>
      </c>
      <c r="G61">
        <v>3293888989</v>
      </c>
      <c r="H61">
        <v>3240134170</v>
      </c>
      <c r="I61">
        <v>3256294111</v>
      </c>
      <c r="J61">
        <v>3150640953</v>
      </c>
      <c r="K61">
        <v>3155090809</v>
      </c>
      <c r="L61">
        <v>3053804317</v>
      </c>
      <c r="M61">
        <v>3025196632</v>
      </c>
      <c r="N61">
        <v>2994484778</v>
      </c>
      <c r="O61">
        <v>2900840774</v>
      </c>
      <c r="P61">
        <v>2863314298</v>
      </c>
      <c r="Q61">
        <v>2853339111</v>
      </c>
      <c r="R61">
        <v>2847204384</v>
      </c>
      <c r="S61">
        <v>2845867577</v>
      </c>
      <c r="T61">
        <v>2742206947</v>
      </c>
      <c r="U61">
        <v>2705154442</v>
      </c>
      <c r="V61">
        <v>2643708617</v>
      </c>
      <c r="W61">
        <v>2555305372</v>
      </c>
      <c r="X61">
        <v>2538678185</v>
      </c>
      <c r="Y61">
        <v>2511722564</v>
      </c>
      <c r="Z61">
        <v>2474871206</v>
      </c>
      <c r="AA61">
        <v>2389136592</v>
      </c>
      <c r="AB61">
        <v>2415588259</v>
      </c>
      <c r="AC61">
        <v>2339798385</v>
      </c>
      <c r="AD61">
        <v>2308996357</v>
      </c>
      <c r="AE61">
        <v>2290045287</v>
      </c>
      <c r="AF61">
        <v>2240033615</v>
      </c>
      <c r="AG61">
        <v>2225151588</v>
      </c>
      <c r="AH61">
        <v>2109966797</v>
      </c>
      <c r="AI61">
        <v>2077442485</v>
      </c>
      <c r="AJ61">
        <v>2005459644</v>
      </c>
      <c r="AK61">
        <v>1887035540</v>
      </c>
      <c r="AL61">
        <v>1857149168</v>
      </c>
      <c r="AM61">
        <v>1722939879</v>
      </c>
      <c r="AN61">
        <v>1777794282</v>
      </c>
      <c r="AO61">
        <v>1672341277</v>
      </c>
      <c r="AP61">
        <v>1677862366</v>
      </c>
      <c r="AQ61">
        <v>1551527566.98</v>
      </c>
      <c r="AR61">
        <v>1458941874</v>
      </c>
      <c r="AS61">
        <v>1455703457.8299999</v>
      </c>
      <c r="AT61">
        <v>1422290122</v>
      </c>
      <c r="AU61">
        <v>1358532087.1199999</v>
      </c>
      <c r="AV61">
        <v>1242008276</v>
      </c>
      <c r="AW61">
        <v>1187142678</v>
      </c>
      <c r="AX61">
        <v>1217861703</v>
      </c>
      <c r="AY61">
        <v>1303554490</v>
      </c>
      <c r="AZ61">
        <v>1124935263</v>
      </c>
      <c r="BA61">
        <v>1073444067</v>
      </c>
      <c r="BB61">
        <v>1099522610</v>
      </c>
      <c r="BC61"/>
    </row>
    <row r="62" spans="1:55" s="143" customFormat="1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:55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:55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:55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:55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:55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:55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:55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:55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:55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:55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:55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:55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:55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:55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:55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:55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:55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:55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:55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:55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:55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:55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:55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:55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:55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:55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:55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:55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:55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1234</v>
      </c>
      <c r="B123" s="91">
        <f>+B10+B11</f>
        <v>874122795</v>
      </c>
      <c r="C123" s="91">
        <f t="shared" ref="C123:BK123" si="0">+C10+C11</f>
        <v>824456460</v>
      </c>
      <c r="D123" s="91">
        <f t="shared" si="0"/>
        <v>871658546</v>
      </c>
      <c r="E123" s="91">
        <f t="shared" si="0"/>
        <v>866581947</v>
      </c>
      <c r="F123" s="91">
        <f t="shared" si="0"/>
        <v>787628003</v>
      </c>
      <c r="G123" s="91">
        <f t="shared" si="0"/>
        <v>776699602</v>
      </c>
      <c r="H123" s="91">
        <f t="shared" si="0"/>
        <v>770616632</v>
      </c>
      <c r="I123" s="91">
        <f t="shared" si="0"/>
        <v>777691578</v>
      </c>
      <c r="J123" s="91">
        <f t="shared" si="0"/>
        <v>706405629</v>
      </c>
      <c r="K123" s="91">
        <f t="shared" si="0"/>
        <v>662571898</v>
      </c>
      <c r="L123" s="91">
        <f t="shared" si="0"/>
        <v>660000333</v>
      </c>
      <c r="M123" s="91">
        <f t="shared" si="0"/>
        <v>609188822</v>
      </c>
      <c r="N123" s="91">
        <f t="shared" si="0"/>
        <v>523155175</v>
      </c>
      <c r="O123" s="91">
        <f t="shared" si="0"/>
        <v>536406086</v>
      </c>
      <c r="P123" s="91">
        <f t="shared" si="0"/>
        <v>530111376</v>
      </c>
      <c r="Q123" s="91">
        <f t="shared" si="0"/>
        <v>602472739</v>
      </c>
      <c r="R123" s="91">
        <f t="shared" si="0"/>
        <v>652433240</v>
      </c>
      <c r="S123" s="91">
        <f t="shared" si="0"/>
        <v>650378890</v>
      </c>
      <c r="T123" s="91">
        <f t="shared" si="0"/>
        <v>584136375</v>
      </c>
      <c r="U123" s="91">
        <f t="shared" si="0"/>
        <v>524167790</v>
      </c>
      <c r="V123" s="91">
        <f t="shared" si="0"/>
        <v>483033915</v>
      </c>
      <c r="W123" s="91">
        <f t="shared" si="0"/>
        <v>477862403</v>
      </c>
      <c r="X123" s="91">
        <f t="shared" si="0"/>
        <v>475931874</v>
      </c>
      <c r="Y123" s="91">
        <f t="shared" si="0"/>
        <v>565166702</v>
      </c>
      <c r="Z123" s="91">
        <f t="shared" si="0"/>
        <v>560047067</v>
      </c>
      <c r="AA123" s="91">
        <f t="shared" si="0"/>
        <v>567706073</v>
      </c>
      <c r="AB123" s="91">
        <f t="shared" si="0"/>
        <v>529414198</v>
      </c>
      <c r="AC123" s="91">
        <f t="shared" si="0"/>
        <v>531704088</v>
      </c>
      <c r="AD123" s="91">
        <f t="shared" si="0"/>
        <v>512299585</v>
      </c>
      <c r="AE123" s="91">
        <f t="shared" si="0"/>
        <v>496931812</v>
      </c>
      <c r="AF123" s="91">
        <f t="shared" si="0"/>
        <v>461191677</v>
      </c>
      <c r="AG123" s="91">
        <f t="shared" si="0"/>
        <v>440180054</v>
      </c>
      <c r="AH123" s="91">
        <f t="shared" si="0"/>
        <v>342176650</v>
      </c>
      <c r="AI123" s="91">
        <f t="shared" si="0"/>
        <v>382330045</v>
      </c>
      <c r="AJ123" s="91">
        <f t="shared" si="0"/>
        <v>374715608</v>
      </c>
      <c r="AK123" s="91">
        <f t="shared" si="0"/>
        <v>380435095</v>
      </c>
      <c r="AL123" s="91">
        <f t="shared" si="0"/>
        <v>372294919</v>
      </c>
      <c r="AM123" s="91">
        <f t="shared" si="0"/>
        <v>264294766</v>
      </c>
      <c r="AN123" s="91">
        <f t="shared" si="0"/>
        <v>287454147</v>
      </c>
      <c r="AO123" s="91">
        <f t="shared" si="0"/>
        <v>263800868</v>
      </c>
      <c r="AP123" s="91">
        <f t="shared" si="0"/>
        <v>252440736</v>
      </c>
      <c r="AQ123" s="91">
        <f t="shared" si="0"/>
        <v>182542576.06999999</v>
      </c>
      <c r="AR123" s="91">
        <f t="shared" si="0"/>
        <v>175499503</v>
      </c>
      <c r="AS123" s="91">
        <f t="shared" si="0"/>
        <v>110610860.17</v>
      </c>
      <c r="AT123" s="91">
        <f t="shared" si="0"/>
        <v>113118080</v>
      </c>
      <c r="AU123" s="91">
        <f t="shared" si="0"/>
        <v>146681827.16</v>
      </c>
      <c r="AV123" s="91">
        <f t="shared" si="0"/>
        <v>179889255</v>
      </c>
      <c r="AW123" s="91">
        <f t="shared" si="0"/>
        <v>163756524</v>
      </c>
      <c r="AX123" s="91">
        <f t="shared" si="0"/>
        <v>188825680</v>
      </c>
      <c r="AY123" s="91">
        <f t="shared" si="0"/>
        <v>102945039</v>
      </c>
      <c r="AZ123" s="91">
        <f t="shared" si="0"/>
        <v>119417317</v>
      </c>
      <c r="BA123" s="91">
        <f t="shared" si="0"/>
        <v>113572012</v>
      </c>
      <c r="BB123" s="91">
        <f t="shared" si="0"/>
        <v>130978110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x14ac:dyDescent="0.3"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</row>
    <row r="125" spans="1:69" x14ac:dyDescent="0.3">
      <c r="A125" s="4" t="s">
        <v>33</v>
      </c>
    </row>
    <row r="126" spans="1:69" s="3" customFormat="1" x14ac:dyDescent="0.3">
      <c r="A126" t="s">
        <v>34</v>
      </c>
      <c r="B126" t="s">
        <v>864</v>
      </c>
      <c r="C126" t="s">
        <v>1026</v>
      </c>
      <c r="D126" t="s">
        <v>866</v>
      </c>
      <c r="E126" t="s">
        <v>27</v>
      </c>
      <c r="F126" t="s">
        <v>26</v>
      </c>
      <c r="G126" t="s">
        <v>41</v>
      </c>
      <c r="H126" t="s">
        <v>24</v>
      </c>
      <c r="I126" t="s">
        <v>23</v>
      </c>
      <c r="J126" t="s">
        <v>22</v>
      </c>
      <c r="K126" t="s">
        <v>40</v>
      </c>
      <c r="L126" t="s">
        <v>20</v>
      </c>
      <c r="M126" t="s">
        <v>19</v>
      </c>
      <c r="N126" t="s">
        <v>18</v>
      </c>
      <c r="O126" t="s">
        <v>39</v>
      </c>
      <c r="P126" t="s">
        <v>16</v>
      </c>
      <c r="Q126" t="s">
        <v>15</v>
      </c>
      <c r="R126" t="s">
        <v>14</v>
      </c>
      <c r="S126" t="s">
        <v>38</v>
      </c>
      <c r="T126" t="s">
        <v>12</v>
      </c>
      <c r="U126" t="s">
        <v>11</v>
      </c>
      <c r="V126" t="s">
        <v>10</v>
      </c>
      <c r="W126" t="s">
        <v>37</v>
      </c>
      <c r="X126" t="s">
        <v>8</v>
      </c>
      <c r="Y126" t="s">
        <v>7</v>
      </c>
      <c r="Z126" t="s">
        <v>6</v>
      </c>
      <c r="AA126" t="s">
        <v>36</v>
      </c>
      <c r="AB126" t="s">
        <v>4</v>
      </c>
      <c r="AC126" t="s">
        <v>3</v>
      </c>
      <c r="AD126" t="s">
        <v>2</v>
      </c>
      <c r="AE126" t="s">
        <v>35</v>
      </c>
      <c r="AF126" t="s">
        <v>857</v>
      </c>
      <c r="AG126" t="s">
        <v>856</v>
      </c>
      <c r="AH126" t="s">
        <v>855</v>
      </c>
      <c r="AI126" t="s">
        <v>862</v>
      </c>
      <c r="AJ126" t="s">
        <v>853</v>
      </c>
      <c r="AK126" t="s">
        <v>852</v>
      </c>
      <c r="AL126" t="s">
        <v>851</v>
      </c>
      <c r="AM126" t="s">
        <v>861</v>
      </c>
      <c r="AN126" t="s">
        <v>849</v>
      </c>
      <c r="AO126" t="s">
        <v>848</v>
      </c>
      <c r="AP126" t="s">
        <v>847</v>
      </c>
      <c r="AQ126" t="s">
        <v>860</v>
      </c>
      <c r="AR126" t="s">
        <v>845</v>
      </c>
      <c r="AS126" t="s">
        <v>844</v>
      </c>
      <c r="AT126" t="s">
        <v>843</v>
      </c>
      <c r="AU126" t="s">
        <v>859</v>
      </c>
      <c r="AV126" t="s">
        <v>841</v>
      </c>
      <c r="AW126" t="s">
        <v>840</v>
      </c>
      <c r="AX126" t="s">
        <v>839</v>
      </c>
      <c r="AY126" t="s">
        <v>858</v>
      </c>
      <c r="AZ126" t="s">
        <v>837</v>
      </c>
      <c r="BA126" t="s">
        <v>836</v>
      </c>
      <c r="BB126" t="s">
        <v>835</v>
      </c>
      <c r="BC126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</row>
    <row r="127" spans="1:69" x14ac:dyDescent="0.3">
      <c r="A127" t="s">
        <v>1027</v>
      </c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</row>
    <row r="128" spans="1:69" x14ac:dyDescent="0.3">
      <c r="A128" t="s">
        <v>1182</v>
      </c>
      <c r="B128">
        <v>31972394</v>
      </c>
      <c r="C128">
        <v>30473173</v>
      </c>
      <c r="D128">
        <v>31386168</v>
      </c>
      <c r="E128">
        <v>31953727</v>
      </c>
      <c r="F128">
        <v>33778714</v>
      </c>
      <c r="G128">
        <v>32565768</v>
      </c>
      <c r="H128">
        <v>33023889</v>
      </c>
      <c r="I128">
        <v>32621752</v>
      </c>
      <c r="J128">
        <v>31966346</v>
      </c>
      <c r="K128">
        <v>31980072</v>
      </c>
      <c r="L128">
        <v>31290576</v>
      </c>
      <c r="M128">
        <v>30754353</v>
      </c>
      <c r="N128">
        <v>29896918</v>
      </c>
      <c r="O128">
        <v>30283151</v>
      </c>
      <c r="P128">
        <v>29956535</v>
      </c>
      <c r="Q128">
        <v>29726577</v>
      </c>
      <c r="R128">
        <v>29371016</v>
      </c>
      <c r="S128">
        <v>29532763</v>
      </c>
      <c r="T128">
        <v>28940260</v>
      </c>
      <c r="U128">
        <v>28613237</v>
      </c>
      <c r="V128">
        <v>28786621</v>
      </c>
      <c r="W128">
        <v>28647456</v>
      </c>
      <c r="X128">
        <v>28496034</v>
      </c>
      <c r="Y128">
        <v>28679713</v>
      </c>
      <c r="Z128">
        <v>28530639</v>
      </c>
      <c r="AA128">
        <v>29450492</v>
      </c>
      <c r="AB128">
        <v>28470600</v>
      </c>
      <c r="AC128">
        <v>27879659</v>
      </c>
      <c r="AD128">
        <v>27777635</v>
      </c>
      <c r="AE128">
        <v>27926894</v>
      </c>
      <c r="AF128">
        <v>27157939</v>
      </c>
      <c r="AG128">
        <v>26052625</v>
      </c>
      <c r="AH128">
        <v>25088083</v>
      </c>
      <c r="AI128">
        <v>25218497</v>
      </c>
      <c r="AJ128">
        <v>24392787</v>
      </c>
      <c r="AK128">
        <v>23588749</v>
      </c>
      <c r="AL128">
        <v>22973623</v>
      </c>
      <c r="AM128">
        <v>23083519</v>
      </c>
      <c r="AN128">
        <v>22119315</v>
      </c>
      <c r="AO128">
        <v>20267449</v>
      </c>
      <c r="AP128">
        <v>18222373</v>
      </c>
      <c r="AQ128">
        <v>16821140.850000001</v>
      </c>
      <c r="AR128">
        <v>15899415</v>
      </c>
      <c r="AS128">
        <v>15437984.890000001</v>
      </c>
      <c r="AT128">
        <v>14581465</v>
      </c>
      <c r="AU128">
        <v>13853950.49</v>
      </c>
      <c r="AV128">
        <v>13210643</v>
      </c>
      <c r="AW128">
        <v>13821399</v>
      </c>
      <c r="AX128">
        <v>15510327</v>
      </c>
      <c r="AY128">
        <v>16202497</v>
      </c>
      <c r="AZ128">
        <v>15590295</v>
      </c>
      <c r="BA128">
        <v>14418885</v>
      </c>
      <c r="BB128">
        <v>13918283</v>
      </c>
      <c r="BC128"/>
    </row>
    <row r="129" spans="1:69" x14ac:dyDescent="0.3">
      <c r="A129" t="s">
        <v>1183</v>
      </c>
      <c r="B129">
        <v>3839752</v>
      </c>
      <c r="C129">
        <v>3870495</v>
      </c>
      <c r="D129">
        <v>4131041</v>
      </c>
      <c r="E129">
        <v>4871756</v>
      </c>
      <c r="F129">
        <v>5696685</v>
      </c>
      <c r="G129">
        <v>6995632</v>
      </c>
      <c r="H129">
        <v>6927713</v>
      </c>
      <c r="I129">
        <v>6852062</v>
      </c>
      <c r="J129">
        <v>6714509</v>
      </c>
      <c r="K129">
        <v>6509409</v>
      </c>
      <c r="L129">
        <v>6286153</v>
      </c>
      <c r="M129">
        <v>6387672</v>
      </c>
      <c r="N129">
        <v>6201177</v>
      </c>
      <c r="O129">
        <v>6263290</v>
      </c>
      <c r="P129">
        <v>6246367</v>
      </c>
      <c r="Q129">
        <v>6383430</v>
      </c>
      <c r="R129">
        <v>6283186</v>
      </c>
      <c r="S129">
        <v>6528697</v>
      </c>
      <c r="T129">
        <v>6589043</v>
      </c>
      <c r="U129">
        <v>6490306</v>
      </c>
      <c r="V129">
        <v>6587047</v>
      </c>
      <c r="W129">
        <v>6822951</v>
      </c>
      <c r="X129">
        <v>7401989</v>
      </c>
      <c r="Y129">
        <v>7560800</v>
      </c>
      <c r="Z129">
        <v>7555671</v>
      </c>
      <c r="AA129">
        <v>7685958</v>
      </c>
      <c r="AB129">
        <v>7177058</v>
      </c>
      <c r="AC129">
        <v>7299962</v>
      </c>
      <c r="AD129">
        <v>8283158</v>
      </c>
      <c r="AE129">
        <v>8782845</v>
      </c>
      <c r="AF129">
        <v>8641238</v>
      </c>
      <c r="AG129">
        <v>8121316</v>
      </c>
      <c r="AH129">
        <v>7882998</v>
      </c>
      <c r="AI129">
        <v>8224888</v>
      </c>
      <c r="AJ129">
        <v>8188834</v>
      </c>
      <c r="AK129">
        <v>8123535</v>
      </c>
      <c r="AL129">
        <v>8055432</v>
      </c>
      <c r="AM129">
        <v>8161052</v>
      </c>
      <c r="AN129">
        <v>7439556</v>
      </c>
      <c r="AO129">
        <v>6323277</v>
      </c>
      <c r="AP129">
        <v>5277715</v>
      </c>
      <c r="AQ129">
        <v>4297947.9800000004</v>
      </c>
      <c r="AR129">
        <v>3787089</v>
      </c>
      <c r="AS129">
        <v>3747856.81</v>
      </c>
      <c r="AT129">
        <v>3695422</v>
      </c>
      <c r="AU129">
        <v>3588444.86</v>
      </c>
      <c r="AV129">
        <v>3427464</v>
      </c>
      <c r="AW129">
        <v>3944831</v>
      </c>
      <c r="AX129">
        <v>5627946</v>
      </c>
      <c r="AY129">
        <v>6198302</v>
      </c>
      <c r="AZ129">
        <v>5491501</v>
      </c>
      <c r="BA129">
        <v>4770986</v>
      </c>
      <c r="BB129">
        <v>4489843</v>
      </c>
      <c r="BC129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</row>
    <row r="130" spans="1:69" x14ac:dyDescent="0.3">
      <c r="A130" t="s">
        <v>1184</v>
      </c>
      <c r="B130">
        <v>28132642</v>
      </c>
      <c r="C130">
        <v>26602678</v>
      </c>
      <c r="D130">
        <v>27255127</v>
      </c>
      <c r="E130">
        <v>27081971</v>
      </c>
      <c r="F130">
        <v>28082029</v>
      </c>
      <c r="G130">
        <v>25570136</v>
      </c>
      <c r="H130">
        <v>26096176</v>
      </c>
      <c r="I130">
        <v>25769690</v>
      </c>
      <c r="J130">
        <v>25251837</v>
      </c>
      <c r="K130">
        <v>25470663</v>
      </c>
      <c r="L130">
        <v>25004423</v>
      </c>
      <c r="M130">
        <v>24366681</v>
      </c>
      <c r="N130">
        <v>23695741</v>
      </c>
      <c r="O130">
        <v>24019861</v>
      </c>
      <c r="P130">
        <v>23710168</v>
      </c>
      <c r="Q130">
        <v>23343147</v>
      </c>
      <c r="R130">
        <v>23087830</v>
      </c>
      <c r="S130">
        <v>23004066</v>
      </c>
      <c r="T130">
        <v>22351217</v>
      </c>
      <c r="U130">
        <v>22122931</v>
      </c>
      <c r="V130">
        <v>22199574</v>
      </c>
      <c r="W130">
        <v>21824505</v>
      </c>
      <c r="X130">
        <v>21094045</v>
      </c>
      <c r="Y130">
        <v>21118913</v>
      </c>
      <c r="Z130">
        <v>20974968</v>
      </c>
      <c r="AA130">
        <v>21764534</v>
      </c>
      <c r="AB130">
        <v>21293542</v>
      </c>
      <c r="AC130">
        <v>20579697</v>
      </c>
      <c r="AD130">
        <v>19494477</v>
      </c>
      <c r="AE130">
        <v>19144049</v>
      </c>
      <c r="AF130">
        <v>18516701</v>
      </c>
      <c r="AG130">
        <v>17931309</v>
      </c>
      <c r="AH130">
        <v>17205085</v>
      </c>
      <c r="AI130">
        <v>16993609</v>
      </c>
      <c r="AJ130">
        <v>16203953</v>
      </c>
      <c r="AK130">
        <v>15465214</v>
      </c>
      <c r="AL130">
        <v>14918191</v>
      </c>
      <c r="AM130">
        <v>14922467</v>
      </c>
      <c r="AN130">
        <v>14679759</v>
      </c>
      <c r="AO130">
        <v>13944172</v>
      </c>
      <c r="AP130">
        <v>12944658</v>
      </c>
      <c r="AQ130">
        <v>12523192.880000001</v>
      </c>
      <c r="AR130">
        <v>12112326</v>
      </c>
      <c r="AS130">
        <v>11690128.08</v>
      </c>
      <c r="AT130">
        <v>10886043</v>
      </c>
      <c r="AU130">
        <v>10265505.630000001</v>
      </c>
      <c r="AV130">
        <v>9783179</v>
      </c>
      <c r="AW130">
        <v>9876568</v>
      </c>
      <c r="AX130">
        <v>9882381</v>
      </c>
      <c r="AY130">
        <v>10004195</v>
      </c>
      <c r="AZ130">
        <v>10098794</v>
      </c>
      <c r="BA130">
        <v>9647899</v>
      </c>
      <c r="BB130">
        <v>9428440</v>
      </c>
      <c r="BC130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</row>
    <row r="131" spans="1:69" x14ac:dyDescent="0.3">
      <c r="A131" t="s">
        <v>1185</v>
      </c>
      <c r="B131">
        <v>12615438</v>
      </c>
      <c r="C131">
        <v>11579837</v>
      </c>
      <c r="D131">
        <v>10853894</v>
      </c>
      <c r="E131">
        <v>10929923</v>
      </c>
      <c r="F131">
        <v>12335243</v>
      </c>
      <c r="G131">
        <v>13025729</v>
      </c>
      <c r="H131">
        <v>12973221</v>
      </c>
      <c r="I131">
        <v>12431825</v>
      </c>
      <c r="J131">
        <v>12149207</v>
      </c>
      <c r="K131">
        <v>12510211</v>
      </c>
      <c r="L131">
        <v>12716322</v>
      </c>
      <c r="M131">
        <v>12490444</v>
      </c>
      <c r="N131">
        <v>13469846</v>
      </c>
      <c r="O131">
        <v>13267845</v>
      </c>
      <c r="P131">
        <v>13180481</v>
      </c>
      <c r="Q131">
        <v>12705051</v>
      </c>
      <c r="R131">
        <v>12603722</v>
      </c>
      <c r="S131">
        <v>12424967</v>
      </c>
      <c r="T131">
        <v>12304843</v>
      </c>
      <c r="U131">
        <v>11814112</v>
      </c>
      <c r="V131">
        <v>12087342</v>
      </c>
      <c r="W131">
        <v>11965357</v>
      </c>
      <c r="X131">
        <v>11588335</v>
      </c>
      <c r="Y131">
        <v>11586742</v>
      </c>
      <c r="Z131">
        <v>11272518</v>
      </c>
      <c r="AA131">
        <v>11043348</v>
      </c>
      <c r="AB131">
        <v>11236884</v>
      </c>
      <c r="AC131">
        <v>10432748</v>
      </c>
      <c r="AD131">
        <v>9977380</v>
      </c>
      <c r="AE131">
        <v>9549091</v>
      </c>
      <c r="AF131">
        <v>9418841</v>
      </c>
      <c r="AG131">
        <v>9241358</v>
      </c>
      <c r="AH131">
        <v>9036774</v>
      </c>
      <c r="AI131">
        <v>8666912</v>
      </c>
      <c r="AJ131">
        <v>7932658</v>
      </c>
      <c r="AK131">
        <v>7667425</v>
      </c>
      <c r="AL131">
        <v>7161517</v>
      </c>
      <c r="AM131">
        <v>6325465</v>
      </c>
      <c r="AN131">
        <v>6896562</v>
      </c>
      <c r="AO131">
        <v>6644858</v>
      </c>
      <c r="AP131">
        <v>6205003</v>
      </c>
      <c r="AQ131">
        <v>6425355.9800000004</v>
      </c>
      <c r="AR131">
        <v>5789596</v>
      </c>
      <c r="AS131">
        <v>5398804.1100000003</v>
      </c>
      <c r="AT131">
        <v>5207109</v>
      </c>
      <c r="AU131">
        <v>5388792.9500000002</v>
      </c>
      <c r="AV131">
        <v>5270925</v>
      </c>
      <c r="AW131">
        <v>4655168</v>
      </c>
      <c r="AX131">
        <v>4228245</v>
      </c>
      <c r="AY131">
        <v>4594340</v>
      </c>
      <c r="AZ131">
        <v>4347645</v>
      </c>
      <c r="BA131">
        <v>4138971</v>
      </c>
      <c r="BB131">
        <v>3889388</v>
      </c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t="s">
        <v>1186</v>
      </c>
      <c r="B132">
        <v>3184306</v>
      </c>
      <c r="C132">
        <v>3278026</v>
      </c>
      <c r="D132">
        <v>3048466</v>
      </c>
      <c r="E132">
        <v>2883120</v>
      </c>
      <c r="F132">
        <v>3484935</v>
      </c>
      <c r="G132">
        <v>3618665</v>
      </c>
      <c r="H132">
        <v>3516256</v>
      </c>
      <c r="I132">
        <v>3285593</v>
      </c>
      <c r="J132">
        <v>3419282</v>
      </c>
      <c r="K132">
        <v>3524398</v>
      </c>
      <c r="L132">
        <v>3364075</v>
      </c>
      <c r="M132">
        <v>3270500</v>
      </c>
      <c r="N132">
        <v>2910505</v>
      </c>
      <c r="O132">
        <v>2903951</v>
      </c>
      <c r="P132">
        <v>2538004</v>
      </c>
      <c r="Q132">
        <v>2490060</v>
      </c>
      <c r="R132">
        <v>2519145</v>
      </c>
      <c r="S132">
        <v>2537078</v>
      </c>
      <c r="T132">
        <v>2381145</v>
      </c>
      <c r="U132">
        <v>2403287</v>
      </c>
      <c r="V132">
        <v>2366426</v>
      </c>
      <c r="W132">
        <v>2420518</v>
      </c>
      <c r="X132">
        <v>2187636</v>
      </c>
      <c r="Y132">
        <v>2038851</v>
      </c>
      <c r="Z132">
        <v>2239891</v>
      </c>
      <c r="AA132">
        <v>2405468</v>
      </c>
      <c r="AB132">
        <v>2116217</v>
      </c>
      <c r="AC132">
        <v>2127378</v>
      </c>
      <c r="AD132">
        <v>2097342</v>
      </c>
      <c r="AE132">
        <v>2135735</v>
      </c>
      <c r="AF132">
        <v>1899373</v>
      </c>
      <c r="AG132">
        <v>1867374</v>
      </c>
      <c r="AH132">
        <v>1900553</v>
      </c>
      <c r="AI132">
        <v>1907099</v>
      </c>
      <c r="AJ132">
        <v>1699474</v>
      </c>
      <c r="AK132">
        <v>1702850</v>
      </c>
      <c r="AL132">
        <v>1651724</v>
      </c>
      <c r="AM132">
        <v>1432797</v>
      </c>
      <c r="AN132">
        <v>1398574</v>
      </c>
      <c r="AO132">
        <v>1311991</v>
      </c>
      <c r="AP132">
        <v>1291703</v>
      </c>
      <c r="AQ132">
        <v>1677996.23</v>
      </c>
      <c r="AR132">
        <v>1079698</v>
      </c>
      <c r="AS132">
        <v>1264066.8500000001</v>
      </c>
      <c r="AT132">
        <v>1395019</v>
      </c>
      <c r="AU132">
        <v>1252423.73</v>
      </c>
      <c r="AV132">
        <v>1149720</v>
      </c>
      <c r="AW132">
        <v>1088974</v>
      </c>
      <c r="AX132">
        <v>1024013</v>
      </c>
      <c r="AY132">
        <v>1253125</v>
      </c>
      <c r="AZ132">
        <v>917863</v>
      </c>
      <c r="BA132">
        <v>980146</v>
      </c>
      <c r="BB132">
        <v>1001690</v>
      </c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t="s">
        <v>1187</v>
      </c>
      <c r="B133">
        <v>9431132</v>
      </c>
      <c r="C133">
        <v>8301811</v>
      </c>
      <c r="D133">
        <v>7805428</v>
      </c>
      <c r="E133">
        <v>8046803</v>
      </c>
      <c r="F133">
        <v>8850308</v>
      </c>
      <c r="G133">
        <v>9407064</v>
      </c>
      <c r="H133">
        <v>9456965</v>
      </c>
      <c r="I133">
        <v>9146232</v>
      </c>
      <c r="J133">
        <v>8729925</v>
      </c>
      <c r="K133">
        <v>8985813</v>
      </c>
      <c r="L133">
        <v>9352247</v>
      </c>
      <c r="M133">
        <v>9219944</v>
      </c>
      <c r="N133">
        <v>10559341</v>
      </c>
      <c r="O133">
        <v>10363894</v>
      </c>
      <c r="P133">
        <v>10642477</v>
      </c>
      <c r="Q133">
        <v>10214991</v>
      </c>
      <c r="R133">
        <v>10084577</v>
      </c>
      <c r="S133">
        <v>9887889</v>
      </c>
      <c r="T133">
        <v>9923698</v>
      </c>
      <c r="U133">
        <v>9410825</v>
      </c>
      <c r="V133">
        <v>9720916</v>
      </c>
      <c r="W133">
        <v>9544839</v>
      </c>
      <c r="X133">
        <v>9400699</v>
      </c>
      <c r="Y133">
        <v>9547891</v>
      </c>
      <c r="Z133">
        <v>9032627</v>
      </c>
      <c r="AA133">
        <v>8637880</v>
      </c>
      <c r="AB133">
        <v>9120667</v>
      </c>
      <c r="AC133">
        <v>8305370</v>
      </c>
      <c r="AD133">
        <v>7880038</v>
      </c>
      <c r="AE133">
        <v>7413356</v>
      </c>
      <c r="AF133">
        <v>7519468</v>
      </c>
      <c r="AG133">
        <v>7373984</v>
      </c>
      <c r="AH133">
        <v>7136221</v>
      </c>
      <c r="AI133">
        <v>6759813</v>
      </c>
      <c r="AJ133">
        <v>6233184</v>
      </c>
      <c r="AK133">
        <v>5964575</v>
      </c>
      <c r="AL133">
        <v>5509793</v>
      </c>
      <c r="AM133">
        <v>4892668</v>
      </c>
      <c r="AN133">
        <v>5497988</v>
      </c>
      <c r="AO133">
        <v>5332867</v>
      </c>
      <c r="AP133">
        <v>4913300</v>
      </c>
      <c r="AQ133">
        <v>4747359.75</v>
      </c>
      <c r="AR133">
        <v>4709898</v>
      </c>
      <c r="AS133">
        <v>4134737.26</v>
      </c>
      <c r="AT133">
        <v>3812090</v>
      </c>
      <c r="AU133">
        <v>4136369.22</v>
      </c>
      <c r="AV133">
        <v>4121205</v>
      </c>
      <c r="AW133">
        <v>3566194</v>
      </c>
      <c r="AX133">
        <v>3204232</v>
      </c>
      <c r="AY133">
        <v>3341215</v>
      </c>
      <c r="AZ133">
        <v>3429782</v>
      </c>
      <c r="BA133">
        <v>3158825</v>
      </c>
      <c r="BB133">
        <v>2887698</v>
      </c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t="s">
        <v>1188</v>
      </c>
      <c r="B134">
        <v>1812235</v>
      </c>
      <c r="C134">
        <v>3177682</v>
      </c>
      <c r="D134">
        <v>518351</v>
      </c>
      <c r="E134">
        <v>7321701</v>
      </c>
      <c r="F134">
        <v>-2898315</v>
      </c>
      <c r="G134">
        <v>1979349</v>
      </c>
      <c r="H134">
        <v>1978436</v>
      </c>
      <c r="I134">
        <v>2172748</v>
      </c>
      <c r="J134">
        <v>2231454</v>
      </c>
      <c r="K134">
        <v>1931542</v>
      </c>
      <c r="L134">
        <v>2241689</v>
      </c>
      <c r="M134">
        <v>2674627</v>
      </c>
      <c r="N134">
        <v>2155226</v>
      </c>
      <c r="O134">
        <v>2325976</v>
      </c>
      <c r="P134">
        <v>1708202</v>
      </c>
      <c r="Q134">
        <v>2210120</v>
      </c>
      <c r="R134">
        <v>2164668</v>
      </c>
      <c r="S134">
        <v>2618934</v>
      </c>
      <c r="T134">
        <v>2370800</v>
      </c>
      <c r="U134">
        <v>1624104</v>
      </c>
      <c r="V134">
        <v>2128199</v>
      </c>
      <c r="W134">
        <v>1766907</v>
      </c>
      <c r="X134">
        <v>2717029</v>
      </c>
      <c r="Y134">
        <v>2209836</v>
      </c>
      <c r="Z134">
        <v>2187007</v>
      </c>
      <c r="AA134">
        <v>1571526</v>
      </c>
      <c r="AB134">
        <v>1252941</v>
      </c>
      <c r="AC134">
        <v>1429149</v>
      </c>
      <c r="AD134">
        <v>1875565</v>
      </c>
      <c r="AE134">
        <v>1570132</v>
      </c>
      <c r="AF134">
        <v>1471511</v>
      </c>
      <c r="AG134">
        <v>1448757</v>
      </c>
      <c r="AH134">
        <v>1386791</v>
      </c>
      <c r="AI134">
        <v>1364743</v>
      </c>
      <c r="AJ134">
        <v>1336788</v>
      </c>
      <c r="AK134">
        <v>1186289</v>
      </c>
      <c r="AL134">
        <v>1621241</v>
      </c>
      <c r="AM134">
        <v>1133367</v>
      </c>
      <c r="AN134">
        <v>1544841</v>
      </c>
      <c r="AO134">
        <v>1215990</v>
      </c>
      <c r="AP134">
        <v>1265535</v>
      </c>
      <c r="AQ134">
        <v>1220668.1000000001</v>
      </c>
      <c r="AR134">
        <v>1098785</v>
      </c>
      <c r="AS134">
        <v>927770.57</v>
      </c>
      <c r="AT134">
        <v>854976</v>
      </c>
      <c r="AU134">
        <v>833991.35</v>
      </c>
      <c r="AV134">
        <v>1033290</v>
      </c>
      <c r="AW134">
        <v>874826</v>
      </c>
      <c r="AX134">
        <v>1128598</v>
      </c>
      <c r="AY134">
        <v>957772</v>
      </c>
      <c r="AZ134">
        <v>338752</v>
      </c>
      <c r="BA134">
        <v>1101399</v>
      </c>
      <c r="BB134">
        <v>881528</v>
      </c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t="s">
        <v>1189</v>
      </c>
      <c r="B135">
        <v>0</v>
      </c>
      <c r="C135">
        <v>3177682</v>
      </c>
      <c r="D135">
        <v>518351</v>
      </c>
      <c r="E135">
        <v>7321701</v>
      </c>
      <c r="F135">
        <v>-2898315</v>
      </c>
      <c r="G135">
        <v>1979349</v>
      </c>
      <c r="H135">
        <v>1978436</v>
      </c>
      <c r="I135">
        <v>2172748</v>
      </c>
      <c r="J135">
        <v>2231454</v>
      </c>
      <c r="K135">
        <v>1931542</v>
      </c>
      <c r="L135">
        <v>2241689</v>
      </c>
      <c r="M135">
        <v>2674627</v>
      </c>
      <c r="N135">
        <v>2155226</v>
      </c>
      <c r="O135">
        <v>2326444</v>
      </c>
      <c r="P135">
        <v>1710359</v>
      </c>
      <c r="Q135">
        <v>2208776</v>
      </c>
      <c r="R135">
        <v>2164930</v>
      </c>
      <c r="S135">
        <v>2624883</v>
      </c>
      <c r="T135">
        <v>2368371</v>
      </c>
      <c r="U135">
        <v>1624379</v>
      </c>
      <c r="V135">
        <v>2128579</v>
      </c>
      <c r="W135">
        <v>1766884</v>
      </c>
      <c r="X135">
        <v>2717710</v>
      </c>
      <c r="Y135">
        <v>2215264</v>
      </c>
      <c r="Z135">
        <v>2187289</v>
      </c>
      <c r="AA135">
        <v>1571556</v>
      </c>
      <c r="AB135">
        <v>1253554</v>
      </c>
      <c r="AC135">
        <v>1429149</v>
      </c>
      <c r="AD135">
        <v>1878021</v>
      </c>
      <c r="AE135">
        <v>1572469</v>
      </c>
      <c r="AF135">
        <v>1473995</v>
      </c>
      <c r="AG135">
        <v>1455633</v>
      </c>
      <c r="AH135">
        <v>1393258</v>
      </c>
      <c r="AI135">
        <v>1374996</v>
      </c>
      <c r="AJ135">
        <v>1344070</v>
      </c>
      <c r="AK135">
        <v>1206825</v>
      </c>
      <c r="AL135">
        <v>1629307</v>
      </c>
      <c r="AM135">
        <v>1151444</v>
      </c>
      <c r="AN135">
        <v>1583465</v>
      </c>
      <c r="AO135">
        <v>1223795</v>
      </c>
      <c r="AP135">
        <v>1254965</v>
      </c>
      <c r="AQ135">
        <v>1220668.1000000001</v>
      </c>
      <c r="AR135">
        <v>1098785</v>
      </c>
      <c r="AS135">
        <v>927770.57</v>
      </c>
      <c r="AT135">
        <v>854976</v>
      </c>
      <c r="AU135">
        <v>833991.35</v>
      </c>
      <c r="AV135">
        <v>1033290</v>
      </c>
      <c r="AW135">
        <v>874826</v>
      </c>
      <c r="AX135">
        <v>1128598</v>
      </c>
      <c r="AY135">
        <v>957772</v>
      </c>
      <c r="AZ135">
        <v>338752</v>
      </c>
      <c r="BA135">
        <v>1101399</v>
      </c>
      <c r="BB135">
        <v>881528</v>
      </c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t="s">
        <v>1190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-468</v>
      </c>
      <c r="P136">
        <v>-2157</v>
      </c>
      <c r="Q136">
        <v>1344</v>
      </c>
      <c r="R136">
        <v>-262</v>
      </c>
      <c r="S136">
        <v>-5949</v>
      </c>
      <c r="T136">
        <v>2429</v>
      </c>
      <c r="U136">
        <v>-275</v>
      </c>
      <c r="V136">
        <v>-380</v>
      </c>
      <c r="W136">
        <v>23</v>
      </c>
      <c r="X136">
        <v>-681</v>
      </c>
      <c r="Y136">
        <v>-5428</v>
      </c>
      <c r="Z136">
        <v>-282</v>
      </c>
      <c r="AA136">
        <v>-30</v>
      </c>
      <c r="AB136">
        <v>-613</v>
      </c>
      <c r="AC136">
        <v>0</v>
      </c>
      <c r="AD136">
        <v>-2456</v>
      </c>
      <c r="AE136">
        <v>-2337</v>
      </c>
      <c r="AF136">
        <v>-2484</v>
      </c>
      <c r="AG136">
        <v>-6876</v>
      </c>
      <c r="AH136">
        <v>-6467</v>
      </c>
      <c r="AI136">
        <v>-10253</v>
      </c>
      <c r="AJ136">
        <v>-7282</v>
      </c>
      <c r="AK136">
        <v>-20536</v>
      </c>
      <c r="AL136">
        <v>-8066</v>
      </c>
      <c r="AM136">
        <v>-18077</v>
      </c>
      <c r="AN136">
        <v>-38624</v>
      </c>
      <c r="AO136">
        <v>-7805</v>
      </c>
      <c r="AP136">
        <v>10570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t="s">
        <v>1191</v>
      </c>
      <c r="B137">
        <v>1812235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t="s">
        <v>1192</v>
      </c>
      <c r="B138">
        <v>116057</v>
      </c>
      <c r="C138">
        <v>594969</v>
      </c>
      <c r="D138">
        <v>363763</v>
      </c>
      <c r="E138">
        <v>205240</v>
      </c>
      <c r="F138">
        <v>144340</v>
      </c>
      <c r="G138">
        <v>4752648</v>
      </c>
      <c r="H138">
        <v>2934053</v>
      </c>
      <c r="I138">
        <v>463554</v>
      </c>
      <c r="J138">
        <v>262122</v>
      </c>
      <c r="K138">
        <v>179338</v>
      </c>
      <c r="L138">
        <v>723756</v>
      </c>
      <c r="M138">
        <v>1355264</v>
      </c>
      <c r="N138">
        <v>393981</v>
      </c>
      <c r="O138">
        <v>494058</v>
      </c>
      <c r="P138">
        <v>2175521</v>
      </c>
      <c r="Q138">
        <v>577353</v>
      </c>
      <c r="R138">
        <v>243786</v>
      </c>
      <c r="S138">
        <v>155839</v>
      </c>
      <c r="T138">
        <v>358300</v>
      </c>
      <c r="U138">
        <v>147156</v>
      </c>
      <c r="V138">
        <v>926342</v>
      </c>
      <c r="W138">
        <v>81577</v>
      </c>
      <c r="X138">
        <v>243978</v>
      </c>
      <c r="Y138">
        <v>172844</v>
      </c>
      <c r="Z138">
        <v>286915</v>
      </c>
      <c r="AA138">
        <v>326762</v>
      </c>
      <c r="AB138">
        <v>334396</v>
      </c>
      <c r="AC138">
        <v>190952</v>
      </c>
      <c r="AD138">
        <v>330620</v>
      </c>
      <c r="AE138">
        <v>128805</v>
      </c>
      <c r="AF138">
        <v>257629</v>
      </c>
      <c r="AG138">
        <v>275437</v>
      </c>
      <c r="AH138">
        <v>285958</v>
      </c>
      <c r="AI138">
        <v>115877</v>
      </c>
      <c r="AJ138">
        <v>226123</v>
      </c>
      <c r="AK138">
        <v>118395</v>
      </c>
      <c r="AL138">
        <v>163491</v>
      </c>
      <c r="AM138">
        <v>145865</v>
      </c>
      <c r="AN138">
        <v>57463</v>
      </c>
      <c r="AO138">
        <v>346127</v>
      </c>
      <c r="AP138">
        <v>256401</v>
      </c>
      <c r="AQ138">
        <v>12962.3</v>
      </c>
      <c r="AR138">
        <v>258690</v>
      </c>
      <c r="AS138">
        <v>380907.91</v>
      </c>
      <c r="AT138">
        <v>221485</v>
      </c>
      <c r="AU138">
        <v>120993.58</v>
      </c>
      <c r="AV138">
        <v>161412</v>
      </c>
      <c r="AW138">
        <v>287400</v>
      </c>
      <c r="AX138">
        <v>175605</v>
      </c>
      <c r="AY138">
        <v>722970</v>
      </c>
      <c r="AZ138">
        <v>112490</v>
      </c>
      <c r="BA138">
        <v>-43050</v>
      </c>
      <c r="BB138">
        <v>778462</v>
      </c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t="s">
        <v>1042</v>
      </c>
      <c r="B139">
        <v>-123694</v>
      </c>
      <c r="C139">
        <v>-202930</v>
      </c>
      <c r="D139">
        <v>-9030</v>
      </c>
      <c r="E139">
        <v>6349</v>
      </c>
      <c r="F139">
        <v>12265</v>
      </c>
      <c r="G139">
        <v>-17501</v>
      </c>
      <c r="H139">
        <v>-672</v>
      </c>
      <c r="I139">
        <v>46216</v>
      </c>
      <c r="J139">
        <v>16036</v>
      </c>
      <c r="K139">
        <v>11365</v>
      </c>
      <c r="L139">
        <v>14920</v>
      </c>
      <c r="M139">
        <v>25728</v>
      </c>
      <c r="N139">
        <v>-2473</v>
      </c>
      <c r="O139">
        <v>38819</v>
      </c>
      <c r="P139">
        <v>47540</v>
      </c>
      <c r="Q139">
        <v>31739</v>
      </c>
      <c r="R139">
        <v>39455</v>
      </c>
      <c r="S139">
        <v>19933</v>
      </c>
      <c r="T139">
        <v>40282</v>
      </c>
      <c r="U139">
        <v>24089</v>
      </c>
      <c r="V139">
        <v>32391</v>
      </c>
      <c r="W139">
        <v>21748</v>
      </c>
      <c r="X139">
        <v>21374</v>
      </c>
      <c r="Y139">
        <v>26016</v>
      </c>
      <c r="Z139">
        <v>26703</v>
      </c>
      <c r="AA139">
        <v>15751</v>
      </c>
      <c r="AB139">
        <v>25207</v>
      </c>
      <c r="AC139">
        <v>24547</v>
      </c>
      <c r="AD139">
        <v>22878</v>
      </c>
      <c r="AE139">
        <v>20688</v>
      </c>
      <c r="AF139">
        <v>160882</v>
      </c>
      <c r="AG139">
        <v>6345</v>
      </c>
      <c r="AH139">
        <v>5388</v>
      </c>
      <c r="AI139">
        <v>4783</v>
      </c>
      <c r="AJ139">
        <v>3470</v>
      </c>
      <c r="AK139">
        <v>7022</v>
      </c>
      <c r="AL139">
        <v>4397</v>
      </c>
      <c r="AM139">
        <v>4643</v>
      </c>
      <c r="AN139">
        <v>3356</v>
      </c>
      <c r="AO139">
        <v>3040</v>
      </c>
      <c r="AP139">
        <v>2297</v>
      </c>
      <c r="AQ139">
        <v>1206.56</v>
      </c>
      <c r="AR139">
        <v>1255</v>
      </c>
      <c r="AS139">
        <v>1908.81</v>
      </c>
      <c r="AT139">
        <v>1573</v>
      </c>
      <c r="AU139">
        <v>3420.45</v>
      </c>
      <c r="AV139">
        <v>-1099</v>
      </c>
      <c r="AW139">
        <v>552</v>
      </c>
      <c r="AX139">
        <v>5089</v>
      </c>
      <c r="AY139">
        <v>1488</v>
      </c>
      <c r="AZ139">
        <v>6474</v>
      </c>
      <c r="BA139">
        <v>13877</v>
      </c>
      <c r="BB139">
        <v>14171</v>
      </c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t="s">
        <v>1193</v>
      </c>
      <c r="B140">
        <v>809946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t="s">
        <v>1194</v>
      </c>
      <c r="B141">
        <v>16685518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t="s">
        <v>1195</v>
      </c>
      <c r="B142">
        <v>348205</v>
      </c>
      <c r="C142">
        <v>436942</v>
      </c>
      <c r="D142">
        <v>819886</v>
      </c>
      <c r="E142">
        <v>1110502</v>
      </c>
      <c r="F142">
        <v>1263402</v>
      </c>
      <c r="G142">
        <v>35279</v>
      </c>
      <c r="H142">
        <v>1402864</v>
      </c>
      <c r="I142">
        <v>1805003</v>
      </c>
      <c r="J142">
        <v>1001497</v>
      </c>
      <c r="K142">
        <v>1437521</v>
      </c>
      <c r="L142">
        <v>717465</v>
      </c>
      <c r="M142">
        <v>2961767</v>
      </c>
      <c r="N142">
        <v>2006123</v>
      </c>
      <c r="O142">
        <v>1553235</v>
      </c>
      <c r="P142">
        <v>1861428</v>
      </c>
      <c r="Q142">
        <v>2932864</v>
      </c>
      <c r="R142">
        <v>2984511</v>
      </c>
      <c r="S142">
        <v>2470556</v>
      </c>
      <c r="T142">
        <v>2779631</v>
      </c>
      <c r="U142">
        <v>4340951</v>
      </c>
      <c r="V142">
        <v>4744052</v>
      </c>
      <c r="W142">
        <v>3115255</v>
      </c>
      <c r="X142">
        <v>3667750</v>
      </c>
      <c r="Y142">
        <v>4680616</v>
      </c>
      <c r="Z142">
        <v>3751084</v>
      </c>
      <c r="AA142">
        <v>3392201</v>
      </c>
      <c r="AB142">
        <v>3597588</v>
      </c>
      <c r="AC142">
        <v>3630206</v>
      </c>
      <c r="AD142">
        <v>3559089</v>
      </c>
      <c r="AE142">
        <v>2501854</v>
      </c>
      <c r="AF142">
        <v>2972543</v>
      </c>
      <c r="AG142">
        <v>3533536</v>
      </c>
      <c r="AH142">
        <v>2683263</v>
      </c>
      <c r="AI142">
        <v>1906855</v>
      </c>
      <c r="AJ142">
        <v>2510977</v>
      </c>
      <c r="AK142">
        <v>3135022</v>
      </c>
      <c r="AL142">
        <v>2551631</v>
      </c>
      <c r="AM142">
        <v>1583160</v>
      </c>
      <c r="AN142">
        <v>1775531</v>
      </c>
      <c r="AO142">
        <v>2179840</v>
      </c>
      <c r="AP142">
        <v>1863035</v>
      </c>
      <c r="AQ142">
        <v>7264904.9699999997</v>
      </c>
      <c r="AR142">
        <v>7305093</v>
      </c>
      <c r="AS142">
        <v>8290406.4299999997</v>
      </c>
      <c r="AT142">
        <v>7282586</v>
      </c>
      <c r="AU142">
        <v>2669290</v>
      </c>
      <c r="AV142">
        <v>171518</v>
      </c>
      <c r="AW142">
        <v>140966</v>
      </c>
      <c r="AX142">
        <v>133794</v>
      </c>
      <c r="AY142">
        <v>197472</v>
      </c>
      <c r="AZ142">
        <v>226639</v>
      </c>
      <c r="BA142">
        <v>101499</v>
      </c>
      <c r="BB142">
        <v>264661</v>
      </c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t="s">
        <v>1196</v>
      </c>
      <c r="B143">
        <v>17184494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t="s">
        <v>1197</v>
      </c>
      <c r="B144">
        <v>16531314</v>
      </c>
      <c r="C144">
        <v>20272427</v>
      </c>
      <c r="D144">
        <v>16447116</v>
      </c>
      <c r="E144">
        <v>15795619</v>
      </c>
      <c r="F144">
        <v>17481449</v>
      </c>
      <c r="G144">
        <v>21175800</v>
      </c>
      <c r="H144">
        <v>17801856</v>
      </c>
      <c r="I144">
        <v>17741125</v>
      </c>
      <c r="J144">
        <v>16010466</v>
      </c>
      <c r="K144">
        <v>19479123</v>
      </c>
      <c r="L144">
        <v>16203823</v>
      </c>
      <c r="M144">
        <v>16675434</v>
      </c>
      <c r="N144">
        <v>15989289</v>
      </c>
      <c r="O144">
        <v>18958703</v>
      </c>
      <c r="P144">
        <v>16337866</v>
      </c>
      <c r="Q144">
        <v>15851274</v>
      </c>
      <c r="R144">
        <v>15224107</v>
      </c>
      <c r="S144">
        <v>17606128</v>
      </c>
      <c r="T144">
        <v>15808065</v>
      </c>
      <c r="U144">
        <v>15646745</v>
      </c>
      <c r="V144">
        <v>14793442</v>
      </c>
      <c r="W144">
        <v>19832301</v>
      </c>
      <c r="X144">
        <v>15459939</v>
      </c>
      <c r="Y144">
        <v>15947083</v>
      </c>
      <c r="Z144">
        <v>15416824</v>
      </c>
      <c r="AA144">
        <v>18080493</v>
      </c>
      <c r="AB144">
        <v>14954350</v>
      </c>
      <c r="AC144">
        <v>15136740</v>
      </c>
      <c r="AD144">
        <v>13247425</v>
      </c>
      <c r="AE144">
        <v>14895620</v>
      </c>
      <c r="AF144">
        <v>13482097</v>
      </c>
      <c r="AG144">
        <v>13037490</v>
      </c>
      <c r="AH144">
        <v>11487631</v>
      </c>
      <c r="AI144">
        <v>13704653</v>
      </c>
      <c r="AJ144">
        <v>11543609</v>
      </c>
      <c r="AK144">
        <v>11426078</v>
      </c>
      <c r="AL144">
        <v>10259712</v>
      </c>
      <c r="AM144">
        <v>12420409</v>
      </c>
      <c r="AN144">
        <v>10264841</v>
      </c>
      <c r="AO144">
        <v>10053341</v>
      </c>
      <c r="AP144">
        <v>10280380</v>
      </c>
      <c r="AQ144">
        <v>16146310.189999999</v>
      </c>
      <c r="AR144">
        <v>15777792</v>
      </c>
      <c r="AS144">
        <v>16081656.199999999</v>
      </c>
      <c r="AT144">
        <v>14598631</v>
      </c>
      <c r="AU144">
        <v>10537734.539999999</v>
      </c>
      <c r="AV144">
        <v>7450118</v>
      </c>
      <c r="AW144">
        <v>7371203</v>
      </c>
      <c r="AX144">
        <v>6702626</v>
      </c>
      <c r="AY144">
        <v>8783218</v>
      </c>
      <c r="AZ144">
        <v>6542002</v>
      </c>
      <c r="BA144">
        <v>6385339</v>
      </c>
      <c r="BB144">
        <v>5951147</v>
      </c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t="s">
        <v>1198</v>
      </c>
      <c r="B145">
        <v>8498021</v>
      </c>
      <c r="C145">
        <v>8322905</v>
      </c>
      <c r="D145">
        <v>8146740</v>
      </c>
      <c r="E145">
        <v>7474831</v>
      </c>
      <c r="F145">
        <v>8199004</v>
      </c>
      <c r="G145">
        <v>8370202</v>
      </c>
      <c r="H145">
        <v>8300541</v>
      </c>
      <c r="I145">
        <v>8543169</v>
      </c>
      <c r="J145">
        <v>8047256</v>
      </c>
      <c r="K145">
        <v>8203334</v>
      </c>
      <c r="L145">
        <v>7720927</v>
      </c>
      <c r="M145">
        <v>7677489</v>
      </c>
      <c r="N145">
        <v>7767661</v>
      </c>
      <c r="O145">
        <v>8115405</v>
      </c>
      <c r="P145">
        <v>8238801</v>
      </c>
      <c r="Q145">
        <v>7462536</v>
      </c>
      <c r="R145">
        <v>7191219</v>
      </c>
      <c r="S145">
        <v>7760881</v>
      </c>
      <c r="T145">
        <v>7910071</v>
      </c>
      <c r="U145">
        <v>7072881</v>
      </c>
      <c r="V145">
        <v>7457659</v>
      </c>
      <c r="W145">
        <v>7474502</v>
      </c>
      <c r="X145">
        <v>7043002</v>
      </c>
      <c r="Y145">
        <v>7269714</v>
      </c>
      <c r="Z145">
        <v>7141472</v>
      </c>
      <c r="AA145">
        <v>7783493</v>
      </c>
      <c r="AB145">
        <v>7234995</v>
      </c>
      <c r="AC145">
        <v>6785412</v>
      </c>
      <c r="AD145">
        <v>6320572</v>
      </c>
      <c r="AE145">
        <v>6119040</v>
      </c>
      <c r="AF145">
        <v>6152526</v>
      </c>
      <c r="AG145">
        <v>5559255</v>
      </c>
      <c r="AH145">
        <v>5402780</v>
      </c>
      <c r="AI145">
        <v>5974400</v>
      </c>
      <c r="AJ145">
        <v>5479797</v>
      </c>
      <c r="AK145">
        <v>5188967</v>
      </c>
      <c r="AL145">
        <v>4903342</v>
      </c>
      <c r="AM145">
        <v>5243470</v>
      </c>
      <c r="AN145">
        <v>4667713</v>
      </c>
      <c r="AO145">
        <v>4528568</v>
      </c>
      <c r="AP145">
        <v>5104471</v>
      </c>
      <c r="AQ145">
        <v>4382958.26</v>
      </c>
      <c r="AR145">
        <v>4170156</v>
      </c>
      <c r="AS145">
        <v>4036945.65</v>
      </c>
      <c r="AT145">
        <v>3954130</v>
      </c>
      <c r="AU145">
        <v>3493012.71</v>
      </c>
      <c r="AV145">
        <v>3330687</v>
      </c>
      <c r="AW145">
        <v>3378166</v>
      </c>
      <c r="AX145">
        <v>3329018</v>
      </c>
      <c r="AY145">
        <v>3367989</v>
      </c>
      <c r="AZ145">
        <v>3101282</v>
      </c>
      <c r="BA145">
        <v>3082404</v>
      </c>
      <c r="BB145">
        <v>2789672</v>
      </c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t="s">
        <v>1199</v>
      </c>
      <c r="B146">
        <v>2715772</v>
      </c>
      <c r="C146">
        <v>3269087</v>
      </c>
      <c r="D146">
        <v>2945497</v>
      </c>
      <c r="E146">
        <v>2906670</v>
      </c>
      <c r="F146">
        <v>3043903</v>
      </c>
      <c r="G146">
        <v>3574172</v>
      </c>
      <c r="H146">
        <v>3240220</v>
      </c>
      <c r="I146">
        <v>3024769</v>
      </c>
      <c r="J146">
        <v>3070419</v>
      </c>
      <c r="K146">
        <v>3526323</v>
      </c>
      <c r="L146">
        <v>3117176</v>
      </c>
      <c r="M146">
        <v>3155398</v>
      </c>
      <c r="N146">
        <v>2849626</v>
      </c>
      <c r="O146">
        <v>3492697</v>
      </c>
      <c r="P146">
        <v>3015242</v>
      </c>
      <c r="Q146">
        <v>3299767</v>
      </c>
      <c r="R146">
        <v>3109731</v>
      </c>
      <c r="S146">
        <v>3508978</v>
      </c>
      <c r="T146">
        <v>2954348</v>
      </c>
      <c r="U146">
        <v>3210546</v>
      </c>
      <c r="V146">
        <v>2759950</v>
      </c>
      <c r="W146">
        <v>3518858</v>
      </c>
      <c r="X146">
        <v>3274813</v>
      </c>
      <c r="Y146">
        <v>3255336</v>
      </c>
      <c r="Z146">
        <v>3185819</v>
      </c>
      <c r="AA146">
        <v>3321671</v>
      </c>
      <c r="AB146">
        <v>3112989</v>
      </c>
      <c r="AC146">
        <v>2993522</v>
      </c>
      <c r="AD146">
        <v>2785049</v>
      </c>
      <c r="AE146">
        <v>2998529</v>
      </c>
      <c r="AF146">
        <v>2602164</v>
      </c>
      <c r="AG146">
        <v>2599739</v>
      </c>
      <c r="AH146">
        <v>2464551</v>
      </c>
      <c r="AI146">
        <v>2741904</v>
      </c>
      <c r="AJ146">
        <v>2504212</v>
      </c>
      <c r="AK146">
        <v>2508501</v>
      </c>
      <c r="AL146">
        <v>2135872</v>
      </c>
      <c r="AM146">
        <v>2527814</v>
      </c>
      <c r="AN146">
        <v>2328347</v>
      </c>
      <c r="AO146">
        <v>2303846</v>
      </c>
      <c r="AP146">
        <v>2223371</v>
      </c>
      <c r="AQ146">
        <v>2645128.4</v>
      </c>
      <c r="AR146">
        <v>2586412</v>
      </c>
      <c r="AS146">
        <v>2496438.2200000002</v>
      </c>
      <c r="AT146">
        <v>2517408</v>
      </c>
      <c r="AU146">
        <v>2392601.9900000002</v>
      </c>
      <c r="AV146">
        <v>1994883</v>
      </c>
      <c r="AW146">
        <v>2069498</v>
      </c>
      <c r="AX146">
        <v>1858933</v>
      </c>
      <c r="AY146">
        <v>1806431</v>
      </c>
      <c r="AZ146">
        <v>1724752</v>
      </c>
      <c r="BA146">
        <v>1664053</v>
      </c>
      <c r="BB146">
        <v>1601799</v>
      </c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t="s">
        <v>1200</v>
      </c>
      <c r="B147">
        <v>1316035</v>
      </c>
      <c r="C147">
        <v>1237302</v>
      </c>
      <c r="D147">
        <v>1226874</v>
      </c>
      <c r="E147">
        <v>1229358</v>
      </c>
      <c r="F147">
        <v>1394599</v>
      </c>
      <c r="G147">
        <v>1235198</v>
      </c>
      <c r="H147">
        <v>1280430</v>
      </c>
      <c r="I147">
        <v>1267624</v>
      </c>
      <c r="J147">
        <v>1248004</v>
      </c>
      <c r="K147">
        <v>1218682</v>
      </c>
      <c r="L147">
        <v>1209870</v>
      </c>
      <c r="M147">
        <v>1230865</v>
      </c>
      <c r="N147">
        <v>1207999</v>
      </c>
      <c r="O147">
        <v>1202611</v>
      </c>
      <c r="P147">
        <v>1127706</v>
      </c>
      <c r="Q147">
        <v>1129677</v>
      </c>
      <c r="R147">
        <v>1064731</v>
      </c>
      <c r="S147">
        <v>1169210</v>
      </c>
      <c r="T147">
        <v>1104007</v>
      </c>
      <c r="U147">
        <v>1100545</v>
      </c>
      <c r="V147">
        <v>1102699</v>
      </c>
      <c r="W147">
        <v>1108902</v>
      </c>
      <c r="X147">
        <v>992241</v>
      </c>
      <c r="Y147">
        <v>1071790</v>
      </c>
      <c r="Z147">
        <v>1049996</v>
      </c>
      <c r="AA147">
        <v>1069353</v>
      </c>
      <c r="AB147">
        <v>1054724</v>
      </c>
      <c r="AC147">
        <v>1074660</v>
      </c>
      <c r="AD147">
        <v>1050160</v>
      </c>
      <c r="AE147">
        <v>1032556</v>
      </c>
      <c r="AF147">
        <v>1013348</v>
      </c>
      <c r="AG147">
        <v>960750</v>
      </c>
      <c r="AH147">
        <v>917837</v>
      </c>
      <c r="AI147">
        <v>907973</v>
      </c>
      <c r="AJ147">
        <v>921171</v>
      </c>
      <c r="AK147">
        <v>898823</v>
      </c>
      <c r="AL147">
        <v>861627</v>
      </c>
      <c r="AM147">
        <v>816912</v>
      </c>
      <c r="AN147">
        <v>840782</v>
      </c>
      <c r="AO147">
        <v>772513</v>
      </c>
      <c r="AP147">
        <v>699413</v>
      </c>
      <c r="AQ147">
        <v>663185.56999999995</v>
      </c>
      <c r="AR147">
        <v>622025</v>
      </c>
      <c r="AS147">
        <v>569513.93000000005</v>
      </c>
      <c r="AT147">
        <v>582566</v>
      </c>
      <c r="AU147">
        <v>525323.79</v>
      </c>
      <c r="AV147">
        <v>497959</v>
      </c>
      <c r="AW147">
        <v>531225</v>
      </c>
      <c r="AX147">
        <v>548075</v>
      </c>
      <c r="AY147">
        <v>579048</v>
      </c>
      <c r="AZ147">
        <v>570620</v>
      </c>
      <c r="BA147">
        <v>526134</v>
      </c>
      <c r="BB147">
        <v>541512</v>
      </c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t="s">
        <v>1201</v>
      </c>
      <c r="B148">
        <v>21975</v>
      </c>
      <c r="C148">
        <v>21735</v>
      </c>
      <c r="D148">
        <v>21144</v>
      </c>
      <c r="E148">
        <v>95467</v>
      </c>
      <c r="F148">
        <v>21660</v>
      </c>
      <c r="G148">
        <v>21720</v>
      </c>
      <c r="H148">
        <v>27739</v>
      </c>
      <c r="I148">
        <v>91389</v>
      </c>
      <c r="J148">
        <v>17895</v>
      </c>
      <c r="K148">
        <v>17595</v>
      </c>
      <c r="L148">
        <v>23584</v>
      </c>
      <c r="M148">
        <v>85067</v>
      </c>
      <c r="N148">
        <v>16975</v>
      </c>
      <c r="O148">
        <v>16480</v>
      </c>
      <c r="P148">
        <v>22298</v>
      </c>
      <c r="Q148">
        <v>83142</v>
      </c>
      <c r="R148">
        <v>17893</v>
      </c>
      <c r="S148">
        <v>17263</v>
      </c>
      <c r="T148">
        <v>23411</v>
      </c>
      <c r="U148">
        <v>80203</v>
      </c>
      <c r="V148">
        <v>17538</v>
      </c>
      <c r="W148">
        <v>17705</v>
      </c>
      <c r="X148">
        <v>22387</v>
      </c>
      <c r="Y148">
        <v>78806</v>
      </c>
      <c r="Z148">
        <v>15526</v>
      </c>
      <c r="AA148">
        <v>14821</v>
      </c>
      <c r="AB148">
        <v>21768</v>
      </c>
      <c r="AC148">
        <v>68904</v>
      </c>
      <c r="AD148">
        <v>14369</v>
      </c>
      <c r="AE148">
        <v>14324</v>
      </c>
      <c r="AF148">
        <v>19802</v>
      </c>
      <c r="AG148">
        <v>57720</v>
      </c>
      <c r="AH148">
        <v>13517</v>
      </c>
      <c r="AI148">
        <v>14960</v>
      </c>
      <c r="AJ148">
        <v>20018</v>
      </c>
      <c r="AK148">
        <v>47212</v>
      </c>
      <c r="AL148">
        <v>13479</v>
      </c>
      <c r="AM148">
        <v>13030</v>
      </c>
      <c r="AN148">
        <v>19348</v>
      </c>
      <c r="AO148">
        <v>50551</v>
      </c>
      <c r="AP148">
        <v>17603</v>
      </c>
      <c r="AQ148">
        <v>16327.36</v>
      </c>
      <c r="AR148">
        <v>25263</v>
      </c>
      <c r="AS148">
        <v>57474.19</v>
      </c>
      <c r="AT148">
        <v>15497</v>
      </c>
      <c r="AU148">
        <v>14256.26</v>
      </c>
      <c r="AV148">
        <v>23031</v>
      </c>
      <c r="AW148">
        <v>40879</v>
      </c>
      <c r="AX148">
        <v>14401</v>
      </c>
      <c r="AY148">
        <v>15690</v>
      </c>
      <c r="AZ148">
        <v>24852</v>
      </c>
      <c r="BA148">
        <v>42374</v>
      </c>
      <c r="BB148">
        <v>14159</v>
      </c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t="s">
        <v>1202</v>
      </c>
      <c r="B149">
        <v>3979511</v>
      </c>
      <c r="C149">
        <v>7421398</v>
      </c>
      <c r="D149">
        <v>4106861</v>
      </c>
      <c r="E149">
        <v>4089293</v>
      </c>
      <c r="F149">
        <v>4822283</v>
      </c>
      <c r="G149">
        <v>7974508</v>
      </c>
      <c r="H149">
        <v>4952926</v>
      </c>
      <c r="I149">
        <v>4814174</v>
      </c>
      <c r="J149">
        <v>3626892</v>
      </c>
      <c r="K149">
        <v>6513189</v>
      </c>
      <c r="L149">
        <v>4132266</v>
      </c>
      <c r="M149">
        <v>4526615</v>
      </c>
      <c r="N149">
        <v>4147028</v>
      </c>
      <c r="O149">
        <v>6131510</v>
      </c>
      <c r="P149">
        <v>3933819</v>
      </c>
      <c r="Q149">
        <v>3876152</v>
      </c>
      <c r="R149">
        <v>3840533</v>
      </c>
      <c r="S149">
        <v>5149796</v>
      </c>
      <c r="T149">
        <v>3816228</v>
      </c>
      <c r="U149">
        <v>4182570</v>
      </c>
      <c r="V149">
        <v>3455596</v>
      </c>
      <c r="W149">
        <v>7712334</v>
      </c>
      <c r="X149">
        <v>4127496</v>
      </c>
      <c r="Y149">
        <v>4271437</v>
      </c>
      <c r="Z149">
        <v>4024011</v>
      </c>
      <c r="AA149">
        <v>5891155</v>
      </c>
      <c r="AB149">
        <v>3529874</v>
      </c>
      <c r="AC149">
        <v>4214242</v>
      </c>
      <c r="AD149">
        <v>3077275</v>
      </c>
      <c r="AE149">
        <v>4731171</v>
      </c>
      <c r="AF149">
        <v>3694257</v>
      </c>
      <c r="AG149">
        <v>3860026</v>
      </c>
      <c r="AH149">
        <v>2688946</v>
      </c>
      <c r="AI149">
        <v>4065416</v>
      </c>
      <c r="AJ149">
        <v>2618411</v>
      </c>
      <c r="AK149">
        <v>2782575</v>
      </c>
      <c r="AL149">
        <v>2345392</v>
      </c>
      <c r="AM149">
        <v>3819183</v>
      </c>
      <c r="AN149">
        <v>2408651</v>
      </c>
      <c r="AO149">
        <v>2397863</v>
      </c>
      <c r="AP149">
        <v>2235522</v>
      </c>
      <c r="AQ149">
        <v>8438710.5999999996</v>
      </c>
      <c r="AR149">
        <v>8373936</v>
      </c>
      <c r="AS149">
        <v>8921284.2100000009</v>
      </c>
      <c r="AT149">
        <v>7529030</v>
      </c>
      <c r="AU149">
        <v>4112539.78</v>
      </c>
      <c r="AV149">
        <v>1603558</v>
      </c>
      <c r="AW149">
        <v>1351435</v>
      </c>
      <c r="AX149">
        <v>952199</v>
      </c>
      <c r="AY149">
        <v>3014060</v>
      </c>
      <c r="AZ149">
        <v>1120496</v>
      </c>
      <c r="BA149">
        <v>1070374</v>
      </c>
      <c r="BB149">
        <v>1004005</v>
      </c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t="s">
        <v>1076</v>
      </c>
      <c r="B150">
        <v>8650150</v>
      </c>
      <c r="C150">
        <v>669040</v>
      </c>
      <c r="D150">
        <v>10814941</v>
      </c>
      <c r="E150">
        <v>20191835</v>
      </c>
      <c r="F150">
        <v>11872026</v>
      </c>
      <c r="G150">
        <v>8824900</v>
      </c>
      <c r="H150">
        <v>10060179</v>
      </c>
      <c r="I150">
        <v>7547142</v>
      </c>
      <c r="J150">
        <v>7579426</v>
      </c>
      <c r="K150">
        <v>8507771</v>
      </c>
      <c r="L150">
        <v>8211151</v>
      </c>
      <c r="M150">
        <v>7995046</v>
      </c>
      <c r="N150">
        <v>7818231</v>
      </c>
      <c r="O150">
        <v>11646385</v>
      </c>
      <c r="P150">
        <v>10405042</v>
      </c>
      <c r="Q150">
        <v>10626163</v>
      </c>
      <c r="R150">
        <v>9132454</v>
      </c>
      <c r="S150">
        <v>6871267</v>
      </c>
      <c r="T150">
        <v>6867021</v>
      </c>
      <c r="U150">
        <v>8721032</v>
      </c>
      <c r="V150">
        <v>11293287</v>
      </c>
      <c r="W150">
        <v>8826846</v>
      </c>
      <c r="X150">
        <v>7506916</v>
      </c>
      <c r="Y150">
        <v>6036806</v>
      </c>
      <c r="Z150">
        <v>4006724</v>
      </c>
      <c r="AA150">
        <v>3885697</v>
      </c>
      <c r="AB150">
        <v>3661367</v>
      </c>
      <c r="AC150">
        <v>3035827</v>
      </c>
      <c r="AD150">
        <v>3659924</v>
      </c>
      <c r="AE150">
        <v>3035337</v>
      </c>
      <c r="AF150">
        <v>2983495</v>
      </c>
      <c r="AG150">
        <v>2199753</v>
      </c>
      <c r="AH150">
        <v>3524773</v>
      </c>
      <c r="AI150">
        <v>2647823</v>
      </c>
      <c r="AJ150">
        <v>2017652</v>
      </c>
      <c r="AK150">
        <v>1893894</v>
      </c>
      <c r="AL150">
        <v>1830590</v>
      </c>
      <c r="AM150">
        <v>2159691</v>
      </c>
      <c r="AN150">
        <v>1719370</v>
      </c>
      <c r="AO150">
        <v>1785432</v>
      </c>
      <c r="AP150">
        <v>1681040</v>
      </c>
      <c r="AQ150">
        <v>1674037.39</v>
      </c>
      <c r="AR150">
        <v>1595466</v>
      </c>
      <c r="AS150">
        <v>1728115.44</v>
      </c>
      <c r="AT150">
        <v>1698678</v>
      </c>
      <c r="AU150">
        <v>2277972.08</v>
      </c>
      <c r="AV150">
        <v>2217765</v>
      </c>
      <c r="AW150">
        <v>2547057</v>
      </c>
      <c r="AX150">
        <v>2359923</v>
      </c>
      <c r="AY150">
        <v>2083964</v>
      </c>
      <c r="AZ150">
        <v>1895269</v>
      </c>
      <c r="BA150">
        <v>1978877</v>
      </c>
      <c r="BB150">
        <v>1875889</v>
      </c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t="s">
        <v>1203</v>
      </c>
      <c r="B151">
        <v>14846083</v>
      </c>
      <c r="C151">
        <v>17969685</v>
      </c>
      <c r="D151">
        <v>9491468</v>
      </c>
      <c r="E151">
        <v>7785112</v>
      </c>
      <c r="F151">
        <v>6100554</v>
      </c>
      <c r="G151">
        <v>11726275</v>
      </c>
      <c r="H151">
        <v>14005787</v>
      </c>
      <c r="I151">
        <v>14115176</v>
      </c>
      <c r="J151">
        <v>13902979</v>
      </c>
      <c r="K151">
        <v>10029348</v>
      </c>
      <c r="L151">
        <v>13639526</v>
      </c>
      <c r="M151">
        <v>15933531</v>
      </c>
      <c r="N151">
        <v>15000419</v>
      </c>
      <c r="O151">
        <v>8190755</v>
      </c>
      <c r="P151">
        <v>13402428</v>
      </c>
      <c r="Q151">
        <v>12832777</v>
      </c>
      <c r="R151">
        <v>14248266</v>
      </c>
      <c r="S151">
        <v>13679822</v>
      </c>
      <c r="T151">
        <v>15148842</v>
      </c>
      <c r="U151">
        <v>13302279</v>
      </c>
      <c r="V151">
        <v>13664745</v>
      </c>
      <c r="W151">
        <v>7695684</v>
      </c>
      <c r="X151">
        <v>14178020</v>
      </c>
      <c r="Y151">
        <v>15772227</v>
      </c>
      <c r="Z151">
        <v>16835756</v>
      </c>
      <c r="AA151">
        <v>13742464</v>
      </c>
      <c r="AB151">
        <v>17008624</v>
      </c>
      <c r="AC151">
        <v>15987354</v>
      </c>
      <c r="AD151">
        <v>16255318</v>
      </c>
      <c r="AE151">
        <v>12847927</v>
      </c>
      <c r="AF151">
        <v>14433142</v>
      </c>
      <c r="AG151">
        <v>15332125</v>
      </c>
      <c r="AH151">
        <v>13690302</v>
      </c>
      <c r="AI151">
        <v>10793204</v>
      </c>
      <c r="AJ151">
        <v>12953234</v>
      </c>
      <c r="AK151">
        <v>12556545</v>
      </c>
      <c r="AL151">
        <v>12678442</v>
      </c>
      <c r="AM151">
        <v>8102070</v>
      </c>
      <c r="AN151">
        <v>11574727</v>
      </c>
      <c r="AO151">
        <v>11183263</v>
      </c>
      <c r="AP151">
        <v>9283806</v>
      </c>
      <c r="AQ151">
        <v>7949946.9900000002</v>
      </c>
      <c r="AR151">
        <v>8112789</v>
      </c>
      <c r="AS151">
        <v>7616087.4199999999</v>
      </c>
      <c r="AT151">
        <v>6761444</v>
      </c>
      <c r="AU151">
        <v>5213863.62</v>
      </c>
      <c r="AV151">
        <v>5601622</v>
      </c>
      <c r="AW151">
        <v>4828246</v>
      </c>
      <c r="AX151">
        <v>5467150</v>
      </c>
      <c r="AY151">
        <v>4357930</v>
      </c>
      <c r="AZ151">
        <v>5775660</v>
      </c>
      <c r="BA151">
        <v>5616233</v>
      </c>
      <c r="BB151">
        <v>6427924</v>
      </c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t="s">
        <v>1048</v>
      </c>
      <c r="B152">
        <v>3034996</v>
      </c>
      <c r="C152">
        <v>3358248</v>
      </c>
      <c r="D152">
        <v>2047785</v>
      </c>
      <c r="E152">
        <v>1426171</v>
      </c>
      <c r="F152">
        <v>824123</v>
      </c>
      <c r="G152">
        <v>2303783</v>
      </c>
      <c r="H152">
        <v>2674432</v>
      </c>
      <c r="I152">
        <v>2690001</v>
      </c>
      <c r="J152">
        <v>2641037</v>
      </c>
      <c r="K152">
        <v>1808857</v>
      </c>
      <c r="L152">
        <v>2660129</v>
      </c>
      <c r="M152">
        <v>3083487</v>
      </c>
      <c r="N152">
        <v>2842141</v>
      </c>
      <c r="O152">
        <v>1275337</v>
      </c>
      <c r="P152">
        <v>2580590</v>
      </c>
      <c r="Q152">
        <v>2454750</v>
      </c>
      <c r="R152">
        <v>2717078</v>
      </c>
      <c r="S152">
        <v>2341756</v>
      </c>
      <c r="T152">
        <v>2958090</v>
      </c>
      <c r="U152">
        <v>2439590</v>
      </c>
      <c r="V152">
        <v>2716515</v>
      </c>
      <c r="W152">
        <v>1539701</v>
      </c>
      <c r="X152">
        <v>2742702</v>
      </c>
      <c r="Y152">
        <v>2923843</v>
      </c>
      <c r="Z152">
        <v>3320877</v>
      </c>
      <c r="AA152">
        <v>2822279</v>
      </c>
      <c r="AB152">
        <v>3368067</v>
      </c>
      <c r="AC152">
        <v>3264890</v>
      </c>
      <c r="AD152">
        <v>3236766</v>
      </c>
      <c r="AE152">
        <v>2601306</v>
      </c>
      <c r="AF152">
        <v>2778237</v>
      </c>
      <c r="AG152">
        <v>3334799</v>
      </c>
      <c r="AH152">
        <v>2742580</v>
      </c>
      <c r="AI152">
        <v>2522498</v>
      </c>
      <c r="AJ152">
        <v>3009780</v>
      </c>
      <c r="AK152">
        <v>2561441</v>
      </c>
      <c r="AL152">
        <v>3042554</v>
      </c>
      <c r="AM152">
        <v>4511358</v>
      </c>
      <c r="AN152">
        <v>3423684</v>
      </c>
      <c r="AO152">
        <v>3360537</v>
      </c>
      <c r="AP152">
        <v>2666044</v>
      </c>
      <c r="AQ152">
        <v>1815320.95</v>
      </c>
      <c r="AR152">
        <v>2791189</v>
      </c>
      <c r="AS152">
        <v>2386815.9</v>
      </c>
      <c r="AT152">
        <v>2100815</v>
      </c>
      <c r="AU152">
        <v>1495969.31</v>
      </c>
      <c r="AV152">
        <v>1881656</v>
      </c>
      <c r="AW152">
        <v>1123707</v>
      </c>
      <c r="AX152">
        <v>1667392</v>
      </c>
      <c r="AY152">
        <v>1568214</v>
      </c>
      <c r="AZ152">
        <v>1940117</v>
      </c>
      <c r="BA152">
        <v>1346163</v>
      </c>
      <c r="BB152">
        <v>1989985</v>
      </c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t="s">
        <v>1049</v>
      </c>
      <c r="B153">
        <v>11811087</v>
      </c>
      <c r="C153">
        <v>14611437</v>
      </c>
      <c r="D153">
        <v>7443683</v>
      </c>
      <c r="E153">
        <v>6358941</v>
      </c>
      <c r="F153">
        <v>5276431</v>
      </c>
      <c r="G153">
        <v>9422492</v>
      </c>
      <c r="H153">
        <v>11331355</v>
      </c>
      <c r="I153">
        <v>11425175</v>
      </c>
      <c r="J153">
        <v>11261942</v>
      </c>
      <c r="K153">
        <v>8220491</v>
      </c>
      <c r="L153">
        <v>10979397</v>
      </c>
      <c r="M153">
        <v>12850044</v>
      </c>
      <c r="N153">
        <v>12158278</v>
      </c>
      <c r="O153">
        <v>6915418</v>
      </c>
      <c r="P153">
        <v>10821838</v>
      </c>
      <c r="Q153">
        <v>10378027</v>
      </c>
      <c r="R153">
        <v>11531188</v>
      </c>
      <c r="S153">
        <v>11338066</v>
      </c>
      <c r="T153">
        <v>12190752</v>
      </c>
      <c r="U153">
        <v>10862689</v>
      </c>
      <c r="V153">
        <v>10948230</v>
      </c>
      <c r="W153">
        <v>6155983</v>
      </c>
      <c r="X153">
        <v>11435318</v>
      </c>
      <c r="Y153">
        <v>12848384</v>
      </c>
      <c r="Z153">
        <v>13514879</v>
      </c>
      <c r="AA153">
        <v>10920185</v>
      </c>
      <c r="AB153">
        <v>13640557</v>
      </c>
      <c r="AC153">
        <v>12722464</v>
      </c>
      <c r="AD153">
        <v>13018552</v>
      </c>
      <c r="AE153">
        <v>10246621</v>
      </c>
      <c r="AF153">
        <v>11654905</v>
      </c>
      <c r="AG153">
        <v>11997326</v>
      </c>
      <c r="AH153">
        <v>10947722</v>
      </c>
      <c r="AI153">
        <v>8270706</v>
      </c>
      <c r="AJ153">
        <v>9943454</v>
      </c>
      <c r="AK153">
        <v>9995104</v>
      </c>
      <c r="AL153">
        <v>9635888</v>
      </c>
      <c r="AM153">
        <v>3590712</v>
      </c>
      <c r="AN153">
        <v>8151043</v>
      </c>
      <c r="AO153">
        <v>7822726</v>
      </c>
      <c r="AP153">
        <v>6617762</v>
      </c>
      <c r="AQ153">
        <v>6134626.04</v>
      </c>
      <c r="AR153">
        <v>5321600</v>
      </c>
      <c r="AS153">
        <v>5229271.5199999996</v>
      </c>
      <c r="AT153">
        <v>4660629</v>
      </c>
      <c r="AU153">
        <v>3717894.31</v>
      </c>
      <c r="AV153">
        <v>3719966</v>
      </c>
      <c r="AW153">
        <v>3704539</v>
      </c>
      <c r="AX153">
        <v>3799758</v>
      </c>
      <c r="AY153">
        <v>2789716</v>
      </c>
      <c r="AZ153">
        <v>3835543</v>
      </c>
      <c r="BA153">
        <v>4270070</v>
      </c>
      <c r="BB153">
        <v>4437939</v>
      </c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t="s">
        <v>1050</v>
      </c>
      <c r="B154">
        <v>11811087</v>
      </c>
      <c r="C154">
        <v>14611437</v>
      </c>
      <c r="D154">
        <v>7443683</v>
      </c>
      <c r="E154">
        <v>6358941</v>
      </c>
      <c r="F154">
        <v>5276431</v>
      </c>
      <c r="G154">
        <v>9422492</v>
      </c>
      <c r="H154">
        <v>11331355</v>
      </c>
      <c r="I154">
        <v>11425175</v>
      </c>
      <c r="J154">
        <v>11261942</v>
      </c>
      <c r="K154">
        <v>8220491</v>
      </c>
      <c r="L154">
        <v>10979397</v>
      </c>
      <c r="M154">
        <v>12850044</v>
      </c>
      <c r="N154">
        <v>12158278</v>
      </c>
      <c r="O154">
        <v>6915418</v>
      </c>
      <c r="P154">
        <v>10821838</v>
      </c>
      <c r="Q154">
        <v>10378027</v>
      </c>
      <c r="R154">
        <v>11531188</v>
      </c>
      <c r="S154">
        <v>11338066</v>
      </c>
      <c r="T154">
        <v>12190752</v>
      </c>
      <c r="U154">
        <v>10862689</v>
      </c>
      <c r="V154">
        <v>10948230</v>
      </c>
      <c r="W154">
        <v>6155983</v>
      </c>
      <c r="X154">
        <v>11435318</v>
      </c>
      <c r="Y154">
        <v>12848384</v>
      </c>
      <c r="Z154">
        <v>13514879</v>
      </c>
      <c r="AA154">
        <v>10920185</v>
      </c>
      <c r="AB154">
        <v>13640557</v>
      </c>
      <c r="AC154">
        <v>12722464</v>
      </c>
      <c r="AD154">
        <v>13018552</v>
      </c>
      <c r="AE154">
        <v>10246621</v>
      </c>
      <c r="AF154">
        <v>11654905</v>
      </c>
      <c r="AG154">
        <v>11997326</v>
      </c>
      <c r="AH154">
        <v>10947722</v>
      </c>
      <c r="AI154">
        <v>8270706</v>
      </c>
      <c r="AJ154">
        <v>9943454</v>
      </c>
      <c r="AK154">
        <v>9995104</v>
      </c>
      <c r="AL154">
        <v>9635888</v>
      </c>
      <c r="AM154">
        <v>3590712</v>
      </c>
      <c r="AN154">
        <v>8151043</v>
      </c>
      <c r="AO154">
        <v>7822726</v>
      </c>
      <c r="AP154">
        <v>6617762</v>
      </c>
      <c r="AQ154">
        <v>6134626.04</v>
      </c>
      <c r="AR154">
        <v>5321600</v>
      </c>
      <c r="AS154">
        <v>5229271.5199999996</v>
      </c>
      <c r="AT154">
        <v>4660629</v>
      </c>
      <c r="AU154">
        <v>3717894.31</v>
      </c>
      <c r="AV154">
        <v>3719966</v>
      </c>
      <c r="AW154">
        <v>3704539</v>
      </c>
      <c r="AX154">
        <v>3799758</v>
      </c>
      <c r="AY154">
        <v>2789716</v>
      </c>
      <c r="AZ154">
        <v>3835543</v>
      </c>
      <c r="BA154">
        <v>4270070</v>
      </c>
      <c r="BB154">
        <v>4437939</v>
      </c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t="s">
        <v>1051</v>
      </c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t="s">
        <v>1052</v>
      </c>
      <c r="B156">
        <v>11811087</v>
      </c>
      <c r="C156">
        <v>14611437</v>
      </c>
      <c r="D156">
        <v>7443683</v>
      </c>
      <c r="E156">
        <v>6358941</v>
      </c>
      <c r="F156">
        <v>5276431</v>
      </c>
      <c r="G156">
        <v>9422492</v>
      </c>
      <c r="H156">
        <v>11331355</v>
      </c>
      <c r="I156">
        <v>11425175</v>
      </c>
      <c r="J156">
        <v>11261942</v>
      </c>
      <c r="K156">
        <v>8220491</v>
      </c>
      <c r="L156">
        <v>10979397</v>
      </c>
      <c r="M156">
        <v>12850044</v>
      </c>
      <c r="N156">
        <v>12158278</v>
      </c>
      <c r="O156">
        <v>6915418</v>
      </c>
      <c r="P156">
        <v>10821838</v>
      </c>
      <c r="Q156">
        <v>10378027</v>
      </c>
      <c r="R156">
        <v>11531188</v>
      </c>
      <c r="S156">
        <v>11338066</v>
      </c>
      <c r="T156">
        <v>12190752</v>
      </c>
      <c r="U156">
        <v>10862689</v>
      </c>
      <c r="V156">
        <v>10948230</v>
      </c>
      <c r="W156">
        <v>6155983</v>
      </c>
      <c r="X156">
        <v>11435318</v>
      </c>
      <c r="Y156">
        <v>12848384</v>
      </c>
      <c r="Z156">
        <v>13514879</v>
      </c>
      <c r="AA156">
        <v>10920185</v>
      </c>
      <c r="AB156">
        <v>13640557</v>
      </c>
      <c r="AC156">
        <v>12722464</v>
      </c>
      <c r="AD156">
        <v>13018552</v>
      </c>
      <c r="AE156">
        <v>10246621</v>
      </c>
      <c r="AF156">
        <v>11654905</v>
      </c>
      <c r="AG156">
        <v>11997326</v>
      </c>
      <c r="AH156">
        <v>10947722</v>
      </c>
      <c r="AI156">
        <v>8270706</v>
      </c>
      <c r="AJ156">
        <v>9943454</v>
      </c>
      <c r="AK156">
        <v>9995104</v>
      </c>
      <c r="AL156">
        <v>9635888</v>
      </c>
      <c r="AM156">
        <v>3590712</v>
      </c>
      <c r="AN156">
        <v>8151043</v>
      </c>
      <c r="AO156">
        <v>7822726</v>
      </c>
      <c r="AP156">
        <v>6617762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t="s">
        <v>1053</v>
      </c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t="s">
        <v>1204</v>
      </c>
      <c r="B158">
        <v>-2021970</v>
      </c>
      <c r="C158">
        <v>5128414</v>
      </c>
      <c r="D158">
        <v>-2401757</v>
      </c>
      <c r="E158">
        <v>15736669</v>
      </c>
      <c r="F158">
        <v>-22407581</v>
      </c>
      <c r="G158">
        <v>-5320331</v>
      </c>
      <c r="H158">
        <v>-2315835</v>
      </c>
      <c r="I158">
        <v>5383482</v>
      </c>
      <c r="J158">
        <v>4852949</v>
      </c>
      <c r="K158">
        <v>-5179780</v>
      </c>
      <c r="L158">
        <v>3132498</v>
      </c>
      <c r="M158">
        <v>-3753253</v>
      </c>
      <c r="N158">
        <v>-616740</v>
      </c>
      <c r="O158">
        <v>2009405</v>
      </c>
      <c r="P158">
        <v>1159210</v>
      </c>
      <c r="Q158">
        <v>556491</v>
      </c>
      <c r="R158">
        <v>1238036</v>
      </c>
      <c r="S158">
        <v>-687205</v>
      </c>
      <c r="T158">
        <v>1056994</v>
      </c>
      <c r="U158">
        <v>901941</v>
      </c>
      <c r="V158">
        <v>2277794</v>
      </c>
      <c r="W158">
        <v>-409182</v>
      </c>
      <c r="X158">
        <v>-1845737</v>
      </c>
      <c r="Y158">
        <v>168134</v>
      </c>
      <c r="Z158">
        <v>190760</v>
      </c>
      <c r="AA158">
        <v>-659751</v>
      </c>
      <c r="AB158">
        <v>864070</v>
      </c>
      <c r="AC158">
        <v>1632407</v>
      </c>
      <c r="AD158">
        <v>1248646</v>
      </c>
      <c r="AE158">
        <v>-65228</v>
      </c>
      <c r="AF158">
        <v>-1427967</v>
      </c>
      <c r="AG158">
        <v>-1992450</v>
      </c>
      <c r="AH158">
        <v>1854358</v>
      </c>
      <c r="AI158">
        <v>1852127</v>
      </c>
      <c r="AJ158">
        <v>1289110</v>
      </c>
      <c r="AK158">
        <v>-536515</v>
      </c>
      <c r="AL158">
        <v>1485554</v>
      </c>
      <c r="AM158">
        <v>1909218</v>
      </c>
      <c r="AN158">
        <v>-964557</v>
      </c>
      <c r="AO158">
        <v>-555721</v>
      </c>
      <c r="AP158">
        <v>47283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t="s">
        <v>1054</v>
      </c>
      <c r="B159">
        <v>244750</v>
      </c>
      <c r="C159">
        <v>683073</v>
      </c>
      <c r="D159">
        <v>-509516</v>
      </c>
      <c r="E159">
        <v>-9753558</v>
      </c>
      <c r="F159">
        <v>4922338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t="s">
        <v>1055</v>
      </c>
      <c r="B160">
        <v>686368</v>
      </c>
      <c r="C160">
        <v>-597660</v>
      </c>
      <c r="D160">
        <v>104746</v>
      </c>
      <c r="E160">
        <v>-73135</v>
      </c>
      <c r="F160">
        <v>88503</v>
      </c>
      <c r="G160">
        <v>-11754</v>
      </c>
      <c r="H160">
        <v>-141384</v>
      </c>
      <c r="I160">
        <v>-132677</v>
      </c>
      <c r="J160">
        <v>87243</v>
      </c>
      <c r="K160">
        <v>16226</v>
      </c>
      <c r="L160">
        <v>-170823</v>
      </c>
      <c r="M160">
        <v>-417472</v>
      </c>
      <c r="N160">
        <v>218590</v>
      </c>
      <c r="O160">
        <v>153798</v>
      </c>
      <c r="P160">
        <v>90001</v>
      </c>
      <c r="Q160">
        <v>72989</v>
      </c>
      <c r="R160">
        <v>32457</v>
      </c>
      <c r="S160">
        <v>-173854</v>
      </c>
      <c r="T160">
        <v>6317</v>
      </c>
      <c r="U160">
        <v>169283</v>
      </c>
      <c r="V160">
        <v>-112412</v>
      </c>
      <c r="W160">
        <v>-140472</v>
      </c>
      <c r="X160">
        <v>-97105</v>
      </c>
      <c r="Y160">
        <v>22456</v>
      </c>
      <c r="Z160">
        <v>-70345</v>
      </c>
      <c r="AA160">
        <v>84931</v>
      </c>
      <c r="AB160">
        <v>-33790</v>
      </c>
      <c r="AC160">
        <v>5718</v>
      </c>
      <c r="AD160">
        <v>-13521</v>
      </c>
      <c r="AE160">
        <v>87397</v>
      </c>
      <c r="AF160">
        <v>-92572</v>
      </c>
      <c r="AG160">
        <v>122403</v>
      </c>
      <c r="AH160">
        <v>76961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t="s">
        <v>1056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398</v>
      </c>
      <c r="Y161">
        <v>0</v>
      </c>
      <c r="Z161">
        <v>-398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t="s">
        <v>1057</v>
      </c>
      <c r="B162">
        <v>223762</v>
      </c>
      <c r="C162">
        <v>-1032759</v>
      </c>
      <c r="D162">
        <v>451009</v>
      </c>
      <c r="E162">
        <v>-1256803</v>
      </c>
      <c r="F162">
        <v>3489482</v>
      </c>
      <c r="G162">
        <v>1074374</v>
      </c>
      <c r="H162">
        <v>981141</v>
      </c>
      <c r="I162">
        <v>-1037053</v>
      </c>
      <c r="J162">
        <v>-1847144</v>
      </c>
      <c r="K162">
        <v>915300</v>
      </c>
      <c r="L162">
        <v>-622727</v>
      </c>
      <c r="M162">
        <v>671463</v>
      </c>
      <c r="N162">
        <v>-154386</v>
      </c>
      <c r="O162">
        <v>-252311</v>
      </c>
      <c r="P162">
        <v>-225663</v>
      </c>
      <c r="Q162">
        <v>-380908</v>
      </c>
      <c r="R162">
        <v>-235964</v>
      </c>
      <c r="S162">
        <v>-229319</v>
      </c>
      <c r="T162">
        <v>-231512</v>
      </c>
      <c r="U162">
        <v>-332049</v>
      </c>
      <c r="V162">
        <v>-939223</v>
      </c>
      <c r="W162">
        <v>146530</v>
      </c>
      <c r="X162">
        <v>360485</v>
      </c>
      <c r="Y162">
        <v>-55483</v>
      </c>
      <c r="Z162">
        <v>-27991</v>
      </c>
      <c r="AA162">
        <v>584898</v>
      </c>
      <c r="AB162">
        <v>-161992</v>
      </c>
      <c r="AC162">
        <v>-703999</v>
      </c>
      <c r="AD162">
        <v>-244121</v>
      </c>
      <c r="AE162">
        <v>8679</v>
      </c>
      <c r="AF162">
        <v>283343</v>
      </c>
      <c r="AG162">
        <v>393661</v>
      </c>
      <c r="AH162">
        <v>-365962</v>
      </c>
      <c r="AI162">
        <v>384738</v>
      </c>
      <c r="AJ162">
        <v>-261884</v>
      </c>
      <c r="AK162">
        <v>116189</v>
      </c>
      <c r="AL162">
        <v>-565533</v>
      </c>
      <c r="AM162">
        <v>952212</v>
      </c>
      <c r="AN162">
        <v>288729</v>
      </c>
      <c r="AO162">
        <v>163727</v>
      </c>
      <c r="AP162">
        <v>-13906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t="s">
        <v>1058</v>
      </c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t="s">
        <v>1205</v>
      </c>
      <c r="B164">
        <v>0</v>
      </c>
      <c r="C164">
        <v>42289</v>
      </c>
      <c r="D164">
        <v>324707.67</v>
      </c>
      <c r="E164">
        <v>487061.5</v>
      </c>
      <c r="F164">
        <v>0</v>
      </c>
      <c r="G164">
        <v>0</v>
      </c>
      <c r="H164">
        <v>1501153.67</v>
      </c>
      <c r="I164">
        <v>127619</v>
      </c>
      <c r="J164">
        <v>4375842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415022.33</v>
      </c>
      <c r="Q164">
        <v>622533.5</v>
      </c>
      <c r="R164">
        <v>0</v>
      </c>
      <c r="S164">
        <v>0</v>
      </c>
      <c r="T164">
        <v>1553360</v>
      </c>
      <c r="U164">
        <v>0</v>
      </c>
      <c r="V164">
        <v>4660080</v>
      </c>
      <c r="W164">
        <v>0</v>
      </c>
      <c r="X164">
        <v>0</v>
      </c>
      <c r="Y164">
        <v>0</v>
      </c>
      <c r="Z164">
        <v>0</v>
      </c>
      <c r="AA164">
        <v>-1</v>
      </c>
      <c r="AB164">
        <v>636777.32999999996</v>
      </c>
      <c r="AC164">
        <v>955165.5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549813.67000000004</v>
      </c>
      <c r="AK164">
        <v>67</v>
      </c>
      <c r="AL164">
        <v>1649374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t="s">
        <v>1206</v>
      </c>
      <c r="B165">
        <v>4291207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t="s">
        <v>1060</v>
      </c>
      <c r="B166">
        <v>1405837</v>
      </c>
      <c r="C166">
        <v>-136280</v>
      </c>
      <c r="D166">
        <v>262859</v>
      </c>
      <c r="E166">
        <v>-316641</v>
      </c>
      <c r="F166">
        <v>-2813</v>
      </c>
      <c r="G166">
        <v>-34505</v>
      </c>
      <c r="H166">
        <v>-2601299</v>
      </c>
      <c r="I166">
        <v>-342002</v>
      </c>
      <c r="J166">
        <v>-1274</v>
      </c>
      <c r="K166">
        <v>527309</v>
      </c>
      <c r="L166">
        <v>15551</v>
      </c>
      <c r="M166">
        <v>401988</v>
      </c>
      <c r="N166">
        <v>1345951</v>
      </c>
      <c r="O166">
        <v>-714959</v>
      </c>
      <c r="P166">
        <v>962.67</v>
      </c>
      <c r="Q166">
        <v>0</v>
      </c>
      <c r="R166">
        <v>2888</v>
      </c>
      <c r="S166">
        <v>1824389</v>
      </c>
      <c r="T166">
        <v>204000</v>
      </c>
      <c r="U166">
        <v>551000</v>
      </c>
      <c r="V166">
        <v>-2250000</v>
      </c>
      <c r="W166">
        <v>-353504</v>
      </c>
      <c r="X166">
        <v>-22251.67</v>
      </c>
      <c r="Y166">
        <v>0</v>
      </c>
      <c r="Z166">
        <v>-66755</v>
      </c>
      <c r="AA166">
        <v>-545000</v>
      </c>
      <c r="AB166">
        <v>0</v>
      </c>
      <c r="AC166">
        <v>0</v>
      </c>
      <c r="AD166">
        <v>0</v>
      </c>
      <c r="AE166">
        <v>2847.25</v>
      </c>
      <c r="AF166">
        <v>0</v>
      </c>
      <c r="AG166">
        <v>0</v>
      </c>
      <c r="AH166">
        <v>0</v>
      </c>
      <c r="AI166">
        <v>-780015.5</v>
      </c>
      <c r="AJ166">
        <v>0</v>
      </c>
      <c r="AK166">
        <v>0</v>
      </c>
      <c r="AL166">
        <v>0</v>
      </c>
      <c r="AM166">
        <v>-75804.75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t="s">
        <v>1207</v>
      </c>
      <c r="B167">
        <v>-1133580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t="s">
        <v>1061</v>
      </c>
      <c r="B168">
        <v>3696374</v>
      </c>
      <c r="C168">
        <v>4087077</v>
      </c>
      <c r="D168">
        <v>-2092659</v>
      </c>
      <c r="E168">
        <v>5310655</v>
      </c>
      <c r="F168">
        <v>-13910071</v>
      </c>
      <c r="G168">
        <v>-4292216</v>
      </c>
      <c r="H168">
        <v>-4077377</v>
      </c>
      <c r="I168">
        <v>3999369</v>
      </c>
      <c r="J168">
        <v>7467616</v>
      </c>
      <c r="K168">
        <v>-3720945</v>
      </c>
      <c r="L168">
        <v>2354499</v>
      </c>
      <c r="M168">
        <v>-3097274</v>
      </c>
      <c r="N168">
        <v>793415</v>
      </c>
      <c r="O168">
        <v>1195933</v>
      </c>
      <c r="P168">
        <v>1023548</v>
      </c>
      <c r="Q168">
        <v>1493639</v>
      </c>
      <c r="R168">
        <v>1037417</v>
      </c>
      <c r="S168">
        <v>734011</v>
      </c>
      <c r="T168">
        <v>1035799</v>
      </c>
      <c r="U168">
        <v>1290175</v>
      </c>
      <c r="V168">
        <v>3636239</v>
      </c>
      <c r="W168">
        <v>-756628</v>
      </c>
      <c r="X168">
        <v>-1581959</v>
      </c>
      <c r="Y168">
        <v>135107</v>
      </c>
      <c r="Z168">
        <v>25271</v>
      </c>
      <c r="AA168">
        <v>-2169923</v>
      </c>
      <c r="AB168">
        <v>668288</v>
      </c>
      <c r="AC168">
        <v>2844457</v>
      </c>
      <c r="AD168">
        <v>991004</v>
      </c>
      <c r="AE168">
        <v>42237</v>
      </c>
      <c r="AF168">
        <v>-1237196</v>
      </c>
      <c r="AG168">
        <v>-1476386</v>
      </c>
      <c r="AH168">
        <v>1565357</v>
      </c>
      <c r="AI168">
        <v>-883197</v>
      </c>
      <c r="AJ168">
        <v>1027226</v>
      </c>
      <c r="AK168">
        <v>-420259</v>
      </c>
      <c r="AL168">
        <v>2569395</v>
      </c>
      <c r="AM168">
        <v>2558211</v>
      </c>
      <c r="AN168">
        <v>-675828</v>
      </c>
      <c r="AO168">
        <v>-391994</v>
      </c>
      <c r="AP168">
        <v>33377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t="s">
        <v>1062</v>
      </c>
      <c r="B169">
        <v>15507461</v>
      </c>
      <c r="C169">
        <v>18698514</v>
      </c>
      <c r="D169">
        <v>5351024</v>
      </c>
      <c r="E169">
        <v>11669596</v>
      </c>
      <c r="F169">
        <v>-8633640</v>
      </c>
      <c r="G169">
        <v>5130276</v>
      </c>
      <c r="H169">
        <v>7253978</v>
      </c>
      <c r="I169">
        <v>15424544</v>
      </c>
      <c r="J169">
        <v>18729558</v>
      </c>
      <c r="K169">
        <v>4499546</v>
      </c>
      <c r="L169">
        <v>13333896</v>
      </c>
      <c r="M169">
        <v>9752770</v>
      </c>
      <c r="N169">
        <v>12951693</v>
      </c>
      <c r="O169">
        <v>8111351</v>
      </c>
      <c r="P169">
        <v>11845386</v>
      </c>
      <c r="Q169">
        <v>11871666</v>
      </c>
      <c r="R169">
        <v>12568605</v>
      </c>
      <c r="S169">
        <v>12072077</v>
      </c>
      <c r="T169">
        <v>13226551</v>
      </c>
      <c r="U169">
        <v>12152864</v>
      </c>
      <c r="V169">
        <v>14584469</v>
      </c>
      <c r="W169">
        <v>5399355</v>
      </c>
      <c r="X169">
        <v>9853359</v>
      </c>
      <c r="Y169">
        <v>12983491</v>
      </c>
      <c r="Z169">
        <v>13540150</v>
      </c>
      <c r="AA169">
        <v>8750262</v>
      </c>
      <c r="AB169">
        <v>14308845</v>
      </c>
      <c r="AC169">
        <v>15566921</v>
      </c>
      <c r="AD169">
        <v>14009556</v>
      </c>
      <c r="AE169">
        <v>10288858</v>
      </c>
      <c r="AF169">
        <v>10417709</v>
      </c>
      <c r="AG169">
        <v>10520940</v>
      </c>
      <c r="AH169">
        <v>12513079</v>
      </c>
      <c r="AI169">
        <v>7387509</v>
      </c>
      <c r="AJ169">
        <v>10970680</v>
      </c>
      <c r="AK169">
        <v>9574845</v>
      </c>
      <c r="AL169">
        <v>12205283</v>
      </c>
      <c r="AM169">
        <v>6148923</v>
      </c>
      <c r="AN169">
        <v>7475215</v>
      </c>
      <c r="AO169">
        <v>7430732</v>
      </c>
      <c r="AP169">
        <v>6651139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t="s">
        <v>1063</v>
      </c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t="s">
        <v>1064</v>
      </c>
      <c r="B171">
        <v>10626866</v>
      </c>
      <c r="C171">
        <v>13258379</v>
      </c>
      <c r="D171">
        <v>6678511</v>
      </c>
      <c r="E171">
        <v>2968546</v>
      </c>
      <c r="F171">
        <v>6581680</v>
      </c>
      <c r="G171">
        <v>8802140</v>
      </c>
      <c r="H171">
        <v>9951374</v>
      </c>
      <c r="I171">
        <v>9928804</v>
      </c>
      <c r="J171">
        <v>10044424</v>
      </c>
      <c r="K171">
        <v>7032964</v>
      </c>
      <c r="L171">
        <v>9743688</v>
      </c>
      <c r="M171">
        <v>10916741</v>
      </c>
      <c r="N171">
        <v>10765723</v>
      </c>
      <c r="O171">
        <v>5707284</v>
      </c>
      <c r="P171">
        <v>9473364</v>
      </c>
      <c r="Q171">
        <v>8986110</v>
      </c>
      <c r="R171">
        <v>10171488</v>
      </c>
      <c r="S171">
        <v>10244272</v>
      </c>
      <c r="T171">
        <v>10856304</v>
      </c>
      <c r="U171">
        <v>9427432</v>
      </c>
      <c r="V171">
        <v>9646092</v>
      </c>
      <c r="W171">
        <v>5476568</v>
      </c>
      <c r="X171">
        <v>10116979</v>
      </c>
      <c r="Y171">
        <v>11478757</v>
      </c>
      <c r="Z171">
        <v>12401332</v>
      </c>
      <c r="AA171">
        <v>9966618</v>
      </c>
      <c r="AB171">
        <v>12516347</v>
      </c>
      <c r="AC171">
        <v>11731606</v>
      </c>
      <c r="AD171">
        <v>11938838</v>
      </c>
      <c r="AE171">
        <v>9527040</v>
      </c>
      <c r="AF171">
        <v>10712717</v>
      </c>
      <c r="AG171">
        <v>10979012</v>
      </c>
      <c r="AH171">
        <v>10106039</v>
      </c>
      <c r="AI171">
        <v>7692305</v>
      </c>
      <c r="AJ171">
        <v>9212184</v>
      </c>
      <c r="AK171">
        <v>9367274</v>
      </c>
      <c r="AL171">
        <v>8988034</v>
      </c>
      <c r="AM171">
        <v>3032238</v>
      </c>
      <c r="AN171">
        <v>7761148</v>
      </c>
      <c r="AO171">
        <v>7318294</v>
      </c>
      <c r="AP171">
        <v>6113887</v>
      </c>
      <c r="AQ171">
        <v>5833916.2300000004</v>
      </c>
      <c r="AR171">
        <v>5085444</v>
      </c>
      <c r="AS171">
        <v>4763418.1500000004</v>
      </c>
      <c r="AT171">
        <v>4363912</v>
      </c>
      <c r="AU171">
        <v>3667530.77</v>
      </c>
      <c r="AV171">
        <v>3719961</v>
      </c>
      <c r="AW171">
        <v>3704536</v>
      </c>
      <c r="AX171">
        <v>3799760</v>
      </c>
      <c r="AY171">
        <v>2789716</v>
      </c>
      <c r="AZ171">
        <v>3835543</v>
      </c>
      <c r="BA171">
        <v>4270068</v>
      </c>
      <c r="BB171">
        <v>4437938</v>
      </c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t="s">
        <v>1065</v>
      </c>
      <c r="B172">
        <v>1184221</v>
      </c>
      <c r="C172">
        <v>1353058</v>
      </c>
      <c r="D172">
        <v>765172</v>
      </c>
      <c r="E172">
        <v>3390395</v>
      </c>
      <c r="F172">
        <v>-1305249</v>
      </c>
      <c r="G172">
        <v>620352</v>
      </c>
      <c r="H172">
        <v>1379981</v>
      </c>
      <c r="I172">
        <v>1496371</v>
      </c>
      <c r="J172">
        <v>1217518</v>
      </c>
      <c r="K172">
        <v>1187527</v>
      </c>
      <c r="L172">
        <v>1235709</v>
      </c>
      <c r="M172">
        <v>1933303</v>
      </c>
      <c r="N172">
        <v>1392555</v>
      </c>
      <c r="O172">
        <v>1208134</v>
      </c>
      <c r="P172">
        <v>1348474</v>
      </c>
      <c r="Q172">
        <v>1391917</v>
      </c>
      <c r="R172">
        <v>1359700</v>
      </c>
      <c r="S172">
        <v>1093794</v>
      </c>
      <c r="T172">
        <v>1334448</v>
      </c>
      <c r="U172">
        <v>1435257</v>
      </c>
      <c r="V172">
        <v>1302138</v>
      </c>
      <c r="W172">
        <v>679415</v>
      </c>
      <c r="X172">
        <v>1318339</v>
      </c>
      <c r="Y172">
        <v>1369627</v>
      </c>
      <c r="Z172">
        <v>1113547</v>
      </c>
      <c r="AA172">
        <v>953567</v>
      </c>
      <c r="AB172">
        <v>1124210</v>
      </c>
      <c r="AC172">
        <v>990858</v>
      </c>
      <c r="AD172">
        <v>1079714</v>
      </c>
      <c r="AE172">
        <v>719581</v>
      </c>
      <c r="AF172">
        <v>942188</v>
      </c>
      <c r="AG172">
        <v>1018314</v>
      </c>
      <c r="AH172">
        <v>841683</v>
      </c>
      <c r="AI172">
        <v>578401</v>
      </c>
      <c r="AJ172">
        <v>731270</v>
      </c>
      <c r="AK172">
        <v>627830</v>
      </c>
      <c r="AL172">
        <v>647854</v>
      </c>
      <c r="AM172">
        <v>558474</v>
      </c>
      <c r="AN172">
        <v>389895</v>
      </c>
      <c r="AO172">
        <v>504432</v>
      </c>
      <c r="AP172">
        <v>503875</v>
      </c>
      <c r="AQ172">
        <v>300709.82</v>
      </c>
      <c r="AR172">
        <v>236156</v>
      </c>
      <c r="AS172">
        <v>465853.38</v>
      </c>
      <c r="AT172">
        <v>296717</v>
      </c>
      <c r="AU172">
        <v>50363.54</v>
      </c>
      <c r="AV172">
        <v>5</v>
      </c>
      <c r="AW172">
        <v>3</v>
      </c>
      <c r="AX172">
        <v>-2</v>
      </c>
      <c r="AY172">
        <v>0</v>
      </c>
      <c r="AZ172">
        <v>1</v>
      </c>
      <c r="BA172">
        <v>2</v>
      </c>
      <c r="BB172">
        <v>1</v>
      </c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t="s">
        <v>1066</v>
      </c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t="s">
        <v>1067</v>
      </c>
      <c r="B174">
        <v>12525253</v>
      </c>
      <c r="C174">
        <v>15223300</v>
      </c>
      <c r="D174">
        <v>6101071</v>
      </c>
      <c r="E174">
        <v>6075313</v>
      </c>
      <c r="F174">
        <v>-1016775</v>
      </c>
      <c r="G174">
        <v>5309023</v>
      </c>
      <c r="H174">
        <v>6399381</v>
      </c>
      <c r="I174">
        <v>12314568</v>
      </c>
      <c r="J174">
        <v>15624248</v>
      </c>
      <c r="K174">
        <v>5759533</v>
      </c>
      <c r="L174">
        <v>10481536</v>
      </c>
      <c r="M174">
        <v>8983653</v>
      </c>
      <c r="N174">
        <v>12025789</v>
      </c>
      <c r="O174">
        <v>6171823</v>
      </c>
      <c r="P174">
        <v>9485836</v>
      </c>
      <c r="Q174">
        <v>9899110</v>
      </c>
      <c r="R174">
        <v>10873116</v>
      </c>
      <c r="S174">
        <v>11167460</v>
      </c>
      <c r="T174">
        <v>11744004</v>
      </c>
      <c r="U174">
        <v>10311279</v>
      </c>
      <c r="V174">
        <v>12314845</v>
      </c>
      <c r="W174">
        <v>4915924</v>
      </c>
      <c r="X174">
        <v>9333594</v>
      </c>
      <c r="Y174">
        <v>11684444</v>
      </c>
      <c r="Z174">
        <v>12377345</v>
      </c>
      <c r="AA174">
        <v>8245341</v>
      </c>
      <c r="AB174">
        <v>12627053</v>
      </c>
      <c r="AC174">
        <v>12875561</v>
      </c>
      <c r="AD174">
        <v>12454526</v>
      </c>
      <c r="AE174">
        <v>10174548</v>
      </c>
      <c r="AF174">
        <v>10003943</v>
      </c>
      <c r="AG174">
        <v>10356842</v>
      </c>
      <c r="AH174">
        <v>10930449</v>
      </c>
      <c r="AI174">
        <v>6347053</v>
      </c>
      <c r="AJ174">
        <v>9765434</v>
      </c>
      <c r="AK174">
        <v>9097194</v>
      </c>
      <c r="AL174">
        <v>10924270</v>
      </c>
      <c r="AM174">
        <v>5093062</v>
      </c>
      <c r="AN174">
        <v>7652684</v>
      </c>
      <c r="AO174">
        <v>6986413</v>
      </c>
      <c r="AP174">
        <v>6123860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t="s">
        <v>1068</v>
      </c>
      <c r="B175">
        <v>2982208</v>
      </c>
      <c r="C175">
        <v>3475214</v>
      </c>
      <c r="D175">
        <v>-750047</v>
      </c>
      <c r="E175">
        <v>5594283</v>
      </c>
      <c r="F175">
        <v>-7616865</v>
      </c>
      <c r="G175">
        <v>-178747</v>
      </c>
      <c r="H175">
        <v>854597</v>
      </c>
      <c r="I175">
        <v>3109976</v>
      </c>
      <c r="J175">
        <v>3105310</v>
      </c>
      <c r="K175">
        <v>-1259987</v>
      </c>
      <c r="L175">
        <v>2852360</v>
      </c>
      <c r="M175">
        <v>769117</v>
      </c>
      <c r="N175">
        <v>925904</v>
      </c>
      <c r="O175">
        <v>1939528</v>
      </c>
      <c r="P175">
        <v>2359550</v>
      </c>
      <c r="Q175">
        <v>1972556</v>
      </c>
      <c r="R175">
        <v>1695489</v>
      </c>
      <c r="S175">
        <v>904617</v>
      </c>
      <c r="T175">
        <v>1482547</v>
      </c>
      <c r="U175">
        <v>1841585</v>
      </c>
      <c r="V175">
        <v>2269624</v>
      </c>
      <c r="W175">
        <v>483431</v>
      </c>
      <c r="X175">
        <v>519765</v>
      </c>
      <c r="Y175">
        <v>1299047</v>
      </c>
      <c r="Z175">
        <v>1162805</v>
      </c>
      <c r="AA175">
        <v>504921</v>
      </c>
      <c r="AB175">
        <v>1681792</v>
      </c>
      <c r="AC175">
        <v>2691360</v>
      </c>
      <c r="AD175">
        <v>1555030</v>
      </c>
      <c r="AE175">
        <v>114310</v>
      </c>
      <c r="AF175">
        <v>413766</v>
      </c>
      <c r="AG175">
        <v>164098</v>
      </c>
      <c r="AH175">
        <v>1582630</v>
      </c>
      <c r="AI175">
        <v>1040456</v>
      </c>
      <c r="AJ175">
        <v>1205246</v>
      </c>
      <c r="AK175">
        <v>477651</v>
      </c>
      <c r="AL175">
        <v>1281013</v>
      </c>
      <c r="AM175">
        <v>1055861</v>
      </c>
      <c r="AN175">
        <v>-177469</v>
      </c>
      <c r="AO175">
        <v>444319</v>
      </c>
      <c r="AP175">
        <v>527279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t="s">
        <v>1069</v>
      </c>
      <c r="B176">
        <v>4.3499999999999996</v>
      </c>
      <c r="C176">
        <v>5.59</v>
      </c>
      <c r="D176">
        <v>2.82</v>
      </c>
      <c r="E176">
        <v>1.27</v>
      </c>
      <c r="F176">
        <v>2.75</v>
      </c>
      <c r="G176">
        <v>3.68</v>
      </c>
      <c r="H176">
        <v>4.16</v>
      </c>
      <c r="I176">
        <v>4.1500000000000004</v>
      </c>
      <c r="J176">
        <v>4.2</v>
      </c>
      <c r="K176">
        <v>2.94</v>
      </c>
      <c r="L176">
        <v>4.07</v>
      </c>
      <c r="M176">
        <v>4.5599999999999996</v>
      </c>
      <c r="N176">
        <v>4.5</v>
      </c>
      <c r="O176">
        <v>2.39</v>
      </c>
      <c r="P176">
        <v>3.96</v>
      </c>
      <c r="Q176">
        <v>3.75</v>
      </c>
      <c r="R176">
        <v>4.25</v>
      </c>
      <c r="S176">
        <v>4.28</v>
      </c>
      <c r="T176">
        <v>4.54</v>
      </c>
      <c r="U176">
        <v>3.94</v>
      </c>
      <c r="V176">
        <v>4.03</v>
      </c>
      <c r="W176">
        <v>2.2799999999999998</v>
      </c>
      <c r="X176">
        <v>4.2300000000000004</v>
      </c>
      <c r="Y176">
        <v>4.8</v>
      </c>
      <c r="Z176">
        <v>5.18</v>
      </c>
      <c r="AA176">
        <v>4.16</v>
      </c>
      <c r="AB176">
        <v>5.23</v>
      </c>
      <c r="AC176">
        <v>4.9000000000000004</v>
      </c>
      <c r="AD176">
        <v>4.99</v>
      </c>
      <c r="AE176">
        <v>3.98</v>
      </c>
      <c r="AF176">
        <v>4.4800000000000004</v>
      </c>
      <c r="AG176">
        <v>4.59</v>
      </c>
      <c r="AH176">
        <v>4.22</v>
      </c>
      <c r="AI176">
        <v>3.21</v>
      </c>
      <c r="AJ176">
        <v>3.85</v>
      </c>
      <c r="AK176">
        <v>3.91</v>
      </c>
      <c r="AL176">
        <v>3.76</v>
      </c>
      <c r="AM176">
        <v>1.26</v>
      </c>
      <c r="AN176">
        <v>3.24</v>
      </c>
      <c r="AO176">
        <v>3.06</v>
      </c>
      <c r="AP176">
        <v>2.5499999999999998</v>
      </c>
      <c r="AQ176">
        <v>2.44</v>
      </c>
      <c r="AR176">
        <v>2.12</v>
      </c>
      <c r="AS176">
        <v>1.99</v>
      </c>
      <c r="AT176">
        <v>1.82</v>
      </c>
      <c r="AU176">
        <v>1.53</v>
      </c>
      <c r="AV176">
        <v>1.55</v>
      </c>
      <c r="AW176">
        <v>1.55</v>
      </c>
      <c r="AX176">
        <v>1.59</v>
      </c>
      <c r="AY176">
        <v>1.17</v>
      </c>
      <c r="AZ176">
        <v>1.6</v>
      </c>
      <c r="BA176">
        <v>1.79</v>
      </c>
      <c r="BB176">
        <v>1.85</v>
      </c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2:69" x14ac:dyDescent="0.3"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2:69" x14ac:dyDescent="0.3"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2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2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2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2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2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2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2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2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2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2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2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2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2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2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3" spans="1:118" x14ac:dyDescent="0.3">
      <c r="A213" s="92" t="s">
        <v>42</v>
      </c>
      <c r="B213" s="91">
        <v>0</v>
      </c>
      <c r="C213" s="91">
        <v>0</v>
      </c>
      <c r="D213" s="91">
        <v>0</v>
      </c>
      <c r="E213" s="91">
        <v>0</v>
      </c>
      <c r="F213" s="91">
        <v>0</v>
      </c>
      <c r="G213" s="91">
        <v>0</v>
      </c>
      <c r="H213" s="91">
        <v>0</v>
      </c>
      <c r="I213" s="91">
        <v>0</v>
      </c>
      <c r="J213" s="91">
        <v>0</v>
      </c>
      <c r="K213" s="91">
        <v>0</v>
      </c>
      <c r="L213" s="91">
        <v>0</v>
      </c>
      <c r="M213" s="91">
        <v>0</v>
      </c>
      <c r="N213" s="91">
        <v>0</v>
      </c>
      <c r="O213" s="91">
        <v>0</v>
      </c>
      <c r="P213" s="91">
        <v>0</v>
      </c>
      <c r="Q213" s="91">
        <v>0</v>
      </c>
      <c r="R213" s="91">
        <v>0</v>
      </c>
      <c r="S213" s="91">
        <v>0</v>
      </c>
      <c r="T213" s="91">
        <v>0</v>
      </c>
      <c r="U213" s="91">
        <v>0</v>
      </c>
      <c r="V213" s="91">
        <v>0</v>
      </c>
      <c r="W213" s="91">
        <v>0</v>
      </c>
      <c r="X213" s="91">
        <v>0</v>
      </c>
      <c r="Y213" s="91">
        <v>0</v>
      </c>
      <c r="Z213" s="91">
        <v>0</v>
      </c>
      <c r="AA213" s="91">
        <v>0</v>
      </c>
      <c r="AB213" s="91">
        <v>0</v>
      </c>
      <c r="AC213" s="91">
        <v>0</v>
      </c>
      <c r="AD213" s="91">
        <v>0</v>
      </c>
      <c r="AE213" s="91">
        <v>0</v>
      </c>
      <c r="AF213" s="91">
        <v>0</v>
      </c>
      <c r="AG213" s="91">
        <v>0</v>
      </c>
      <c r="AH213" s="91">
        <v>0</v>
      </c>
      <c r="AI213" s="91">
        <v>0</v>
      </c>
      <c r="AJ213" s="91">
        <v>0</v>
      </c>
      <c r="AK213" s="91">
        <v>0</v>
      </c>
      <c r="AL213" s="91">
        <v>0</v>
      </c>
      <c r="AM213" s="91">
        <v>0</v>
      </c>
      <c r="AN213" s="91">
        <v>0</v>
      </c>
      <c r="AO213" s="91">
        <v>0</v>
      </c>
      <c r="AP213" s="91">
        <v>0</v>
      </c>
      <c r="AQ213" s="91">
        <v>0</v>
      </c>
      <c r="AR213" s="91">
        <v>0</v>
      </c>
      <c r="AS213" s="91">
        <v>0</v>
      </c>
      <c r="AT213" s="91">
        <v>0</v>
      </c>
      <c r="AU213" s="91">
        <v>0</v>
      </c>
      <c r="AV213" s="91">
        <v>0</v>
      </c>
      <c r="AW213" s="91">
        <v>0</v>
      </c>
      <c r="AX213" s="91">
        <v>0</v>
      </c>
      <c r="AY213" s="91">
        <v>0</v>
      </c>
      <c r="AZ213" s="91">
        <v>0</v>
      </c>
      <c r="BA213" s="91">
        <v>0</v>
      </c>
      <c r="BB213" s="91">
        <v>0</v>
      </c>
      <c r="BC213" s="91">
        <v>0</v>
      </c>
      <c r="BD213" s="91">
        <v>0</v>
      </c>
      <c r="BE213" s="91">
        <v>0</v>
      </c>
      <c r="BF213" s="91">
        <v>0</v>
      </c>
      <c r="BG213" s="91">
        <v>0</v>
      </c>
      <c r="BH213" s="91">
        <v>0</v>
      </c>
      <c r="BI213" s="91">
        <v>0</v>
      </c>
      <c r="BJ213" s="91">
        <v>0</v>
      </c>
      <c r="BK213" s="91">
        <v>0</v>
      </c>
      <c r="BL213" s="91">
        <v>0</v>
      </c>
      <c r="BM213" s="91">
        <v>0</v>
      </c>
      <c r="BN213" s="91">
        <v>0</v>
      </c>
      <c r="BO213" s="91">
        <v>0</v>
      </c>
      <c r="BP213" s="91">
        <v>0</v>
      </c>
      <c r="BQ213" s="91">
        <v>0</v>
      </c>
    </row>
    <row r="214" spans="1:118" x14ac:dyDescent="0.3"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1"/>
      <c r="DB214" s="91"/>
      <c r="DC214" s="91"/>
      <c r="DD214" s="91"/>
      <c r="DE214" s="91"/>
      <c r="DF214" s="91"/>
      <c r="DG214" s="91"/>
      <c r="DH214" s="91"/>
      <c r="DI214" s="91"/>
      <c r="DJ214" s="91"/>
      <c r="DK214" s="91"/>
      <c r="DL214" s="91"/>
      <c r="DM214" s="91"/>
      <c r="DN214" s="91"/>
    </row>
    <row r="216" spans="1:118" x14ac:dyDescent="0.3">
      <c r="A216" s="1" t="s">
        <v>43</v>
      </c>
    </row>
    <row r="217" spans="1:118" x14ac:dyDescent="0.3">
      <c r="A217" t="s">
        <v>34</v>
      </c>
      <c r="B217" t="s">
        <v>864</v>
      </c>
      <c r="C217" t="s">
        <v>865</v>
      </c>
      <c r="D217" t="s">
        <v>866</v>
      </c>
      <c r="E217" t="s">
        <v>27</v>
      </c>
      <c r="F217" t="s">
        <v>26</v>
      </c>
      <c r="G217" t="s">
        <v>25</v>
      </c>
      <c r="H217" t="s">
        <v>24</v>
      </c>
      <c r="I217" t="s">
        <v>23</v>
      </c>
      <c r="J217" t="s">
        <v>22</v>
      </c>
      <c r="K217" t="s">
        <v>21</v>
      </c>
      <c r="L217" t="s">
        <v>20</v>
      </c>
      <c r="M217" t="s">
        <v>19</v>
      </c>
      <c r="N217" t="s">
        <v>18</v>
      </c>
      <c r="O217" t="s">
        <v>17</v>
      </c>
      <c r="P217" t="s">
        <v>16</v>
      </c>
      <c r="Q217" t="s">
        <v>15</v>
      </c>
      <c r="R217" t="s">
        <v>14</v>
      </c>
      <c r="S217" t="s">
        <v>13</v>
      </c>
      <c r="T217" t="s">
        <v>12</v>
      </c>
      <c r="U217" t="s">
        <v>11</v>
      </c>
      <c r="V217" t="s">
        <v>10</v>
      </c>
      <c r="W217" t="s">
        <v>9</v>
      </c>
      <c r="X217" t="s">
        <v>8</v>
      </c>
      <c r="Y217" t="s">
        <v>7</v>
      </c>
      <c r="Z217" t="s">
        <v>6</v>
      </c>
      <c r="AA217" t="s">
        <v>5</v>
      </c>
      <c r="AB217" t="s">
        <v>4</v>
      </c>
      <c r="AC217" t="s">
        <v>3</v>
      </c>
      <c r="AD217" t="s">
        <v>2</v>
      </c>
      <c r="AE217" t="s">
        <v>1</v>
      </c>
      <c r="AF217" t="s">
        <v>857</v>
      </c>
      <c r="AG217" t="s">
        <v>856</v>
      </c>
      <c r="AH217" t="s">
        <v>855</v>
      </c>
      <c r="AI217" t="s">
        <v>854</v>
      </c>
      <c r="AJ217" t="s">
        <v>853</v>
      </c>
      <c r="AK217" t="s">
        <v>852</v>
      </c>
      <c r="AL217" t="s">
        <v>851</v>
      </c>
      <c r="AM217" t="s">
        <v>850</v>
      </c>
      <c r="AN217" t="s">
        <v>849</v>
      </c>
      <c r="AO217" t="s">
        <v>848</v>
      </c>
      <c r="AP217" t="s">
        <v>847</v>
      </c>
      <c r="AQ217" t="s">
        <v>846</v>
      </c>
      <c r="AR217" t="s">
        <v>845</v>
      </c>
      <c r="AS217" t="s">
        <v>844</v>
      </c>
      <c r="AT217" t="s">
        <v>843</v>
      </c>
      <c r="AU217" t="s">
        <v>842</v>
      </c>
      <c r="AV217" t="s">
        <v>841</v>
      </c>
      <c r="AW217" t="s">
        <v>840</v>
      </c>
      <c r="AX217" t="s">
        <v>839</v>
      </c>
      <c r="AY217" t="s">
        <v>838</v>
      </c>
      <c r="AZ217" t="s">
        <v>837</v>
      </c>
      <c r="BA217" t="s">
        <v>836</v>
      </c>
      <c r="BB217" t="s">
        <v>835</v>
      </c>
      <c r="BC217"/>
    </row>
    <row r="218" spans="1:118" x14ac:dyDescent="0.3">
      <c r="A218" t="s">
        <v>1071</v>
      </c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</row>
    <row r="219" spans="1:118" x14ac:dyDescent="0.3">
      <c r="A219" t="s">
        <v>1072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3799760</v>
      </c>
      <c r="AY219">
        <v>15333269</v>
      </c>
      <c r="AZ219">
        <v>0</v>
      </c>
      <c r="BA219">
        <v>8708009</v>
      </c>
      <c r="BB219">
        <v>4437939</v>
      </c>
      <c r="BC219"/>
    </row>
    <row r="220" spans="1:118" x14ac:dyDescent="0.3">
      <c r="A220" t="s">
        <v>1208</v>
      </c>
      <c r="B220">
        <v>14846083</v>
      </c>
      <c r="C220">
        <v>41346819</v>
      </c>
      <c r="D220">
        <v>23377134</v>
      </c>
      <c r="E220">
        <v>13885666</v>
      </c>
      <c r="F220">
        <v>6100554</v>
      </c>
      <c r="G220">
        <v>53750217</v>
      </c>
      <c r="H220">
        <v>42023942</v>
      </c>
      <c r="I220">
        <v>28018155</v>
      </c>
      <c r="J220">
        <v>13902979</v>
      </c>
      <c r="K220">
        <v>54602823</v>
      </c>
      <c r="L220">
        <v>44573475</v>
      </c>
      <c r="M220">
        <v>30933950</v>
      </c>
      <c r="N220">
        <v>15000419</v>
      </c>
      <c r="O220">
        <v>48674225</v>
      </c>
      <c r="P220">
        <v>40483470</v>
      </c>
      <c r="Q220">
        <v>27081043</v>
      </c>
      <c r="R220">
        <v>14248266</v>
      </c>
      <c r="S220">
        <v>55795689</v>
      </c>
      <c r="T220">
        <v>42115867</v>
      </c>
      <c r="U220">
        <v>26967024</v>
      </c>
      <c r="V220">
        <v>13664745</v>
      </c>
      <c r="W220">
        <v>54481687</v>
      </c>
      <c r="X220">
        <v>46786003</v>
      </c>
      <c r="Y220">
        <v>32607983</v>
      </c>
      <c r="Z220">
        <v>16835756</v>
      </c>
      <c r="AA220">
        <v>62993760</v>
      </c>
      <c r="AB220">
        <v>49251296</v>
      </c>
      <c r="AC220">
        <v>32242672</v>
      </c>
      <c r="AD220">
        <v>16255318</v>
      </c>
      <c r="AE220">
        <v>56303497</v>
      </c>
      <c r="AF220">
        <v>43455570</v>
      </c>
      <c r="AG220">
        <v>29022427</v>
      </c>
      <c r="AH220">
        <v>13690302</v>
      </c>
      <c r="AI220">
        <v>48981425</v>
      </c>
      <c r="AJ220">
        <v>38188221</v>
      </c>
      <c r="AK220">
        <v>25234987</v>
      </c>
      <c r="AL220">
        <v>12678442</v>
      </c>
      <c r="AM220">
        <v>40143866</v>
      </c>
      <c r="AN220">
        <v>32041796</v>
      </c>
      <c r="AO220">
        <v>20467069</v>
      </c>
      <c r="AP220">
        <v>9283806</v>
      </c>
      <c r="AQ220">
        <v>30440266.989999998</v>
      </c>
      <c r="AR220">
        <v>22490320</v>
      </c>
      <c r="AS220">
        <v>14377531.42</v>
      </c>
      <c r="AT220">
        <v>6761444</v>
      </c>
      <c r="AU220">
        <v>21110881.620000001</v>
      </c>
      <c r="AV220">
        <v>15897018</v>
      </c>
      <c r="AW220">
        <v>10295396</v>
      </c>
      <c r="AX220">
        <v>0</v>
      </c>
      <c r="AY220">
        <v>0</v>
      </c>
      <c r="AZ220">
        <v>17819817</v>
      </c>
      <c r="BA220">
        <v>0</v>
      </c>
      <c r="BB220">
        <v>0</v>
      </c>
      <c r="BC220"/>
    </row>
    <row r="221" spans="1:118" x14ac:dyDescent="0.3">
      <c r="A221" t="s">
        <v>1073</v>
      </c>
      <c r="B221">
        <v>2167677</v>
      </c>
      <c r="C221">
        <v>8736206</v>
      </c>
      <c r="D221">
        <v>6603821</v>
      </c>
      <c r="E221">
        <v>4394494</v>
      </c>
      <c r="F221">
        <v>2200329</v>
      </c>
      <c r="G221">
        <v>7558646</v>
      </c>
      <c r="H221">
        <v>5572254</v>
      </c>
      <c r="I221">
        <v>3678921</v>
      </c>
      <c r="J221">
        <v>1823070</v>
      </c>
      <c r="K221">
        <v>7393400</v>
      </c>
      <c r="L221">
        <v>5480571</v>
      </c>
      <c r="M221">
        <v>3655142</v>
      </c>
      <c r="N221">
        <v>1822358</v>
      </c>
      <c r="O221">
        <v>7333203</v>
      </c>
      <c r="P221">
        <v>5452455</v>
      </c>
      <c r="Q221">
        <v>3605628</v>
      </c>
      <c r="R221">
        <v>1775080</v>
      </c>
      <c r="S221">
        <v>7263908</v>
      </c>
      <c r="T221">
        <v>5437854</v>
      </c>
      <c r="U221">
        <v>3654695</v>
      </c>
      <c r="V221">
        <v>1884082</v>
      </c>
      <c r="W221">
        <v>6732328</v>
      </c>
      <c r="X221">
        <v>4963156</v>
      </c>
      <c r="Y221">
        <v>3182651</v>
      </c>
      <c r="Z221">
        <v>1583274</v>
      </c>
      <c r="AA221">
        <v>5723065</v>
      </c>
      <c r="AB221">
        <v>4229767</v>
      </c>
      <c r="AC221">
        <v>2771716</v>
      </c>
      <c r="AD221">
        <v>1333507</v>
      </c>
      <c r="AE221">
        <v>5033735</v>
      </c>
      <c r="AF221">
        <v>3756730</v>
      </c>
      <c r="AG221">
        <v>2463980</v>
      </c>
      <c r="AH221">
        <v>1235684</v>
      </c>
      <c r="AI221">
        <v>4884471</v>
      </c>
      <c r="AJ221">
        <v>3629420</v>
      </c>
      <c r="AK221">
        <v>2330235</v>
      </c>
      <c r="AL221">
        <v>1141851</v>
      </c>
      <c r="AM221">
        <v>3555730</v>
      </c>
      <c r="AN221">
        <v>3466948</v>
      </c>
      <c r="AO221">
        <v>2272279</v>
      </c>
      <c r="AP221">
        <v>1123336</v>
      </c>
      <c r="AQ221">
        <v>4238050.1500000004</v>
      </c>
      <c r="AR221">
        <v>3072167</v>
      </c>
      <c r="AS221">
        <v>1990295.15</v>
      </c>
      <c r="AT221">
        <v>957345</v>
      </c>
      <c r="AU221">
        <v>3010636.58</v>
      </c>
      <c r="AV221">
        <v>2162816</v>
      </c>
      <c r="AW221">
        <v>851339</v>
      </c>
      <c r="AX221">
        <v>323436</v>
      </c>
      <c r="AY221">
        <v>1358647</v>
      </c>
      <c r="AZ221">
        <v>946564</v>
      </c>
      <c r="BA221">
        <v>650978</v>
      </c>
      <c r="BB221">
        <v>697906</v>
      </c>
      <c r="BC221"/>
    </row>
    <row r="222" spans="1:118" x14ac:dyDescent="0.3">
      <c r="A222" t="s">
        <v>1074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4238050.1500000004</v>
      </c>
      <c r="AR222">
        <v>0</v>
      </c>
      <c r="AS222">
        <v>1990295.15</v>
      </c>
      <c r="AT222">
        <v>957345</v>
      </c>
      <c r="AU222">
        <v>3010636.58</v>
      </c>
      <c r="AV222">
        <v>0</v>
      </c>
      <c r="AW222">
        <v>0</v>
      </c>
      <c r="AX222">
        <v>687369</v>
      </c>
      <c r="AY222">
        <v>2889766</v>
      </c>
      <c r="AZ222">
        <v>2167797</v>
      </c>
      <c r="BA222">
        <v>1476841</v>
      </c>
      <c r="BB222">
        <v>1000519</v>
      </c>
      <c r="BC222"/>
    </row>
    <row r="223" spans="1:118" x14ac:dyDescent="0.3">
      <c r="A223" t="s">
        <v>1075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-363933</v>
      </c>
      <c r="AY223">
        <v>-1531119</v>
      </c>
      <c r="AZ223">
        <v>-1221233</v>
      </c>
      <c r="BA223">
        <v>-825863</v>
      </c>
      <c r="BB223">
        <v>-302613</v>
      </c>
      <c r="BC223"/>
    </row>
    <row r="224" spans="1:118" x14ac:dyDescent="0.3">
      <c r="A224" t="s">
        <v>1076</v>
      </c>
      <c r="B224">
        <v>9768608</v>
      </c>
      <c r="C224">
        <v>38899155</v>
      </c>
      <c r="D224">
        <v>41109775</v>
      </c>
      <c r="E224">
        <v>31691373</v>
      </c>
      <c r="F224">
        <v>12310159</v>
      </c>
      <c r="G224">
        <v>33693567</v>
      </c>
      <c r="H224">
        <v>24481593</v>
      </c>
      <c r="I224">
        <v>14051657</v>
      </c>
      <c r="J224">
        <v>7096051</v>
      </c>
      <c r="K224">
        <v>31408842</v>
      </c>
      <c r="L224">
        <v>23470321</v>
      </c>
      <c r="M224">
        <v>15669955</v>
      </c>
      <c r="N224">
        <v>7936405</v>
      </c>
      <c r="O224">
        <v>40022144</v>
      </c>
      <c r="P224">
        <v>28749516</v>
      </c>
      <c r="Q224">
        <v>18777353</v>
      </c>
      <c r="R224">
        <v>8637412</v>
      </c>
      <c r="S224">
        <v>32323027</v>
      </c>
      <c r="T224">
        <v>25964329</v>
      </c>
      <c r="U224">
        <v>19145063</v>
      </c>
      <c r="V224">
        <v>10618934</v>
      </c>
      <c r="W224">
        <v>24827714</v>
      </c>
      <c r="X224">
        <v>16503295</v>
      </c>
      <c r="Y224">
        <v>9287026</v>
      </c>
      <c r="Z224">
        <v>3899136</v>
      </c>
      <c r="AA224">
        <v>13474853</v>
      </c>
      <c r="AB224">
        <v>9847876</v>
      </c>
      <c r="AC224">
        <v>6261759</v>
      </c>
      <c r="AD224">
        <v>3629518</v>
      </c>
      <c r="AE224">
        <v>9687128</v>
      </c>
      <c r="AF224">
        <v>7339851</v>
      </c>
      <c r="AG224">
        <v>4520766</v>
      </c>
      <c r="AH224">
        <v>2751737</v>
      </c>
      <c r="AI224">
        <v>4717801</v>
      </c>
      <c r="AJ224">
        <v>3026841</v>
      </c>
      <c r="AK224">
        <v>1632655</v>
      </c>
      <c r="AL224">
        <v>1594422</v>
      </c>
      <c r="AM224">
        <v>4629599</v>
      </c>
      <c r="AN224">
        <v>2455203</v>
      </c>
      <c r="AO224">
        <v>1214304</v>
      </c>
      <c r="AP224">
        <v>-46780</v>
      </c>
      <c r="AQ224">
        <v>4726012.12</v>
      </c>
      <c r="AR224">
        <v>2720061</v>
      </c>
      <c r="AS224">
        <v>932568.42</v>
      </c>
      <c r="AT224">
        <v>118303</v>
      </c>
      <c r="AU224">
        <v>7015521.0999999996</v>
      </c>
      <c r="AV224">
        <v>4841756</v>
      </c>
      <c r="AW224">
        <v>3250586</v>
      </c>
      <c r="AX224">
        <v>0</v>
      </c>
      <c r="AY224">
        <v>0</v>
      </c>
      <c r="AZ224">
        <v>0</v>
      </c>
      <c r="BA224">
        <v>0</v>
      </c>
      <c r="BB224">
        <v>0</v>
      </c>
      <c r="BC224"/>
    </row>
    <row r="225" spans="1:55" x14ac:dyDescent="0.3">
      <c r="A225" t="s">
        <v>1078</v>
      </c>
      <c r="B225">
        <v>123694</v>
      </c>
      <c r="C225">
        <v>193346</v>
      </c>
      <c r="D225">
        <v>-9584</v>
      </c>
      <c r="E225">
        <v>-18614</v>
      </c>
      <c r="F225">
        <v>-12265</v>
      </c>
      <c r="G225">
        <v>-44079</v>
      </c>
      <c r="H225">
        <v>-61580</v>
      </c>
      <c r="I225">
        <v>-62252</v>
      </c>
      <c r="J225">
        <v>-16036</v>
      </c>
      <c r="K225">
        <v>-49539</v>
      </c>
      <c r="L225">
        <v>-38174</v>
      </c>
      <c r="M225">
        <v>-23255</v>
      </c>
      <c r="N225">
        <v>2473</v>
      </c>
      <c r="O225">
        <v>-157553</v>
      </c>
      <c r="P225">
        <v>-118734</v>
      </c>
      <c r="Q225">
        <v>-71194</v>
      </c>
      <c r="R225">
        <v>-39455</v>
      </c>
      <c r="S225">
        <v>-116696</v>
      </c>
      <c r="T225">
        <v>-96763</v>
      </c>
      <c r="U225">
        <v>-56480</v>
      </c>
      <c r="V225">
        <v>-32391</v>
      </c>
      <c r="W225">
        <v>-95841</v>
      </c>
      <c r="X225">
        <v>-74093</v>
      </c>
      <c r="Y225">
        <v>-52719</v>
      </c>
      <c r="Z225">
        <v>-26703</v>
      </c>
      <c r="AA225">
        <v>-88383</v>
      </c>
      <c r="AB225">
        <v>-72632</v>
      </c>
      <c r="AC225">
        <v>-47425</v>
      </c>
      <c r="AD225">
        <v>-22878</v>
      </c>
      <c r="AE225">
        <v>-193304</v>
      </c>
      <c r="AF225">
        <v>-172616</v>
      </c>
      <c r="AG225">
        <v>1617</v>
      </c>
      <c r="AH225">
        <v>-5387</v>
      </c>
      <c r="AI225">
        <v>-19672</v>
      </c>
      <c r="AJ225">
        <v>-14889</v>
      </c>
      <c r="AK225">
        <v>-11419</v>
      </c>
      <c r="AL225">
        <v>-4397</v>
      </c>
      <c r="AM225">
        <v>-13337</v>
      </c>
      <c r="AN225">
        <v>-8694</v>
      </c>
      <c r="AO225">
        <v>-5337</v>
      </c>
      <c r="AP225">
        <v>-2297</v>
      </c>
      <c r="AQ225">
        <v>-5943.56</v>
      </c>
      <c r="AR225">
        <v>-4737</v>
      </c>
      <c r="AS225">
        <v>-3481.81</v>
      </c>
      <c r="AT225">
        <v>-1573</v>
      </c>
      <c r="AU225">
        <v>-7962.45</v>
      </c>
      <c r="AV225">
        <v>-4542</v>
      </c>
      <c r="AW225">
        <v>-5641</v>
      </c>
      <c r="AX225">
        <v>0</v>
      </c>
      <c r="AY225">
        <v>0</v>
      </c>
      <c r="AZ225">
        <v>0</v>
      </c>
      <c r="BA225">
        <v>0</v>
      </c>
      <c r="BB225">
        <v>0</v>
      </c>
      <c r="BC225"/>
    </row>
    <row r="226" spans="1:55" x14ac:dyDescent="0.3">
      <c r="A226" t="s">
        <v>1079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-29168</v>
      </c>
      <c r="H226">
        <v>-29174</v>
      </c>
      <c r="I226">
        <v>-105440</v>
      </c>
      <c r="J226">
        <v>53500</v>
      </c>
      <c r="K226">
        <v>92612</v>
      </c>
      <c r="L226">
        <v>662105</v>
      </c>
      <c r="M226">
        <v>13355</v>
      </c>
      <c r="N226">
        <v>142907</v>
      </c>
      <c r="O226">
        <v>257426</v>
      </c>
      <c r="P226">
        <v>237322</v>
      </c>
      <c r="Q226">
        <v>204768</v>
      </c>
      <c r="R226">
        <v>70560</v>
      </c>
      <c r="S226">
        <v>5220</v>
      </c>
      <c r="T226">
        <v>23492</v>
      </c>
      <c r="U226">
        <v>26696</v>
      </c>
      <c r="V226">
        <v>19155</v>
      </c>
      <c r="W226">
        <v>-11793</v>
      </c>
      <c r="X226">
        <v>-15800</v>
      </c>
      <c r="Y226">
        <v>-326</v>
      </c>
      <c r="Z226">
        <v>-437</v>
      </c>
      <c r="AA226">
        <v>-2717</v>
      </c>
      <c r="AB226">
        <v>16578</v>
      </c>
      <c r="AC226">
        <v>-7690</v>
      </c>
      <c r="AD226">
        <v>-377056</v>
      </c>
      <c r="AE226">
        <v>2803</v>
      </c>
      <c r="AF226">
        <v>285</v>
      </c>
      <c r="AG226">
        <v>6825</v>
      </c>
      <c r="AH226">
        <v>19356</v>
      </c>
      <c r="AI226">
        <v>-325593</v>
      </c>
      <c r="AJ226">
        <v>-191004</v>
      </c>
      <c r="AK226">
        <v>26254</v>
      </c>
      <c r="AL226">
        <v>-152841</v>
      </c>
      <c r="AM226">
        <v>281561</v>
      </c>
      <c r="AN226">
        <v>185772</v>
      </c>
      <c r="AO226">
        <v>108928</v>
      </c>
      <c r="AP226">
        <v>26566</v>
      </c>
      <c r="AQ226">
        <v>-622756.94999999995</v>
      </c>
      <c r="AR226">
        <v>-574383</v>
      </c>
      <c r="AS226">
        <v>-203788.77</v>
      </c>
      <c r="AT226">
        <v>-216706</v>
      </c>
      <c r="AU226">
        <v>-267161.19</v>
      </c>
      <c r="AV226">
        <v>-267167</v>
      </c>
      <c r="AW226">
        <v>-180521</v>
      </c>
      <c r="AX226">
        <v>0</v>
      </c>
      <c r="AY226">
        <v>0</v>
      </c>
      <c r="AZ226">
        <v>0</v>
      </c>
      <c r="BA226">
        <v>0</v>
      </c>
      <c r="BB226">
        <v>0</v>
      </c>
      <c r="BC226"/>
    </row>
    <row r="227" spans="1:55" x14ac:dyDescent="0.3">
      <c r="A227" t="s">
        <v>1080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-648</v>
      </c>
      <c r="L227">
        <v>-648</v>
      </c>
      <c r="M227">
        <v>-648</v>
      </c>
      <c r="N227">
        <v>-648</v>
      </c>
      <c r="O227">
        <v>-1889</v>
      </c>
      <c r="P227">
        <v>-1869</v>
      </c>
      <c r="Q227">
        <v>-90</v>
      </c>
      <c r="R227">
        <v>-35</v>
      </c>
      <c r="S227">
        <v>-366</v>
      </c>
      <c r="T227">
        <v>-302</v>
      </c>
      <c r="U227">
        <v>-288</v>
      </c>
      <c r="V227">
        <v>-288</v>
      </c>
      <c r="W227">
        <v>-277</v>
      </c>
      <c r="X227">
        <v>-134</v>
      </c>
      <c r="Y227">
        <v>-134</v>
      </c>
      <c r="Z227">
        <v>-134</v>
      </c>
      <c r="AA227">
        <v>-8364</v>
      </c>
      <c r="AB227">
        <v>-7526</v>
      </c>
      <c r="AC227">
        <v>-7526</v>
      </c>
      <c r="AD227">
        <v>-630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884</v>
      </c>
      <c r="AK227">
        <v>885</v>
      </c>
      <c r="AL227">
        <v>885</v>
      </c>
      <c r="AM227">
        <v>-7056</v>
      </c>
      <c r="AN227">
        <v>-438</v>
      </c>
      <c r="AO227">
        <v>-2279</v>
      </c>
      <c r="AP227">
        <v>-2013</v>
      </c>
      <c r="AQ227">
        <v>0</v>
      </c>
      <c r="AR227">
        <v>0</v>
      </c>
      <c r="AS227">
        <v>0</v>
      </c>
      <c r="AT227">
        <v>0</v>
      </c>
      <c r="AU227">
        <v>354100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/>
    </row>
    <row r="228" spans="1:55" x14ac:dyDescent="0.3">
      <c r="A228" t="s">
        <v>1209</v>
      </c>
      <c r="B228">
        <v>-116018</v>
      </c>
      <c r="C228">
        <v>-1308312</v>
      </c>
      <c r="D228">
        <v>-713344</v>
      </c>
      <c r="E228">
        <v>-349063</v>
      </c>
      <c r="F228">
        <v>-143822</v>
      </c>
      <c r="G228">
        <v>-8412377</v>
      </c>
      <c r="H228">
        <v>-3659729</v>
      </c>
      <c r="I228">
        <v>-725677</v>
      </c>
      <c r="J228">
        <v>-262122</v>
      </c>
      <c r="K228">
        <v>-2651692</v>
      </c>
      <c r="L228">
        <v>-2472354</v>
      </c>
      <c r="M228">
        <v>-1748597</v>
      </c>
      <c r="N228">
        <v>-393333</v>
      </c>
      <c r="O228">
        <v>-3435057</v>
      </c>
      <c r="P228">
        <v>-2941018</v>
      </c>
      <c r="Q228">
        <v>-767276</v>
      </c>
      <c r="R228">
        <v>-243750</v>
      </c>
      <c r="S228">
        <v>-1587273</v>
      </c>
      <c r="T228">
        <v>-1431497</v>
      </c>
      <c r="U228">
        <v>-1073210</v>
      </c>
      <c r="V228">
        <v>-926053</v>
      </c>
      <c r="W228">
        <v>-815304</v>
      </c>
      <c r="X228">
        <v>-703603</v>
      </c>
      <c r="Y228">
        <v>-459624</v>
      </c>
      <c r="Z228">
        <v>-286780</v>
      </c>
      <c r="AA228">
        <v>-1184826</v>
      </c>
      <c r="AB228">
        <v>-849986</v>
      </c>
      <c r="AC228">
        <v>-515589</v>
      </c>
      <c r="AD228">
        <v>-332164</v>
      </c>
      <c r="AE228">
        <v>-937235</v>
      </c>
      <c r="AF228">
        <v>-800596</v>
      </c>
      <c r="AG228">
        <v>-542709</v>
      </c>
      <c r="AH228">
        <v>-285958</v>
      </c>
      <c r="AI228">
        <v>-633474</v>
      </c>
      <c r="AJ228">
        <v>-508923</v>
      </c>
      <c r="AK228">
        <v>-282889</v>
      </c>
      <c r="AL228">
        <v>-164376</v>
      </c>
      <c r="AM228">
        <v>-548154</v>
      </c>
      <c r="AN228">
        <v>-409347</v>
      </c>
      <c r="AO228">
        <v>-350142</v>
      </c>
      <c r="AP228">
        <v>-254387</v>
      </c>
      <c r="AQ228">
        <v>-617940.11</v>
      </c>
      <c r="AR228">
        <v>-501225</v>
      </c>
      <c r="AS228">
        <v>-398984.18</v>
      </c>
      <c r="AT228">
        <v>-152809</v>
      </c>
      <c r="AU228">
        <v>-532997.26</v>
      </c>
      <c r="AV228">
        <v>-465899</v>
      </c>
      <c r="AW228">
        <v>-331776</v>
      </c>
      <c r="AX228">
        <v>0</v>
      </c>
      <c r="AY228">
        <v>0</v>
      </c>
      <c r="AZ228">
        <v>0</v>
      </c>
      <c r="BA228">
        <v>0</v>
      </c>
      <c r="BB228">
        <v>0</v>
      </c>
      <c r="BC228"/>
    </row>
    <row r="229" spans="1:55" x14ac:dyDescent="0.3">
      <c r="A229" t="s">
        <v>1210</v>
      </c>
      <c r="B229">
        <v>0</v>
      </c>
      <c r="C229">
        <v>-4245</v>
      </c>
      <c r="D229">
        <v>-4245</v>
      </c>
      <c r="E229">
        <v>-4245</v>
      </c>
      <c r="F229">
        <v>0</v>
      </c>
      <c r="G229">
        <v>-39748</v>
      </c>
      <c r="H229">
        <v>-39748</v>
      </c>
      <c r="I229">
        <v>-39748</v>
      </c>
      <c r="J229">
        <v>-39588</v>
      </c>
      <c r="K229">
        <v>0</v>
      </c>
      <c r="L229">
        <v>0</v>
      </c>
      <c r="M229">
        <v>0</v>
      </c>
      <c r="N229">
        <v>0</v>
      </c>
      <c r="O229">
        <v>-10612</v>
      </c>
      <c r="P229">
        <v>0</v>
      </c>
      <c r="Q229">
        <v>-10612</v>
      </c>
      <c r="R229">
        <v>0</v>
      </c>
      <c r="S229">
        <v>-109729</v>
      </c>
      <c r="T229">
        <v>-109729</v>
      </c>
      <c r="U229">
        <v>-109729</v>
      </c>
      <c r="V229">
        <v>-109729</v>
      </c>
      <c r="W229">
        <v>0</v>
      </c>
      <c r="X229">
        <v>0</v>
      </c>
      <c r="Y229">
        <v>0</v>
      </c>
      <c r="Z229">
        <v>0</v>
      </c>
      <c r="AA229">
        <v>156939</v>
      </c>
      <c r="AB229">
        <v>156939</v>
      </c>
      <c r="AC229">
        <v>156939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-117883</v>
      </c>
      <c r="AJ229">
        <v>-117883</v>
      </c>
      <c r="AK229">
        <v>0</v>
      </c>
      <c r="AL229">
        <v>-117990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/>
    </row>
    <row r="230" spans="1:55" x14ac:dyDescent="0.3">
      <c r="A230" t="s">
        <v>1082</v>
      </c>
      <c r="B230">
        <v>-2829</v>
      </c>
      <c r="C230">
        <v>5320</v>
      </c>
      <c r="D230">
        <v>-8635</v>
      </c>
      <c r="E230">
        <v>1800</v>
      </c>
      <c r="F230">
        <v>-52</v>
      </c>
      <c r="G230">
        <v>-2568</v>
      </c>
      <c r="H230">
        <v>-990</v>
      </c>
      <c r="I230">
        <v>1234</v>
      </c>
      <c r="J230">
        <v>-5978</v>
      </c>
      <c r="K230">
        <v>23497</v>
      </c>
      <c r="L230">
        <v>7931</v>
      </c>
      <c r="M230">
        <v>12792</v>
      </c>
      <c r="N230">
        <v>-3166</v>
      </c>
      <c r="O230">
        <v>84788</v>
      </c>
      <c r="P230">
        <v>69091</v>
      </c>
      <c r="Q230">
        <v>41057</v>
      </c>
      <c r="R230">
        <v>17727</v>
      </c>
      <c r="S230">
        <v>103134</v>
      </c>
      <c r="T230">
        <v>30287</v>
      </c>
      <c r="U230">
        <v>17133</v>
      </c>
      <c r="V230">
        <v>1838</v>
      </c>
      <c r="W230">
        <v>56312</v>
      </c>
      <c r="X230">
        <v>-2013</v>
      </c>
      <c r="Y230">
        <v>-5721</v>
      </c>
      <c r="Z230">
        <v>-20</v>
      </c>
      <c r="AA230">
        <v>94144</v>
      </c>
      <c r="AB230">
        <v>352512</v>
      </c>
      <c r="AC230">
        <v>345861</v>
      </c>
      <c r="AD230">
        <v>-3417</v>
      </c>
      <c r="AE230">
        <v>154237</v>
      </c>
      <c r="AF230">
        <v>-47963</v>
      </c>
      <c r="AG230">
        <v>-31063</v>
      </c>
      <c r="AH230">
        <v>-13608</v>
      </c>
      <c r="AI230">
        <v>282530</v>
      </c>
      <c r="AJ230">
        <v>15528</v>
      </c>
      <c r="AK230">
        <v>-6189</v>
      </c>
      <c r="AL230">
        <v>-453</v>
      </c>
      <c r="AM230">
        <v>333187</v>
      </c>
      <c r="AN230">
        <v>60138</v>
      </c>
      <c r="AO230">
        <v>608</v>
      </c>
      <c r="AP230">
        <v>429</v>
      </c>
      <c r="AQ230">
        <v>26046.54</v>
      </c>
      <c r="AR230">
        <v>1610</v>
      </c>
      <c r="AS230">
        <v>1888.18</v>
      </c>
      <c r="AT230">
        <v>-5028</v>
      </c>
      <c r="AU230">
        <v>-15766.72</v>
      </c>
      <c r="AV230">
        <v>-7953</v>
      </c>
      <c r="AW230">
        <v>-439</v>
      </c>
      <c r="AX230">
        <v>0</v>
      </c>
      <c r="AY230">
        <v>0</v>
      </c>
      <c r="AZ230">
        <v>0</v>
      </c>
      <c r="BA230">
        <v>0</v>
      </c>
      <c r="BB230">
        <v>0</v>
      </c>
      <c r="BC230"/>
    </row>
    <row r="231" spans="1:55" x14ac:dyDescent="0.3">
      <c r="A231" t="s">
        <v>1083</v>
      </c>
      <c r="B231">
        <v>-3536</v>
      </c>
      <c r="C231">
        <v>-19148</v>
      </c>
      <c r="D231">
        <v>-20208</v>
      </c>
      <c r="E231">
        <v>-9503</v>
      </c>
      <c r="F231">
        <v>-130</v>
      </c>
      <c r="G231">
        <v>-12434</v>
      </c>
      <c r="H231">
        <v>-7066</v>
      </c>
      <c r="I231">
        <v>-3959</v>
      </c>
      <c r="J231">
        <v>-6452</v>
      </c>
      <c r="K231">
        <v>4669</v>
      </c>
      <c r="L231">
        <v>3424</v>
      </c>
      <c r="M231">
        <v>9315</v>
      </c>
      <c r="N231">
        <v>-3166</v>
      </c>
      <c r="O231">
        <v>-59373</v>
      </c>
      <c r="P231">
        <v>-5238</v>
      </c>
      <c r="Q231">
        <v>-2431</v>
      </c>
      <c r="R231">
        <v>-472</v>
      </c>
      <c r="S231">
        <v>-1700</v>
      </c>
      <c r="T231">
        <v>-1239</v>
      </c>
      <c r="U231">
        <v>-209</v>
      </c>
      <c r="V231">
        <v>557</v>
      </c>
      <c r="W231">
        <v>-13347</v>
      </c>
      <c r="X231">
        <v>-11298</v>
      </c>
      <c r="Y231">
        <v>-7430</v>
      </c>
      <c r="Z231">
        <v>-494</v>
      </c>
      <c r="AA231">
        <v>-4515</v>
      </c>
      <c r="AB231">
        <v>-2180</v>
      </c>
      <c r="AC231">
        <v>-3189</v>
      </c>
      <c r="AD231">
        <v>-3424</v>
      </c>
      <c r="AE231">
        <v>-51612</v>
      </c>
      <c r="AF231">
        <v>-45138</v>
      </c>
      <c r="AG231">
        <v>-31141</v>
      </c>
      <c r="AH231">
        <v>-13630</v>
      </c>
      <c r="AI231">
        <v>-89108</v>
      </c>
      <c r="AJ231">
        <v>-50935</v>
      </c>
      <c r="AK231">
        <v>-37147</v>
      </c>
      <c r="AL231">
        <v>-536</v>
      </c>
      <c r="AM231">
        <v>-7236</v>
      </c>
      <c r="AN231">
        <v>-10930</v>
      </c>
      <c r="AO231">
        <v>561</v>
      </c>
      <c r="AP231">
        <v>407</v>
      </c>
      <c r="AQ231">
        <v>-11448.41</v>
      </c>
      <c r="AR231">
        <v>1564</v>
      </c>
      <c r="AS231">
        <v>1871.04</v>
      </c>
      <c r="AT231">
        <v>-5028</v>
      </c>
      <c r="AU231">
        <v>-15766.72</v>
      </c>
      <c r="AV231">
        <v>-7953</v>
      </c>
      <c r="AW231">
        <v>-439</v>
      </c>
      <c r="AX231">
        <v>0</v>
      </c>
      <c r="AY231">
        <v>0</v>
      </c>
      <c r="AZ231">
        <v>0</v>
      </c>
      <c r="BA231">
        <v>0</v>
      </c>
      <c r="BB231">
        <v>0</v>
      </c>
      <c r="BC231"/>
    </row>
    <row r="232" spans="1:55" x14ac:dyDescent="0.3">
      <c r="A232" t="s">
        <v>1084</v>
      </c>
      <c r="B232">
        <v>707</v>
      </c>
      <c r="C232">
        <v>24468</v>
      </c>
      <c r="D232">
        <v>11573</v>
      </c>
      <c r="E232">
        <v>11303</v>
      </c>
      <c r="F232">
        <v>78</v>
      </c>
      <c r="G232">
        <v>9866</v>
      </c>
      <c r="H232">
        <v>6076</v>
      </c>
      <c r="I232">
        <v>5193</v>
      </c>
      <c r="J232">
        <v>474</v>
      </c>
      <c r="K232">
        <v>18828</v>
      </c>
      <c r="L232">
        <v>4507</v>
      </c>
      <c r="M232">
        <v>3477</v>
      </c>
      <c r="N232">
        <v>0</v>
      </c>
      <c r="O232">
        <v>144161</v>
      </c>
      <c r="P232">
        <v>74329</v>
      </c>
      <c r="Q232">
        <v>43488</v>
      </c>
      <c r="R232">
        <v>18199</v>
      </c>
      <c r="S232">
        <v>104834</v>
      </c>
      <c r="T232">
        <v>31526</v>
      </c>
      <c r="U232">
        <v>17342</v>
      </c>
      <c r="V232">
        <v>1281</v>
      </c>
      <c r="W232">
        <v>69659</v>
      </c>
      <c r="X232">
        <v>9285</v>
      </c>
      <c r="Y232">
        <v>1709</v>
      </c>
      <c r="Z232">
        <v>474</v>
      </c>
      <c r="AA232">
        <v>98659</v>
      </c>
      <c r="AB232">
        <v>354692</v>
      </c>
      <c r="AC232">
        <v>349050</v>
      </c>
      <c r="AD232">
        <v>7</v>
      </c>
      <c r="AE232">
        <v>205849</v>
      </c>
      <c r="AF232">
        <v>-2825</v>
      </c>
      <c r="AG232">
        <v>78</v>
      </c>
      <c r="AH232">
        <v>22</v>
      </c>
      <c r="AI232">
        <v>371638</v>
      </c>
      <c r="AJ232">
        <v>66463</v>
      </c>
      <c r="AK232">
        <v>30958</v>
      </c>
      <c r="AL232">
        <v>83</v>
      </c>
      <c r="AM232">
        <v>340423</v>
      </c>
      <c r="AN232">
        <v>71068</v>
      </c>
      <c r="AO232">
        <v>47</v>
      </c>
      <c r="AP232">
        <v>22</v>
      </c>
      <c r="AQ232">
        <v>37494.949999999997</v>
      </c>
      <c r="AR232">
        <v>46</v>
      </c>
      <c r="AS232">
        <v>17.14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/>
    </row>
    <row r="233" spans="1:55" x14ac:dyDescent="0.3">
      <c r="A233" t="s">
        <v>1085</v>
      </c>
      <c r="B233">
        <v>0</v>
      </c>
      <c r="C233">
        <v>72</v>
      </c>
      <c r="D233">
        <v>20</v>
      </c>
      <c r="E233">
        <v>13030</v>
      </c>
      <c r="F233">
        <v>0</v>
      </c>
      <c r="G233">
        <v>46335</v>
      </c>
      <c r="H233">
        <v>34926</v>
      </c>
      <c r="I233">
        <v>3231</v>
      </c>
      <c r="J233">
        <v>3231</v>
      </c>
      <c r="K233">
        <v>223038</v>
      </c>
      <c r="L233">
        <v>74227</v>
      </c>
      <c r="M233">
        <v>179</v>
      </c>
      <c r="N233">
        <v>739</v>
      </c>
      <c r="O233">
        <v>117227</v>
      </c>
      <c r="P233">
        <v>33963</v>
      </c>
      <c r="Q233">
        <v>204</v>
      </c>
      <c r="R233">
        <v>2</v>
      </c>
      <c r="S233">
        <v>300135</v>
      </c>
      <c r="T233">
        <v>56472</v>
      </c>
      <c r="U233">
        <v>52752</v>
      </c>
      <c r="V233">
        <v>1112</v>
      </c>
      <c r="W233">
        <v>82418</v>
      </c>
      <c r="X233">
        <v>13363</v>
      </c>
      <c r="Y233">
        <v>13374</v>
      </c>
      <c r="Z233">
        <v>13176</v>
      </c>
      <c r="AA233">
        <v>357422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-511554</v>
      </c>
      <c r="AS233">
        <v>0</v>
      </c>
      <c r="AT233">
        <v>0</v>
      </c>
      <c r="AU233">
        <v>-6031381.25</v>
      </c>
      <c r="AV233">
        <v>-5978369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/>
    </row>
    <row r="234" spans="1:55" x14ac:dyDescent="0.3">
      <c r="A234" t="s">
        <v>1211</v>
      </c>
      <c r="B234">
        <v>0</v>
      </c>
      <c r="C234">
        <v>72</v>
      </c>
      <c r="D234">
        <v>20</v>
      </c>
      <c r="E234">
        <v>13030</v>
      </c>
      <c r="F234">
        <v>0</v>
      </c>
      <c r="G234">
        <v>46335</v>
      </c>
      <c r="H234">
        <v>34926</v>
      </c>
      <c r="I234">
        <v>3231</v>
      </c>
      <c r="J234">
        <v>3231</v>
      </c>
      <c r="K234">
        <v>223038</v>
      </c>
      <c r="L234">
        <v>74227</v>
      </c>
      <c r="M234">
        <v>179</v>
      </c>
      <c r="N234">
        <v>739</v>
      </c>
      <c r="O234">
        <v>117227</v>
      </c>
      <c r="P234">
        <v>33963</v>
      </c>
      <c r="Q234">
        <v>204</v>
      </c>
      <c r="R234">
        <v>2</v>
      </c>
      <c r="S234">
        <v>300135</v>
      </c>
      <c r="T234">
        <v>56472</v>
      </c>
      <c r="U234">
        <v>52752</v>
      </c>
      <c r="V234">
        <v>1112</v>
      </c>
      <c r="W234">
        <v>82418</v>
      </c>
      <c r="X234">
        <v>13363</v>
      </c>
      <c r="Y234">
        <v>13374</v>
      </c>
      <c r="Z234">
        <v>13176</v>
      </c>
      <c r="AA234">
        <v>357422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-511554</v>
      </c>
      <c r="AS234">
        <v>0</v>
      </c>
      <c r="AT234">
        <v>0</v>
      </c>
      <c r="AU234">
        <v>-6031381.25</v>
      </c>
      <c r="AV234">
        <v>-5978369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/>
    </row>
    <row r="235" spans="1:55" x14ac:dyDescent="0.3">
      <c r="A235" t="s">
        <v>1087</v>
      </c>
      <c r="B235">
        <v>-41528</v>
      </c>
      <c r="C235">
        <v>215823</v>
      </c>
      <c r="D235">
        <v>-18994</v>
      </c>
      <c r="E235">
        <v>-17949</v>
      </c>
      <c r="F235">
        <v>-13120</v>
      </c>
      <c r="G235">
        <v>81218</v>
      </c>
      <c r="H235">
        <v>-8522</v>
      </c>
      <c r="I235">
        <v>-6439</v>
      </c>
      <c r="J235">
        <v>-783</v>
      </c>
      <c r="K235">
        <v>131456</v>
      </c>
      <c r="L235">
        <v>2687</v>
      </c>
      <c r="M235">
        <v>-14095</v>
      </c>
      <c r="N235">
        <v>-1338</v>
      </c>
      <c r="O235">
        <v>471848</v>
      </c>
      <c r="P235">
        <v>105127</v>
      </c>
      <c r="Q235">
        <v>115739</v>
      </c>
      <c r="R235">
        <v>0</v>
      </c>
      <c r="S235">
        <v>332496</v>
      </c>
      <c r="T235">
        <v>0</v>
      </c>
      <c r="U235">
        <v>0</v>
      </c>
      <c r="V235">
        <v>0</v>
      </c>
      <c r="W235">
        <v>2314508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1566170</v>
      </c>
      <c r="AF235">
        <v>1566170</v>
      </c>
      <c r="AG235">
        <v>1566170</v>
      </c>
      <c r="AH235">
        <v>0</v>
      </c>
      <c r="AI235">
        <v>0</v>
      </c>
      <c r="AJ235">
        <v>34164</v>
      </c>
      <c r="AK235">
        <v>-117883</v>
      </c>
      <c r="AL235">
        <v>0</v>
      </c>
      <c r="AM235">
        <v>255438</v>
      </c>
      <c r="AN235">
        <v>0</v>
      </c>
      <c r="AO235">
        <v>0</v>
      </c>
      <c r="AP235">
        <v>0</v>
      </c>
      <c r="AQ235">
        <v>-2604.46</v>
      </c>
      <c r="AR235">
        <v>-2604</v>
      </c>
      <c r="AS235">
        <v>-2604.46</v>
      </c>
      <c r="AT235">
        <v>-2604</v>
      </c>
      <c r="AU235">
        <v>-12996.4</v>
      </c>
      <c r="AV235">
        <v>-12996</v>
      </c>
      <c r="AW235">
        <v>-12996</v>
      </c>
      <c r="AX235">
        <v>0</v>
      </c>
      <c r="AY235">
        <v>0</v>
      </c>
      <c r="AZ235">
        <v>0</v>
      </c>
      <c r="BA235">
        <v>0</v>
      </c>
      <c r="BB235">
        <v>0</v>
      </c>
      <c r="BC235"/>
    </row>
    <row r="236" spans="1:55" x14ac:dyDescent="0.3">
      <c r="A236" t="s">
        <v>1088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-53858</v>
      </c>
      <c r="P236">
        <v>-53773</v>
      </c>
      <c r="Q236">
        <v>-53773</v>
      </c>
      <c r="R236">
        <v>0</v>
      </c>
      <c r="S236">
        <v>-59483</v>
      </c>
      <c r="T236">
        <v>-59483</v>
      </c>
      <c r="U236">
        <v>-59483</v>
      </c>
      <c r="V236">
        <v>-59484</v>
      </c>
      <c r="W236">
        <v>86189</v>
      </c>
      <c r="X236">
        <v>-561</v>
      </c>
      <c r="Y236">
        <v>0</v>
      </c>
      <c r="Z236">
        <v>0</v>
      </c>
      <c r="AA236">
        <v>-121926</v>
      </c>
      <c r="AB236">
        <v>-130842</v>
      </c>
      <c r="AC236">
        <v>-359</v>
      </c>
      <c r="AD236">
        <v>0</v>
      </c>
      <c r="AE236">
        <v>7361</v>
      </c>
      <c r="AF236">
        <v>2</v>
      </c>
      <c r="AG236">
        <v>1075</v>
      </c>
      <c r="AH236">
        <v>0</v>
      </c>
      <c r="AI236">
        <v>8575</v>
      </c>
      <c r="AJ236">
        <v>19</v>
      </c>
      <c r="AK236">
        <v>19</v>
      </c>
      <c r="AL236">
        <v>419</v>
      </c>
      <c r="AM236">
        <v>-505452</v>
      </c>
      <c r="AN236">
        <v>-319159</v>
      </c>
      <c r="AO236">
        <v>-249340</v>
      </c>
      <c r="AP236">
        <v>-127</v>
      </c>
      <c r="AQ236">
        <v>6210.22</v>
      </c>
      <c r="AR236">
        <v>-451</v>
      </c>
      <c r="AS236">
        <v>-450.91</v>
      </c>
      <c r="AT236">
        <v>0</v>
      </c>
      <c r="AU236">
        <v>-388372.87</v>
      </c>
      <c r="AV236">
        <v>-26777</v>
      </c>
      <c r="AW236">
        <v>-28149</v>
      </c>
      <c r="AX236">
        <v>0</v>
      </c>
      <c r="AY236">
        <v>0</v>
      </c>
      <c r="AZ236">
        <v>0</v>
      </c>
      <c r="BA236">
        <v>0</v>
      </c>
      <c r="BB236">
        <v>0</v>
      </c>
      <c r="BC236"/>
    </row>
    <row r="237" spans="1:55" x14ac:dyDescent="0.3">
      <c r="A237" t="s">
        <v>1212</v>
      </c>
      <c r="B237">
        <v>236934</v>
      </c>
      <c r="C237">
        <v>1125161</v>
      </c>
      <c r="D237">
        <v>650202</v>
      </c>
      <c r="E237">
        <v>418136</v>
      </c>
      <c r="F237">
        <v>173408</v>
      </c>
      <c r="G237">
        <v>1145719</v>
      </c>
      <c r="H237">
        <v>662226</v>
      </c>
      <c r="I237">
        <v>422255</v>
      </c>
      <c r="J237">
        <v>181978</v>
      </c>
      <c r="K237">
        <v>738831</v>
      </c>
      <c r="L237">
        <v>398621</v>
      </c>
      <c r="M237">
        <v>253475</v>
      </c>
      <c r="N237">
        <v>41383</v>
      </c>
      <c r="O237">
        <v>677208</v>
      </c>
      <c r="P237">
        <v>401433</v>
      </c>
      <c r="Q237">
        <v>308909</v>
      </c>
      <c r="R237">
        <v>130101</v>
      </c>
      <c r="S237">
        <v>292080</v>
      </c>
      <c r="T237">
        <v>-62976</v>
      </c>
      <c r="U237">
        <v>-23335</v>
      </c>
      <c r="V237">
        <v>-1227</v>
      </c>
      <c r="W237">
        <v>626279</v>
      </c>
      <c r="X237">
        <v>342242</v>
      </c>
      <c r="Y237">
        <v>162402</v>
      </c>
      <c r="Z237">
        <v>34955</v>
      </c>
      <c r="AA237">
        <v>621301</v>
      </c>
      <c r="AB237">
        <v>325364</v>
      </c>
      <c r="AC237">
        <v>222257</v>
      </c>
      <c r="AD237">
        <v>99745</v>
      </c>
      <c r="AE237">
        <v>428510</v>
      </c>
      <c r="AF237">
        <v>306907</v>
      </c>
      <c r="AG237">
        <v>214524</v>
      </c>
      <c r="AH237">
        <v>105627</v>
      </c>
      <c r="AI237">
        <v>368617</v>
      </c>
      <c r="AJ237">
        <v>233313</v>
      </c>
      <c r="AK237">
        <v>163531</v>
      </c>
      <c r="AL237">
        <v>87925</v>
      </c>
      <c r="AM237">
        <v>596639</v>
      </c>
      <c r="AN237">
        <v>447960</v>
      </c>
      <c r="AO237">
        <v>284946</v>
      </c>
      <c r="AP237">
        <v>113417</v>
      </c>
      <c r="AQ237">
        <v>474546.18</v>
      </c>
      <c r="AR237">
        <v>358736</v>
      </c>
      <c r="AS237">
        <v>214367.45</v>
      </c>
      <c r="AT237">
        <v>123487</v>
      </c>
      <c r="AU237">
        <v>573956.21</v>
      </c>
      <c r="AV237">
        <v>400590</v>
      </c>
      <c r="AW237">
        <v>257604</v>
      </c>
      <c r="AX237">
        <v>0</v>
      </c>
      <c r="AY237">
        <v>0</v>
      </c>
      <c r="AZ237">
        <v>0</v>
      </c>
      <c r="BA237">
        <v>0</v>
      </c>
      <c r="BB237">
        <v>0</v>
      </c>
      <c r="BC237"/>
    </row>
    <row r="238" spans="1:55" x14ac:dyDescent="0.3">
      <c r="A238" t="s">
        <v>1089</v>
      </c>
      <c r="B238">
        <v>0</v>
      </c>
      <c r="C238">
        <v>850371</v>
      </c>
      <c r="D238">
        <v>-18754</v>
      </c>
      <c r="E238">
        <v>19881</v>
      </c>
      <c r="F238">
        <v>30124</v>
      </c>
      <c r="G238">
        <v>400581</v>
      </c>
      <c r="H238">
        <v>225913</v>
      </c>
      <c r="I238">
        <v>107447</v>
      </c>
      <c r="J238">
        <v>42132</v>
      </c>
      <c r="K238">
        <v>221330</v>
      </c>
      <c r="L238">
        <v>272912</v>
      </c>
      <c r="M238">
        <v>166522</v>
      </c>
      <c r="N238">
        <v>92863</v>
      </c>
      <c r="O238">
        <v>237151</v>
      </c>
      <c r="P238">
        <v>0</v>
      </c>
      <c r="Q238">
        <v>130581</v>
      </c>
      <c r="R238">
        <v>19757</v>
      </c>
      <c r="S238">
        <v>356007</v>
      </c>
      <c r="T238">
        <v>349313</v>
      </c>
      <c r="U238">
        <v>236557</v>
      </c>
      <c r="V238">
        <v>80242</v>
      </c>
      <c r="W238">
        <v>1275512</v>
      </c>
      <c r="X238">
        <v>1077143</v>
      </c>
      <c r="Y238">
        <v>913517</v>
      </c>
      <c r="Z238">
        <v>565053</v>
      </c>
      <c r="AA238">
        <v>117715</v>
      </c>
      <c r="AB238">
        <v>100781</v>
      </c>
      <c r="AC238">
        <v>37601</v>
      </c>
      <c r="AD238">
        <v>32861</v>
      </c>
      <c r="AE238">
        <v>170301</v>
      </c>
      <c r="AF238">
        <v>147354</v>
      </c>
      <c r="AG238">
        <v>104267</v>
      </c>
      <c r="AH238">
        <v>21765</v>
      </c>
      <c r="AI238">
        <v>203443</v>
      </c>
      <c r="AJ238">
        <v>147883</v>
      </c>
      <c r="AK238">
        <v>116279</v>
      </c>
      <c r="AL238">
        <v>-6214</v>
      </c>
      <c r="AM238">
        <v>-52770</v>
      </c>
      <c r="AN238">
        <v>-915660</v>
      </c>
      <c r="AO238">
        <v>-72979</v>
      </c>
      <c r="AP238">
        <v>-8626</v>
      </c>
      <c r="AQ238">
        <v>128426.38</v>
      </c>
      <c r="AR238">
        <v>42106</v>
      </c>
      <c r="AS238">
        <v>11082.17</v>
      </c>
      <c r="AT238">
        <v>1459</v>
      </c>
      <c r="AU238">
        <v>109850.59</v>
      </c>
      <c r="AV238">
        <v>136757</v>
      </c>
      <c r="AW238">
        <v>35659</v>
      </c>
      <c r="AX238">
        <v>0</v>
      </c>
      <c r="AY238">
        <v>0</v>
      </c>
      <c r="AZ238">
        <v>0</v>
      </c>
      <c r="BA238">
        <v>0</v>
      </c>
      <c r="BB238">
        <v>0</v>
      </c>
      <c r="BC238"/>
    </row>
    <row r="239" spans="1:55" x14ac:dyDescent="0.3">
      <c r="A239" t="s">
        <v>1213</v>
      </c>
      <c r="B239">
        <v>-175253</v>
      </c>
      <c r="C239">
        <v>5343390</v>
      </c>
      <c r="D239">
        <v>7019915</v>
      </c>
      <c r="E239">
        <v>5511875</v>
      </c>
      <c r="F239">
        <v>11803268</v>
      </c>
      <c r="G239">
        <v>-18518</v>
      </c>
      <c r="H239">
        <v>-87197</v>
      </c>
      <c r="I239">
        <v>-493201</v>
      </c>
      <c r="J239">
        <v>-246823</v>
      </c>
      <c r="K239">
        <v>359736</v>
      </c>
      <c r="L239">
        <v>-103061</v>
      </c>
      <c r="M239">
        <v>342056</v>
      </c>
      <c r="N239">
        <v>49405</v>
      </c>
      <c r="O239">
        <v>-111350</v>
      </c>
      <c r="P239">
        <v>-51934</v>
      </c>
      <c r="Q239">
        <v>48719</v>
      </c>
      <c r="R239">
        <v>15972</v>
      </c>
      <c r="S239">
        <v>-32497</v>
      </c>
      <c r="T239">
        <v>121299</v>
      </c>
      <c r="U239">
        <v>96091</v>
      </c>
      <c r="V239">
        <v>-81410</v>
      </c>
      <c r="W239">
        <v>19535</v>
      </c>
      <c r="X239">
        <v>23620</v>
      </c>
      <c r="Y239">
        <v>-3526</v>
      </c>
      <c r="Z239">
        <v>-15465</v>
      </c>
      <c r="AA239">
        <v>30630</v>
      </c>
      <c r="AB239">
        <v>-11705</v>
      </c>
      <c r="AC239">
        <v>4084</v>
      </c>
      <c r="AD239">
        <v>-6692</v>
      </c>
      <c r="AE239">
        <v>5391</v>
      </c>
      <c r="AF239">
        <v>8591</v>
      </c>
      <c r="AG239">
        <v>12368</v>
      </c>
      <c r="AH239">
        <v>78</v>
      </c>
      <c r="AI239">
        <v>490</v>
      </c>
      <c r="AJ239">
        <v>144011</v>
      </c>
      <c r="AK239">
        <v>-1128</v>
      </c>
      <c r="AL239">
        <v>7928</v>
      </c>
      <c r="AM239">
        <v>-68473</v>
      </c>
      <c r="AN239">
        <v>0</v>
      </c>
      <c r="AO239">
        <v>-52134</v>
      </c>
      <c r="AP239">
        <v>-61398</v>
      </c>
      <c r="AQ239">
        <v>59728.91</v>
      </c>
      <c r="AR239">
        <v>-61055</v>
      </c>
      <c r="AS239">
        <v>-8098.56</v>
      </c>
      <c r="AT239">
        <v>11344</v>
      </c>
      <c r="AU239">
        <v>69898.880000000005</v>
      </c>
      <c r="AV239">
        <v>68192</v>
      </c>
      <c r="AW239">
        <v>76071</v>
      </c>
      <c r="AX239">
        <v>0</v>
      </c>
      <c r="AY239">
        <v>0</v>
      </c>
      <c r="AZ239">
        <v>0</v>
      </c>
      <c r="BA239">
        <v>0</v>
      </c>
      <c r="BB239">
        <v>0</v>
      </c>
      <c r="BC239"/>
    </row>
    <row r="240" spans="1:55" x14ac:dyDescent="0.3">
      <c r="A240" t="s">
        <v>1184</v>
      </c>
      <c r="B240">
        <v>-28213038</v>
      </c>
      <c r="C240">
        <v>-109021805</v>
      </c>
      <c r="D240">
        <v>-82419127</v>
      </c>
      <c r="E240">
        <v>-55164000</v>
      </c>
      <c r="F240">
        <v>-28082029</v>
      </c>
      <c r="G240">
        <v>-102687840</v>
      </c>
      <c r="H240">
        <v>-77117704</v>
      </c>
      <c r="I240">
        <v>-51021527</v>
      </c>
      <c r="J240">
        <v>-25251837</v>
      </c>
      <c r="K240">
        <v>-98537508</v>
      </c>
      <c r="L240">
        <v>-73066845</v>
      </c>
      <c r="M240">
        <v>-48062422</v>
      </c>
      <c r="N240">
        <v>-23695741</v>
      </c>
      <c r="O240">
        <v>-94161006</v>
      </c>
      <c r="P240">
        <v>-4467145</v>
      </c>
      <c r="Q240">
        <v>-46430977</v>
      </c>
      <c r="R240">
        <v>-23087830</v>
      </c>
      <c r="S240">
        <v>-89677788</v>
      </c>
      <c r="T240">
        <v>-66673722</v>
      </c>
      <c r="U240">
        <v>-44322505</v>
      </c>
      <c r="V240">
        <v>-22199574</v>
      </c>
      <c r="W240">
        <v>-85012431</v>
      </c>
      <c r="X240">
        <v>-63187926</v>
      </c>
      <c r="Y240">
        <v>-42093881</v>
      </c>
      <c r="Z240">
        <v>-20974968</v>
      </c>
      <c r="AA240">
        <v>-83132249</v>
      </c>
      <c r="AB240">
        <v>-61367715</v>
      </c>
      <c r="AC240">
        <v>-40074174</v>
      </c>
      <c r="AD240">
        <v>-19494477</v>
      </c>
      <c r="AE240">
        <v>-72797144</v>
      </c>
      <c r="AF240">
        <v>-53653095</v>
      </c>
      <c r="AG240">
        <v>-35136394</v>
      </c>
      <c r="AH240">
        <v>-17205085</v>
      </c>
      <c r="AI240">
        <v>-63580968</v>
      </c>
      <c r="AJ240">
        <v>-46587359</v>
      </c>
      <c r="AK240">
        <v>-30383405</v>
      </c>
      <c r="AL240">
        <v>-14918191</v>
      </c>
      <c r="AM240">
        <v>2117868</v>
      </c>
      <c r="AN240">
        <v>2298256</v>
      </c>
      <c r="AO240">
        <v>-26888830</v>
      </c>
      <c r="AP240">
        <v>-12944658</v>
      </c>
      <c r="AQ240">
        <v>-51237957.490000002</v>
      </c>
      <c r="AR240">
        <v>-37667425</v>
      </c>
      <c r="AS240">
        <v>-24564795.07</v>
      </c>
      <c r="AT240">
        <v>-11864354</v>
      </c>
      <c r="AU240">
        <v>-43374977.32</v>
      </c>
      <c r="AV240">
        <v>-32198983</v>
      </c>
      <c r="AW240">
        <v>-9665563</v>
      </c>
      <c r="AX240">
        <v>0</v>
      </c>
      <c r="AY240">
        <v>0</v>
      </c>
      <c r="AZ240">
        <v>0</v>
      </c>
      <c r="BA240">
        <v>0</v>
      </c>
      <c r="BB240">
        <v>0</v>
      </c>
      <c r="BC240"/>
    </row>
    <row r="241" spans="1:55" x14ac:dyDescent="0.3">
      <c r="A241" t="s">
        <v>1032</v>
      </c>
      <c r="B241">
        <v>-80396</v>
      </c>
      <c r="C241">
        <v>-109021805</v>
      </c>
      <c r="D241">
        <v>-82419127</v>
      </c>
      <c r="E241">
        <v>-55164000</v>
      </c>
      <c r="F241">
        <v>-28082029</v>
      </c>
      <c r="G241">
        <v>-102687840</v>
      </c>
      <c r="H241">
        <v>-77117704</v>
      </c>
      <c r="I241">
        <v>-51021527</v>
      </c>
      <c r="J241">
        <v>-25251837</v>
      </c>
      <c r="K241">
        <v>-98537508</v>
      </c>
      <c r="L241">
        <v>-73066845</v>
      </c>
      <c r="M241">
        <v>-48062422</v>
      </c>
      <c r="N241">
        <v>-23695741</v>
      </c>
      <c r="O241">
        <v>-94161006</v>
      </c>
      <c r="P241">
        <v>14650337</v>
      </c>
      <c r="Q241">
        <v>-46430977</v>
      </c>
      <c r="R241">
        <v>-23087830</v>
      </c>
      <c r="S241">
        <v>-89677788</v>
      </c>
      <c r="T241">
        <v>-66673722</v>
      </c>
      <c r="U241">
        <v>-44322505</v>
      </c>
      <c r="V241">
        <v>-22199574</v>
      </c>
      <c r="W241">
        <v>-85012431</v>
      </c>
      <c r="X241">
        <v>-63187926</v>
      </c>
      <c r="Y241">
        <v>-42093881</v>
      </c>
      <c r="Z241">
        <v>-20974968</v>
      </c>
      <c r="AA241">
        <v>-83132249</v>
      </c>
      <c r="AB241">
        <v>-61367715</v>
      </c>
      <c r="AC241">
        <v>-40074174</v>
      </c>
      <c r="AD241">
        <v>-19494477</v>
      </c>
      <c r="AE241">
        <v>-72797144</v>
      </c>
      <c r="AF241">
        <v>-53653095</v>
      </c>
      <c r="AG241">
        <v>-35136394</v>
      </c>
      <c r="AH241">
        <v>-17205085</v>
      </c>
      <c r="AI241">
        <v>-63580968</v>
      </c>
      <c r="AJ241">
        <v>-46587359</v>
      </c>
      <c r="AK241">
        <v>-30383405</v>
      </c>
      <c r="AL241">
        <v>-14918191</v>
      </c>
      <c r="AM241">
        <v>26645117</v>
      </c>
      <c r="AN241">
        <v>19315398</v>
      </c>
      <c r="AO241">
        <v>-26888830</v>
      </c>
      <c r="AP241">
        <v>-12944658</v>
      </c>
      <c r="AQ241">
        <v>-51237957.490000002</v>
      </c>
      <c r="AR241">
        <v>-37667425</v>
      </c>
      <c r="AS241">
        <v>-24564795.07</v>
      </c>
      <c r="AT241">
        <v>-11864354</v>
      </c>
      <c r="AU241">
        <v>-43374977.32</v>
      </c>
      <c r="AV241">
        <v>-32198983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/>
    </row>
    <row r="242" spans="1:55" x14ac:dyDescent="0.3">
      <c r="A242" t="s">
        <v>1214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-19117482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-24527249</v>
      </c>
      <c r="AN242">
        <v>-17017142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-9665563</v>
      </c>
      <c r="AX242">
        <v>0</v>
      </c>
      <c r="AY242">
        <v>0</v>
      </c>
      <c r="AZ242">
        <v>0</v>
      </c>
      <c r="BA242">
        <v>0</v>
      </c>
      <c r="BB242">
        <v>0</v>
      </c>
      <c r="BC242"/>
    </row>
    <row r="243" spans="1:55" x14ac:dyDescent="0.3">
      <c r="A243" t="s">
        <v>1193</v>
      </c>
      <c r="B243">
        <v>-809946</v>
      </c>
      <c r="C243">
        <v>-2384312</v>
      </c>
      <c r="D243">
        <v>-2032763</v>
      </c>
      <c r="E243">
        <v>-1529256</v>
      </c>
      <c r="F243">
        <v>-775646</v>
      </c>
      <c r="G243">
        <v>-2816764</v>
      </c>
      <c r="H243">
        <v>-2239703</v>
      </c>
      <c r="I243">
        <v>-1523533</v>
      </c>
      <c r="J243">
        <v>-628906</v>
      </c>
      <c r="K243">
        <v>-2117832</v>
      </c>
      <c r="L243">
        <v>-1831270</v>
      </c>
      <c r="M243">
        <v>-1330583</v>
      </c>
      <c r="N243">
        <v>-499349</v>
      </c>
      <c r="O243">
        <v>-1990986</v>
      </c>
      <c r="P243">
        <v>87751</v>
      </c>
      <c r="Q243">
        <v>-1239368</v>
      </c>
      <c r="R243">
        <v>-466302</v>
      </c>
      <c r="S243">
        <v>-1609208</v>
      </c>
      <c r="T243">
        <v>-1430695</v>
      </c>
      <c r="U243">
        <v>-1034906</v>
      </c>
      <c r="V243">
        <v>-434630</v>
      </c>
      <c r="W243">
        <v>-1345526</v>
      </c>
      <c r="X243">
        <v>-1210993</v>
      </c>
      <c r="Y243">
        <v>-794460</v>
      </c>
      <c r="Z243">
        <v>-433011</v>
      </c>
      <c r="AA243">
        <v>-1096669</v>
      </c>
      <c r="AB243">
        <v>-979741</v>
      </c>
      <c r="AC243">
        <v>-640292</v>
      </c>
      <c r="AD243">
        <v>-326412</v>
      </c>
      <c r="AE243">
        <v>-881643</v>
      </c>
      <c r="AF243">
        <v>-800615</v>
      </c>
      <c r="AG243">
        <v>-597196</v>
      </c>
      <c r="AH243">
        <v>-235242</v>
      </c>
      <c r="AI243">
        <v>-1408310</v>
      </c>
      <c r="AJ243">
        <v>-1343336</v>
      </c>
      <c r="AK243">
        <v>-1096761</v>
      </c>
      <c r="AL243">
        <v>-167122</v>
      </c>
      <c r="AM243">
        <v>-35136</v>
      </c>
      <c r="AN243">
        <v>-1349</v>
      </c>
      <c r="AO243">
        <v>-485820</v>
      </c>
      <c r="AP243">
        <v>-162021</v>
      </c>
      <c r="AQ243">
        <v>4200</v>
      </c>
      <c r="AR243">
        <v>4200</v>
      </c>
      <c r="AS243">
        <v>4200</v>
      </c>
      <c r="AT243">
        <v>4200</v>
      </c>
      <c r="AU243">
        <v>75000</v>
      </c>
      <c r="AV243">
        <v>75000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/>
    </row>
    <row r="244" spans="1:55" x14ac:dyDescent="0.3">
      <c r="A244" t="s">
        <v>1215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7738115</v>
      </c>
      <c r="AX244">
        <v>0</v>
      </c>
      <c r="AY244">
        <v>0</v>
      </c>
      <c r="AZ244">
        <v>0</v>
      </c>
      <c r="BA244">
        <v>0</v>
      </c>
      <c r="BB244">
        <v>0</v>
      </c>
      <c r="BC244"/>
    </row>
    <row r="245" spans="1:55" x14ac:dyDescent="0.3">
      <c r="A245" t="s">
        <v>1048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-11099527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-11039023</v>
      </c>
      <c r="AN245">
        <v>-10801909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-3538709</v>
      </c>
      <c r="AX245">
        <v>0</v>
      </c>
      <c r="AY245">
        <v>0</v>
      </c>
      <c r="AZ245">
        <v>0</v>
      </c>
      <c r="BA245">
        <v>0</v>
      </c>
      <c r="BB245">
        <v>0</v>
      </c>
      <c r="BC245"/>
    </row>
    <row r="246" spans="1:55" x14ac:dyDescent="0.3">
      <c r="A246" t="s">
        <v>1092</v>
      </c>
      <c r="B246">
        <v>28363</v>
      </c>
      <c r="C246">
        <v>8138513</v>
      </c>
      <c r="D246">
        <v>4035837</v>
      </c>
      <c r="E246">
        <v>1492866</v>
      </c>
      <c r="F246">
        <v>142134</v>
      </c>
      <c r="G246">
        <v>1992765</v>
      </c>
      <c r="H246">
        <v>1592253</v>
      </c>
      <c r="I246">
        <v>1460223</v>
      </c>
      <c r="J246">
        <v>689563</v>
      </c>
      <c r="K246">
        <v>2558663</v>
      </c>
      <c r="L246">
        <v>1728190</v>
      </c>
      <c r="M246">
        <v>990235</v>
      </c>
      <c r="N246">
        <v>500410</v>
      </c>
      <c r="O246">
        <v>1951806</v>
      </c>
      <c r="P246">
        <v>2507401</v>
      </c>
      <c r="Q246">
        <v>974400</v>
      </c>
      <c r="R246">
        <v>456977</v>
      </c>
      <c r="S246">
        <v>1051494</v>
      </c>
      <c r="T246">
        <v>606732</v>
      </c>
      <c r="U246">
        <v>643630</v>
      </c>
      <c r="V246">
        <v>584194</v>
      </c>
      <c r="W246">
        <v>1406622</v>
      </c>
      <c r="X246">
        <v>1082089</v>
      </c>
      <c r="Y246">
        <v>770400</v>
      </c>
      <c r="Z246">
        <v>97669</v>
      </c>
      <c r="AA246">
        <v>921993</v>
      </c>
      <c r="AB246">
        <v>1637653</v>
      </c>
      <c r="AC246">
        <v>1163912</v>
      </c>
      <c r="AD246">
        <v>2295464</v>
      </c>
      <c r="AE246">
        <v>-2405176</v>
      </c>
      <c r="AF246">
        <v>-1304453</v>
      </c>
      <c r="AG246">
        <v>-1621692</v>
      </c>
      <c r="AH246">
        <v>851123</v>
      </c>
      <c r="AI246">
        <v>2394988</v>
      </c>
      <c r="AJ246">
        <v>1663660</v>
      </c>
      <c r="AK246">
        <v>1036483</v>
      </c>
      <c r="AL246">
        <v>344211</v>
      </c>
      <c r="AM246">
        <v>4316550</v>
      </c>
      <c r="AN246">
        <v>3507105</v>
      </c>
      <c r="AO246">
        <v>2111290</v>
      </c>
      <c r="AP246">
        <v>1549866</v>
      </c>
      <c r="AQ246">
        <v>1646681.45</v>
      </c>
      <c r="AR246">
        <v>2507480</v>
      </c>
      <c r="AS246">
        <v>1910930.7</v>
      </c>
      <c r="AT246">
        <v>1339593</v>
      </c>
      <c r="AU246">
        <v>2613877.4900000002</v>
      </c>
      <c r="AV246">
        <v>2077564</v>
      </c>
      <c r="AW246">
        <v>1094077</v>
      </c>
      <c r="AX246">
        <v>5722450</v>
      </c>
      <c r="AY246">
        <v>10101110</v>
      </c>
      <c r="AZ246">
        <v>-2523518</v>
      </c>
      <c r="BA246">
        <v>2518414</v>
      </c>
      <c r="BB246">
        <v>5104944</v>
      </c>
      <c r="BC246"/>
    </row>
    <row r="247" spans="1:55" x14ac:dyDescent="0.3">
      <c r="A247" t="s">
        <v>1216</v>
      </c>
      <c r="B247">
        <v>-2187253</v>
      </c>
      <c r="C247">
        <v>-7864498</v>
      </c>
      <c r="D247">
        <v>-2428742</v>
      </c>
      <c r="E247">
        <v>345994</v>
      </c>
      <c r="F247">
        <v>3733042</v>
      </c>
      <c r="G247">
        <v>-15382014</v>
      </c>
      <c r="H247">
        <v>-8651240</v>
      </c>
      <c r="I247">
        <v>-6234694</v>
      </c>
      <c r="J247">
        <v>-2659569</v>
      </c>
      <c r="K247">
        <v>-5602991</v>
      </c>
      <c r="L247">
        <v>-841312</v>
      </c>
      <c r="M247">
        <v>858061</v>
      </c>
      <c r="N247">
        <v>995787</v>
      </c>
      <c r="O247">
        <v>-95285</v>
      </c>
      <c r="P247">
        <v>59393529</v>
      </c>
      <c r="Q247">
        <v>2715111</v>
      </c>
      <c r="R247">
        <v>1534482</v>
      </c>
      <c r="S247">
        <v>4630150</v>
      </c>
      <c r="T247">
        <v>4840478</v>
      </c>
      <c r="U247">
        <v>4159705</v>
      </c>
      <c r="V247">
        <v>3009516</v>
      </c>
      <c r="W247">
        <v>4627932</v>
      </c>
      <c r="X247">
        <v>5595788</v>
      </c>
      <c r="Y247">
        <v>3526962</v>
      </c>
      <c r="Z247">
        <v>1291501</v>
      </c>
      <c r="AA247">
        <v>-1143312</v>
      </c>
      <c r="AB247">
        <v>2498619</v>
      </c>
      <c r="AC247">
        <v>1913746</v>
      </c>
      <c r="AD247">
        <v>3082687</v>
      </c>
      <c r="AE247">
        <v>-3855369</v>
      </c>
      <c r="AF247">
        <v>-197878</v>
      </c>
      <c r="AG247">
        <v>-15035</v>
      </c>
      <c r="AH247">
        <v>930392</v>
      </c>
      <c r="AI247">
        <v>-4243560</v>
      </c>
      <c r="AJ247">
        <v>-1679450</v>
      </c>
      <c r="AK247">
        <v>-1358346</v>
      </c>
      <c r="AL247">
        <v>324499</v>
      </c>
      <c r="AM247">
        <v>43961037</v>
      </c>
      <c r="AN247">
        <v>32006622</v>
      </c>
      <c r="AO247">
        <v>-1647437</v>
      </c>
      <c r="AP247">
        <v>-1384887</v>
      </c>
      <c r="AQ247">
        <v>-10737033.630000001</v>
      </c>
      <c r="AR247">
        <v>-8126754</v>
      </c>
      <c r="AS247">
        <v>-5739340.2800000003</v>
      </c>
      <c r="AT247">
        <v>-2925899</v>
      </c>
      <c r="AU247">
        <v>-15697892.99</v>
      </c>
      <c r="AV247">
        <v>-13302993</v>
      </c>
      <c r="AW247">
        <v>9835053</v>
      </c>
      <c r="AX247">
        <v>9845646</v>
      </c>
      <c r="AY247">
        <v>26793026</v>
      </c>
      <c r="AZ247">
        <v>16242863</v>
      </c>
      <c r="BA247">
        <v>11877401</v>
      </c>
      <c r="BB247">
        <v>10240789</v>
      </c>
      <c r="BC247"/>
    </row>
    <row r="248" spans="1:55" x14ac:dyDescent="0.3">
      <c r="A248" t="s">
        <v>1094</v>
      </c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</row>
    <row r="249" spans="1:55" x14ac:dyDescent="0.3">
      <c r="A249" t="s">
        <v>1217</v>
      </c>
      <c r="B249">
        <v>28151353</v>
      </c>
      <c r="C249">
        <v>-31462964</v>
      </c>
      <c r="D249">
        <v>5526581</v>
      </c>
      <c r="E249">
        <v>-62206413</v>
      </c>
      <c r="F249">
        <v>-47597267</v>
      </c>
      <c r="G249">
        <v>70082444</v>
      </c>
      <c r="H249">
        <v>58260593</v>
      </c>
      <c r="I249">
        <v>34031717</v>
      </c>
      <c r="J249">
        <v>46170468</v>
      </c>
      <c r="K249">
        <v>-38112115</v>
      </c>
      <c r="L249">
        <v>-3197819</v>
      </c>
      <c r="M249">
        <v>-17338172</v>
      </c>
      <c r="N249">
        <v>-65252568</v>
      </c>
      <c r="O249">
        <v>-83229124</v>
      </c>
      <c r="P249">
        <v>-110754705</v>
      </c>
      <c r="Q249">
        <v>-29269956</v>
      </c>
      <c r="R249">
        <v>-14431104</v>
      </c>
      <c r="S249">
        <v>-42644690</v>
      </c>
      <c r="T249">
        <v>-46605889</v>
      </c>
      <c r="U249">
        <v>-72920227</v>
      </c>
      <c r="V249">
        <v>-96223048</v>
      </c>
      <c r="W249">
        <v>-166887483</v>
      </c>
      <c r="X249">
        <v>-168740775</v>
      </c>
      <c r="Y249">
        <v>-90240271</v>
      </c>
      <c r="Z249">
        <v>-92671198</v>
      </c>
      <c r="AA249">
        <v>67863909</v>
      </c>
      <c r="AB249">
        <v>-50442493</v>
      </c>
      <c r="AC249">
        <v>-3642537</v>
      </c>
      <c r="AD249">
        <v>-7069721</v>
      </c>
      <c r="AE249">
        <v>49682823</v>
      </c>
      <c r="AF249">
        <v>8957608</v>
      </c>
      <c r="AG249">
        <v>-12039164</v>
      </c>
      <c r="AH249">
        <v>-36511199</v>
      </c>
      <c r="AI249">
        <v>-137834228</v>
      </c>
      <c r="AJ249">
        <v>-111012995</v>
      </c>
      <c r="AK249">
        <v>-12895599</v>
      </c>
      <c r="AL249">
        <v>-35630664</v>
      </c>
      <c r="AM249">
        <v>-14201995</v>
      </c>
      <c r="AN249">
        <v>-67650854</v>
      </c>
      <c r="AO249">
        <v>-37539813</v>
      </c>
      <c r="AP249">
        <v>-127351747</v>
      </c>
      <c r="AQ249">
        <v>-34203063.079999998</v>
      </c>
      <c r="AR249">
        <v>-24160628</v>
      </c>
      <c r="AS249">
        <v>-83494939.650000006</v>
      </c>
      <c r="AT249">
        <v>-28268500</v>
      </c>
      <c r="AU249">
        <v>135884321.84</v>
      </c>
      <c r="AV249">
        <v>94492175</v>
      </c>
      <c r="AW249">
        <v>129528549</v>
      </c>
      <c r="AX249">
        <v>0</v>
      </c>
      <c r="AY249">
        <v>0</v>
      </c>
      <c r="AZ249">
        <v>0</v>
      </c>
      <c r="BA249">
        <v>0</v>
      </c>
      <c r="BB249">
        <v>0</v>
      </c>
      <c r="BC249"/>
    </row>
    <row r="250" spans="1:55" x14ac:dyDescent="0.3">
      <c r="A250" t="s">
        <v>1218</v>
      </c>
      <c r="B250">
        <v>-4585760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/>
    </row>
    <row r="251" spans="1:55" x14ac:dyDescent="0.3">
      <c r="A251" t="s">
        <v>1219</v>
      </c>
      <c r="B251">
        <v>-60163316</v>
      </c>
      <c r="C251">
        <v>-282430231</v>
      </c>
      <c r="D251">
        <v>-183206801</v>
      </c>
      <c r="E251">
        <v>-149858413</v>
      </c>
      <c r="F251">
        <v>-61163855</v>
      </c>
      <c r="G251">
        <v>-123618491</v>
      </c>
      <c r="H251">
        <v>-61908750</v>
      </c>
      <c r="I251">
        <v>-35810259</v>
      </c>
      <c r="J251">
        <v>-6701454</v>
      </c>
      <c r="K251">
        <v>-135333394</v>
      </c>
      <c r="L251">
        <v>-66427685</v>
      </c>
      <c r="M251">
        <v>-49834780</v>
      </c>
      <c r="N251">
        <v>-44194697</v>
      </c>
      <c r="O251">
        <v>-136330285</v>
      </c>
      <c r="P251">
        <v>-78853531</v>
      </c>
      <c r="Q251">
        <v>-68839188</v>
      </c>
      <c r="R251">
        <v>-12179851</v>
      </c>
      <c r="S251">
        <v>-103963050</v>
      </c>
      <c r="T251">
        <v>-73298971</v>
      </c>
      <c r="U251">
        <v>-63264978</v>
      </c>
      <c r="V251">
        <v>-9173069</v>
      </c>
      <c r="W251">
        <v>-101987198</v>
      </c>
      <c r="X251">
        <v>-62026132</v>
      </c>
      <c r="Y251">
        <v>-45816282</v>
      </c>
      <c r="Z251">
        <v>-24136148</v>
      </c>
      <c r="AA251">
        <v>-101770115</v>
      </c>
      <c r="AB251">
        <v>-71771527</v>
      </c>
      <c r="AC251">
        <v>-39310516</v>
      </c>
      <c r="AD251">
        <v>-15323200</v>
      </c>
      <c r="AE251">
        <v>-126718921</v>
      </c>
      <c r="AF251">
        <v>-97316358</v>
      </c>
      <c r="AG251">
        <v>-68762815</v>
      </c>
      <c r="AH251">
        <v>-31871520</v>
      </c>
      <c r="AI251">
        <v>-124721990</v>
      </c>
      <c r="AJ251">
        <v>-81059922</v>
      </c>
      <c r="AK251">
        <v>-47500444</v>
      </c>
      <c r="AL251">
        <v>-10095337</v>
      </c>
      <c r="AM251">
        <v>-140522593</v>
      </c>
      <c r="AN251">
        <v>-128713222</v>
      </c>
      <c r="AO251">
        <v>-92899294</v>
      </c>
      <c r="AP251">
        <v>-7398201</v>
      </c>
      <c r="AQ251">
        <v>-142141586.46000001</v>
      </c>
      <c r="AR251">
        <v>-64830340</v>
      </c>
      <c r="AS251">
        <v>-36575829.030000001</v>
      </c>
      <c r="AT251">
        <v>-19821058</v>
      </c>
      <c r="AU251">
        <v>-44601904.780000001</v>
      </c>
      <c r="AV251">
        <v>13582496</v>
      </c>
      <c r="AW251">
        <v>16817840</v>
      </c>
      <c r="AX251">
        <v>0</v>
      </c>
      <c r="AY251">
        <v>0</v>
      </c>
      <c r="AZ251">
        <v>0</v>
      </c>
      <c r="BA251">
        <v>0</v>
      </c>
      <c r="BB251">
        <v>0</v>
      </c>
      <c r="BC251"/>
    </row>
    <row r="252" spans="1:55" x14ac:dyDescent="0.3">
      <c r="A252" t="s">
        <v>1220</v>
      </c>
      <c r="B252">
        <v>1186962</v>
      </c>
      <c r="C252">
        <v>3984785</v>
      </c>
      <c r="D252">
        <v>2450875</v>
      </c>
      <c r="E252">
        <v>1212648</v>
      </c>
      <c r="F252">
        <v>624362</v>
      </c>
      <c r="G252">
        <v>3651381</v>
      </c>
      <c r="H252">
        <v>2687869</v>
      </c>
      <c r="I252">
        <v>1651480</v>
      </c>
      <c r="J252">
        <v>733023</v>
      </c>
      <c r="K252">
        <v>3176627</v>
      </c>
      <c r="L252">
        <v>2513019</v>
      </c>
      <c r="M252">
        <v>1781440</v>
      </c>
      <c r="N252">
        <v>533218</v>
      </c>
      <c r="O252">
        <v>2236770</v>
      </c>
      <c r="P252">
        <v>1592951</v>
      </c>
      <c r="Q252">
        <v>918839</v>
      </c>
      <c r="R252">
        <v>505999</v>
      </c>
      <c r="S252">
        <v>2906064</v>
      </c>
      <c r="T252">
        <v>2384494</v>
      </c>
      <c r="U252">
        <v>1636039</v>
      </c>
      <c r="V252">
        <v>693202</v>
      </c>
      <c r="W252">
        <v>2868779</v>
      </c>
      <c r="X252">
        <v>2079962</v>
      </c>
      <c r="Y252">
        <v>1417809</v>
      </c>
      <c r="Z252">
        <v>801477</v>
      </c>
      <c r="AA252">
        <v>2476272</v>
      </c>
      <c r="AB252">
        <v>1786633</v>
      </c>
      <c r="AC252">
        <v>1168524</v>
      </c>
      <c r="AD252">
        <v>462614</v>
      </c>
      <c r="AE252">
        <v>3346397</v>
      </c>
      <c r="AF252">
        <v>2579704</v>
      </c>
      <c r="AG252">
        <v>1887749</v>
      </c>
      <c r="AH252">
        <v>686747</v>
      </c>
      <c r="AI252">
        <v>4189184</v>
      </c>
      <c r="AJ252">
        <v>2998879</v>
      </c>
      <c r="AK252">
        <v>2012987</v>
      </c>
      <c r="AL252">
        <v>924124</v>
      </c>
      <c r="AM252">
        <v>4384810</v>
      </c>
      <c r="AN252">
        <v>3733930</v>
      </c>
      <c r="AO252">
        <v>2694379</v>
      </c>
      <c r="AP252">
        <v>1194043</v>
      </c>
      <c r="AQ252">
        <v>4755759.4800000004</v>
      </c>
      <c r="AR252">
        <v>3684896</v>
      </c>
      <c r="AS252">
        <v>2497436.69</v>
      </c>
      <c r="AT252">
        <v>1727325</v>
      </c>
      <c r="AU252">
        <v>4521134.32</v>
      </c>
      <c r="AV252">
        <v>3403339</v>
      </c>
      <c r="AW252">
        <v>2037323</v>
      </c>
      <c r="AX252">
        <v>0</v>
      </c>
      <c r="AY252">
        <v>0</v>
      </c>
      <c r="AZ252">
        <v>0</v>
      </c>
      <c r="BA252">
        <v>0</v>
      </c>
      <c r="BB252">
        <v>0</v>
      </c>
      <c r="BC252"/>
    </row>
    <row r="253" spans="1:55" x14ac:dyDescent="0.3">
      <c r="A253" t="s">
        <v>1097</v>
      </c>
      <c r="B253">
        <v>12063946</v>
      </c>
      <c r="C253">
        <v>-20659844</v>
      </c>
      <c r="D253">
        <v>-12573409</v>
      </c>
      <c r="E253">
        <v>-16045508</v>
      </c>
      <c r="F253">
        <v>-51182181</v>
      </c>
      <c r="G253">
        <v>-15043235</v>
      </c>
      <c r="H253">
        <v>-21781128</v>
      </c>
      <c r="I253">
        <v>-30834199</v>
      </c>
      <c r="J253">
        <v>-11480462</v>
      </c>
      <c r="K253">
        <v>8892641</v>
      </c>
      <c r="L253">
        <v>4303553</v>
      </c>
      <c r="M253">
        <v>-5435047</v>
      </c>
      <c r="N253">
        <v>-5042920</v>
      </c>
      <c r="O253">
        <v>-6061369</v>
      </c>
      <c r="P253">
        <v>-9723904</v>
      </c>
      <c r="Q253">
        <v>2046122</v>
      </c>
      <c r="R253">
        <v>9327235</v>
      </c>
      <c r="S253">
        <v>-134699</v>
      </c>
      <c r="T253">
        <v>3365457</v>
      </c>
      <c r="U253">
        <v>-5590012</v>
      </c>
      <c r="V253">
        <v>-16156730</v>
      </c>
      <c r="W253">
        <v>-6358477</v>
      </c>
      <c r="X253">
        <v>-43871161</v>
      </c>
      <c r="Y253">
        <v>-19328888</v>
      </c>
      <c r="Z253">
        <v>-833780</v>
      </c>
      <c r="AA253">
        <v>1926396</v>
      </c>
      <c r="AB253">
        <v>4058609</v>
      </c>
      <c r="AC253">
        <v>6524246</v>
      </c>
      <c r="AD253">
        <v>9230653</v>
      </c>
      <c r="AE253">
        <v>-27039078</v>
      </c>
      <c r="AF253">
        <v>-10185638</v>
      </c>
      <c r="AG253">
        <v>-27792557</v>
      </c>
      <c r="AH253">
        <v>-18088377</v>
      </c>
      <c r="AI253">
        <v>-2646407</v>
      </c>
      <c r="AJ253">
        <v>-25529112</v>
      </c>
      <c r="AK253">
        <v>-17750506</v>
      </c>
      <c r="AL253">
        <v>4508403</v>
      </c>
      <c r="AM253">
        <v>13449619</v>
      </c>
      <c r="AN253">
        <v>4249466</v>
      </c>
      <c r="AO253">
        <v>19206159</v>
      </c>
      <c r="AP253">
        <v>13706041</v>
      </c>
      <c r="AQ253">
        <v>-18162787.600000001</v>
      </c>
      <c r="AR253">
        <v>-29126238</v>
      </c>
      <c r="AS253">
        <v>-2446199.54</v>
      </c>
      <c r="AT253">
        <v>-4841348</v>
      </c>
      <c r="AU253">
        <v>14381885.939999999</v>
      </c>
      <c r="AV253">
        <v>19155918</v>
      </c>
      <c r="AW253">
        <v>22429473</v>
      </c>
      <c r="AX253">
        <v>160675453</v>
      </c>
      <c r="AY253">
        <v>-298101866</v>
      </c>
      <c r="AZ253">
        <v>-124098219</v>
      </c>
      <c r="BA253">
        <v>-59505974</v>
      </c>
      <c r="BB253">
        <v>-76609440</v>
      </c>
      <c r="BC253"/>
    </row>
    <row r="254" spans="1:55" x14ac:dyDescent="0.3">
      <c r="A254" t="s">
        <v>1098</v>
      </c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</row>
    <row r="255" spans="1:55" x14ac:dyDescent="0.3">
      <c r="A255" t="s">
        <v>1221</v>
      </c>
      <c r="B255">
        <v>55603495</v>
      </c>
      <c r="C255">
        <v>272254625</v>
      </c>
      <c r="D255">
        <v>200889554</v>
      </c>
      <c r="E255">
        <v>235817616</v>
      </c>
      <c r="F255">
        <v>128866657</v>
      </c>
      <c r="G255">
        <v>78005771</v>
      </c>
      <c r="H255">
        <v>4842670</v>
      </c>
      <c r="I255">
        <v>10582717</v>
      </c>
      <c r="J255">
        <v>-16099575</v>
      </c>
      <c r="K255">
        <v>116821809</v>
      </c>
      <c r="L255">
        <v>43251407</v>
      </c>
      <c r="M255">
        <v>23905869</v>
      </c>
      <c r="N255">
        <v>59662758</v>
      </c>
      <c r="O255">
        <v>83969885</v>
      </c>
      <c r="P255">
        <v>49891248</v>
      </c>
      <c r="Q255">
        <v>44482215</v>
      </c>
      <c r="R255">
        <v>473039</v>
      </c>
      <c r="S255">
        <v>89853228</v>
      </c>
      <c r="T255">
        <v>69386065</v>
      </c>
      <c r="U255">
        <v>36981261</v>
      </c>
      <c r="V255">
        <v>42353461</v>
      </c>
      <c r="W255">
        <v>75056203</v>
      </c>
      <c r="X255">
        <v>46370447</v>
      </c>
      <c r="Y255">
        <v>39078308</v>
      </c>
      <c r="Z255">
        <v>23689696</v>
      </c>
      <c r="AA255">
        <v>100119138</v>
      </c>
      <c r="AB255">
        <v>91461730</v>
      </c>
      <c r="AC255">
        <v>37951896</v>
      </c>
      <c r="AD255">
        <v>24360788</v>
      </c>
      <c r="AE255">
        <v>138337176</v>
      </c>
      <c r="AF255">
        <v>161053732</v>
      </c>
      <c r="AG255">
        <v>75929546</v>
      </c>
      <c r="AH255">
        <v>37449791</v>
      </c>
      <c r="AI255">
        <v>149150794</v>
      </c>
      <c r="AJ255">
        <v>156065232</v>
      </c>
      <c r="AK255">
        <v>83400940</v>
      </c>
      <c r="AL255">
        <v>63457553</v>
      </c>
      <c r="AM255">
        <v>142192863</v>
      </c>
      <c r="AN255">
        <v>155140361</v>
      </c>
      <c r="AO255">
        <v>102468172</v>
      </c>
      <c r="AP255">
        <v>82353837</v>
      </c>
      <c r="AQ255">
        <v>124544549.41</v>
      </c>
      <c r="AR255">
        <v>66824845</v>
      </c>
      <c r="AS255">
        <v>53035503.829999998</v>
      </c>
      <c r="AT255">
        <v>32444318</v>
      </c>
      <c r="AU255">
        <v>7542150.8099999996</v>
      </c>
      <c r="AV255">
        <v>-29759706</v>
      </c>
      <c r="AW255">
        <v>-58924371</v>
      </c>
      <c r="AX255">
        <v>0</v>
      </c>
      <c r="AY255">
        <v>0</v>
      </c>
      <c r="AZ255">
        <v>0</v>
      </c>
      <c r="BA255">
        <v>0</v>
      </c>
      <c r="BB255">
        <v>0</v>
      </c>
      <c r="BC255"/>
    </row>
    <row r="256" spans="1:55" x14ac:dyDescent="0.3">
      <c r="A256" t="s">
        <v>1222</v>
      </c>
      <c r="B256">
        <v>49547824</v>
      </c>
      <c r="C256">
        <v>4807529</v>
      </c>
      <c r="D256">
        <v>30299416</v>
      </c>
      <c r="E256">
        <v>46132948</v>
      </c>
      <c r="F256">
        <v>20448265</v>
      </c>
      <c r="G256">
        <v>-44756951</v>
      </c>
      <c r="H256">
        <v>6951993</v>
      </c>
      <c r="I256">
        <v>20089370</v>
      </c>
      <c r="J256">
        <v>-20634976</v>
      </c>
      <c r="K256">
        <v>58548958</v>
      </c>
      <c r="L256">
        <v>53628694</v>
      </c>
      <c r="M256">
        <v>63598365</v>
      </c>
      <c r="N256">
        <v>-1116268</v>
      </c>
      <c r="O256">
        <v>-88928202</v>
      </c>
      <c r="P256">
        <v>-74218609</v>
      </c>
      <c r="Q256">
        <v>-56659423</v>
      </c>
      <c r="R256">
        <v>411306</v>
      </c>
      <c r="S256">
        <v>89574361</v>
      </c>
      <c r="T256">
        <v>52660567</v>
      </c>
      <c r="U256">
        <v>71564320</v>
      </c>
      <c r="V256">
        <v>5631424</v>
      </c>
      <c r="W256">
        <v>-6672877</v>
      </c>
      <c r="X256">
        <v>11847331</v>
      </c>
      <c r="Y256">
        <v>33430326</v>
      </c>
      <c r="Z256">
        <v>36088716</v>
      </c>
      <c r="AA256">
        <v>-91706077</v>
      </c>
      <c r="AB256">
        <v>-17943268</v>
      </c>
      <c r="AC256">
        <v>-17846192</v>
      </c>
      <c r="AD256">
        <v>-8895290</v>
      </c>
      <c r="AE256">
        <v>-8079969</v>
      </c>
      <c r="AF256">
        <v>-57368282</v>
      </c>
      <c r="AG256">
        <v>16657045</v>
      </c>
      <c r="AH256">
        <v>-42270296</v>
      </c>
      <c r="AI256">
        <v>120663375</v>
      </c>
      <c r="AJ256">
        <v>55033104</v>
      </c>
      <c r="AK256">
        <v>43931030</v>
      </c>
      <c r="AL256">
        <v>42890454</v>
      </c>
      <c r="AM256">
        <v>20276851</v>
      </c>
      <c r="AN256">
        <v>61112426</v>
      </c>
      <c r="AO256">
        <v>16148025</v>
      </c>
      <c r="AP256">
        <v>30181885</v>
      </c>
      <c r="AQ256">
        <v>-13085670.859999999</v>
      </c>
      <c r="AR256">
        <v>-6727556</v>
      </c>
      <c r="AS256">
        <v>-3491847.88</v>
      </c>
      <c r="AT256">
        <v>-3408013</v>
      </c>
      <c r="AU256">
        <v>30685685.859999999</v>
      </c>
      <c r="AV256">
        <v>32668971</v>
      </c>
      <c r="AW256">
        <v>15096614</v>
      </c>
      <c r="AX256">
        <v>0</v>
      </c>
      <c r="AY256">
        <v>0</v>
      </c>
      <c r="AZ256">
        <v>0</v>
      </c>
      <c r="BA256">
        <v>0</v>
      </c>
      <c r="BB256">
        <v>0</v>
      </c>
      <c r="BC256"/>
    </row>
    <row r="257" spans="1:55" x14ac:dyDescent="0.3">
      <c r="A257" t="s">
        <v>1223</v>
      </c>
      <c r="B257">
        <v>-3601416</v>
      </c>
      <c r="C257">
        <v>4764525</v>
      </c>
      <c r="D257">
        <v>735546</v>
      </c>
      <c r="E257">
        <v>1145224</v>
      </c>
      <c r="F257">
        <v>-2257687</v>
      </c>
      <c r="G257">
        <v>-3809451</v>
      </c>
      <c r="H257">
        <v>-1371966</v>
      </c>
      <c r="I257">
        <v>3172635</v>
      </c>
      <c r="J257">
        <v>2045835</v>
      </c>
      <c r="K257">
        <v>4240449</v>
      </c>
      <c r="L257">
        <v>4845440</v>
      </c>
      <c r="M257">
        <v>2549849</v>
      </c>
      <c r="N257">
        <v>3890975</v>
      </c>
      <c r="O257">
        <v>1402009</v>
      </c>
      <c r="P257">
        <v>4393449</v>
      </c>
      <c r="Q257">
        <v>7574762</v>
      </c>
      <c r="R257">
        <v>8254356</v>
      </c>
      <c r="S257">
        <v>-3699193</v>
      </c>
      <c r="T257">
        <v>-827620</v>
      </c>
      <c r="U257">
        <v>1040372</v>
      </c>
      <c r="V257">
        <v>3895132</v>
      </c>
      <c r="W257">
        <v>6201882</v>
      </c>
      <c r="X257">
        <v>4718579</v>
      </c>
      <c r="Y257">
        <v>2076796</v>
      </c>
      <c r="Z257">
        <v>3010995</v>
      </c>
      <c r="AA257">
        <v>-4454459</v>
      </c>
      <c r="AB257">
        <v>-1358046</v>
      </c>
      <c r="AC257">
        <v>-2534062</v>
      </c>
      <c r="AD257">
        <v>-1450445</v>
      </c>
      <c r="AE257">
        <v>5450417</v>
      </c>
      <c r="AF257">
        <v>2842171</v>
      </c>
      <c r="AG257">
        <v>265131</v>
      </c>
      <c r="AH257">
        <v>214545</v>
      </c>
      <c r="AI257">
        <v>4749183</v>
      </c>
      <c r="AJ257">
        <v>10988949</v>
      </c>
      <c r="AK257">
        <v>5525392</v>
      </c>
      <c r="AL257">
        <v>3865167</v>
      </c>
      <c r="AM257">
        <v>-10023763</v>
      </c>
      <c r="AN257">
        <v>-9024713</v>
      </c>
      <c r="AO257">
        <v>-8251505</v>
      </c>
      <c r="AP257">
        <v>-7441275</v>
      </c>
      <c r="AQ257">
        <v>8866302.8000000007</v>
      </c>
      <c r="AR257">
        <v>483286</v>
      </c>
      <c r="AS257">
        <v>7552363.3399999999</v>
      </c>
      <c r="AT257">
        <v>588293</v>
      </c>
      <c r="AU257">
        <v>1872698.4</v>
      </c>
      <c r="AV257">
        <v>-262226</v>
      </c>
      <c r="AW257">
        <v>-179412</v>
      </c>
      <c r="AX257">
        <v>0</v>
      </c>
      <c r="AY257">
        <v>0</v>
      </c>
      <c r="AZ257">
        <v>0</v>
      </c>
      <c r="BA257">
        <v>0</v>
      </c>
      <c r="BB257">
        <v>0</v>
      </c>
      <c r="BC257"/>
    </row>
    <row r="258" spans="1:55" x14ac:dyDescent="0.3">
      <c r="A258" t="s">
        <v>1224</v>
      </c>
      <c r="B258">
        <v>-80564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/>
    </row>
    <row r="259" spans="1:55" x14ac:dyDescent="0.3">
      <c r="A259" t="s">
        <v>1225</v>
      </c>
      <c r="B259">
        <v>-441784</v>
      </c>
      <c r="C259">
        <v>460776</v>
      </c>
      <c r="D259">
        <v>1157906</v>
      </c>
      <c r="E259">
        <v>462018</v>
      </c>
      <c r="F259">
        <v>-54934</v>
      </c>
      <c r="G259">
        <v>37168</v>
      </c>
      <c r="H259">
        <v>25168</v>
      </c>
      <c r="I259">
        <v>113376</v>
      </c>
      <c r="J259">
        <v>124002</v>
      </c>
      <c r="K259">
        <v>-144955</v>
      </c>
      <c r="L259">
        <v>-53953</v>
      </c>
      <c r="M259">
        <v>13864</v>
      </c>
      <c r="N259">
        <v>191755</v>
      </c>
      <c r="O259">
        <v>93081</v>
      </c>
      <c r="P259">
        <v>84329</v>
      </c>
      <c r="Q259">
        <v>351358</v>
      </c>
      <c r="R259">
        <v>69206</v>
      </c>
      <c r="S259">
        <v>-4350493</v>
      </c>
      <c r="T259">
        <v>-4310436</v>
      </c>
      <c r="U259">
        <v>-4343689</v>
      </c>
      <c r="V259">
        <v>5000375</v>
      </c>
      <c r="W259">
        <v>1783581</v>
      </c>
      <c r="X259">
        <v>1398457</v>
      </c>
      <c r="Y259">
        <v>-4944484</v>
      </c>
      <c r="Z259">
        <v>-2089599</v>
      </c>
      <c r="AA259">
        <v>-9178187</v>
      </c>
      <c r="AB259">
        <v>-8969611</v>
      </c>
      <c r="AC259">
        <v>-8581587</v>
      </c>
      <c r="AD259">
        <v>-8345930</v>
      </c>
      <c r="AE259">
        <v>186100</v>
      </c>
      <c r="AF259">
        <v>184743</v>
      </c>
      <c r="AG259">
        <v>8311191</v>
      </c>
      <c r="AH259">
        <v>-1409006</v>
      </c>
      <c r="AI259">
        <v>-19532259</v>
      </c>
      <c r="AJ259">
        <v>-20217897</v>
      </c>
      <c r="AK259">
        <v>-15570438</v>
      </c>
      <c r="AL259">
        <v>-7713431</v>
      </c>
      <c r="AM259">
        <v>-18635546</v>
      </c>
      <c r="AN259">
        <v>-12043247</v>
      </c>
      <c r="AO259">
        <v>11067747</v>
      </c>
      <c r="AP259">
        <v>15355948</v>
      </c>
      <c r="AQ259">
        <v>23760027.829999998</v>
      </c>
      <c r="AR259">
        <v>5845193</v>
      </c>
      <c r="AS259">
        <v>16545691.720000001</v>
      </c>
      <c r="AT259">
        <v>21855865</v>
      </c>
      <c r="AU259">
        <v>-60231928.270000003</v>
      </c>
      <c r="AV259">
        <v>-58383003</v>
      </c>
      <c r="AW259">
        <v>-61218985</v>
      </c>
      <c r="AX259">
        <v>0</v>
      </c>
      <c r="AY259">
        <v>0</v>
      </c>
      <c r="AZ259">
        <v>0</v>
      </c>
      <c r="BA259">
        <v>0</v>
      </c>
      <c r="BB259">
        <v>0</v>
      </c>
      <c r="BC259"/>
    </row>
    <row r="260" spans="1:55" x14ac:dyDescent="0.3">
      <c r="A260" t="s">
        <v>1226</v>
      </c>
      <c r="B260">
        <v>-1007168</v>
      </c>
      <c r="C260">
        <v>9526923</v>
      </c>
      <c r="D260">
        <v>8162899</v>
      </c>
      <c r="E260">
        <v>7806368</v>
      </c>
      <c r="F260">
        <v>7578237</v>
      </c>
      <c r="G260">
        <v>1823531</v>
      </c>
      <c r="H260">
        <v>1687767</v>
      </c>
      <c r="I260">
        <v>1072749</v>
      </c>
      <c r="J260">
        <v>-50271</v>
      </c>
      <c r="K260">
        <v>1380546</v>
      </c>
      <c r="L260">
        <v>773175</v>
      </c>
      <c r="M260">
        <v>649454</v>
      </c>
      <c r="N260">
        <v>344056</v>
      </c>
      <c r="O260">
        <v>2193407</v>
      </c>
      <c r="P260">
        <v>1319177</v>
      </c>
      <c r="Q260">
        <v>680187</v>
      </c>
      <c r="R260">
        <v>373864</v>
      </c>
      <c r="S260">
        <v>1236984</v>
      </c>
      <c r="T260">
        <v>1089292</v>
      </c>
      <c r="U260">
        <v>586221</v>
      </c>
      <c r="V260">
        <v>249125</v>
      </c>
      <c r="W260">
        <v>1415376</v>
      </c>
      <c r="X260">
        <v>1210297</v>
      </c>
      <c r="Y260">
        <v>547384</v>
      </c>
      <c r="Z260">
        <v>397335</v>
      </c>
      <c r="AA260">
        <v>0</v>
      </c>
      <c r="AB260">
        <v>0</v>
      </c>
      <c r="AC260">
        <v>0</v>
      </c>
      <c r="AD260">
        <v>121185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-50438</v>
      </c>
      <c r="AS260">
        <v>0</v>
      </c>
      <c r="AT260">
        <v>0</v>
      </c>
      <c r="AU260">
        <v>0</v>
      </c>
      <c r="AV260">
        <v>486679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/>
    </row>
    <row r="261" spans="1:55" x14ac:dyDescent="0.3">
      <c r="A261" t="s">
        <v>1101</v>
      </c>
      <c r="B261">
        <v>-13610874</v>
      </c>
      <c r="C261">
        <v>45720882</v>
      </c>
      <c r="D261">
        <v>11174895</v>
      </c>
      <c r="E261">
        <v>15643201</v>
      </c>
      <c r="F261">
        <v>31883916</v>
      </c>
      <c r="G261">
        <v>59048584</v>
      </c>
      <c r="H261">
        <v>46534912</v>
      </c>
      <c r="I261">
        <v>45607726</v>
      </c>
      <c r="J261">
        <v>12294535</v>
      </c>
      <c r="K261">
        <v>45022947</v>
      </c>
      <c r="L261">
        <v>32230649</v>
      </c>
      <c r="M261">
        <v>22840371</v>
      </c>
      <c r="N261">
        <v>23915167</v>
      </c>
      <c r="O261">
        <v>54453320</v>
      </c>
      <c r="P261">
        <v>42512664</v>
      </c>
      <c r="Q261">
        <v>24149414</v>
      </c>
      <c r="R261">
        <v>3344612</v>
      </c>
      <c r="S261">
        <v>60305113</v>
      </c>
      <c r="T261">
        <v>40788692</v>
      </c>
      <c r="U261">
        <v>28394605</v>
      </c>
      <c r="V261">
        <v>23862114</v>
      </c>
      <c r="W261">
        <v>60014102</v>
      </c>
      <c r="X261">
        <v>68171589</v>
      </c>
      <c r="Y261">
        <v>33880307</v>
      </c>
      <c r="Z261">
        <v>9883818</v>
      </c>
      <c r="AA261">
        <v>33909997</v>
      </c>
      <c r="AB261">
        <v>20722811</v>
      </c>
      <c r="AC261">
        <v>7390180</v>
      </c>
      <c r="AD261">
        <v>-731851</v>
      </c>
      <c r="AE261">
        <v>54268732</v>
      </c>
      <c r="AF261">
        <v>30248663</v>
      </c>
      <c r="AG261">
        <v>31618655</v>
      </c>
      <c r="AH261">
        <v>19396220</v>
      </c>
      <c r="AI261">
        <v>24100671</v>
      </c>
      <c r="AJ261">
        <v>15571962</v>
      </c>
      <c r="AK261">
        <v>10032958</v>
      </c>
      <c r="AL261">
        <v>-5135888</v>
      </c>
      <c r="AM261">
        <v>16061251</v>
      </c>
      <c r="AN261">
        <v>10751450</v>
      </c>
      <c r="AO261">
        <v>-6032707</v>
      </c>
      <c r="AP261">
        <v>-8095099</v>
      </c>
      <c r="AQ261">
        <v>27938181.370000001</v>
      </c>
      <c r="AR261">
        <v>29724669</v>
      </c>
      <c r="AS261">
        <v>12401338.140000001</v>
      </c>
      <c r="AT261">
        <v>7422812</v>
      </c>
      <c r="AU261">
        <v>-4703497.41</v>
      </c>
      <c r="AV261">
        <v>-9398484</v>
      </c>
      <c r="AW261">
        <v>-14039975</v>
      </c>
      <c r="AX261">
        <v>-94802995</v>
      </c>
      <c r="AY261">
        <v>272669330</v>
      </c>
      <c r="AZ261">
        <v>121304488</v>
      </c>
      <c r="BA261">
        <v>75321259</v>
      </c>
      <c r="BB261">
        <v>97070522</v>
      </c>
      <c r="BC261"/>
    </row>
    <row r="262" spans="1:55" x14ac:dyDescent="0.3">
      <c r="A262" t="s">
        <v>1102</v>
      </c>
      <c r="B262">
        <v>60875445</v>
      </c>
      <c r="C262">
        <v>-897492</v>
      </c>
      <c r="D262">
        <v>62188720</v>
      </c>
      <c r="E262">
        <v>80455683</v>
      </c>
      <c r="F262">
        <v>30878555</v>
      </c>
      <c r="G262">
        <v>10038737</v>
      </c>
      <c r="H262">
        <v>27277888</v>
      </c>
      <c r="I262">
        <v>43442618</v>
      </c>
      <c r="J262">
        <v>3741556</v>
      </c>
      <c r="K262">
        <v>58890522</v>
      </c>
      <c r="L262">
        <v>71025168</v>
      </c>
      <c r="M262">
        <v>43589274</v>
      </c>
      <c r="N262">
        <v>-26072737</v>
      </c>
      <c r="O262">
        <v>-170295793</v>
      </c>
      <c r="P262">
        <v>-114363402</v>
      </c>
      <c r="Q262">
        <v>-71850559</v>
      </c>
      <c r="R262">
        <v>-2316856</v>
      </c>
      <c r="S262">
        <v>93713775</v>
      </c>
      <c r="T262">
        <v>49472129</v>
      </c>
      <c r="U262">
        <v>-1756383</v>
      </c>
      <c r="V262">
        <v>-36858498</v>
      </c>
      <c r="W262">
        <v>-129938180</v>
      </c>
      <c r="X262">
        <v>-133245618</v>
      </c>
      <c r="Y262">
        <v>-46372033</v>
      </c>
      <c r="Z262">
        <v>-44567187</v>
      </c>
      <c r="AA262">
        <v>-1956438</v>
      </c>
      <c r="AB262">
        <v>-29956543</v>
      </c>
      <c r="AC262">
        <v>-16966302</v>
      </c>
      <c r="AD262">
        <v>-4558510</v>
      </c>
      <c r="AE262">
        <v>85578308</v>
      </c>
      <c r="AF262">
        <v>40798465</v>
      </c>
      <c r="AG262">
        <v>26059746</v>
      </c>
      <c r="AH262">
        <v>-71472703</v>
      </c>
      <c r="AI262">
        <v>13874763</v>
      </c>
      <c r="AJ262">
        <v>1158750</v>
      </c>
      <c r="AK262">
        <v>49827974</v>
      </c>
      <c r="AL262">
        <v>57394880</v>
      </c>
      <c r="AM262">
        <v>56942534</v>
      </c>
      <c r="AN262">
        <v>49562219</v>
      </c>
      <c r="AO262">
        <v>5213726</v>
      </c>
      <c r="AP262">
        <v>-8879455</v>
      </c>
      <c r="AQ262">
        <v>-28465320.739999998</v>
      </c>
      <c r="AR262">
        <v>-26459065</v>
      </c>
      <c r="AS262">
        <v>-39715822.649999999</v>
      </c>
      <c r="AT262">
        <v>4773795</v>
      </c>
      <c r="AU262">
        <v>69652653.700000003</v>
      </c>
      <c r="AV262">
        <v>52683166</v>
      </c>
      <c r="AW262">
        <v>61382109</v>
      </c>
      <c r="AX262">
        <v>75718104</v>
      </c>
      <c r="AY262">
        <v>1360490</v>
      </c>
      <c r="AZ262">
        <v>13449132</v>
      </c>
      <c r="BA262">
        <v>27692686</v>
      </c>
      <c r="BB262">
        <v>30701871</v>
      </c>
      <c r="BC262"/>
    </row>
    <row r="263" spans="1:55" x14ac:dyDescent="0.3">
      <c r="A263" t="s">
        <v>833</v>
      </c>
      <c r="B263">
        <v>28640513</v>
      </c>
      <c r="C263">
        <v>116043076</v>
      </c>
      <c r="D263">
        <v>82476001</v>
      </c>
      <c r="E263">
        <v>58185681</v>
      </c>
      <c r="F263">
        <v>30707980</v>
      </c>
      <c r="G263">
        <v>127421756</v>
      </c>
      <c r="H263">
        <v>93054522</v>
      </c>
      <c r="I263">
        <v>62027817</v>
      </c>
      <c r="J263">
        <v>29350939</v>
      </c>
      <c r="K263">
        <v>125704797</v>
      </c>
      <c r="L263">
        <v>94270513</v>
      </c>
      <c r="M263">
        <v>71367986</v>
      </c>
      <c r="N263">
        <v>40197163</v>
      </c>
      <c r="O263">
        <v>116526593</v>
      </c>
      <c r="P263">
        <v>0</v>
      </c>
      <c r="Q263">
        <v>55557602</v>
      </c>
      <c r="R263">
        <v>28309595</v>
      </c>
      <c r="S263">
        <v>113155441</v>
      </c>
      <c r="T263">
        <v>84812483</v>
      </c>
      <c r="U263">
        <v>57350811</v>
      </c>
      <c r="V263">
        <v>28095399</v>
      </c>
      <c r="W263">
        <v>114658572</v>
      </c>
      <c r="X263">
        <v>85701823</v>
      </c>
      <c r="Y263">
        <v>56547859</v>
      </c>
      <c r="Z263">
        <v>28442989</v>
      </c>
      <c r="AA263">
        <v>112683954</v>
      </c>
      <c r="AB263">
        <v>83510850</v>
      </c>
      <c r="AC263">
        <v>54763516</v>
      </c>
      <c r="AD263">
        <v>28241856</v>
      </c>
      <c r="AE263">
        <v>106211578</v>
      </c>
      <c r="AF263">
        <v>79107657</v>
      </c>
      <c r="AG263">
        <v>51342405</v>
      </c>
      <c r="AH263">
        <v>25691507</v>
      </c>
      <c r="AI263">
        <v>97296188</v>
      </c>
      <c r="AJ263">
        <v>71945534</v>
      </c>
      <c r="AK263">
        <v>47476354</v>
      </c>
      <c r="AL263">
        <v>23332693</v>
      </c>
      <c r="AM263">
        <v>0</v>
      </c>
      <c r="AN263">
        <v>0</v>
      </c>
      <c r="AO263">
        <v>37634543</v>
      </c>
      <c r="AP263">
        <v>18005086</v>
      </c>
      <c r="AQ263">
        <v>59659611.170000002</v>
      </c>
      <c r="AR263">
        <v>43824961</v>
      </c>
      <c r="AS263">
        <v>28793453.43</v>
      </c>
      <c r="AT263">
        <v>14159994</v>
      </c>
      <c r="AU263">
        <v>55874530.420000002</v>
      </c>
      <c r="AV263">
        <v>43202617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/>
    </row>
    <row r="264" spans="1:55" x14ac:dyDescent="0.3">
      <c r="A264" t="s">
        <v>1142</v>
      </c>
      <c r="B264">
        <v>-4134388</v>
      </c>
      <c r="C264">
        <v>-21297620</v>
      </c>
      <c r="D264">
        <v>-17650776</v>
      </c>
      <c r="E264">
        <v>-13327103</v>
      </c>
      <c r="F264">
        <v>-7374626</v>
      </c>
      <c r="G264">
        <v>-26536168</v>
      </c>
      <c r="H264">
        <v>-20433927</v>
      </c>
      <c r="I264">
        <v>-13526200</v>
      </c>
      <c r="J264">
        <v>-7008793</v>
      </c>
      <c r="K264">
        <v>-24186416</v>
      </c>
      <c r="L264">
        <v>-18385405</v>
      </c>
      <c r="M264">
        <v>-11970724</v>
      </c>
      <c r="N264">
        <v>-6281791</v>
      </c>
      <c r="O264">
        <v>-25163012</v>
      </c>
      <c r="P264">
        <v>0</v>
      </c>
      <c r="Q264">
        <v>-12607217</v>
      </c>
      <c r="R264">
        <v>-6885503</v>
      </c>
      <c r="S264">
        <v>-26580779</v>
      </c>
      <c r="T264">
        <v>-20669850</v>
      </c>
      <c r="U264">
        <v>-13706357</v>
      </c>
      <c r="V264">
        <v>-7487847</v>
      </c>
      <c r="W264">
        <v>-29448808</v>
      </c>
      <c r="X264">
        <v>-23076778</v>
      </c>
      <c r="Y264">
        <v>-14634892</v>
      </c>
      <c r="Z264">
        <v>-8179058</v>
      </c>
      <c r="AA264">
        <v>-30729347</v>
      </c>
      <c r="AB264">
        <v>-24015640</v>
      </c>
      <c r="AC264">
        <v>-15552360</v>
      </c>
      <c r="AD264">
        <v>-8911382</v>
      </c>
      <c r="AE264">
        <v>-33068716</v>
      </c>
      <c r="AF264">
        <v>-24027685</v>
      </c>
      <c r="AG264">
        <v>-15898856</v>
      </c>
      <c r="AH264">
        <v>-8838291</v>
      </c>
      <c r="AI264">
        <v>-32059330</v>
      </c>
      <c r="AJ264">
        <v>-24226779</v>
      </c>
      <c r="AK264">
        <v>-16107746</v>
      </c>
      <c r="AL264">
        <v>-8449792</v>
      </c>
      <c r="AM264">
        <v>0</v>
      </c>
      <c r="AN264">
        <v>0</v>
      </c>
      <c r="AO264">
        <v>-10698013</v>
      </c>
      <c r="AP264">
        <v>-5107864</v>
      </c>
      <c r="AQ264">
        <v>-11523869.25</v>
      </c>
      <c r="AR264">
        <v>-7936116</v>
      </c>
      <c r="AS264">
        <v>-5483787.9699999997</v>
      </c>
      <c r="AT264">
        <v>-2369302</v>
      </c>
      <c r="AU264">
        <v>-15525119.35</v>
      </c>
      <c r="AV264">
        <v>-12206242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/>
    </row>
    <row r="265" spans="1:55" x14ac:dyDescent="0.3">
      <c r="A265" t="s">
        <v>863</v>
      </c>
      <c r="B265">
        <v>470929</v>
      </c>
      <c r="C265">
        <v>2425317</v>
      </c>
      <c r="D265">
        <v>2056850</v>
      </c>
      <c r="E265">
        <v>1582010</v>
      </c>
      <c r="F265">
        <v>480150</v>
      </c>
      <c r="G265">
        <v>2880840</v>
      </c>
      <c r="H265">
        <v>2331088</v>
      </c>
      <c r="I265">
        <v>1622219</v>
      </c>
      <c r="J265">
        <v>338557</v>
      </c>
      <c r="K265">
        <v>2250526</v>
      </c>
      <c r="L265">
        <v>1980842</v>
      </c>
      <c r="M265">
        <v>1475329</v>
      </c>
      <c r="N265">
        <v>269099</v>
      </c>
      <c r="O265">
        <v>2035520</v>
      </c>
      <c r="P265">
        <v>0</v>
      </c>
      <c r="Q265">
        <v>1339465</v>
      </c>
      <c r="R265">
        <v>247318</v>
      </c>
      <c r="S265">
        <v>1644458</v>
      </c>
      <c r="T265">
        <v>1479470</v>
      </c>
      <c r="U265">
        <v>1088734</v>
      </c>
      <c r="V265">
        <v>196587</v>
      </c>
      <c r="W265">
        <v>1370546</v>
      </c>
      <c r="X265">
        <v>1241840</v>
      </c>
      <c r="Y265">
        <v>820966</v>
      </c>
      <c r="Z265">
        <v>190165</v>
      </c>
      <c r="AA265">
        <v>1127414</v>
      </c>
      <c r="AB265">
        <v>996767</v>
      </c>
      <c r="AC265">
        <v>659066</v>
      </c>
      <c r="AD265">
        <v>152199</v>
      </c>
      <c r="AE265">
        <v>884014</v>
      </c>
      <c r="AF265">
        <v>800922</v>
      </c>
      <c r="AG265">
        <v>493225</v>
      </c>
      <c r="AH265">
        <v>99430</v>
      </c>
      <c r="AI265">
        <v>1455943</v>
      </c>
      <c r="AJ265">
        <v>1383481</v>
      </c>
      <c r="AK265">
        <v>1140372</v>
      </c>
      <c r="AL265">
        <v>86718</v>
      </c>
      <c r="AM265">
        <v>0</v>
      </c>
      <c r="AN265">
        <v>0</v>
      </c>
      <c r="AO265">
        <v>379072</v>
      </c>
      <c r="AP265">
        <v>24078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/>
    </row>
    <row r="266" spans="1:55" x14ac:dyDescent="0.3">
      <c r="A266" t="s">
        <v>1103</v>
      </c>
      <c r="B266">
        <v>-214640</v>
      </c>
      <c r="C266">
        <v>-10536978</v>
      </c>
      <c r="D266">
        <v>-9751735</v>
      </c>
      <c r="E266">
        <v>-5416702</v>
      </c>
      <c r="F266">
        <v>-531058</v>
      </c>
      <c r="G266">
        <v>-11590939</v>
      </c>
      <c r="H266">
        <v>-11100770</v>
      </c>
      <c r="I266">
        <v>-5596690</v>
      </c>
      <c r="J266">
        <v>-620088</v>
      </c>
      <c r="K266">
        <v>-11261226</v>
      </c>
      <c r="L266">
        <v>-10787245</v>
      </c>
      <c r="M266">
        <v>-5411112</v>
      </c>
      <c r="N266">
        <v>-358143</v>
      </c>
      <c r="O266">
        <v>-11638743</v>
      </c>
      <c r="P266">
        <v>0</v>
      </c>
      <c r="Q266">
        <v>-6499222</v>
      </c>
      <c r="R266">
        <v>-389611</v>
      </c>
      <c r="S266">
        <v>-10512977</v>
      </c>
      <c r="T266">
        <v>-10176993</v>
      </c>
      <c r="U266">
        <v>-5595728</v>
      </c>
      <c r="V266">
        <v>-348389</v>
      </c>
      <c r="W266">
        <v>-13172444</v>
      </c>
      <c r="X266">
        <v>-12816293</v>
      </c>
      <c r="Y266">
        <v>-6913505</v>
      </c>
      <c r="Z266">
        <v>-322627</v>
      </c>
      <c r="AA266">
        <v>-12558598</v>
      </c>
      <c r="AB266">
        <v>-12209379</v>
      </c>
      <c r="AC266">
        <v>-6165528</v>
      </c>
      <c r="AD266">
        <v>-331780</v>
      </c>
      <c r="AE266">
        <v>-13358607</v>
      </c>
      <c r="AF266">
        <v>-11428068</v>
      </c>
      <c r="AG266">
        <v>-6216914</v>
      </c>
      <c r="AH266">
        <v>-209186</v>
      </c>
      <c r="AI266">
        <v>-12058329</v>
      </c>
      <c r="AJ266">
        <v>-11757019</v>
      </c>
      <c r="AK266">
        <v>-7494153</v>
      </c>
      <c r="AL266">
        <v>-221931</v>
      </c>
      <c r="AM266">
        <v>0</v>
      </c>
      <c r="AN266">
        <v>0</v>
      </c>
      <c r="AO266">
        <v>-5376932</v>
      </c>
      <c r="AP266">
        <v>-216308</v>
      </c>
      <c r="AQ266">
        <v>-8003348.2999999998</v>
      </c>
      <c r="AR266">
        <v>-7813237</v>
      </c>
      <c r="AS266">
        <v>-3884844.23</v>
      </c>
      <c r="AT266">
        <v>-189453</v>
      </c>
      <c r="AU266">
        <v>-5912672.0199999996</v>
      </c>
      <c r="AV266">
        <v>-6268144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/>
    </row>
    <row r="267" spans="1:55" x14ac:dyDescent="0.3">
      <c r="A267" t="s">
        <v>1104</v>
      </c>
      <c r="B267">
        <v>85637859</v>
      </c>
      <c r="C267">
        <v>85736303</v>
      </c>
      <c r="D267">
        <v>119319060</v>
      </c>
      <c r="E267">
        <v>121479569</v>
      </c>
      <c r="F267">
        <v>54161001</v>
      </c>
      <c r="G267">
        <v>102214226</v>
      </c>
      <c r="H267">
        <v>91128801</v>
      </c>
      <c r="I267">
        <v>87969764</v>
      </c>
      <c r="J267">
        <v>25802171</v>
      </c>
      <c r="K267">
        <v>151398203</v>
      </c>
      <c r="L267">
        <v>138103873</v>
      </c>
      <c r="M267">
        <v>99050753</v>
      </c>
      <c r="N267">
        <v>7753591</v>
      </c>
      <c r="O267">
        <v>-88535435</v>
      </c>
      <c r="P267">
        <v>-114363402</v>
      </c>
      <c r="Q267">
        <v>-34059931</v>
      </c>
      <c r="R267">
        <v>18964943</v>
      </c>
      <c r="S267">
        <v>171419918</v>
      </c>
      <c r="T267">
        <v>104917239</v>
      </c>
      <c r="U267">
        <v>37381077</v>
      </c>
      <c r="V267">
        <v>-16402748</v>
      </c>
      <c r="W267">
        <v>-56530314</v>
      </c>
      <c r="X267">
        <v>-82195026</v>
      </c>
      <c r="Y267">
        <v>-10551605</v>
      </c>
      <c r="Z267">
        <v>-24435718</v>
      </c>
      <c r="AA267">
        <v>68566985</v>
      </c>
      <c r="AB267">
        <v>18326055</v>
      </c>
      <c r="AC267">
        <v>16738392</v>
      </c>
      <c r="AD267">
        <v>14592383</v>
      </c>
      <c r="AE267">
        <v>146246577</v>
      </c>
      <c r="AF267">
        <v>85251291</v>
      </c>
      <c r="AG267">
        <v>55779606</v>
      </c>
      <c r="AH267">
        <v>-54729243</v>
      </c>
      <c r="AI267">
        <v>68509235</v>
      </c>
      <c r="AJ267">
        <v>38503967</v>
      </c>
      <c r="AK267">
        <v>74842801</v>
      </c>
      <c r="AL267">
        <v>72142568</v>
      </c>
      <c r="AM267">
        <v>56942534</v>
      </c>
      <c r="AN267">
        <v>49562219</v>
      </c>
      <c r="AO267">
        <v>27152396</v>
      </c>
      <c r="AP267">
        <v>3825537</v>
      </c>
      <c r="AQ267">
        <v>11667072.880000001</v>
      </c>
      <c r="AR267">
        <v>1616543</v>
      </c>
      <c r="AS267">
        <v>-20291001.420000002</v>
      </c>
      <c r="AT267">
        <v>16375034</v>
      </c>
      <c r="AU267">
        <v>104089392.75</v>
      </c>
      <c r="AV267">
        <v>77411397</v>
      </c>
      <c r="AW267">
        <v>61382109</v>
      </c>
      <c r="AX267">
        <v>75718104</v>
      </c>
      <c r="AY267">
        <v>1360490</v>
      </c>
      <c r="AZ267">
        <v>13449132</v>
      </c>
      <c r="BA267">
        <v>27692686</v>
      </c>
      <c r="BB267">
        <v>30701871</v>
      </c>
      <c r="BC267"/>
    </row>
    <row r="268" spans="1:55" x14ac:dyDescent="0.3">
      <c r="A268" t="s">
        <v>1105</v>
      </c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</row>
    <row r="269" spans="1:55" x14ac:dyDescent="0.3">
      <c r="A269" t="s">
        <v>1107</v>
      </c>
      <c r="B269">
        <v>69986888</v>
      </c>
      <c r="C269">
        <v>386519540</v>
      </c>
      <c r="D269">
        <v>283587827</v>
      </c>
      <c r="E269">
        <v>179331599</v>
      </c>
      <c r="F269">
        <v>85553892</v>
      </c>
      <c r="G269">
        <v>399421867</v>
      </c>
      <c r="H269">
        <v>323920668</v>
      </c>
      <c r="I269">
        <v>190577602</v>
      </c>
      <c r="J269">
        <v>80129781</v>
      </c>
      <c r="K269">
        <v>265375376</v>
      </c>
      <c r="L269">
        <v>221075252</v>
      </c>
      <c r="M269">
        <v>126357279</v>
      </c>
      <c r="N269">
        <v>64185276</v>
      </c>
      <c r="O269">
        <v>438607200</v>
      </c>
      <c r="P269">
        <v>227092174</v>
      </c>
      <c r="Q269">
        <v>260508238</v>
      </c>
      <c r="R269">
        <v>124859166</v>
      </c>
      <c r="S269">
        <v>344554097</v>
      </c>
      <c r="T269">
        <v>283586929</v>
      </c>
      <c r="U269">
        <v>171019359</v>
      </c>
      <c r="V269">
        <v>72247344</v>
      </c>
      <c r="W269">
        <v>422371592</v>
      </c>
      <c r="X269">
        <v>316983922</v>
      </c>
      <c r="Y269">
        <v>170793251</v>
      </c>
      <c r="Z269">
        <v>85222351</v>
      </c>
      <c r="AA269">
        <v>444063801</v>
      </c>
      <c r="AB269">
        <v>345480193</v>
      </c>
      <c r="AC269">
        <v>233277443</v>
      </c>
      <c r="AD269">
        <v>107165446</v>
      </c>
      <c r="AE269">
        <v>326714545</v>
      </c>
      <c r="AF269">
        <v>254439751</v>
      </c>
      <c r="AG269">
        <v>186075145</v>
      </c>
      <c r="AH269">
        <v>135150391</v>
      </c>
      <c r="AI269">
        <v>283028641</v>
      </c>
      <c r="AJ269">
        <v>216306460</v>
      </c>
      <c r="AK269">
        <v>110809022</v>
      </c>
      <c r="AL269">
        <v>35892111</v>
      </c>
      <c r="AM269">
        <v>8562089</v>
      </c>
      <c r="AN269">
        <v>7237680</v>
      </c>
      <c r="AO269">
        <v>69065116</v>
      </c>
      <c r="AP269">
        <v>40308381</v>
      </c>
      <c r="AQ269">
        <v>277094420.22000003</v>
      </c>
      <c r="AR269">
        <v>231306452</v>
      </c>
      <c r="AS269">
        <v>133999076.66</v>
      </c>
      <c r="AT269">
        <v>76991911</v>
      </c>
      <c r="AU269">
        <v>196971575.74000001</v>
      </c>
      <c r="AV269">
        <v>137574177</v>
      </c>
      <c r="AW269">
        <v>109418320</v>
      </c>
      <c r="AX269">
        <v>0</v>
      </c>
      <c r="AY269">
        <v>0</v>
      </c>
      <c r="AZ269">
        <v>0</v>
      </c>
      <c r="BA269">
        <v>0</v>
      </c>
      <c r="BB269">
        <v>0</v>
      </c>
      <c r="BC269"/>
    </row>
    <row r="270" spans="1:55" x14ac:dyDescent="0.3">
      <c r="A270" t="s">
        <v>1108</v>
      </c>
      <c r="B270">
        <v>58653968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/>
    </row>
    <row r="271" spans="1:55" x14ac:dyDescent="0.3">
      <c r="A271" t="s">
        <v>1227</v>
      </c>
      <c r="B271">
        <v>11332920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/>
    </row>
    <row r="272" spans="1:55" x14ac:dyDescent="0.3">
      <c r="A272" t="s">
        <v>1109</v>
      </c>
      <c r="B272">
        <v>-166403778</v>
      </c>
      <c r="C272">
        <v>-446688973</v>
      </c>
      <c r="D272">
        <v>-385215215</v>
      </c>
      <c r="E272">
        <v>-280646720</v>
      </c>
      <c r="F272">
        <v>-118615782</v>
      </c>
      <c r="G272">
        <v>-503617523</v>
      </c>
      <c r="H272">
        <v>-415594582</v>
      </c>
      <c r="I272">
        <v>-284854040</v>
      </c>
      <c r="J272">
        <v>-113780902</v>
      </c>
      <c r="K272">
        <v>-403427736</v>
      </c>
      <c r="L272">
        <v>-350935632</v>
      </c>
      <c r="M272">
        <v>-215763941</v>
      </c>
      <c r="N272">
        <v>-71173484</v>
      </c>
      <c r="O272">
        <v>-303196308</v>
      </c>
      <c r="P272">
        <v>-79374464</v>
      </c>
      <c r="Q272">
        <v>-197455440</v>
      </c>
      <c r="R272">
        <v>-123291094</v>
      </c>
      <c r="S272">
        <v>-509410076</v>
      </c>
      <c r="T272">
        <v>-380844773</v>
      </c>
      <c r="U272">
        <v>-204789639</v>
      </c>
      <c r="V272">
        <v>-56555065</v>
      </c>
      <c r="W272">
        <v>-342671531</v>
      </c>
      <c r="X272">
        <v>-224516672</v>
      </c>
      <c r="Y272">
        <v>-160748865</v>
      </c>
      <c r="Z272">
        <v>-75143933</v>
      </c>
      <c r="AA272">
        <v>-499620362</v>
      </c>
      <c r="AB272">
        <v>-362432131</v>
      </c>
      <c r="AC272">
        <v>-250674941</v>
      </c>
      <c r="AD272">
        <v>-119728160</v>
      </c>
      <c r="AE272">
        <v>-433884360</v>
      </c>
      <c r="AF272">
        <v>-326556972</v>
      </c>
      <c r="AG272">
        <v>-232464226</v>
      </c>
      <c r="AH272">
        <v>-82482635</v>
      </c>
      <c r="AI272">
        <v>-391926657</v>
      </c>
      <c r="AJ272">
        <v>-297263409</v>
      </c>
      <c r="AK272">
        <v>-210452770</v>
      </c>
      <c r="AL272">
        <v>-138880464</v>
      </c>
      <c r="AM272">
        <v>-31373635</v>
      </c>
      <c r="AN272">
        <v>-46416063</v>
      </c>
      <c r="AO272">
        <v>-90812982</v>
      </c>
      <c r="AP272">
        <v>-48163919</v>
      </c>
      <c r="AQ272">
        <v>-262449960.58000001</v>
      </c>
      <c r="AR272">
        <v>-217979774</v>
      </c>
      <c r="AS272">
        <v>-113469675.44</v>
      </c>
      <c r="AT272">
        <v>-92009925</v>
      </c>
      <c r="AU272">
        <v>-280822492.30000001</v>
      </c>
      <c r="AV272">
        <v>-213002887</v>
      </c>
      <c r="AW272">
        <v>-176120360</v>
      </c>
      <c r="AX272">
        <v>-90950251</v>
      </c>
      <c r="AY272">
        <v>-1051942</v>
      </c>
      <c r="AZ272">
        <v>-8674406</v>
      </c>
      <c r="BA272">
        <v>-20311765</v>
      </c>
      <c r="BB272">
        <v>-29228846</v>
      </c>
      <c r="BC272"/>
    </row>
    <row r="273" spans="1:55" x14ac:dyDescent="0.3">
      <c r="A273" t="s">
        <v>1110</v>
      </c>
      <c r="B273">
        <v>21</v>
      </c>
      <c r="C273">
        <v>240</v>
      </c>
      <c r="D273">
        <v>180</v>
      </c>
      <c r="E273">
        <v>120</v>
      </c>
      <c r="F273">
        <v>60</v>
      </c>
      <c r="G273">
        <v>190</v>
      </c>
      <c r="H273">
        <v>130</v>
      </c>
      <c r="I273">
        <v>70</v>
      </c>
      <c r="J273">
        <v>40</v>
      </c>
      <c r="K273">
        <v>893</v>
      </c>
      <c r="L273">
        <v>863</v>
      </c>
      <c r="M273">
        <v>833</v>
      </c>
      <c r="N273">
        <v>803</v>
      </c>
      <c r="O273">
        <v>8119</v>
      </c>
      <c r="P273">
        <v>8072</v>
      </c>
      <c r="Q273">
        <v>238</v>
      </c>
      <c r="R273">
        <v>96</v>
      </c>
      <c r="S273">
        <v>1320</v>
      </c>
      <c r="T273">
        <v>1133</v>
      </c>
      <c r="U273">
        <v>1088</v>
      </c>
      <c r="V273">
        <v>1088</v>
      </c>
      <c r="W273">
        <v>1457</v>
      </c>
      <c r="X273">
        <v>934</v>
      </c>
      <c r="Y273">
        <v>934</v>
      </c>
      <c r="Z273">
        <v>934</v>
      </c>
      <c r="AA273">
        <v>16162</v>
      </c>
      <c r="AB273">
        <v>15323</v>
      </c>
      <c r="AC273">
        <v>15323</v>
      </c>
      <c r="AD273">
        <v>630</v>
      </c>
      <c r="AE273">
        <v>3738</v>
      </c>
      <c r="AF273">
        <v>0</v>
      </c>
      <c r="AG273">
        <v>0</v>
      </c>
      <c r="AH273">
        <v>0</v>
      </c>
      <c r="AI273">
        <v>13884</v>
      </c>
      <c r="AJ273">
        <v>13000</v>
      </c>
      <c r="AK273">
        <v>13000</v>
      </c>
      <c r="AL273">
        <v>13000</v>
      </c>
      <c r="AM273">
        <v>48188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1000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/>
    </row>
    <row r="274" spans="1:55" x14ac:dyDescent="0.3">
      <c r="A274" t="s">
        <v>1111</v>
      </c>
      <c r="B274">
        <v>-750001</v>
      </c>
      <c r="C274">
        <v>-250814</v>
      </c>
      <c r="D274">
        <v>-814</v>
      </c>
      <c r="E274">
        <v>-814</v>
      </c>
      <c r="F274">
        <v>-814</v>
      </c>
      <c r="G274">
        <v>-1186957</v>
      </c>
      <c r="H274">
        <v>-1186957</v>
      </c>
      <c r="I274">
        <v>-132870</v>
      </c>
      <c r="J274">
        <v>-15370</v>
      </c>
      <c r="K274">
        <v>-136415</v>
      </c>
      <c r="L274">
        <v>-47040</v>
      </c>
      <c r="M274">
        <v>-47040</v>
      </c>
      <c r="N274">
        <v>-47040</v>
      </c>
      <c r="O274">
        <v>-8533</v>
      </c>
      <c r="P274">
        <v>-8533</v>
      </c>
      <c r="Q274">
        <v>0</v>
      </c>
      <c r="R274">
        <v>0</v>
      </c>
      <c r="S274">
        <v>-51575</v>
      </c>
      <c r="T274">
        <v>-125</v>
      </c>
      <c r="U274">
        <v>0</v>
      </c>
      <c r="V274">
        <v>0</v>
      </c>
      <c r="W274">
        <v>-139478</v>
      </c>
      <c r="X274">
        <v>-139479</v>
      </c>
      <c r="Y274">
        <v>0</v>
      </c>
      <c r="Z274">
        <v>0</v>
      </c>
      <c r="AA274">
        <v>-60000</v>
      </c>
      <c r="AB274">
        <v>-60000</v>
      </c>
      <c r="AC274">
        <v>-9000</v>
      </c>
      <c r="AD274">
        <v>-1202</v>
      </c>
      <c r="AE274">
        <v>-11071</v>
      </c>
      <c r="AF274">
        <v>-11071</v>
      </c>
      <c r="AG274">
        <v>0</v>
      </c>
      <c r="AH274">
        <v>0</v>
      </c>
      <c r="AI274">
        <v>-18200</v>
      </c>
      <c r="AJ274">
        <v>-18200</v>
      </c>
      <c r="AK274">
        <v>0</v>
      </c>
      <c r="AL274">
        <v>0</v>
      </c>
      <c r="AM274">
        <v>-28700</v>
      </c>
      <c r="AN274">
        <v>-21190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-7534221.3099999996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/>
    </row>
    <row r="275" spans="1:55" x14ac:dyDescent="0.3">
      <c r="A275" t="s">
        <v>1112</v>
      </c>
      <c r="B275">
        <v>8570</v>
      </c>
      <c r="C275">
        <v>64155</v>
      </c>
      <c r="D275">
        <v>38443</v>
      </c>
      <c r="E275">
        <v>12768</v>
      </c>
      <c r="F275">
        <v>2857</v>
      </c>
      <c r="G275">
        <v>136465</v>
      </c>
      <c r="H275">
        <v>79954</v>
      </c>
      <c r="I275">
        <v>73807</v>
      </c>
      <c r="J275">
        <v>8424</v>
      </c>
      <c r="K275">
        <v>26158</v>
      </c>
      <c r="L275">
        <v>23808</v>
      </c>
      <c r="M275">
        <v>9833</v>
      </c>
      <c r="N275">
        <v>7640</v>
      </c>
      <c r="O275">
        <v>130863</v>
      </c>
      <c r="P275">
        <v>13757</v>
      </c>
      <c r="Q275">
        <v>4396</v>
      </c>
      <c r="R275">
        <v>1007</v>
      </c>
      <c r="S275">
        <v>11547</v>
      </c>
      <c r="T275">
        <v>5172</v>
      </c>
      <c r="U275">
        <v>3789</v>
      </c>
      <c r="V275">
        <v>6618</v>
      </c>
      <c r="W275">
        <v>18755</v>
      </c>
      <c r="X275">
        <v>13350</v>
      </c>
      <c r="Y275">
        <v>9424</v>
      </c>
      <c r="Z275">
        <v>1541</v>
      </c>
      <c r="AA275">
        <v>8870</v>
      </c>
      <c r="AB275">
        <v>4471</v>
      </c>
      <c r="AC275">
        <v>5354</v>
      </c>
      <c r="AD275">
        <v>4832</v>
      </c>
      <c r="AE275">
        <v>87732</v>
      </c>
      <c r="AF275">
        <v>81311</v>
      </c>
      <c r="AG275">
        <v>25419</v>
      </c>
      <c r="AH275">
        <v>28358</v>
      </c>
      <c r="AI275">
        <v>103759</v>
      </c>
      <c r="AJ275">
        <v>40703</v>
      </c>
      <c r="AK275">
        <v>18937</v>
      </c>
      <c r="AL275">
        <v>34511</v>
      </c>
      <c r="AM275">
        <v>13751</v>
      </c>
      <c r="AN275">
        <v>12296</v>
      </c>
      <c r="AO275">
        <v>260</v>
      </c>
      <c r="AP275">
        <v>387</v>
      </c>
      <c r="AQ275">
        <v>16128.77</v>
      </c>
      <c r="AR275">
        <v>15239</v>
      </c>
      <c r="AS275">
        <v>7861.21</v>
      </c>
      <c r="AT275">
        <v>8853</v>
      </c>
      <c r="AU275">
        <v>21003.23</v>
      </c>
      <c r="AV275">
        <v>9377</v>
      </c>
      <c r="AW275">
        <v>1237</v>
      </c>
      <c r="AX275">
        <v>452</v>
      </c>
      <c r="AY275">
        <v>4848</v>
      </c>
      <c r="AZ275">
        <v>1168</v>
      </c>
      <c r="BA275">
        <v>789</v>
      </c>
      <c r="BB275">
        <v>239</v>
      </c>
      <c r="BC275"/>
    </row>
    <row r="276" spans="1:55" x14ac:dyDescent="0.3">
      <c r="A276" t="s">
        <v>1113</v>
      </c>
      <c r="B276">
        <v>8570</v>
      </c>
      <c r="C276">
        <v>64155</v>
      </c>
      <c r="D276">
        <v>38443</v>
      </c>
      <c r="E276">
        <v>12768</v>
      </c>
      <c r="F276">
        <v>2857</v>
      </c>
      <c r="G276">
        <v>32354</v>
      </c>
      <c r="H276">
        <v>18715</v>
      </c>
      <c r="I276">
        <v>12568</v>
      </c>
      <c r="J276">
        <v>8424</v>
      </c>
      <c r="K276">
        <v>26158</v>
      </c>
      <c r="L276">
        <v>23808</v>
      </c>
      <c r="M276">
        <v>9833</v>
      </c>
      <c r="N276">
        <v>7640</v>
      </c>
      <c r="O276">
        <v>130863</v>
      </c>
      <c r="P276">
        <v>13757</v>
      </c>
      <c r="Q276">
        <v>4396</v>
      </c>
      <c r="R276">
        <v>1007</v>
      </c>
      <c r="S276">
        <v>11547</v>
      </c>
      <c r="T276">
        <v>5172</v>
      </c>
      <c r="U276">
        <v>3789</v>
      </c>
      <c r="V276">
        <v>6618</v>
      </c>
      <c r="W276">
        <v>18755</v>
      </c>
      <c r="X276">
        <v>13350</v>
      </c>
      <c r="Y276">
        <v>9424</v>
      </c>
      <c r="Z276">
        <v>1541</v>
      </c>
      <c r="AA276">
        <v>8870</v>
      </c>
      <c r="AB276">
        <v>4471</v>
      </c>
      <c r="AC276">
        <v>5354</v>
      </c>
      <c r="AD276">
        <v>4832</v>
      </c>
      <c r="AE276">
        <v>87732</v>
      </c>
      <c r="AF276">
        <v>81311</v>
      </c>
      <c r="AG276">
        <v>25419</v>
      </c>
      <c r="AH276">
        <v>28358</v>
      </c>
      <c r="AI276">
        <v>103759</v>
      </c>
      <c r="AJ276">
        <v>40703</v>
      </c>
      <c r="AK276">
        <v>18937</v>
      </c>
      <c r="AL276">
        <v>34511</v>
      </c>
      <c r="AM276">
        <v>13751</v>
      </c>
      <c r="AN276">
        <v>12296</v>
      </c>
      <c r="AO276">
        <v>260</v>
      </c>
      <c r="AP276">
        <v>387</v>
      </c>
      <c r="AQ276">
        <v>16128.77</v>
      </c>
      <c r="AR276">
        <v>15239</v>
      </c>
      <c r="AS276">
        <v>7861.21</v>
      </c>
      <c r="AT276">
        <v>8853</v>
      </c>
      <c r="AU276">
        <v>21003.23</v>
      </c>
      <c r="AV276">
        <v>9377</v>
      </c>
      <c r="AW276">
        <v>1237</v>
      </c>
      <c r="AX276">
        <v>452</v>
      </c>
      <c r="AY276">
        <v>4848</v>
      </c>
      <c r="AZ276">
        <v>1168</v>
      </c>
      <c r="BA276">
        <v>789</v>
      </c>
      <c r="BB276">
        <v>239</v>
      </c>
      <c r="BC276"/>
    </row>
    <row r="277" spans="1:55" x14ac:dyDescent="0.3">
      <c r="A277" t="s">
        <v>1114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104111</v>
      </c>
      <c r="H277">
        <v>61239</v>
      </c>
      <c r="I277">
        <v>61239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/>
    </row>
    <row r="278" spans="1:55" x14ac:dyDescent="0.3">
      <c r="A278" t="s">
        <v>1117</v>
      </c>
      <c r="B278">
        <v>-1029718</v>
      </c>
      <c r="C278">
        <v>-10218005</v>
      </c>
      <c r="D278">
        <v>-5851703</v>
      </c>
      <c r="E278">
        <v>-3725862</v>
      </c>
      <c r="F278">
        <v>-1333873</v>
      </c>
      <c r="G278">
        <v>-6166373</v>
      </c>
      <c r="H278">
        <v>-5013320</v>
      </c>
      <c r="I278">
        <v>-3236471</v>
      </c>
      <c r="J278">
        <v>-1656431</v>
      </c>
      <c r="K278">
        <v>-4734196</v>
      </c>
      <c r="L278">
        <v>-3298196</v>
      </c>
      <c r="M278">
        <v>-1656967</v>
      </c>
      <c r="N278">
        <v>-869678</v>
      </c>
      <c r="O278">
        <v>-7605721</v>
      </c>
      <c r="P278">
        <v>-4939870</v>
      </c>
      <c r="Q278">
        <v>-4836326</v>
      </c>
      <c r="R278">
        <v>-1775595</v>
      </c>
      <c r="S278">
        <v>-6945459</v>
      </c>
      <c r="T278">
        <v>-4277072</v>
      </c>
      <c r="U278">
        <v>-2770879</v>
      </c>
      <c r="V278">
        <v>-1561896</v>
      </c>
      <c r="W278">
        <v>-7491399</v>
      </c>
      <c r="X278">
        <v>-5558198</v>
      </c>
      <c r="Y278">
        <v>-3943419</v>
      </c>
      <c r="Z278">
        <v>-1999487</v>
      </c>
      <c r="AA278">
        <v>-11177336</v>
      </c>
      <c r="AB278">
        <v>-7956058</v>
      </c>
      <c r="AC278">
        <v>-5042384</v>
      </c>
      <c r="AD278">
        <v>-2771763</v>
      </c>
      <c r="AE278">
        <v>-8495552</v>
      </c>
      <c r="AF278">
        <v>-5806326</v>
      </c>
      <c r="AG278">
        <v>-2329764</v>
      </c>
      <c r="AH278">
        <v>-1853380</v>
      </c>
      <c r="AI278">
        <v>-8418821</v>
      </c>
      <c r="AJ278">
        <v>-6373517</v>
      </c>
      <c r="AK278">
        <v>-3594178</v>
      </c>
      <c r="AL278">
        <v>-1835447</v>
      </c>
      <c r="AM278">
        <v>-6726557</v>
      </c>
      <c r="AN278">
        <v>-4897152</v>
      </c>
      <c r="AO278">
        <v>-3707748</v>
      </c>
      <c r="AP278">
        <v>-1842332</v>
      </c>
      <c r="AQ278">
        <v>-9136042.4700000007</v>
      </c>
      <c r="AR278">
        <v>-6239018</v>
      </c>
      <c r="AS278">
        <v>-4899039.51</v>
      </c>
      <c r="AT278">
        <v>-3019263</v>
      </c>
      <c r="AU278">
        <v>-10324088.939999999</v>
      </c>
      <c r="AV278">
        <v>-7578396</v>
      </c>
      <c r="AW278">
        <v>-4890908</v>
      </c>
      <c r="AX278">
        <v>-1598111</v>
      </c>
      <c r="AY278">
        <v>-5753503</v>
      </c>
      <c r="AZ278">
        <v>-3889234</v>
      </c>
      <c r="BA278">
        <v>-2544594</v>
      </c>
      <c r="BB278">
        <v>-1167118</v>
      </c>
      <c r="BC278"/>
    </row>
    <row r="279" spans="1:55" x14ac:dyDescent="0.3">
      <c r="A279" t="s">
        <v>1113</v>
      </c>
      <c r="B279">
        <v>-127303</v>
      </c>
      <c r="C279">
        <v>-6403502</v>
      </c>
      <c r="D279">
        <v>-3079650</v>
      </c>
      <c r="E279">
        <v>-2024197</v>
      </c>
      <c r="F279">
        <v>-628982</v>
      </c>
      <c r="G279">
        <v>-3426002</v>
      </c>
      <c r="H279">
        <v>-2961116</v>
      </c>
      <c r="I279">
        <v>-1818252</v>
      </c>
      <c r="J279">
        <v>-1109644</v>
      </c>
      <c r="K279">
        <v>-2200323</v>
      </c>
      <c r="L279">
        <v>-1719700</v>
      </c>
      <c r="M279">
        <v>-927363</v>
      </c>
      <c r="N279">
        <v>-498128</v>
      </c>
      <c r="O279">
        <v>-4106739</v>
      </c>
      <c r="P279">
        <v>-2297652</v>
      </c>
      <c r="Q279">
        <v>-3447291</v>
      </c>
      <c r="R279">
        <v>-1129354</v>
      </c>
      <c r="S279">
        <v>-4010169</v>
      </c>
      <c r="T279">
        <v>-2654498</v>
      </c>
      <c r="U279">
        <v>-1738152</v>
      </c>
      <c r="V279">
        <v>-1132080</v>
      </c>
      <c r="W279">
        <v>-4407975</v>
      </c>
      <c r="X279">
        <v>-3396754</v>
      </c>
      <c r="Y279">
        <v>-2552960</v>
      </c>
      <c r="Z279">
        <v>-1253661</v>
      </c>
      <c r="AA279">
        <v>-6264382</v>
      </c>
      <c r="AB279">
        <v>-4219265</v>
      </c>
      <c r="AC279">
        <v>-2718460</v>
      </c>
      <c r="AD279">
        <v>-1414265</v>
      </c>
      <c r="AE279">
        <v>-4667982</v>
      </c>
      <c r="AF279">
        <v>-3375041</v>
      </c>
      <c r="AG279">
        <v>-1065414</v>
      </c>
      <c r="AH279">
        <v>-1105282</v>
      </c>
      <c r="AI279">
        <v>-3737507</v>
      </c>
      <c r="AJ279">
        <v>-2963375</v>
      </c>
      <c r="AK279">
        <v>-1661139</v>
      </c>
      <c r="AL279">
        <v>-866497</v>
      </c>
      <c r="AM279">
        <v>-3141366</v>
      </c>
      <c r="AN279">
        <v>-2287511</v>
      </c>
      <c r="AO279">
        <v>-1845142</v>
      </c>
      <c r="AP279">
        <v>-747976</v>
      </c>
      <c r="AQ279">
        <v>-5405848.6900000004</v>
      </c>
      <c r="AR279">
        <v>-3683476</v>
      </c>
      <c r="AS279">
        <v>-2727495.14</v>
      </c>
      <c r="AT279">
        <v>-1895561</v>
      </c>
      <c r="AU279">
        <v>-6434679.54</v>
      </c>
      <c r="AV279">
        <v>-4521703</v>
      </c>
      <c r="AW279">
        <v>-2781700</v>
      </c>
      <c r="AX279">
        <v>-1598111</v>
      </c>
      <c r="AY279">
        <v>-5753503</v>
      </c>
      <c r="AZ279">
        <v>-3889234</v>
      </c>
      <c r="BA279">
        <v>-2544594</v>
      </c>
      <c r="BB279">
        <v>-1167118</v>
      </c>
      <c r="BC279"/>
    </row>
    <row r="280" spans="1:55" x14ac:dyDescent="0.3">
      <c r="A280" t="s">
        <v>1114</v>
      </c>
      <c r="B280">
        <v>-898878</v>
      </c>
      <c r="C280">
        <v>-3814503</v>
      </c>
      <c r="D280">
        <v>-2772053</v>
      </c>
      <c r="E280">
        <v>-1701665</v>
      </c>
      <c r="F280">
        <v>-704891</v>
      </c>
      <c r="G280">
        <v>-2740371</v>
      </c>
      <c r="H280">
        <v>-2052204</v>
      </c>
      <c r="I280">
        <v>-1418219</v>
      </c>
      <c r="J280">
        <v>-546787</v>
      </c>
      <c r="K280">
        <v>-2533873</v>
      </c>
      <c r="L280">
        <v>-1578496</v>
      </c>
      <c r="M280">
        <v>-729604</v>
      </c>
      <c r="N280">
        <v>-371550</v>
      </c>
      <c r="O280">
        <v>-3498982</v>
      </c>
      <c r="P280">
        <v>-2642218</v>
      </c>
      <c r="Q280">
        <v>-1389035</v>
      </c>
      <c r="R280">
        <v>-646241</v>
      </c>
      <c r="S280">
        <v>-2935290</v>
      </c>
      <c r="T280">
        <v>-1622574</v>
      </c>
      <c r="U280">
        <v>-1032727</v>
      </c>
      <c r="V280">
        <v>-429816</v>
      </c>
      <c r="W280">
        <v>-3083424</v>
      </c>
      <c r="X280">
        <v>-2161444</v>
      </c>
      <c r="Y280">
        <v>-1390459</v>
      </c>
      <c r="Z280">
        <v>-745826</v>
      </c>
      <c r="AA280">
        <v>-4912954</v>
      </c>
      <c r="AB280">
        <v>-3736793</v>
      </c>
      <c r="AC280">
        <v>-2323924</v>
      </c>
      <c r="AD280">
        <v>-1357498</v>
      </c>
      <c r="AE280">
        <v>-3827570</v>
      </c>
      <c r="AF280">
        <v>-2431285</v>
      </c>
      <c r="AG280">
        <v>-1264350</v>
      </c>
      <c r="AH280">
        <v>-748098</v>
      </c>
      <c r="AI280">
        <v>-4681314</v>
      </c>
      <c r="AJ280">
        <v>-3410142</v>
      </c>
      <c r="AK280">
        <v>-1933039</v>
      </c>
      <c r="AL280">
        <v>-968950</v>
      </c>
      <c r="AM280">
        <v>-3585191</v>
      </c>
      <c r="AN280">
        <v>-2609641</v>
      </c>
      <c r="AO280">
        <v>-1862606</v>
      </c>
      <c r="AP280">
        <v>-1094356</v>
      </c>
      <c r="AQ280">
        <v>-3730193.79</v>
      </c>
      <c r="AR280">
        <v>-2555542</v>
      </c>
      <c r="AS280">
        <v>-2171544.37</v>
      </c>
      <c r="AT280">
        <v>-1123702</v>
      </c>
      <c r="AU280">
        <v>-3889409.4</v>
      </c>
      <c r="AV280">
        <v>-3056693</v>
      </c>
      <c r="AW280">
        <v>-2109208</v>
      </c>
      <c r="AX280">
        <v>0</v>
      </c>
      <c r="AY280">
        <v>0</v>
      </c>
      <c r="AZ280">
        <v>0</v>
      </c>
      <c r="BA280">
        <v>0</v>
      </c>
      <c r="BB280">
        <v>0</v>
      </c>
      <c r="BC280"/>
    </row>
    <row r="281" spans="1:55" x14ac:dyDescent="0.3">
      <c r="A281" t="s">
        <v>1116</v>
      </c>
      <c r="B281">
        <v>-3537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/>
    </row>
    <row r="282" spans="1:55" x14ac:dyDescent="0.3">
      <c r="A282" t="s">
        <v>1118</v>
      </c>
      <c r="B282">
        <v>0</v>
      </c>
      <c r="C282">
        <v>-16115</v>
      </c>
      <c r="D282">
        <v>-4461</v>
      </c>
      <c r="E282">
        <v>-1207</v>
      </c>
      <c r="F282">
        <v>0</v>
      </c>
      <c r="G282">
        <v>-50536</v>
      </c>
      <c r="H282">
        <v>-37830</v>
      </c>
      <c r="I282">
        <v>-36530</v>
      </c>
      <c r="J282">
        <v>0</v>
      </c>
      <c r="K282">
        <v>-8069</v>
      </c>
      <c r="L282">
        <v>-5469</v>
      </c>
      <c r="M282">
        <v>-5469</v>
      </c>
      <c r="N282">
        <v>0</v>
      </c>
      <c r="O282">
        <v>-75607</v>
      </c>
      <c r="P282">
        <v>-20430</v>
      </c>
      <c r="Q282">
        <v>-31107</v>
      </c>
      <c r="R282">
        <v>-1526</v>
      </c>
      <c r="S282">
        <v>-132501</v>
      </c>
      <c r="T282">
        <v>-30626</v>
      </c>
      <c r="U282">
        <v>-4709</v>
      </c>
      <c r="V282">
        <v>-612</v>
      </c>
      <c r="W282">
        <v>-316882</v>
      </c>
      <c r="X282">
        <v>-315639</v>
      </c>
      <c r="Y282">
        <v>-281485</v>
      </c>
      <c r="Z282">
        <v>-171787</v>
      </c>
      <c r="AA282">
        <v>-83036</v>
      </c>
      <c r="AB282">
        <v>-45107</v>
      </c>
      <c r="AC282">
        <v>-14480</v>
      </c>
      <c r="AD282">
        <v>-10229</v>
      </c>
      <c r="AE282">
        <v>-65624</v>
      </c>
      <c r="AF282">
        <v>-32916</v>
      </c>
      <c r="AG282">
        <v>-32082</v>
      </c>
      <c r="AH282">
        <v>-13893</v>
      </c>
      <c r="AI282">
        <v>-41882</v>
      </c>
      <c r="AJ282">
        <v>-30134</v>
      </c>
      <c r="AK282">
        <v>-25903</v>
      </c>
      <c r="AL282">
        <v>-13218</v>
      </c>
      <c r="AM282">
        <v>-195511</v>
      </c>
      <c r="AN282">
        <v>-100021</v>
      </c>
      <c r="AO282">
        <v>-85825</v>
      </c>
      <c r="AP282">
        <v>-44795</v>
      </c>
      <c r="AQ282">
        <v>0</v>
      </c>
      <c r="AR282">
        <v>-49624</v>
      </c>
      <c r="AS282">
        <v>0</v>
      </c>
      <c r="AT282">
        <v>0</v>
      </c>
      <c r="AU282">
        <v>0</v>
      </c>
      <c r="AV282">
        <v>0</v>
      </c>
      <c r="AW282">
        <v>17341</v>
      </c>
      <c r="AX282">
        <v>2203362</v>
      </c>
      <c r="AY282">
        <v>-1473528</v>
      </c>
      <c r="AZ282">
        <v>-447197</v>
      </c>
      <c r="BA282">
        <v>264364</v>
      </c>
      <c r="BB282">
        <v>-219752</v>
      </c>
      <c r="BC282"/>
    </row>
    <row r="283" spans="1:55" x14ac:dyDescent="0.3">
      <c r="A283" t="s">
        <v>1119</v>
      </c>
      <c r="B283">
        <v>-98188018</v>
      </c>
      <c r="C283">
        <v>-70589972</v>
      </c>
      <c r="D283">
        <v>-107445743</v>
      </c>
      <c r="E283">
        <v>-105030116</v>
      </c>
      <c r="F283">
        <v>-34393660</v>
      </c>
      <c r="G283">
        <v>-111462867</v>
      </c>
      <c r="H283">
        <v>-97831937</v>
      </c>
      <c r="I283">
        <v>-97608432</v>
      </c>
      <c r="J283">
        <v>-35314458</v>
      </c>
      <c r="K283">
        <v>-142903989</v>
      </c>
      <c r="L283">
        <v>-133186414</v>
      </c>
      <c r="M283">
        <v>-91105472</v>
      </c>
      <c r="N283">
        <v>-7896483</v>
      </c>
      <c r="O283">
        <v>127860013</v>
      </c>
      <c r="P283">
        <v>142770706</v>
      </c>
      <c r="Q283">
        <v>58189999</v>
      </c>
      <c r="R283">
        <v>-207946</v>
      </c>
      <c r="S283">
        <v>-171972647</v>
      </c>
      <c r="T283">
        <v>-101559362</v>
      </c>
      <c r="U283">
        <v>-36540991</v>
      </c>
      <c r="V283">
        <v>14137477</v>
      </c>
      <c r="W283">
        <v>71772514</v>
      </c>
      <c r="X283">
        <v>86468218</v>
      </c>
      <c r="Y283">
        <v>5829840</v>
      </c>
      <c r="Z283">
        <v>7909619</v>
      </c>
      <c r="AA283">
        <v>-66851901</v>
      </c>
      <c r="AB283">
        <v>-24993309</v>
      </c>
      <c r="AC283">
        <v>-22442685</v>
      </c>
      <c r="AD283">
        <v>-15340446</v>
      </c>
      <c r="AE283">
        <v>-115650592</v>
      </c>
      <c r="AF283">
        <v>-77886223</v>
      </c>
      <c r="AG283">
        <v>-48725508</v>
      </c>
      <c r="AH283">
        <v>50828841</v>
      </c>
      <c r="AI283">
        <v>-117259276</v>
      </c>
      <c r="AJ283">
        <v>-87325097</v>
      </c>
      <c r="AK283">
        <v>-103231892</v>
      </c>
      <c r="AL283">
        <v>-104789507</v>
      </c>
      <c r="AM283">
        <v>-29700375</v>
      </c>
      <c r="AN283">
        <v>-44184450</v>
      </c>
      <c r="AO283">
        <v>-25541179</v>
      </c>
      <c r="AP283">
        <v>-9742278</v>
      </c>
      <c r="AQ283">
        <v>5524545.9400000004</v>
      </c>
      <c r="AR283">
        <v>7053275</v>
      </c>
      <c r="AS283">
        <v>15638222.92</v>
      </c>
      <c r="AT283">
        <v>-18028424</v>
      </c>
      <c r="AU283">
        <v>-101687223.58</v>
      </c>
      <c r="AV283">
        <v>-82997729</v>
      </c>
      <c r="AW283">
        <v>-71574370</v>
      </c>
      <c r="AX283">
        <v>-90344548</v>
      </c>
      <c r="AY283">
        <v>-8274125</v>
      </c>
      <c r="AZ283">
        <v>-13009669</v>
      </c>
      <c r="BA283">
        <v>-22591206</v>
      </c>
      <c r="BB283">
        <v>-30615477</v>
      </c>
      <c r="BC283"/>
    </row>
    <row r="284" spans="1:55" x14ac:dyDescent="0.3">
      <c r="A284" t="s">
        <v>1120</v>
      </c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</row>
    <row r="285" spans="1:55" x14ac:dyDescent="0.3">
      <c r="A285" t="s">
        <v>1228</v>
      </c>
      <c r="B285">
        <v>-420895</v>
      </c>
      <c r="C285">
        <v>-14406048</v>
      </c>
      <c r="D285">
        <v>-14233954</v>
      </c>
      <c r="E285">
        <v>-14215512</v>
      </c>
      <c r="F285">
        <v>-138402</v>
      </c>
      <c r="G285">
        <v>14519555</v>
      </c>
      <c r="H285">
        <v>215484</v>
      </c>
      <c r="I285">
        <v>104820</v>
      </c>
      <c r="J285">
        <v>66207</v>
      </c>
      <c r="K285">
        <v>940482</v>
      </c>
      <c r="L285">
        <v>-2801004</v>
      </c>
      <c r="M285">
        <v>-2714181</v>
      </c>
      <c r="N285">
        <v>-2769560</v>
      </c>
      <c r="O285">
        <v>-21595509</v>
      </c>
      <c r="P285">
        <v>-21828952</v>
      </c>
      <c r="Q285">
        <v>-21929703</v>
      </c>
      <c r="R285">
        <v>-21963854</v>
      </c>
      <c r="S285">
        <v>15225671</v>
      </c>
      <c r="T285">
        <v>1276381</v>
      </c>
      <c r="U285">
        <v>-12786</v>
      </c>
      <c r="V285">
        <v>-7318</v>
      </c>
      <c r="W285">
        <v>-6771726</v>
      </c>
      <c r="X285">
        <v>-13159045</v>
      </c>
      <c r="Y285">
        <v>-22817</v>
      </c>
      <c r="Z285">
        <v>-12786</v>
      </c>
      <c r="AA285">
        <v>24636200</v>
      </c>
      <c r="AB285">
        <v>10654594</v>
      </c>
      <c r="AC285">
        <v>11242641</v>
      </c>
      <c r="AD285">
        <v>373951</v>
      </c>
      <c r="AE285">
        <v>-17558003</v>
      </c>
      <c r="AF285">
        <v>-542285</v>
      </c>
      <c r="AG285">
        <v>-529346</v>
      </c>
      <c r="AH285">
        <v>-511594</v>
      </c>
      <c r="AI285">
        <v>36945059</v>
      </c>
      <c r="AJ285">
        <v>37054871</v>
      </c>
      <c r="AK285">
        <v>21788247</v>
      </c>
      <c r="AL285">
        <v>21895045</v>
      </c>
      <c r="AM285">
        <v>-277823</v>
      </c>
      <c r="AN285">
        <v>-348176</v>
      </c>
      <c r="AO285">
        <v>-192893</v>
      </c>
      <c r="AP285">
        <v>180412</v>
      </c>
      <c r="AQ285">
        <v>-5427073.1699999999</v>
      </c>
      <c r="AR285">
        <v>-5646610</v>
      </c>
      <c r="AS285">
        <v>5537107.3099999996</v>
      </c>
      <c r="AT285">
        <v>-1903944</v>
      </c>
      <c r="AU285">
        <v>1307569.3500000001</v>
      </c>
      <c r="AV285">
        <v>1099299</v>
      </c>
      <c r="AW285">
        <v>3386676</v>
      </c>
      <c r="AX285">
        <v>0</v>
      </c>
      <c r="AY285">
        <v>0</v>
      </c>
      <c r="AZ285">
        <v>0</v>
      </c>
      <c r="BA285">
        <v>0</v>
      </c>
      <c r="BB285">
        <v>0</v>
      </c>
      <c r="BC285"/>
    </row>
    <row r="286" spans="1:55" x14ac:dyDescent="0.3">
      <c r="A286" t="s">
        <v>1229</v>
      </c>
      <c r="B286">
        <v>-14140461</v>
      </c>
      <c r="C286">
        <v>-14596172</v>
      </c>
      <c r="D286">
        <v>-14424078</v>
      </c>
      <c r="E286">
        <v>-14324380</v>
      </c>
      <c r="F286">
        <v>-142793</v>
      </c>
      <c r="G286">
        <v>-10922330</v>
      </c>
      <c r="H286">
        <v>-238423</v>
      </c>
      <c r="I286">
        <v>-149189</v>
      </c>
      <c r="J286">
        <v>-71901</v>
      </c>
      <c r="K286">
        <v>-16292321</v>
      </c>
      <c r="L286">
        <v>-15878325</v>
      </c>
      <c r="M286">
        <v>-15669465</v>
      </c>
      <c r="N286">
        <v>-15628637</v>
      </c>
      <c r="O286">
        <v>-22065869</v>
      </c>
      <c r="P286">
        <v>-22037435</v>
      </c>
      <c r="Q286">
        <v>-22030128</v>
      </c>
      <c r="R286">
        <v>-22000000</v>
      </c>
      <c r="S286">
        <v>-6353019</v>
      </c>
      <c r="T286">
        <v>-6353019</v>
      </c>
      <c r="U286">
        <v>-12786</v>
      </c>
      <c r="V286">
        <v>-7318</v>
      </c>
      <c r="W286">
        <v>0</v>
      </c>
      <c r="X286">
        <v>-13159045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-511594</v>
      </c>
      <c r="AI286">
        <v>0</v>
      </c>
      <c r="AJ286">
        <v>0</v>
      </c>
      <c r="AK286">
        <v>0</v>
      </c>
      <c r="AL286">
        <v>0</v>
      </c>
      <c r="AM286">
        <v>-277823</v>
      </c>
      <c r="AN286">
        <v>-348176</v>
      </c>
      <c r="AO286">
        <v>-192893</v>
      </c>
      <c r="AP286">
        <v>0</v>
      </c>
      <c r="AQ286">
        <v>0</v>
      </c>
      <c r="AR286">
        <v>-5646610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/>
    </row>
    <row r="287" spans="1:55" x14ac:dyDescent="0.3">
      <c r="A287" t="s">
        <v>1230</v>
      </c>
      <c r="B287">
        <v>13719566</v>
      </c>
      <c r="C287">
        <v>190124</v>
      </c>
      <c r="D287">
        <v>190124</v>
      </c>
      <c r="E287">
        <v>108868</v>
      </c>
      <c r="F287">
        <v>4391</v>
      </c>
      <c r="G287">
        <v>25441885</v>
      </c>
      <c r="H287">
        <v>453907</v>
      </c>
      <c r="I287">
        <v>254009</v>
      </c>
      <c r="J287">
        <v>138108</v>
      </c>
      <c r="K287">
        <v>17232803</v>
      </c>
      <c r="L287">
        <v>13077321</v>
      </c>
      <c r="M287">
        <v>12955284</v>
      </c>
      <c r="N287">
        <v>12859077</v>
      </c>
      <c r="O287">
        <v>470360</v>
      </c>
      <c r="P287">
        <v>208483</v>
      </c>
      <c r="Q287">
        <v>100425</v>
      </c>
      <c r="R287">
        <v>36146</v>
      </c>
      <c r="S287">
        <v>21578690</v>
      </c>
      <c r="T287">
        <v>7629400</v>
      </c>
      <c r="U287">
        <v>0</v>
      </c>
      <c r="V287">
        <v>0</v>
      </c>
      <c r="W287">
        <v>-6771726</v>
      </c>
      <c r="X287">
        <v>0</v>
      </c>
      <c r="Y287">
        <v>-22817</v>
      </c>
      <c r="Z287">
        <v>-12786</v>
      </c>
      <c r="AA287">
        <v>24636200</v>
      </c>
      <c r="AB287">
        <v>10654594</v>
      </c>
      <c r="AC287">
        <v>11242641</v>
      </c>
      <c r="AD287">
        <v>373951</v>
      </c>
      <c r="AE287">
        <v>-17558003</v>
      </c>
      <c r="AF287">
        <v>-542285</v>
      </c>
      <c r="AG287">
        <v>-529346</v>
      </c>
      <c r="AH287">
        <v>0</v>
      </c>
      <c r="AI287">
        <v>36945059</v>
      </c>
      <c r="AJ287">
        <v>37054871</v>
      </c>
      <c r="AK287">
        <v>21788247</v>
      </c>
      <c r="AL287">
        <v>21895045</v>
      </c>
      <c r="AM287">
        <v>0</v>
      </c>
      <c r="AN287">
        <v>0</v>
      </c>
      <c r="AO287">
        <v>0</v>
      </c>
      <c r="AP287">
        <v>180412</v>
      </c>
      <c r="AQ287">
        <v>-5427073.1699999999</v>
      </c>
      <c r="AR287">
        <v>0</v>
      </c>
      <c r="AS287">
        <v>5537107.3099999996</v>
      </c>
      <c r="AT287">
        <v>-1903944</v>
      </c>
      <c r="AU287">
        <v>1307569.3500000001</v>
      </c>
      <c r="AV287">
        <v>1099299</v>
      </c>
      <c r="AW287">
        <v>3386676</v>
      </c>
      <c r="AX287">
        <v>0</v>
      </c>
      <c r="AY287">
        <v>0</v>
      </c>
      <c r="AZ287">
        <v>0</v>
      </c>
      <c r="BA287">
        <v>0</v>
      </c>
      <c r="BB287">
        <v>0</v>
      </c>
      <c r="BC287"/>
    </row>
    <row r="288" spans="1:55" x14ac:dyDescent="0.3">
      <c r="A288" t="s">
        <v>1137</v>
      </c>
      <c r="B288">
        <v>-373229</v>
      </c>
      <c r="C288">
        <v>-1368474</v>
      </c>
      <c r="D288">
        <v>-1024848</v>
      </c>
      <c r="E288">
        <v>-712479</v>
      </c>
      <c r="F288">
        <v>-421828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/>
    </row>
    <row r="289" spans="1:55" x14ac:dyDescent="0.3">
      <c r="A289" t="s">
        <v>1140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175000</v>
      </c>
      <c r="H289">
        <v>175000</v>
      </c>
      <c r="I289">
        <v>175000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75001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9</v>
      </c>
      <c r="AK289">
        <v>9</v>
      </c>
      <c r="AL289">
        <v>9</v>
      </c>
      <c r="AM289">
        <v>0</v>
      </c>
      <c r="AN289">
        <v>0</v>
      </c>
      <c r="AO289">
        <v>0</v>
      </c>
      <c r="AP289">
        <v>0</v>
      </c>
      <c r="AQ289">
        <v>501747.99</v>
      </c>
      <c r="AR289">
        <v>0</v>
      </c>
      <c r="AS289">
        <v>501747.99</v>
      </c>
      <c r="AT289">
        <v>501747</v>
      </c>
      <c r="AU289">
        <v>0</v>
      </c>
      <c r="AV289">
        <v>0</v>
      </c>
      <c r="AW289">
        <v>0</v>
      </c>
      <c r="AX289">
        <v>0</v>
      </c>
      <c r="AY289">
        <v>140710</v>
      </c>
      <c r="AZ289">
        <v>140710</v>
      </c>
      <c r="BA289">
        <v>140710</v>
      </c>
      <c r="BB289">
        <v>140710</v>
      </c>
      <c r="BC289"/>
    </row>
    <row r="290" spans="1:55" x14ac:dyDescent="0.3">
      <c r="A290" t="s">
        <v>1231</v>
      </c>
      <c r="B290">
        <v>0</v>
      </c>
      <c r="C290">
        <v>-3207966</v>
      </c>
      <c r="D290">
        <v>-3207966</v>
      </c>
      <c r="E290">
        <v>-3207966</v>
      </c>
      <c r="F290">
        <v>-3207966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/>
    </row>
    <row r="291" spans="1:55" x14ac:dyDescent="0.3">
      <c r="A291" t="s">
        <v>1141</v>
      </c>
      <c r="B291">
        <v>0</v>
      </c>
      <c r="C291">
        <v>-11125223</v>
      </c>
      <c r="D291">
        <v>-11125223</v>
      </c>
      <c r="E291">
        <v>-11125223</v>
      </c>
      <c r="F291">
        <v>-58</v>
      </c>
      <c r="G291">
        <v>-10794507</v>
      </c>
      <c r="H291">
        <v>-10794507</v>
      </c>
      <c r="I291">
        <v>-9597877</v>
      </c>
      <c r="J291">
        <v>0</v>
      </c>
      <c r="K291">
        <v>-10517751</v>
      </c>
      <c r="L291">
        <v>-10517751</v>
      </c>
      <c r="M291">
        <v>-9321121</v>
      </c>
      <c r="N291">
        <v>0</v>
      </c>
      <c r="O291">
        <v>-10562026</v>
      </c>
      <c r="P291">
        <v>-10562026</v>
      </c>
      <c r="Q291">
        <v>-9365396</v>
      </c>
      <c r="R291">
        <v>0</v>
      </c>
      <c r="S291">
        <v>-10312793</v>
      </c>
      <c r="T291">
        <v>-10312793</v>
      </c>
      <c r="U291">
        <v>-9116163</v>
      </c>
      <c r="V291">
        <v>-8376411</v>
      </c>
      <c r="W291">
        <v>-10251474</v>
      </c>
      <c r="X291">
        <v>-10251474</v>
      </c>
      <c r="Y291">
        <v>-9054843</v>
      </c>
      <c r="Z291">
        <v>0</v>
      </c>
      <c r="AA291">
        <v>-8958008</v>
      </c>
      <c r="AB291">
        <v>-8958008</v>
      </c>
      <c r="AC291">
        <v>-7761378</v>
      </c>
      <c r="AD291">
        <v>0</v>
      </c>
      <c r="AE291">
        <v>-7555130</v>
      </c>
      <c r="AF291">
        <v>-7555130</v>
      </c>
      <c r="AG291">
        <v>-6358499</v>
      </c>
      <c r="AH291">
        <v>0</v>
      </c>
      <c r="AI291">
        <v>-6278550</v>
      </c>
      <c r="AJ291">
        <v>-6278550</v>
      </c>
      <c r="AK291">
        <v>-5081920</v>
      </c>
      <c r="AL291">
        <v>0</v>
      </c>
      <c r="AM291">
        <v>-6211228</v>
      </c>
      <c r="AN291">
        <v>-6211214</v>
      </c>
      <c r="AO291">
        <v>-5014584</v>
      </c>
      <c r="AP291">
        <v>0</v>
      </c>
      <c r="AQ291">
        <v>-6483162.4800000004</v>
      </c>
      <c r="AR291">
        <v>-6483163</v>
      </c>
      <c r="AS291">
        <v>-5286532.3899999997</v>
      </c>
      <c r="AT291">
        <v>-500012</v>
      </c>
      <c r="AU291">
        <v>-4786520.3899999997</v>
      </c>
      <c r="AV291">
        <v>-4786520</v>
      </c>
      <c r="AW291">
        <v>-3589890</v>
      </c>
      <c r="AX291">
        <v>0</v>
      </c>
      <c r="AY291">
        <v>-4786520</v>
      </c>
      <c r="AZ291">
        <v>-4786520</v>
      </c>
      <c r="BA291">
        <v>-3589890</v>
      </c>
      <c r="BB291">
        <v>0</v>
      </c>
      <c r="BC291"/>
    </row>
    <row r="292" spans="1:55" x14ac:dyDescent="0.3">
      <c r="A292" t="s">
        <v>1143</v>
      </c>
      <c r="B292">
        <v>0</v>
      </c>
      <c r="C292">
        <v>15541555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75001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501748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2170532</v>
      </c>
      <c r="AY292">
        <v>21259668</v>
      </c>
      <c r="AZ292">
        <v>4377271</v>
      </c>
      <c r="BA292">
        <v>798849</v>
      </c>
      <c r="BB292">
        <v>177799</v>
      </c>
      <c r="BC292"/>
    </row>
    <row r="293" spans="1:55" x14ac:dyDescent="0.3">
      <c r="A293" t="s">
        <v>1144</v>
      </c>
      <c r="B293">
        <v>-794124</v>
      </c>
      <c r="C293">
        <v>-14566156</v>
      </c>
      <c r="D293">
        <v>-29591991</v>
      </c>
      <c r="E293">
        <v>-29261180</v>
      </c>
      <c r="F293">
        <v>-3768254</v>
      </c>
      <c r="G293">
        <v>3900048</v>
      </c>
      <c r="H293">
        <v>-10404023</v>
      </c>
      <c r="I293">
        <v>-9318057</v>
      </c>
      <c r="J293">
        <v>66207</v>
      </c>
      <c r="K293">
        <v>-9577269</v>
      </c>
      <c r="L293">
        <v>-13318755</v>
      </c>
      <c r="M293">
        <v>-12035302</v>
      </c>
      <c r="N293">
        <v>-2769560</v>
      </c>
      <c r="O293">
        <v>-32082534</v>
      </c>
      <c r="P293">
        <v>-32315977</v>
      </c>
      <c r="Q293">
        <v>-31295099</v>
      </c>
      <c r="R293">
        <v>-21963854</v>
      </c>
      <c r="S293">
        <v>4912878</v>
      </c>
      <c r="T293">
        <v>-9036412</v>
      </c>
      <c r="U293">
        <v>-9128949</v>
      </c>
      <c r="V293">
        <v>-8383729</v>
      </c>
      <c r="W293">
        <v>-17023200</v>
      </c>
      <c r="X293">
        <v>-23410519</v>
      </c>
      <c r="Y293">
        <v>-9077660</v>
      </c>
      <c r="Z293">
        <v>-12786</v>
      </c>
      <c r="AA293">
        <v>15678192</v>
      </c>
      <c r="AB293">
        <v>1696586</v>
      </c>
      <c r="AC293">
        <v>3481263</v>
      </c>
      <c r="AD293">
        <v>373951</v>
      </c>
      <c r="AE293">
        <v>-25113133</v>
      </c>
      <c r="AF293">
        <v>-8097415</v>
      </c>
      <c r="AG293">
        <v>-6887845</v>
      </c>
      <c r="AH293">
        <v>-511594</v>
      </c>
      <c r="AI293">
        <v>30666509</v>
      </c>
      <c r="AJ293">
        <v>30776330</v>
      </c>
      <c r="AK293">
        <v>16706336</v>
      </c>
      <c r="AL293">
        <v>21895054</v>
      </c>
      <c r="AM293">
        <v>-6489051</v>
      </c>
      <c r="AN293">
        <v>-6559390</v>
      </c>
      <c r="AO293">
        <v>-5207477</v>
      </c>
      <c r="AP293">
        <v>180412</v>
      </c>
      <c r="AQ293">
        <v>-11408487.66</v>
      </c>
      <c r="AR293">
        <v>-11628025</v>
      </c>
      <c r="AS293">
        <v>752322.91</v>
      </c>
      <c r="AT293">
        <v>-1902209</v>
      </c>
      <c r="AU293">
        <v>-3478951.03</v>
      </c>
      <c r="AV293">
        <v>-3687221</v>
      </c>
      <c r="AW293">
        <v>-203214</v>
      </c>
      <c r="AX293">
        <v>2170532</v>
      </c>
      <c r="AY293">
        <v>16613858</v>
      </c>
      <c r="AZ293">
        <v>-268539</v>
      </c>
      <c r="BA293">
        <v>-2650331</v>
      </c>
      <c r="BB293">
        <v>318509</v>
      </c>
      <c r="BC293"/>
    </row>
    <row r="294" spans="1:55" x14ac:dyDescent="0.3">
      <c r="A294" t="s">
        <v>1232</v>
      </c>
      <c r="B294">
        <v>-13344283</v>
      </c>
      <c r="C294">
        <v>580175</v>
      </c>
      <c r="D294">
        <v>-17718674</v>
      </c>
      <c r="E294">
        <v>-12811727</v>
      </c>
      <c r="F294">
        <v>15999087</v>
      </c>
      <c r="G294">
        <v>-5348593</v>
      </c>
      <c r="H294">
        <v>-17107159</v>
      </c>
      <c r="I294">
        <v>-18956725</v>
      </c>
      <c r="J294">
        <v>-9446080</v>
      </c>
      <c r="K294">
        <v>-1083055</v>
      </c>
      <c r="L294">
        <v>-8401296</v>
      </c>
      <c r="M294">
        <v>-4090021</v>
      </c>
      <c r="N294">
        <v>-2912452</v>
      </c>
      <c r="O294">
        <v>7242044</v>
      </c>
      <c r="P294">
        <v>-3908673</v>
      </c>
      <c r="Q294">
        <v>-7165031</v>
      </c>
      <c r="R294">
        <v>-3206857</v>
      </c>
      <c r="S294">
        <v>4360149</v>
      </c>
      <c r="T294">
        <v>-5678535</v>
      </c>
      <c r="U294">
        <v>-8288863</v>
      </c>
      <c r="V294">
        <v>-10649000</v>
      </c>
      <c r="W294">
        <v>-1781000</v>
      </c>
      <c r="X294">
        <v>-19137327</v>
      </c>
      <c r="Y294">
        <v>-13799425</v>
      </c>
      <c r="Z294">
        <v>-16538885</v>
      </c>
      <c r="AA294">
        <v>17393276</v>
      </c>
      <c r="AB294">
        <v>-4970668</v>
      </c>
      <c r="AC294">
        <v>-2223030</v>
      </c>
      <c r="AD294">
        <v>-374112</v>
      </c>
      <c r="AE294">
        <v>5482852</v>
      </c>
      <c r="AF294">
        <v>-732347</v>
      </c>
      <c r="AG294">
        <v>166253</v>
      </c>
      <c r="AH294">
        <v>-4411996</v>
      </c>
      <c r="AI294">
        <v>-18083532</v>
      </c>
      <c r="AJ294">
        <v>-18044800</v>
      </c>
      <c r="AK294">
        <v>-11682755</v>
      </c>
      <c r="AL294">
        <v>-10751885</v>
      </c>
      <c r="AM294">
        <v>20753108</v>
      </c>
      <c r="AN294">
        <v>-1181621</v>
      </c>
      <c r="AO294">
        <v>-3596260</v>
      </c>
      <c r="AP294">
        <v>-5736329</v>
      </c>
      <c r="AQ294">
        <v>5783131.1500000004</v>
      </c>
      <c r="AR294">
        <v>-2958207</v>
      </c>
      <c r="AS294">
        <v>-3900455.58</v>
      </c>
      <c r="AT294">
        <v>-3555599</v>
      </c>
      <c r="AU294">
        <v>-1076781.8700000001</v>
      </c>
      <c r="AV294">
        <v>-9273553</v>
      </c>
      <c r="AW294">
        <v>-10395475</v>
      </c>
      <c r="AX294">
        <v>-12455912</v>
      </c>
      <c r="AY294">
        <v>9700223</v>
      </c>
      <c r="AZ294">
        <v>170924</v>
      </c>
      <c r="BA294">
        <v>2451149</v>
      </c>
      <c r="BB294">
        <v>404903</v>
      </c>
      <c r="BC294"/>
    </row>
    <row r="295" spans="1:55" x14ac:dyDescent="0.3">
      <c r="A295" t="s">
        <v>1233</v>
      </c>
      <c r="B295">
        <v>2545</v>
      </c>
      <c r="C295">
        <v>-3029</v>
      </c>
      <c r="D295">
        <v>-874</v>
      </c>
      <c r="E295">
        <v>-729</v>
      </c>
      <c r="F295">
        <v>8575</v>
      </c>
      <c r="G295">
        <v>-6123</v>
      </c>
      <c r="H295">
        <v>-5215</v>
      </c>
      <c r="I295">
        <v>-7483</v>
      </c>
      <c r="J295">
        <v>-2563</v>
      </c>
      <c r="K295">
        <v>-1975</v>
      </c>
      <c r="L295">
        <v>-2434</v>
      </c>
      <c r="M295">
        <v>-241</v>
      </c>
      <c r="N295">
        <v>-3040</v>
      </c>
      <c r="O295">
        <v>-6214</v>
      </c>
      <c r="P295">
        <v>-4863</v>
      </c>
      <c r="Q295">
        <v>-3680</v>
      </c>
      <c r="R295">
        <v>-2179</v>
      </c>
      <c r="S295">
        <v>2419</v>
      </c>
      <c r="T295">
        <v>349</v>
      </c>
      <c r="U295">
        <v>2766</v>
      </c>
      <c r="V295">
        <v>2145</v>
      </c>
      <c r="W295">
        <v>1580</v>
      </c>
      <c r="X295">
        <v>1068</v>
      </c>
      <c r="Y295">
        <v>716</v>
      </c>
      <c r="Z295">
        <v>1</v>
      </c>
      <c r="AA295">
        <v>2458</v>
      </c>
      <c r="AB295">
        <v>-2</v>
      </c>
      <c r="AC295">
        <v>-2</v>
      </c>
      <c r="AD295">
        <v>-2</v>
      </c>
      <c r="AE295">
        <v>6</v>
      </c>
      <c r="AF295">
        <v>2</v>
      </c>
      <c r="AG295">
        <v>1</v>
      </c>
      <c r="AH295">
        <v>-3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/>
    </row>
    <row r="296" spans="1:55" x14ac:dyDescent="0.3">
      <c r="A296" t="s">
        <v>1148</v>
      </c>
      <c r="B296">
        <v>61962028</v>
      </c>
      <c r="C296">
        <v>61384882</v>
      </c>
      <c r="D296">
        <v>61384882</v>
      </c>
      <c r="E296">
        <v>61384882</v>
      </c>
      <c r="F296">
        <v>61384882</v>
      </c>
      <c r="G296">
        <v>66739598</v>
      </c>
      <c r="H296">
        <v>66739598</v>
      </c>
      <c r="I296">
        <v>66739598</v>
      </c>
      <c r="J296">
        <v>66739598</v>
      </c>
      <c r="K296">
        <v>67824628</v>
      </c>
      <c r="L296">
        <v>67824628</v>
      </c>
      <c r="M296">
        <v>67824628</v>
      </c>
      <c r="N296">
        <v>67824628</v>
      </c>
      <c r="O296">
        <v>60588798</v>
      </c>
      <c r="P296">
        <v>60588798</v>
      </c>
      <c r="Q296">
        <v>60588798</v>
      </c>
      <c r="R296">
        <v>60588798</v>
      </c>
      <c r="S296">
        <v>56226230</v>
      </c>
      <c r="T296">
        <v>56226230</v>
      </c>
      <c r="U296">
        <v>56226230</v>
      </c>
      <c r="V296">
        <v>56226230</v>
      </c>
      <c r="W296">
        <v>58005650</v>
      </c>
      <c r="X296">
        <v>58005650</v>
      </c>
      <c r="Y296">
        <v>58005650</v>
      </c>
      <c r="Z296">
        <v>58005650</v>
      </c>
      <c r="AA296">
        <v>40609916</v>
      </c>
      <c r="AB296">
        <v>40609916</v>
      </c>
      <c r="AC296">
        <v>40609916</v>
      </c>
      <c r="AD296">
        <v>40609916</v>
      </c>
      <c r="AE296">
        <v>35127058</v>
      </c>
      <c r="AF296">
        <v>35127058</v>
      </c>
      <c r="AG296">
        <v>35127058</v>
      </c>
      <c r="AH296">
        <v>35127058</v>
      </c>
      <c r="AI296">
        <v>53210590</v>
      </c>
      <c r="AJ296">
        <v>53210590</v>
      </c>
      <c r="AK296">
        <v>53210590</v>
      </c>
      <c r="AL296">
        <v>53210590</v>
      </c>
      <c r="AM296">
        <v>32457482</v>
      </c>
      <c r="AN296">
        <v>32457482</v>
      </c>
      <c r="AO296">
        <v>32457482</v>
      </c>
      <c r="AP296">
        <v>32457482</v>
      </c>
      <c r="AQ296">
        <v>26674350.93</v>
      </c>
      <c r="AR296">
        <v>26674351</v>
      </c>
      <c r="AS296">
        <v>26674350.93</v>
      </c>
      <c r="AT296">
        <v>26674351</v>
      </c>
      <c r="AU296">
        <v>27751132.800000001</v>
      </c>
      <c r="AV296">
        <v>27751133</v>
      </c>
      <c r="AW296">
        <v>27751133</v>
      </c>
      <c r="AX296">
        <v>27751133</v>
      </c>
      <c r="AY296">
        <v>18050910</v>
      </c>
      <c r="AZ296">
        <v>18050910</v>
      </c>
      <c r="BA296">
        <v>18050910</v>
      </c>
      <c r="BB296">
        <v>18050910</v>
      </c>
      <c r="BC296"/>
    </row>
    <row r="297" spans="1:55" x14ac:dyDescent="0.3">
      <c r="A297" t="s">
        <v>1149</v>
      </c>
      <c r="B297">
        <v>48620290</v>
      </c>
      <c r="C297">
        <v>61962028</v>
      </c>
      <c r="D297">
        <v>43665334</v>
      </c>
      <c r="E297">
        <v>48572426</v>
      </c>
      <c r="F297">
        <v>77392544</v>
      </c>
      <c r="G297">
        <v>61384882</v>
      </c>
      <c r="H297">
        <v>49627224</v>
      </c>
      <c r="I297">
        <v>47775390</v>
      </c>
      <c r="J297">
        <v>57290955</v>
      </c>
      <c r="K297">
        <v>66739598</v>
      </c>
      <c r="L297">
        <v>59420898</v>
      </c>
      <c r="M297">
        <v>63734366</v>
      </c>
      <c r="N297">
        <v>64909136</v>
      </c>
      <c r="O297">
        <v>67824628</v>
      </c>
      <c r="P297">
        <v>56675262</v>
      </c>
      <c r="Q297">
        <v>53420087</v>
      </c>
      <c r="R297">
        <v>57379762</v>
      </c>
      <c r="S297">
        <v>60588798</v>
      </c>
      <c r="T297">
        <v>50548044</v>
      </c>
      <c r="U297">
        <v>47940133</v>
      </c>
      <c r="V297">
        <v>45579375</v>
      </c>
      <c r="W297">
        <v>56226230</v>
      </c>
      <c r="X297">
        <v>38869391</v>
      </c>
      <c r="Y297">
        <v>44206941</v>
      </c>
      <c r="Z297">
        <v>41466766</v>
      </c>
      <c r="AA297">
        <v>58005650</v>
      </c>
      <c r="AB297">
        <v>35639246</v>
      </c>
      <c r="AC297">
        <v>38386884</v>
      </c>
      <c r="AD297">
        <v>40235802</v>
      </c>
      <c r="AE297">
        <v>40609916</v>
      </c>
      <c r="AF297">
        <v>34394713</v>
      </c>
      <c r="AG297">
        <v>35293312</v>
      </c>
      <c r="AH297">
        <v>30715059</v>
      </c>
      <c r="AI297">
        <v>35127058</v>
      </c>
      <c r="AJ297">
        <v>35165790</v>
      </c>
      <c r="AK297">
        <v>41527835</v>
      </c>
      <c r="AL297">
        <v>42458705</v>
      </c>
      <c r="AM297">
        <v>53210590</v>
      </c>
      <c r="AN297">
        <v>31275861</v>
      </c>
      <c r="AO297">
        <v>28861222</v>
      </c>
      <c r="AP297">
        <v>26721153</v>
      </c>
      <c r="AQ297">
        <v>32457482.079999998</v>
      </c>
      <c r="AR297">
        <v>23716144</v>
      </c>
      <c r="AS297">
        <v>22773895.350000001</v>
      </c>
      <c r="AT297">
        <v>23118752</v>
      </c>
      <c r="AU297">
        <v>26674350.93</v>
      </c>
      <c r="AV297">
        <v>18477580</v>
      </c>
      <c r="AW297">
        <v>17355658</v>
      </c>
      <c r="AX297">
        <v>15295221</v>
      </c>
      <c r="AY297">
        <v>27751133</v>
      </c>
      <c r="AZ297">
        <v>18221834</v>
      </c>
      <c r="BA297">
        <v>20502059</v>
      </c>
      <c r="BB297">
        <v>18455813</v>
      </c>
      <c r="BC297"/>
    </row>
    <row r="298" spans="1:55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</row>
    <row r="299" spans="1:55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</row>
    <row r="300" spans="1:55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</row>
    <row r="301" spans="1:55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</row>
    <row r="302" spans="1:55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55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20" spans="1:55" x14ac:dyDescent="0.3">
      <c r="BA320" s="91"/>
    </row>
    <row r="321" spans="2:53" x14ac:dyDescent="0.3">
      <c r="BA321" s="91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</row>
    <row r="332" spans="2:53" x14ac:dyDescent="0.3"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6" spans="1:53" s="94" customFormat="1" x14ac:dyDescent="0.3">
      <c r="B346" s="6">
        <v>2008</v>
      </c>
      <c r="C346" s="6">
        <v>2009</v>
      </c>
      <c r="D346" s="6">
        <v>2010</v>
      </c>
      <c r="E346" s="6">
        <v>2011</v>
      </c>
      <c r="F346" s="6">
        <v>2012</v>
      </c>
      <c r="G346" s="6">
        <v>2013</v>
      </c>
      <c r="H346" s="6">
        <v>2014</v>
      </c>
      <c r="I346" s="6">
        <v>2015</v>
      </c>
      <c r="J346" s="6">
        <v>2016</v>
      </c>
      <c r="K346" s="6">
        <v>2017</v>
      </c>
      <c r="L346" s="6">
        <v>2018</v>
      </c>
      <c r="M346" s="6">
        <v>2019</v>
      </c>
      <c r="N346" s="6">
        <v>2020</v>
      </c>
      <c r="O346" s="6">
        <v>2021</v>
      </c>
      <c r="P346" s="5"/>
      <c r="Q346" s="6"/>
    </row>
    <row r="347" spans="1:53" x14ac:dyDescent="0.3">
      <c r="A347" s="95"/>
      <c r="B347" s="195" t="s">
        <v>46</v>
      </c>
      <c r="C347" s="195"/>
      <c r="D347" s="195"/>
      <c r="E347" s="195"/>
      <c r="F347" s="195"/>
      <c r="G347" s="195"/>
      <c r="H347" s="195"/>
      <c r="I347" s="195"/>
      <c r="J347" s="195"/>
      <c r="K347" s="195"/>
      <c r="L347" s="195"/>
      <c r="M347" s="195"/>
      <c r="N347" s="195"/>
      <c r="O347" s="144"/>
      <c r="P347" s="7"/>
      <c r="Q347" s="3"/>
    </row>
    <row r="348" spans="1:53" x14ac:dyDescent="0.3">
      <c r="B348" s="196" t="str">
        <f>+A4</f>
        <v xml:space="preserve">    Cash</v>
      </c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45"/>
      <c r="P348" s="7"/>
      <c r="Q348" s="3"/>
    </row>
    <row r="349" spans="1:53" x14ac:dyDescent="0.3">
      <c r="B349" s="8">
        <f t="shared" ref="B349:O351" si="1">IFERROR(VLOOKUP($B$348,$4:$124,MATCH($Q349&amp;"/"&amp;B$346,$2:$2,0),FALSE),"")</f>
        <v>18455813</v>
      </c>
      <c r="C349" s="8">
        <f t="shared" si="1"/>
        <v>15295221</v>
      </c>
      <c r="D349" s="8">
        <f t="shared" si="1"/>
        <v>23118752</v>
      </c>
      <c r="E349" s="8">
        <f t="shared" si="1"/>
        <v>26721153</v>
      </c>
      <c r="F349" s="8">
        <f t="shared" si="1"/>
        <v>42458705</v>
      </c>
      <c r="G349" s="8">
        <f t="shared" si="1"/>
        <v>30715059</v>
      </c>
      <c r="H349" s="8">
        <f t="shared" si="1"/>
        <v>40235802</v>
      </c>
      <c r="I349" s="8">
        <f t="shared" si="1"/>
        <v>41466766</v>
      </c>
      <c r="J349" s="8">
        <f t="shared" si="1"/>
        <v>45579375</v>
      </c>
      <c r="K349" s="8">
        <f t="shared" si="1"/>
        <v>57379762</v>
      </c>
      <c r="L349" s="8">
        <f t="shared" si="1"/>
        <v>64909136</v>
      </c>
      <c r="M349" s="8">
        <f t="shared" si="1"/>
        <v>57290955</v>
      </c>
      <c r="N349" s="9">
        <f t="shared" si="1"/>
        <v>77392544</v>
      </c>
      <c r="O349" s="9">
        <f t="shared" si="1"/>
        <v>48620290</v>
      </c>
      <c r="P349" s="7"/>
      <c r="Q349" s="10" t="s">
        <v>47</v>
      </c>
    </row>
    <row r="350" spans="1:53" x14ac:dyDescent="0.3">
      <c r="B350" s="8">
        <f t="shared" si="1"/>
        <v>20502059</v>
      </c>
      <c r="C350" s="8">
        <f t="shared" si="1"/>
        <v>17355659</v>
      </c>
      <c r="D350" s="8">
        <f t="shared" si="1"/>
        <v>22773895.350000001</v>
      </c>
      <c r="E350" s="8">
        <f t="shared" si="1"/>
        <v>28861222</v>
      </c>
      <c r="F350" s="8">
        <f t="shared" si="1"/>
        <v>41527835</v>
      </c>
      <c r="G350" s="8">
        <f t="shared" si="1"/>
        <v>35293312</v>
      </c>
      <c r="H350" s="8">
        <f t="shared" si="1"/>
        <v>38386884</v>
      </c>
      <c r="I350" s="8">
        <f t="shared" si="1"/>
        <v>44206941</v>
      </c>
      <c r="J350" s="8">
        <f t="shared" si="1"/>
        <v>47940133</v>
      </c>
      <c r="K350" s="8">
        <f t="shared" si="1"/>
        <v>53420087</v>
      </c>
      <c r="L350" s="8">
        <f t="shared" si="1"/>
        <v>63734366</v>
      </c>
      <c r="M350" s="8">
        <f t="shared" si="1"/>
        <v>47775390</v>
      </c>
      <c r="N350" s="9">
        <f t="shared" si="1"/>
        <v>48572426</v>
      </c>
      <c r="O350" s="9" t="str">
        <f t="shared" si="1"/>
        <v/>
      </c>
      <c r="P350" s="7"/>
      <c r="Q350" s="10" t="s">
        <v>48</v>
      </c>
    </row>
    <row r="351" spans="1:53" x14ac:dyDescent="0.3">
      <c r="B351" s="8">
        <f t="shared" si="1"/>
        <v>18221834</v>
      </c>
      <c r="C351" s="8">
        <f t="shared" si="1"/>
        <v>18477580</v>
      </c>
      <c r="D351" s="8">
        <f t="shared" si="1"/>
        <v>23716144</v>
      </c>
      <c r="E351" s="8">
        <f t="shared" si="1"/>
        <v>31275861</v>
      </c>
      <c r="F351" s="8">
        <f t="shared" si="1"/>
        <v>35165790</v>
      </c>
      <c r="G351" s="8">
        <f t="shared" si="1"/>
        <v>34394713</v>
      </c>
      <c r="H351" s="8">
        <f t="shared" si="1"/>
        <v>35639246</v>
      </c>
      <c r="I351" s="8">
        <f t="shared" si="1"/>
        <v>38869391</v>
      </c>
      <c r="J351" s="8">
        <f t="shared" si="1"/>
        <v>50548044</v>
      </c>
      <c r="K351" s="8">
        <f t="shared" si="1"/>
        <v>56675262</v>
      </c>
      <c r="L351" s="8">
        <f t="shared" si="1"/>
        <v>59420898</v>
      </c>
      <c r="M351" s="8">
        <f t="shared" si="1"/>
        <v>49627224</v>
      </c>
      <c r="N351" s="9">
        <f t="shared" si="1"/>
        <v>43665334</v>
      </c>
      <c r="O351" s="9" t="str">
        <f t="shared" si="1"/>
        <v/>
      </c>
      <c r="P351" s="7"/>
      <c r="Q351" s="10" t="s">
        <v>49</v>
      </c>
    </row>
    <row r="352" spans="1:53" x14ac:dyDescent="0.3">
      <c r="B352" s="8">
        <f t="shared" ref="B352:M352" si="2">IFERROR(VLOOKUP($B$348,$4:$124,MATCH($Q352&amp;"/"&amp;B$346,$2:$2,0),FALSE),"")</f>
        <v>27751133</v>
      </c>
      <c r="C352" s="8">
        <f t="shared" si="2"/>
        <v>26674350.93</v>
      </c>
      <c r="D352" s="8">
        <f t="shared" si="2"/>
        <v>32457482.079999998</v>
      </c>
      <c r="E352" s="8">
        <f t="shared" si="2"/>
        <v>53210590</v>
      </c>
      <c r="F352" s="8">
        <f t="shared" si="2"/>
        <v>35127058</v>
      </c>
      <c r="G352" s="8">
        <f t="shared" si="2"/>
        <v>40609916</v>
      </c>
      <c r="H352" s="8">
        <f t="shared" si="2"/>
        <v>58005650</v>
      </c>
      <c r="I352" s="8">
        <f t="shared" si="2"/>
        <v>56226230</v>
      </c>
      <c r="J352" s="8">
        <f t="shared" si="2"/>
        <v>60588798</v>
      </c>
      <c r="K352" s="8">
        <f t="shared" si="2"/>
        <v>67824628</v>
      </c>
      <c r="L352" s="8">
        <f t="shared" si="2"/>
        <v>66739598</v>
      </c>
      <c r="M352" s="8">
        <f t="shared" si="2"/>
        <v>61384882</v>
      </c>
      <c r="N352" s="9">
        <f>IFERROR(VLOOKUP($B$348,$4:$124,MATCH($Q352&amp;"/"&amp;N$346,$2:$2,0),FALSE),IFERROR(VLOOKUP($B$348,$4:$124,MATCH($Q351&amp;"/"&amp;N$346,$2:$2,0),FALSE),IFERROR(VLOOKUP($B$348,$4:$124,MATCH($Q350&amp;"/"&amp;N$346,$2:$2,0),FALSE),IFERROR(VLOOKUP($B$348,$4:$124,MATCH($Q349&amp;"/"&amp;N$346,$2:$2,0),FALSE),""))))</f>
        <v>61962028</v>
      </c>
      <c r="O352" s="9">
        <f>IFERROR(VLOOKUP($B$348,$4:$124,MATCH($Q352&amp;"/"&amp;O$346,$2:$2,0),FALSE),IFERROR(VLOOKUP($B$348,$4:$124,MATCH($Q351&amp;"/"&amp;O$346,$2:$2,0),FALSE),IFERROR(VLOOKUP($B$348,$4:$124,MATCH($Q350&amp;"/"&amp;O$346,$2:$2,0),FALSE),IFERROR(VLOOKUP($B$348,$4:$124,MATCH($Q349&amp;"/"&amp;O$346,$2:$2,0),FALSE),""))))</f>
        <v>48620290</v>
      </c>
      <c r="P352" s="7"/>
      <c r="Q352" s="10" t="s">
        <v>50</v>
      </c>
    </row>
    <row r="353" spans="2:17" x14ac:dyDescent="0.3">
      <c r="B353" s="13">
        <f t="shared" ref="B353:O353" si="3">+B352/B$394</f>
        <v>2.1288817009866616E-2</v>
      </c>
      <c r="C353" s="13">
        <f t="shared" si="3"/>
        <v>1.9634685984155072E-2</v>
      </c>
      <c r="D353" s="13">
        <f t="shared" si="3"/>
        <v>2.0919694094238668E-2</v>
      </c>
      <c r="E353" s="13">
        <f t="shared" si="3"/>
        <v>3.088360229428528E-2</v>
      </c>
      <c r="F353" s="13">
        <f t="shared" si="3"/>
        <v>1.6908799282594821E-2</v>
      </c>
      <c r="G353" s="13">
        <f t="shared" si="3"/>
        <v>1.7733237080739005E-2</v>
      </c>
      <c r="H353" s="13">
        <f t="shared" si="3"/>
        <v>2.427891741067938E-2</v>
      </c>
      <c r="I353" s="13">
        <f t="shared" si="3"/>
        <v>2.2003722379369695E-2</v>
      </c>
      <c r="J353" s="13">
        <f t="shared" si="3"/>
        <v>2.1290097434494931E-2</v>
      </c>
      <c r="K353" s="13">
        <f t="shared" si="3"/>
        <v>2.3381024083743797E-2</v>
      </c>
      <c r="L353" s="13">
        <f t="shared" si="3"/>
        <v>2.1152987993126253E-2</v>
      </c>
      <c r="M353" s="13">
        <f t="shared" si="3"/>
        <v>1.8635989921031305E-2</v>
      </c>
      <c r="N353" s="13">
        <f t="shared" si="3"/>
        <v>1.6935078701079964E-2</v>
      </c>
      <c r="O353" s="13">
        <f t="shared" si="3"/>
        <v>1.2906504115326048E-2</v>
      </c>
      <c r="P353" s="7">
        <f>RATE(M$346-B$346,,-B353,M353)</f>
        <v>-1.2025945000167713E-2</v>
      </c>
      <c r="Q353" s="12" t="s">
        <v>51</v>
      </c>
    </row>
    <row r="354" spans="2:17" x14ac:dyDescent="0.3">
      <c r="B354" s="196" t="str">
        <f>+A5</f>
        <v xml:space="preserve">    Interbank And Money Market Items - Net</v>
      </c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45"/>
      <c r="P354" s="7"/>
      <c r="Q354" s="3"/>
    </row>
    <row r="355" spans="2:17" x14ac:dyDescent="0.3">
      <c r="B355" s="9">
        <f t="shared" ref="B355:O358" si="4">IFERROR(VLOOKUP($B$354,$4:$124,MATCH($Q355&amp;"/"&amp;B$346,$2:$2,0),FALSE),IFERROR(VLOOKUP($B$354,$4:$124,MATCH($Q354&amp;"/"&amp;B$346,$2:$2,0),FALSE),IFERROR(VLOOKUP($B$354,$4:$124,MATCH($Q353&amp;"/"&amp;B$346,$2:$2,0),FALSE),IFERROR(VLOOKUP($B$354,$4:$124,MATCH($Q352&amp;"/"&amp;B$346,$2:$2,0),FALSE),"0"))))</f>
        <v>95997030</v>
      </c>
      <c r="C355" s="9">
        <f t="shared" si="4"/>
        <v>73377873</v>
      </c>
      <c r="D355" s="9">
        <f t="shared" si="4"/>
        <v>91636610</v>
      </c>
      <c r="E355" s="9">
        <f t="shared" si="4"/>
        <v>225009985</v>
      </c>
      <c r="F355" s="9">
        <f t="shared" si="4"/>
        <v>147503004</v>
      </c>
      <c r="G355" s="9">
        <f t="shared" si="4"/>
        <v>284484331</v>
      </c>
      <c r="H355" s="9">
        <f t="shared" si="4"/>
        <v>209366769</v>
      </c>
      <c r="I355" s="9">
        <f t="shared" si="4"/>
        <v>227338335</v>
      </c>
      <c r="J355" s="9">
        <f t="shared" si="4"/>
        <v>402744003</v>
      </c>
      <c r="K355" s="9">
        <f t="shared" si="4"/>
        <v>360520668</v>
      </c>
      <c r="L355" s="9">
        <f t="shared" si="4"/>
        <v>487751700</v>
      </c>
      <c r="M355" s="9">
        <f t="shared" si="4"/>
        <v>414549310</v>
      </c>
      <c r="N355" s="9">
        <f t="shared" si="4"/>
        <v>439673074</v>
      </c>
      <c r="O355" s="9">
        <f t="shared" si="4"/>
        <v>392667544</v>
      </c>
      <c r="P355" s="7"/>
      <c r="Q355" s="10" t="s">
        <v>47</v>
      </c>
    </row>
    <row r="356" spans="2:17" x14ac:dyDescent="0.3">
      <c r="B356" s="9">
        <f t="shared" si="4"/>
        <v>40387363</v>
      </c>
      <c r="C356" s="9">
        <f t="shared" si="4"/>
        <v>66771976</v>
      </c>
      <c r="D356" s="9">
        <f t="shared" si="4"/>
        <v>146884766.41999999</v>
      </c>
      <c r="E356" s="9">
        <f t="shared" si="4"/>
        <v>135085155</v>
      </c>
      <c r="F356" s="9">
        <f t="shared" si="4"/>
        <v>124950201</v>
      </c>
      <c r="G356" s="9">
        <f t="shared" si="4"/>
        <v>262542524</v>
      </c>
      <c r="H356" s="9">
        <f t="shared" si="4"/>
        <v>206120614</v>
      </c>
      <c r="I356" s="9">
        <f t="shared" si="4"/>
        <v>227429174</v>
      </c>
      <c r="J356" s="9">
        <f t="shared" si="4"/>
        <v>378597451</v>
      </c>
      <c r="K356" s="9">
        <f t="shared" si="4"/>
        <v>373990358</v>
      </c>
      <c r="L356" s="9">
        <f t="shared" si="4"/>
        <v>443227557</v>
      </c>
      <c r="M356" s="9">
        <f t="shared" si="4"/>
        <v>424168814</v>
      </c>
      <c r="N356" s="9">
        <f t="shared" si="4"/>
        <v>449488733</v>
      </c>
      <c r="O356" s="9">
        <f t="shared" si="4"/>
        <v>392667544</v>
      </c>
      <c r="P356" s="7"/>
      <c r="Q356" s="10" t="s">
        <v>48</v>
      </c>
    </row>
    <row r="357" spans="2:17" x14ac:dyDescent="0.3">
      <c r="B357" s="9">
        <f t="shared" si="4"/>
        <v>64377454</v>
      </c>
      <c r="C357" s="9">
        <f t="shared" si="4"/>
        <v>102261005</v>
      </c>
      <c r="D357" s="9">
        <f t="shared" si="4"/>
        <v>87542575</v>
      </c>
      <c r="E357" s="9">
        <f t="shared" si="4"/>
        <v>165266962</v>
      </c>
      <c r="F357" s="9">
        <f t="shared" si="4"/>
        <v>223197021</v>
      </c>
      <c r="G357" s="9">
        <f t="shared" si="4"/>
        <v>241810408</v>
      </c>
      <c r="H357" s="9">
        <f t="shared" si="4"/>
        <v>252645893</v>
      </c>
      <c r="I357" s="9">
        <f t="shared" si="4"/>
        <v>311704954</v>
      </c>
      <c r="J357" s="9">
        <f t="shared" si="4"/>
        <v>351110127</v>
      </c>
      <c r="K357" s="9">
        <f t="shared" si="4"/>
        <v>454086397</v>
      </c>
      <c r="L357" s="9">
        <f t="shared" si="4"/>
        <v>427031218</v>
      </c>
      <c r="M357" s="9">
        <f t="shared" si="4"/>
        <v>398969215</v>
      </c>
      <c r="N357" s="9">
        <f t="shared" si="4"/>
        <v>384214253</v>
      </c>
      <c r="O357" s="9">
        <f t="shared" si="4"/>
        <v>392667544</v>
      </c>
      <c r="P357" s="7"/>
      <c r="Q357" s="10" t="s">
        <v>49</v>
      </c>
    </row>
    <row r="358" spans="2:17" x14ac:dyDescent="0.3">
      <c r="B358" s="9">
        <f t="shared" si="4"/>
        <v>198734364</v>
      </c>
      <c r="C358" s="9">
        <f t="shared" si="4"/>
        <v>63383671.57</v>
      </c>
      <c r="D358" s="9">
        <f t="shared" si="4"/>
        <v>97591570.359999999</v>
      </c>
      <c r="E358" s="9">
        <f t="shared" si="4"/>
        <v>111968713</v>
      </c>
      <c r="F358" s="9">
        <f t="shared" si="4"/>
        <v>249978713</v>
      </c>
      <c r="G358" s="9">
        <f t="shared" si="4"/>
        <v>203282320</v>
      </c>
      <c r="H358" s="9">
        <f t="shared" si="4"/>
        <v>135518408</v>
      </c>
      <c r="I358" s="9">
        <f t="shared" si="4"/>
        <v>308744496</v>
      </c>
      <c r="J358" s="9">
        <f t="shared" si="4"/>
        <v>349206519</v>
      </c>
      <c r="K358" s="9">
        <f t="shared" si="4"/>
        <v>426092013</v>
      </c>
      <c r="L358" s="9">
        <f t="shared" si="4"/>
        <v>461987288</v>
      </c>
      <c r="M358" s="9">
        <f t="shared" si="4"/>
        <v>385940044</v>
      </c>
      <c r="N358" s="9">
        <f t="shared" si="4"/>
        <v>417419545</v>
      </c>
      <c r="O358" s="9">
        <f t="shared" si="4"/>
        <v>392667544</v>
      </c>
      <c r="P358" s="7"/>
      <c r="Q358" s="10" t="s">
        <v>50</v>
      </c>
    </row>
    <row r="359" spans="2:17" x14ac:dyDescent="0.3">
      <c r="B359" s="13">
        <f t="shared" ref="B359:O359" si="5">+B358/B$394</f>
        <v>0.15245573969063617</v>
      </c>
      <c r="C359" s="13">
        <f t="shared" si="5"/>
        <v>4.6655998905678613E-2</v>
      </c>
      <c r="D359" s="13">
        <f t="shared" si="5"/>
        <v>6.2900313495530699E-2</v>
      </c>
      <c r="E359" s="13">
        <f t="shared" si="5"/>
        <v>6.4987011076084095E-2</v>
      </c>
      <c r="F359" s="13">
        <f t="shared" si="5"/>
        <v>0.1203300282943814</v>
      </c>
      <c r="G359" s="13">
        <f t="shared" si="5"/>
        <v>8.8767816581611564E-2</v>
      </c>
      <c r="H359" s="13">
        <f t="shared" si="5"/>
        <v>5.6722754343046786E-2</v>
      </c>
      <c r="I359" s="13">
        <f t="shared" si="5"/>
        <v>0.12082489215695978</v>
      </c>
      <c r="J359" s="13">
        <f t="shared" si="5"/>
        <v>0.12270652430290505</v>
      </c>
      <c r="K359" s="13">
        <f t="shared" si="5"/>
        <v>0.14688569494024908</v>
      </c>
      <c r="L359" s="13">
        <f t="shared" si="5"/>
        <v>0.14642598770284712</v>
      </c>
      <c r="M359" s="13">
        <f t="shared" si="5"/>
        <v>0.11716850364078861</v>
      </c>
      <c r="N359" s="13">
        <f t="shared" si="5"/>
        <v>0.11408653128564464</v>
      </c>
      <c r="O359" s="13">
        <f t="shared" si="5"/>
        <v>0.10423560354310869</v>
      </c>
      <c r="P359" s="7">
        <f>RATE(M$346-B$346,,-B359,M359)</f>
        <v>-2.3648719057344312E-2</v>
      </c>
      <c r="Q359" s="12" t="s">
        <v>51</v>
      </c>
    </row>
    <row r="360" spans="2:17" x14ac:dyDescent="0.3">
      <c r="B360" s="196" t="str">
        <f>+A123</f>
        <v>Investment</v>
      </c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45"/>
      <c r="P360" s="7"/>
      <c r="Q360" s="3"/>
    </row>
    <row r="361" spans="2:17" x14ac:dyDescent="0.3">
      <c r="B361" s="9">
        <f t="shared" ref="B361:O364" si="6">IFERROR(VLOOKUP($B$354,$4:$124,MATCH($Q361&amp;"/"&amp;B$346,$2:$2,0),FALSE),IFERROR(VLOOKUP($B$354,$4:$124,MATCH($Q360&amp;"/"&amp;B$346,$2:$2,0),FALSE),IFERROR(VLOOKUP($B$354,$4:$124,MATCH($Q359&amp;"/"&amp;B$346,$2:$2,0),FALSE),IFERROR(VLOOKUP($B$354,$4:$124,MATCH($Q358&amp;"/"&amp;B$346,$2:$2,0),FALSE),"0"))))</f>
        <v>95997030</v>
      </c>
      <c r="C361" s="9">
        <f t="shared" si="6"/>
        <v>73377873</v>
      </c>
      <c r="D361" s="9">
        <f t="shared" si="6"/>
        <v>91636610</v>
      </c>
      <c r="E361" s="9">
        <f t="shared" si="6"/>
        <v>225009985</v>
      </c>
      <c r="F361" s="9">
        <f t="shared" si="6"/>
        <v>147503004</v>
      </c>
      <c r="G361" s="9">
        <f t="shared" si="6"/>
        <v>284484331</v>
      </c>
      <c r="H361" s="9">
        <f t="shared" si="6"/>
        <v>209366769</v>
      </c>
      <c r="I361" s="9">
        <f t="shared" si="6"/>
        <v>227338335</v>
      </c>
      <c r="J361" s="9">
        <f t="shared" si="6"/>
        <v>402744003</v>
      </c>
      <c r="K361" s="9">
        <f t="shared" si="6"/>
        <v>360520668</v>
      </c>
      <c r="L361" s="9">
        <f t="shared" si="6"/>
        <v>487751700</v>
      </c>
      <c r="M361" s="9">
        <f t="shared" si="6"/>
        <v>414549310</v>
      </c>
      <c r="N361" s="9">
        <f t="shared" si="6"/>
        <v>439673074</v>
      </c>
      <c r="O361" s="9">
        <f t="shared" si="6"/>
        <v>392667544</v>
      </c>
      <c r="P361" s="7"/>
      <c r="Q361" s="10" t="s">
        <v>47</v>
      </c>
    </row>
    <row r="362" spans="2:17" x14ac:dyDescent="0.3">
      <c r="B362" s="9">
        <f t="shared" si="6"/>
        <v>40387363</v>
      </c>
      <c r="C362" s="9">
        <f t="shared" si="6"/>
        <v>66771976</v>
      </c>
      <c r="D362" s="9">
        <f t="shared" si="6"/>
        <v>146884766.41999999</v>
      </c>
      <c r="E362" s="9">
        <f t="shared" si="6"/>
        <v>135085155</v>
      </c>
      <c r="F362" s="9">
        <f t="shared" si="6"/>
        <v>124950201</v>
      </c>
      <c r="G362" s="9">
        <f t="shared" si="6"/>
        <v>262542524</v>
      </c>
      <c r="H362" s="9">
        <f t="shared" si="6"/>
        <v>206120614</v>
      </c>
      <c r="I362" s="9">
        <f t="shared" si="6"/>
        <v>227429174</v>
      </c>
      <c r="J362" s="9">
        <f t="shared" si="6"/>
        <v>378597451</v>
      </c>
      <c r="K362" s="9">
        <f t="shared" si="6"/>
        <v>373990358</v>
      </c>
      <c r="L362" s="9">
        <f t="shared" si="6"/>
        <v>443227557</v>
      </c>
      <c r="M362" s="9">
        <f t="shared" si="6"/>
        <v>424168814</v>
      </c>
      <c r="N362" s="9">
        <f t="shared" si="6"/>
        <v>449488733</v>
      </c>
      <c r="O362" s="9">
        <f t="shared" si="6"/>
        <v>392667544</v>
      </c>
      <c r="P362" s="7"/>
      <c r="Q362" s="10" t="s">
        <v>48</v>
      </c>
    </row>
    <row r="363" spans="2:17" x14ac:dyDescent="0.3">
      <c r="B363" s="9">
        <f t="shared" si="6"/>
        <v>64377454</v>
      </c>
      <c r="C363" s="9">
        <f t="shared" si="6"/>
        <v>102261005</v>
      </c>
      <c r="D363" s="9">
        <f t="shared" si="6"/>
        <v>87542575</v>
      </c>
      <c r="E363" s="9">
        <f t="shared" si="6"/>
        <v>165266962</v>
      </c>
      <c r="F363" s="9">
        <f t="shared" si="6"/>
        <v>223197021</v>
      </c>
      <c r="G363" s="9">
        <f t="shared" si="6"/>
        <v>241810408</v>
      </c>
      <c r="H363" s="9">
        <f t="shared" si="6"/>
        <v>252645893</v>
      </c>
      <c r="I363" s="9">
        <f t="shared" si="6"/>
        <v>311704954</v>
      </c>
      <c r="J363" s="9">
        <f t="shared" si="6"/>
        <v>351110127</v>
      </c>
      <c r="K363" s="9">
        <f t="shared" si="6"/>
        <v>454086397</v>
      </c>
      <c r="L363" s="9">
        <f t="shared" si="6"/>
        <v>427031218</v>
      </c>
      <c r="M363" s="9">
        <f t="shared" si="6"/>
        <v>398969215</v>
      </c>
      <c r="N363" s="9">
        <f t="shared" si="6"/>
        <v>384214253</v>
      </c>
      <c r="O363" s="9">
        <f t="shared" si="6"/>
        <v>392667544</v>
      </c>
      <c r="P363" s="7"/>
      <c r="Q363" s="10" t="s">
        <v>49</v>
      </c>
    </row>
    <row r="364" spans="2:17" x14ac:dyDescent="0.3">
      <c r="B364" s="9">
        <f t="shared" si="6"/>
        <v>198734364</v>
      </c>
      <c r="C364" s="9">
        <f t="shared" si="6"/>
        <v>63383671.57</v>
      </c>
      <c r="D364" s="9">
        <f t="shared" si="6"/>
        <v>97591570.359999999</v>
      </c>
      <c r="E364" s="9">
        <f t="shared" si="6"/>
        <v>111968713</v>
      </c>
      <c r="F364" s="9">
        <f t="shared" si="6"/>
        <v>249978713</v>
      </c>
      <c r="G364" s="9">
        <f t="shared" si="6"/>
        <v>203282320</v>
      </c>
      <c r="H364" s="9">
        <f t="shared" si="6"/>
        <v>135518408</v>
      </c>
      <c r="I364" s="9">
        <f t="shared" si="6"/>
        <v>308744496</v>
      </c>
      <c r="J364" s="9">
        <f t="shared" si="6"/>
        <v>349206519</v>
      </c>
      <c r="K364" s="9">
        <f t="shared" si="6"/>
        <v>426092013</v>
      </c>
      <c r="L364" s="9">
        <f t="shared" si="6"/>
        <v>461987288</v>
      </c>
      <c r="M364" s="9">
        <f t="shared" si="6"/>
        <v>385940044</v>
      </c>
      <c r="N364" s="9">
        <f t="shared" si="6"/>
        <v>417419545</v>
      </c>
      <c r="O364" s="9">
        <f t="shared" si="6"/>
        <v>392667544</v>
      </c>
      <c r="P364" s="7"/>
      <c r="Q364" s="10" t="s">
        <v>50</v>
      </c>
    </row>
    <row r="365" spans="2:17" x14ac:dyDescent="0.3">
      <c r="B365" s="13">
        <f t="shared" ref="B365:O365" si="7">+B364/B$394</f>
        <v>0.15245573969063617</v>
      </c>
      <c r="C365" s="13">
        <f t="shared" si="7"/>
        <v>4.6655998905678613E-2</v>
      </c>
      <c r="D365" s="13">
        <f t="shared" si="7"/>
        <v>6.2900313495530699E-2</v>
      </c>
      <c r="E365" s="13">
        <f t="shared" si="7"/>
        <v>6.4987011076084095E-2</v>
      </c>
      <c r="F365" s="13">
        <f t="shared" si="7"/>
        <v>0.1203300282943814</v>
      </c>
      <c r="G365" s="13">
        <f t="shared" si="7"/>
        <v>8.8767816581611564E-2</v>
      </c>
      <c r="H365" s="13">
        <f t="shared" si="7"/>
        <v>5.6722754343046786E-2</v>
      </c>
      <c r="I365" s="13">
        <f t="shared" si="7"/>
        <v>0.12082489215695978</v>
      </c>
      <c r="J365" s="13">
        <f t="shared" si="7"/>
        <v>0.12270652430290505</v>
      </c>
      <c r="K365" s="13">
        <f t="shared" si="7"/>
        <v>0.14688569494024908</v>
      </c>
      <c r="L365" s="13">
        <f t="shared" si="7"/>
        <v>0.14642598770284712</v>
      </c>
      <c r="M365" s="13">
        <f t="shared" si="7"/>
        <v>0.11716850364078861</v>
      </c>
      <c r="N365" s="13">
        <f t="shared" si="7"/>
        <v>0.11408653128564464</v>
      </c>
      <c r="O365" s="13">
        <f t="shared" si="7"/>
        <v>0.10423560354310869</v>
      </c>
      <c r="P365" s="7">
        <f>RATE(M$346-B$346,,-B365,M365)</f>
        <v>-2.3648719057344312E-2</v>
      </c>
      <c r="Q365" s="12" t="s">
        <v>51</v>
      </c>
    </row>
    <row r="366" spans="2:17" x14ac:dyDescent="0.3">
      <c r="B366" s="196" t="str">
        <f>+A13</f>
        <v xml:space="preserve">    Loans To Customers And Accrued Interest Receivables - Net</v>
      </c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45"/>
      <c r="P366" s="7"/>
      <c r="Q366" s="3"/>
    </row>
    <row r="367" spans="2:17" x14ac:dyDescent="0.3">
      <c r="B367" s="9">
        <f t="shared" ref="B367:O369" si="8">IFERROR(VLOOKUP($B$366,$4:$124,MATCH($Q367&amp;"/"&amp;B$346,$2:$2,0),FALSE),"")</f>
        <v>774143373</v>
      </c>
      <c r="C367" s="9">
        <f t="shared" si="8"/>
        <v>847879326</v>
      </c>
      <c r="D367" s="9">
        <f t="shared" si="8"/>
        <v>928558005</v>
      </c>
      <c r="E367" s="9">
        <f t="shared" si="8"/>
        <v>1046713214</v>
      </c>
      <c r="F367" s="9">
        <f t="shared" si="8"/>
        <v>1180750109</v>
      </c>
      <c r="G367" s="9">
        <f t="shared" si="8"/>
        <v>1312121874</v>
      </c>
      <c r="H367" s="9">
        <f t="shared" si="8"/>
        <v>1406143483</v>
      </c>
      <c r="I367" s="9">
        <f t="shared" si="8"/>
        <v>1498212443</v>
      </c>
      <c r="J367" s="9">
        <f t="shared" si="8"/>
        <v>1545193335</v>
      </c>
      <c r="K367" s="9">
        <f t="shared" si="8"/>
        <v>1616962452</v>
      </c>
      <c r="L367" s="9">
        <f t="shared" si="8"/>
        <v>1736626330</v>
      </c>
      <c r="M367" s="9">
        <f t="shared" si="8"/>
        <v>1796228950</v>
      </c>
      <c r="N367" s="9">
        <f t="shared" si="8"/>
        <v>1929161211</v>
      </c>
      <c r="O367" s="9">
        <f t="shared" si="8"/>
        <v>2175548544</v>
      </c>
      <c r="P367" s="7"/>
      <c r="Q367" s="10" t="s">
        <v>47</v>
      </c>
    </row>
    <row r="368" spans="2:17" x14ac:dyDescent="0.3">
      <c r="B368" s="9">
        <f t="shared" si="8"/>
        <v>817716345</v>
      </c>
      <c r="C368" s="9">
        <f t="shared" si="8"/>
        <v>851005238</v>
      </c>
      <c r="D368" s="9">
        <f t="shared" si="8"/>
        <v>943420668.27999997</v>
      </c>
      <c r="E368" s="9">
        <f t="shared" si="8"/>
        <v>1129968062</v>
      </c>
      <c r="F368" s="9">
        <f t="shared" si="8"/>
        <v>1215457878</v>
      </c>
      <c r="G368" s="9">
        <f t="shared" si="8"/>
        <v>1346665770</v>
      </c>
      <c r="H368" s="9">
        <f t="shared" si="8"/>
        <v>1426376861</v>
      </c>
      <c r="I368" s="9">
        <f t="shared" si="8"/>
        <v>1513309922</v>
      </c>
      <c r="J368" s="9">
        <f t="shared" si="8"/>
        <v>1589940010</v>
      </c>
      <c r="K368" s="9">
        <f t="shared" si="8"/>
        <v>1661392709</v>
      </c>
      <c r="L368" s="9">
        <f t="shared" si="8"/>
        <v>1732958246</v>
      </c>
      <c r="M368" s="9">
        <f t="shared" si="8"/>
        <v>1816251984</v>
      </c>
      <c r="N368" s="9">
        <f t="shared" si="8"/>
        <v>2001976618</v>
      </c>
      <c r="O368" s="9" t="str">
        <f t="shared" si="8"/>
        <v/>
      </c>
      <c r="P368" s="7"/>
      <c r="Q368" s="10" t="s">
        <v>48</v>
      </c>
    </row>
    <row r="369" spans="1:17" x14ac:dyDescent="0.3">
      <c r="B369" s="9">
        <f t="shared" si="8"/>
        <v>844492941</v>
      </c>
      <c r="C369" s="9">
        <f t="shared" si="8"/>
        <v>851095083</v>
      </c>
      <c r="D369" s="9">
        <f t="shared" si="8"/>
        <v>968772852</v>
      </c>
      <c r="E369" s="9">
        <f t="shared" si="8"/>
        <v>1162474860</v>
      </c>
      <c r="F369" s="9">
        <f t="shared" si="8"/>
        <v>1246425337</v>
      </c>
      <c r="G369" s="9">
        <f t="shared" si="8"/>
        <v>1370607207</v>
      </c>
      <c r="H369" s="9">
        <f t="shared" si="8"/>
        <v>1454048166</v>
      </c>
      <c r="I369" s="9">
        <f t="shared" si="8"/>
        <v>1520186135</v>
      </c>
      <c r="J369" s="9">
        <f t="shared" si="8"/>
        <v>1592314258</v>
      </c>
      <c r="K369" s="9">
        <f t="shared" si="8"/>
        <v>1658800975</v>
      </c>
      <c r="L369" s="9">
        <f t="shared" si="8"/>
        <v>1738897362</v>
      </c>
      <c r="M369" s="9">
        <f t="shared" si="8"/>
        <v>1830320841</v>
      </c>
      <c r="N369" s="9">
        <f t="shared" si="8"/>
        <v>2032786353</v>
      </c>
      <c r="O369" s="9" t="str">
        <f t="shared" si="8"/>
        <v/>
      </c>
      <c r="P369" s="7"/>
      <c r="Q369" s="10" t="s">
        <v>49</v>
      </c>
    </row>
    <row r="370" spans="1:17" x14ac:dyDescent="0.3">
      <c r="B370" s="9">
        <f t="shared" ref="B370:M370" si="9">IFERROR(VLOOKUP($B$366,$4:$124,MATCH($Q370&amp;"/"&amp;B$346,$2:$2,0),FALSE),"")</f>
        <v>875722182</v>
      </c>
      <c r="C370" s="9">
        <f t="shared" si="9"/>
        <v>910384174.89999998</v>
      </c>
      <c r="D370" s="9">
        <f t="shared" si="9"/>
        <v>1044098281.17</v>
      </c>
      <c r="E370" s="9">
        <f t="shared" si="9"/>
        <v>1172596315</v>
      </c>
      <c r="F370" s="9">
        <f t="shared" si="9"/>
        <v>1285309737</v>
      </c>
      <c r="G370" s="9">
        <f t="shared" si="9"/>
        <v>1396806622</v>
      </c>
      <c r="H370" s="9">
        <f t="shared" si="9"/>
        <v>1479113157</v>
      </c>
      <c r="I370" s="9">
        <f t="shared" si="9"/>
        <v>1548657961</v>
      </c>
      <c r="J370" s="9">
        <f t="shared" si="9"/>
        <v>1615860524</v>
      </c>
      <c r="K370" s="9">
        <f t="shared" si="9"/>
        <v>1702740023</v>
      </c>
      <c r="L370" s="9">
        <f t="shared" si="9"/>
        <v>1797973745</v>
      </c>
      <c r="M370" s="9">
        <f t="shared" si="9"/>
        <v>1879907006</v>
      </c>
      <c r="N370" s="9">
        <f>IFERROR(VLOOKUP($B$366,$4:$124,MATCH($Q370&amp;"/"&amp;N$346,$2:$2,0),FALSE),IFERROR(VLOOKUP($B$366,$4:$124,MATCH($Q369&amp;"/"&amp;N$346,$2:$2,0),FALSE),IFERROR(VLOOKUP($B$366,$4:$124,MATCH($Q368&amp;"/"&amp;N$346,$2:$2,0),FALSE),IFERROR(VLOOKUP($B$366,$4:$124,MATCH($Q367&amp;"/"&amp;N$346,$2:$2,0),FALSE),""))))</f>
        <v>2121700105</v>
      </c>
      <c r="O370" s="9">
        <f>IFERROR(VLOOKUP($B$366,$4:$124,MATCH($Q370&amp;"/"&amp;O$346,$2:$2,0),FALSE),IFERROR(VLOOKUP($B$366,$4:$124,MATCH($Q369&amp;"/"&amp;O$346,$2:$2,0),FALSE),IFERROR(VLOOKUP($B$366,$4:$124,MATCH($Q368&amp;"/"&amp;O$346,$2:$2,0),FALSE),IFERROR(VLOOKUP($B$366,$4:$124,MATCH($Q367&amp;"/"&amp;O$346,$2:$2,0),FALSE),""))))</f>
        <v>2175548544</v>
      </c>
      <c r="P370" s="7">
        <f>RATE(M$346-B$346,,-B370,M370)</f>
        <v>7.1916387628528838E-2</v>
      </c>
      <c r="Q370" s="10" t="s">
        <v>50</v>
      </c>
    </row>
    <row r="371" spans="1:17" x14ac:dyDescent="0.3">
      <c r="B371" s="13">
        <f t="shared" ref="B371:O371" si="10">+B370/B$394</f>
        <v>0.67179560863619903</v>
      </c>
      <c r="C371" s="13">
        <f t="shared" si="10"/>
        <v>0.67012342478414</v>
      </c>
      <c r="D371" s="13">
        <f t="shared" si="10"/>
        <v>0.67294858524641277</v>
      </c>
      <c r="E371" s="13">
        <f t="shared" si="10"/>
        <v>0.68057877659699817</v>
      </c>
      <c r="F371" s="13">
        <f t="shared" si="10"/>
        <v>0.61869810898759969</v>
      </c>
      <c r="G371" s="13">
        <f t="shared" si="10"/>
        <v>0.60994716127637871</v>
      </c>
      <c r="H371" s="13">
        <f t="shared" si="10"/>
        <v>0.61909945289557555</v>
      </c>
      <c r="I371" s="13">
        <f t="shared" si="10"/>
        <v>0.60605592504503214</v>
      </c>
      <c r="J371" s="13">
        <f t="shared" si="10"/>
        <v>0.56779188780926193</v>
      </c>
      <c r="K371" s="13">
        <f t="shared" si="10"/>
        <v>0.58698155316262801</v>
      </c>
      <c r="L371" s="13">
        <f t="shared" si="10"/>
        <v>0.56986434110587914</v>
      </c>
      <c r="M371" s="13">
        <f t="shared" si="10"/>
        <v>0.57072567177521238</v>
      </c>
      <c r="N371" s="13">
        <f t="shared" si="10"/>
        <v>0.57988996516164093</v>
      </c>
      <c r="O371" s="13">
        <f t="shared" si="10"/>
        <v>0.57751046396941674</v>
      </c>
      <c r="P371" s="7">
        <f>RATE(M$346-B$346,,-B371,M371)</f>
        <v>-1.4713006658523336E-2</v>
      </c>
      <c r="Q371" s="12" t="s">
        <v>51</v>
      </c>
    </row>
    <row r="372" spans="1:17" x14ac:dyDescent="0.3">
      <c r="B372" s="196" t="str">
        <f>+A17</f>
        <v xml:space="preserve">    Properties Foreclosed - Net</v>
      </c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45"/>
      <c r="P372" s="7"/>
      <c r="Q372" s="3"/>
    </row>
    <row r="373" spans="1:17" x14ac:dyDescent="0.3">
      <c r="B373" s="9">
        <f t="shared" ref="B373:O375" si="11">IFERROR(VLOOKUP($B$372,$4:$124,MATCH($Q373&amp;"/"&amp;B$346,$2:$2,0),FALSE),"")</f>
        <v>15191067</v>
      </c>
      <c r="C373" s="9">
        <f t="shared" si="11"/>
        <v>14538065</v>
      </c>
      <c r="D373" s="9">
        <f t="shared" si="11"/>
        <v>14046774</v>
      </c>
      <c r="E373" s="9">
        <f t="shared" si="11"/>
        <v>13981961</v>
      </c>
      <c r="F373" s="9">
        <f t="shared" si="11"/>
        <v>12499773</v>
      </c>
      <c r="G373" s="9">
        <f t="shared" si="11"/>
        <v>10674283</v>
      </c>
      <c r="H373" s="9">
        <f t="shared" si="11"/>
        <v>11127035</v>
      </c>
      <c r="I373" s="9">
        <f t="shared" si="11"/>
        <v>11520173</v>
      </c>
      <c r="J373" s="9">
        <f t="shared" si="11"/>
        <v>14754541</v>
      </c>
      <c r="K373" s="9">
        <f t="shared" si="11"/>
        <v>16340949</v>
      </c>
      <c r="L373" s="9">
        <f t="shared" si="11"/>
        <v>18026264</v>
      </c>
      <c r="M373" s="9">
        <f t="shared" si="11"/>
        <v>23127573</v>
      </c>
      <c r="N373" s="9">
        <f t="shared" si="11"/>
        <v>25724004</v>
      </c>
      <c r="O373" s="9">
        <f t="shared" si="11"/>
        <v>28336956</v>
      </c>
      <c r="P373" s="7"/>
      <c r="Q373" s="10" t="s">
        <v>47</v>
      </c>
    </row>
    <row r="374" spans="1:17" x14ac:dyDescent="0.3">
      <c r="B374" s="9">
        <f t="shared" si="11"/>
        <v>14753810</v>
      </c>
      <c r="C374" s="9">
        <f t="shared" si="11"/>
        <v>14526827</v>
      </c>
      <c r="D374" s="9">
        <f t="shared" si="11"/>
        <v>14103164.460000001</v>
      </c>
      <c r="E374" s="9">
        <f t="shared" si="11"/>
        <v>13005514</v>
      </c>
      <c r="F374" s="9">
        <f t="shared" si="11"/>
        <v>11622092</v>
      </c>
      <c r="G374" s="9">
        <f t="shared" si="11"/>
        <v>10189029</v>
      </c>
      <c r="H374" s="9">
        <f t="shared" si="11"/>
        <v>11338120</v>
      </c>
      <c r="I374" s="9">
        <f t="shared" si="11"/>
        <v>11941613</v>
      </c>
      <c r="J374" s="9">
        <f t="shared" si="11"/>
        <v>14834033</v>
      </c>
      <c r="K374" s="9">
        <f t="shared" si="11"/>
        <v>17028810</v>
      </c>
      <c r="L374" s="9">
        <f t="shared" si="11"/>
        <v>19607012</v>
      </c>
      <c r="M374" s="9">
        <f t="shared" si="11"/>
        <v>23806601</v>
      </c>
      <c r="N374" s="9">
        <f t="shared" si="11"/>
        <v>26777719</v>
      </c>
      <c r="O374" s="9" t="str">
        <f t="shared" si="11"/>
        <v/>
      </c>
      <c r="P374" s="7"/>
      <c r="Q374" s="10" t="s">
        <v>48</v>
      </c>
    </row>
    <row r="375" spans="1:17" x14ac:dyDescent="0.3">
      <c r="B375" s="9">
        <f t="shared" si="11"/>
        <v>14323133</v>
      </c>
      <c r="C375" s="9">
        <f t="shared" si="11"/>
        <v>14314913</v>
      </c>
      <c r="D375" s="9">
        <f t="shared" si="11"/>
        <v>14247189</v>
      </c>
      <c r="E375" s="9">
        <f t="shared" si="11"/>
        <v>12774836</v>
      </c>
      <c r="F375" s="9">
        <f t="shared" si="11"/>
        <v>10684801</v>
      </c>
      <c r="G375" s="9">
        <f t="shared" si="11"/>
        <v>10419238</v>
      </c>
      <c r="H375" s="9">
        <f t="shared" si="11"/>
        <v>11492820</v>
      </c>
      <c r="I375" s="9">
        <f t="shared" si="11"/>
        <v>12922722</v>
      </c>
      <c r="J375" s="9">
        <f t="shared" si="11"/>
        <v>14786576</v>
      </c>
      <c r="K375" s="9">
        <f t="shared" si="11"/>
        <v>17300378</v>
      </c>
      <c r="L375" s="9">
        <f t="shared" si="11"/>
        <v>21045351</v>
      </c>
      <c r="M375" s="9">
        <f t="shared" si="11"/>
        <v>24445878</v>
      </c>
      <c r="N375" s="9">
        <f t="shared" si="11"/>
        <v>27342226</v>
      </c>
      <c r="O375" s="9" t="str">
        <f t="shared" si="11"/>
        <v/>
      </c>
      <c r="P375" s="7"/>
      <c r="Q375" s="10" t="s">
        <v>49</v>
      </c>
    </row>
    <row r="376" spans="1:17" x14ac:dyDescent="0.3">
      <c r="B376" s="9">
        <f t="shared" ref="B376:M376" si="12">IFERROR(VLOOKUP($B$372,$4:$124,MATCH($Q376&amp;"/"&amp;B$346,$2:$2,0),FALSE),"")</f>
        <v>14391986</v>
      </c>
      <c r="C376" s="9">
        <f t="shared" si="12"/>
        <v>14958667.689999999</v>
      </c>
      <c r="D376" s="9">
        <f t="shared" si="12"/>
        <v>14380983.039999999</v>
      </c>
      <c r="E376" s="9">
        <f t="shared" si="12"/>
        <v>13423855</v>
      </c>
      <c r="F376" s="9">
        <f t="shared" si="12"/>
        <v>11003538</v>
      </c>
      <c r="G376" s="9">
        <f t="shared" si="12"/>
        <v>10854690</v>
      </c>
      <c r="H376" s="9">
        <f t="shared" si="12"/>
        <v>11788377</v>
      </c>
      <c r="I376" s="9">
        <f t="shared" si="12"/>
        <v>14196584</v>
      </c>
      <c r="J376" s="9">
        <f t="shared" si="12"/>
        <v>15443877</v>
      </c>
      <c r="K376" s="9">
        <f t="shared" si="12"/>
        <v>17444121</v>
      </c>
      <c r="L376" s="9">
        <f t="shared" si="12"/>
        <v>22213586</v>
      </c>
      <c r="M376" s="9">
        <f t="shared" si="12"/>
        <v>24988217</v>
      </c>
      <c r="N376" s="9">
        <f>IFERROR(VLOOKUP($B$372,$4:$124,MATCH($Q376&amp;"/"&amp;N$346,$2:$2,0),FALSE),IFERROR(VLOOKUP($B$372,$4:$124,MATCH($Q375&amp;"/"&amp;N$346,$2:$2,0),FALSE),IFERROR(VLOOKUP($B$372,$4:$124,MATCH($Q374&amp;"/"&amp;N$346,$2:$2,0),FALSE),IFERROR(VLOOKUP($B$372,$4:$124,MATCH($Q373&amp;"/"&amp;N$346,$2:$2,0),FALSE),""))))</f>
        <v>28034547</v>
      </c>
      <c r="O376" s="9">
        <f>IFERROR(VLOOKUP($B$372,$4:$124,MATCH($Q376&amp;"/"&amp;O$346,$2:$2,0),FALSE),IFERROR(VLOOKUP($B$372,$4:$124,MATCH($Q375&amp;"/"&amp;O$346,$2:$2,0),FALSE),IFERROR(VLOOKUP($B$372,$4:$124,MATCH($Q374&amp;"/"&amp;O$346,$2:$2,0),FALSE),IFERROR(VLOOKUP($B$372,$4:$124,MATCH($Q373&amp;"/"&amp;O$346,$2:$2,0),FALSE),""))))</f>
        <v>28336956</v>
      </c>
      <c r="P376" s="7">
        <f>RATE(M$346-B$346,,-B376,M376)</f>
        <v>5.143671996817583E-2</v>
      </c>
      <c r="Q376" s="10" t="s">
        <v>50</v>
      </c>
    </row>
    <row r="377" spans="1:17" x14ac:dyDescent="0.3">
      <c r="B377" s="13">
        <f t="shared" ref="B377:O377" si="13">+B376/B$394</f>
        <v>1.1040571077316453E-2</v>
      </c>
      <c r="C377" s="13">
        <f t="shared" si="13"/>
        <v>1.1010904955297307E-2</v>
      </c>
      <c r="D377" s="13">
        <f t="shared" si="13"/>
        <v>9.268918803674326E-3</v>
      </c>
      <c r="E377" s="13">
        <f t="shared" si="13"/>
        <v>7.7912498071559238E-3</v>
      </c>
      <c r="F377" s="13">
        <f t="shared" si="13"/>
        <v>5.2966751568094559E-3</v>
      </c>
      <c r="G377" s="13">
        <f t="shared" si="13"/>
        <v>4.7399455642293592E-3</v>
      </c>
      <c r="H377" s="13">
        <f t="shared" si="13"/>
        <v>4.9341578206425129E-3</v>
      </c>
      <c r="I377" s="13">
        <f t="shared" si="13"/>
        <v>5.5557289377467017E-3</v>
      </c>
      <c r="J377" s="13">
        <f t="shared" si="13"/>
        <v>5.4267728845908978E-3</v>
      </c>
      <c r="K377" s="13">
        <f t="shared" si="13"/>
        <v>6.0134707000640084E-3</v>
      </c>
      <c r="L377" s="13">
        <f t="shared" si="13"/>
        <v>7.0405536146962927E-3</v>
      </c>
      <c r="M377" s="13">
        <f t="shared" si="13"/>
        <v>7.5862353234880074E-3</v>
      </c>
      <c r="N377" s="13">
        <f t="shared" si="13"/>
        <v>7.6622291929199799E-3</v>
      </c>
      <c r="O377" s="13">
        <f t="shared" si="13"/>
        <v>7.5221895885403635E-3</v>
      </c>
      <c r="P377" s="7">
        <f>RATE(M$346-B$346,,-B377,M377)</f>
        <v>-3.3537562759253826E-2</v>
      </c>
      <c r="Q377" s="12" t="s">
        <v>51</v>
      </c>
    </row>
    <row r="378" spans="1:17" x14ac:dyDescent="0.3">
      <c r="B378" s="196" t="s">
        <v>893</v>
      </c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45"/>
      <c r="P378" s="7"/>
      <c r="Q378" s="3"/>
    </row>
    <row r="379" spans="1:17" x14ac:dyDescent="0.3">
      <c r="B379" s="9">
        <f t="shared" ref="B379:O381" si="14">IFERROR(VLOOKUP($B$378,$4:$124,MATCH($Q379&amp;"/"&amp;B$346,$2:$2,0),FALSE),"")</f>
        <v>25103206</v>
      </c>
      <c r="C379" s="9">
        <f t="shared" si="14"/>
        <v>30754082</v>
      </c>
      <c r="D379" s="9">
        <f t="shared" si="14"/>
        <v>38915795</v>
      </c>
      <c r="E379" s="9">
        <f t="shared" si="14"/>
        <v>38877302</v>
      </c>
      <c r="F379" s="9">
        <f t="shared" si="14"/>
        <v>40333888</v>
      </c>
      <c r="G379" s="9">
        <f t="shared" si="14"/>
        <v>40634336</v>
      </c>
      <c r="H379" s="9">
        <f t="shared" si="14"/>
        <v>41179458</v>
      </c>
      <c r="I379" s="9">
        <f t="shared" si="14"/>
        <v>45070381</v>
      </c>
      <c r="J379" s="9">
        <f t="shared" si="14"/>
        <v>50022717</v>
      </c>
      <c r="K379" s="9">
        <f t="shared" si="14"/>
        <v>49554682</v>
      </c>
      <c r="L379" s="9">
        <f t="shared" si="14"/>
        <v>49661207</v>
      </c>
      <c r="M379" s="9">
        <f t="shared" si="14"/>
        <v>52454301</v>
      </c>
      <c r="N379" s="9">
        <f t="shared" si="14"/>
        <v>55015946</v>
      </c>
      <c r="O379" s="9">
        <f t="shared" si="14"/>
        <v>56995161</v>
      </c>
      <c r="P379" s="7"/>
      <c r="Q379" s="10" t="s">
        <v>47</v>
      </c>
    </row>
    <row r="380" spans="1:17" x14ac:dyDescent="0.3">
      <c r="B380" s="9">
        <f t="shared" si="14"/>
        <v>27551811</v>
      </c>
      <c r="C380" s="9">
        <f t="shared" si="14"/>
        <v>32309104</v>
      </c>
      <c r="D380" s="9">
        <f t="shared" si="14"/>
        <v>38819295.060000002</v>
      </c>
      <c r="E380" s="9">
        <f t="shared" si="14"/>
        <v>39103805</v>
      </c>
      <c r="F380" s="9">
        <f t="shared" si="14"/>
        <v>40359224</v>
      </c>
      <c r="G380" s="9">
        <f t="shared" si="14"/>
        <v>39750194</v>
      </c>
      <c r="H380" s="9">
        <f t="shared" si="14"/>
        <v>43108301</v>
      </c>
      <c r="I380" s="9">
        <f t="shared" si="14"/>
        <v>45074054</v>
      </c>
      <c r="J380" s="9">
        <f t="shared" si="14"/>
        <v>49649809</v>
      </c>
      <c r="K380" s="9">
        <f t="shared" si="14"/>
        <v>50441373</v>
      </c>
      <c r="L380" s="9">
        <f t="shared" si="14"/>
        <v>49108945</v>
      </c>
      <c r="M380" s="9">
        <f t="shared" si="14"/>
        <v>52748134</v>
      </c>
      <c r="N380" s="9">
        <f t="shared" si="14"/>
        <v>56114331</v>
      </c>
      <c r="O380" s="9" t="str">
        <f t="shared" si="14"/>
        <v/>
      </c>
      <c r="P380" s="7"/>
      <c r="Q380" s="10" t="s">
        <v>48</v>
      </c>
    </row>
    <row r="381" spans="1:17" x14ac:dyDescent="0.3">
      <c r="B381" s="9">
        <f t="shared" si="14"/>
        <v>28380204</v>
      </c>
      <c r="C381" s="9">
        <f t="shared" si="14"/>
        <v>33192786</v>
      </c>
      <c r="D381" s="9">
        <f t="shared" si="14"/>
        <v>38664782</v>
      </c>
      <c r="E381" s="9">
        <f t="shared" si="14"/>
        <v>38789836</v>
      </c>
      <c r="F381" s="9">
        <f t="shared" si="14"/>
        <v>40480668</v>
      </c>
      <c r="G381" s="9">
        <f t="shared" si="14"/>
        <v>40325681</v>
      </c>
      <c r="H381" s="9">
        <f t="shared" si="14"/>
        <v>43927116</v>
      </c>
      <c r="I381" s="9">
        <f t="shared" si="14"/>
        <v>45132453</v>
      </c>
      <c r="J381" s="9">
        <f t="shared" si="14"/>
        <v>49491039</v>
      </c>
      <c r="K381" s="9">
        <f t="shared" si="14"/>
        <v>49933884</v>
      </c>
      <c r="L381" s="9">
        <f t="shared" si="14"/>
        <v>48882922</v>
      </c>
      <c r="M381" s="9">
        <f t="shared" si="14"/>
        <v>52742172</v>
      </c>
      <c r="N381" s="9">
        <f t="shared" si="14"/>
        <v>55767829</v>
      </c>
      <c r="O381" s="9" t="str">
        <f t="shared" si="14"/>
        <v/>
      </c>
      <c r="P381" s="7"/>
      <c r="Q381" s="10" t="s">
        <v>49</v>
      </c>
    </row>
    <row r="382" spans="1:17" x14ac:dyDescent="0.3">
      <c r="B382" s="9">
        <f t="shared" ref="B382:M382" si="15">IFERROR(VLOOKUP($B$378,$4:$124,MATCH($Q382&amp;"/"&amp;B$346,$2:$2,0),FALSE),"")</f>
        <v>29657262</v>
      </c>
      <c r="C382" s="9">
        <f t="shared" si="15"/>
        <v>38518349.530000001</v>
      </c>
      <c r="D382" s="9">
        <f t="shared" si="15"/>
        <v>39636002.350000001</v>
      </c>
      <c r="E382" s="9">
        <f t="shared" si="15"/>
        <v>38660218</v>
      </c>
      <c r="F382" s="9">
        <f t="shared" si="15"/>
        <v>40565446</v>
      </c>
      <c r="G382" s="9">
        <f t="shared" si="15"/>
        <v>40838577</v>
      </c>
      <c r="H382" s="9">
        <f t="shared" si="15"/>
        <v>44608689</v>
      </c>
      <c r="I382" s="9">
        <f t="shared" si="15"/>
        <v>45284434</v>
      </c>
      <c r="J382" s="9">
        <f t="shared" si="15"/>
        <v>49727867</v>
      </c>
      <c r="K382" s="9">
        <f t="shared" si="15"/>
        <v>50136653</v>
      </c>
      <c r="L382" s="9">
        <f t="shared" si="15"/>
        <v>48525133</v>
      </c>
      <c r="M382" s="9">
        <f t="shared" si="15"/>
        <v>52697530</v>
      </c>
      <c r="N382" s="9">
        <f>IFERROR(VLOOKUP($B$378,$4:$124,MATCH($Q382&amp;"/"&amp;N$346,$2:$2,0),FALSE),IFERROR(VLOOKUP($B$378,$4:$124,MATCH($Q381&amp;"/"&amp;N$346,$2:$2,0),FALSE),IFERROR(VLOOKUP($B$378,$4:$124,MATCH($Q380&amp;"/"&amp;N$346,$2:$2,0),FALSE),IFERROR(VLOOKUP($B$378,$4:$124,MATCH($Q379&amp;"/"&amp;N$346,$2:$2,0),FALSE),""))))</f>
        <v>57629924</v>
      </c>
      <c r="O382" s="9">
        <f>IFERROR(VLOOKUP($B$378,$4:$124,MATCH($Q382&amp;"/"&amp;O$346,$2:$2,0),FALSE),IFERROR(VLOOKUP($B$378,$4:$124,MATCH($Q381&amp;"/"&amp;O$346,$2:$2,0),FALSE),IFERROR(VLOOKUP($B$378,$4:$124,MATCH($Q380&amp;"/"&amp;O$346,$2:$2,0),FALSE),IFERROR(VLOOKUP($B$378,$4:$124,MATCH($Q379&amp;"/"&amp;O$346,$2:$2,0),FALSE),""))))</f>
        <v>56995161</v>
      </c>
      <c r="P382" s="7">
        <f>RATE(M$346-B$346,,-B382,M382)</f>
        <v>5.3649805796747572E-2</v>
      </c>
      <c r="Q382" s="10" t="s">
        <v>50</v>
      </c>
    </row>
    <row r="383" spans="1:17" x14ac:dyDescent="0.3">
      <c r="A383" s="95"/>
      <c r="B383" s="13">
        <f t="shared" ref="B383:O383" si="16">+B382/B$394</f>
        <v>2.2751071955572796E-2</v>
      </c>
      <c r="C383" s="13">
        <f t="shared" si="16"/>
        <v>2.8352918488407888E-2</v>
      </c>
      <c r="D383" s="13">
        <f t="shared" si="16"/>
        <v>2.5546437713092163E-2</v>
      </c>
      <c r="E383" s="13">
        <f t="shared" si="16"/>
        <v>2.2438518297248144E-2</v>
      </c>
      <c r="F383" s="13">
        <f t="shared" si="16"/>
        <v>1.952662771311332E-2</v>
      </c>
      <c r="G383" s="13">
        <f t="shared" si="16"/>
        <v>1.7833087071172843E-2</v>
      </c>
      <c r="H383" s="13">
        <f t="shared" si="16"/>
        <v>1.8671468659168234E-2</v>
      </c>
      <c r="I383" s="13">
        <f t="shared" si="16"/>
        <v>1.7721730833507598E-2</v>
      </c>
      <c r="J383" s="13">
        <f t="shared" si="16"/>
        <v>1.747371079452022E-2</v>
      </c>
      <c r="K383" s="13">
        <f t="shared" si="16"/>
        <v>1.7283490169253943E-2</v>
      </c>
      <c r="L383" s="13">
        <f t="shared" si="16"/>
        <v>1.5379948133847833E-2</v>
      </c>
      <c r="M383" s="13">
        <f t="shared" si="16"/>
        <v>1.5998574990227152E-2</v>
      </c>
      <c r="N383" s="13">
        <f t="shared" si="16"/>
        <v>1.5751054798872254E-2</v>
      </c>
      <c r="O383" s="13">
        <f t="shared" si="16"/>
        <v>1.512965636363277E-2</v>
      </c>
      <c r="P383" s="7">
        <f>RATE(M$346-B$346,,-B383,M383)</f>
        <v>-3.1503332564431351E-2</v>
      </c>
      <c r="Q383" s="12" t="s">
        <v>51</v>
      </c>
    </row>
    <row r="384" spans="1:17" x14ac:dyDescent="0.3">
      <c r="B384" s="196" t="str">
        <f>+A19</f>
        <v xml:space="preserve">    Goodwill And Other Intangible Assets - Net</v>
      </c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45"/>
      <c r="P384" s="7"/>
      <c r="Q384" s="3"/>
    </row>
    <row r="385" spans="2:17" x14ac:dyDescent="0.3">
      <c r="B385" s="9">
        <f t="shared" ref="B385:O387" si="17">IFERROR(VLOOKUP($B$384,$4:$124,MATCH($Q385&amp;"/"&amp;B$346,$2:$2,0),FALSE),"")</f>
        <v>7352904</v>
      </c>
      <c r="C385" s="9">
        <f t="shared" si="17"/>
        <v>9918530</v>
      </c>
      <c r="D385" s="9">
        <f t="shared" si="17"/>
        <v>14352556</v>
      </c>
      <c r="E385" s="9">
        <f t="shared" si="17"/>
        <v>17427939</v>
      </c>
      <c r="F385" s="9">
        <f t="shared" si="17"/>
        <v>19483334</v>
      </c>
      <c r="G385" s="9">
        <f t="shared" si="17"/>
        <v>22358166</v>
      </c>
      <c r="H385" s="9">
        <f t="shared" si="17"/>
        <v>24076322</v>
      </c>
      <c r="I385" s="9">
        <f t="shared" si="17"/>
        <v>26107354</v>
      </c>
      <c r="J385" s="9">
        <f t="shared" si="17"/>
        <v>23856143</v>
      </c>
      <c r="K385" s="9">
        <f t="shared" si="17"/>
        <v>23940470</v>
      </c>
      <c r="L385" s="9">
        <f t="shared" si="17"/>
        <v>24259720</v>
      </c>
      <c r="M385" s="9">
        <f t="shared" si="17"/>
        <v>23907428</v>
      </c>
      <c r="N385" s="9">
        <f t="shared" si="17"/>
        <v>23419778</v>
      </c>
      <c r="O385" s="9">
        <f t="shared" si="17"/>
        <v>24026805</v>
      </c>
      <c r="P385" s="7"/>
      <c r="Q385" s="10" t="s">
        <v>47</v>
      </c>
    </row>
    <row r="386" spans="2:17" x14ac:dyDescent="0.3">
      <c r="B386" s="9">
        <f t="shared" si="17"/>
        <v>7817517</v>
      </c>
      <c r="C386" s="9">
        <f t="shared" si="17"/>
        <v>10122995</v>
      </c>
      <c r="D386" s="9">
        <f t="shared" si="17"/>
        <v>15070321.23</v>
      </c>
      <c r="E386" s="9">
        <f t="shared" si="17"/>
        <v>17925651</v>
      </c>
      <c r="F386" s="9">
        <f t="shared" si="17"/>
        <v>20163322</v>
      </c>
      <c r="G386" s="9">
        <f t="shared" si="17"/>
        <v>21381187</v>
      </c>
      <c r="H386" s="9">
        <f t="shared" si="17"/>
        <v>24318614</v>
      </c>
      <c r="I386" s="9">
        <f t="shared" si="17"/>
        <v>26236300</v>
      </c>
      <c r="J386" s="9">
        <f t="shared" si="17"/>
        <v>23718084</v>
      </c>
      <c r="K386" s="9">
        <f t="shared" si="17"/>
        <v>24003699</v>
      </c>
      <c r="L386" s="9">
        <f t="shared" si="17"/>
        <v>23924047</v>
      </c>
      <c r="M386" s="9">
        <f t="shared" si="17"/>
        <v>23958932</v>
      </c>
      <c r="N386" s="9">
        <f t="shared" si="17"/>
        <v>23623970</v>
      </c>
      <c r="O386" s="9" t="str">
        <f t="shared" si="17"/>
        <v/>
      </c>
      <c r="P386" s="7"/>
      <c r="Q386" s="10" t="s">
        <v>48</v>
      </c>
    </row>
    <row r="387" spans="2:17" x14ac:dyDescent="0.3">
      <c r="B387" s="9">
        <f t="shared" si="17"/>
        <v>8419607</v>
      </c>
      <c r="C387" s="9">
        <f t="shared" si="17"/>
        <v>10831369</v>
      </c>
      <c r="D387" s="9">
        <f t="shared" si="17"/>
        <v>15265841</v>
      </c>
      <c r="E387" s="9">
        <f t="shared" si="17"/>
        <v>18492385</v>
      </c>
      <c r="F387" s="9">
        <f t="shared" si="17"/>
        <v>21262304</v>
      </c>
      <c r="G387" s="9">
        <f t="shared" si="17"/>
        <v>22161272</v>
      </c>
      <c r="H387" s="9">
        <f t="shared" si="17"/>
        <v>25225252</v>
      </c>
      <c r="I387" s="9">
        <f t="shared" si="17"/>
        <v>26393704</v>
      </c>
      <c r="J387" s="9">
        <f t="shared" si="17"/>
        <v>23614999</v>
      </c>
      <c r="K387" s="9">
        <f t="shared" si="17"/>
        <v>24528971</v>
      </c>
      <c r="L387" s="9">
        <f t="shared" si="17"/>
        <v>23958021</v>
      </c>
      <c r="M387" s="9">
        <f t="shared" si="17"/>
        <v>23779811</v>
      </c>
      <c r="N387" s="9">
        <f t="shared" si="17"/>
        <v>23969794</v>
      </c>
      <c r="O387" s="9" t="str">
        <f t="shared" si="17"/>
        <v/>
      </c>
      <c r="P387" s="7"/>
      <c r="Q387" s="10" t="s">
        <v>49</v>
      </c>
    </row>
    <row r="388" spans="2:17" x14ac:dyDescent="0.3">
      <c r="B388" s="9">
        <f t="shared" ref="B388:M388" si="18">IFERROR(VLOOKUP($B$384,$4:$124,MATCH($Q388&amp;"/"&amp;B$346,$2:$2,0),FALSE),"")</f>
        <v>9223691</v>
      </c>
      <c r="C388" s="9">
        <f t="shared" si="18"/>
        <v>13455432.279999999</v>
      </c>
      <c r="D388" s="9">
        <f t="shared" si="18"/>
        <v>16614259.77</v>
      </c>
      <c r="E388" s="9">
        <f t="shared" si="18"/>
        <v>18804645</v>
      </c>
      <c r="F388" s="9">
        <f t="shared" si="18"/>
        <v>21962285</v>
      </c>
      <c r="G388" s="9">
        <f t="shared" si="18"/>
        <v>23211615</v>
      </c>
      <c r="H388" s="9">
        <f t="shared" si="18"/>
        <v>25882071</v>
      </c>
      <c r="I388" s="9">
        <f t="shared" si="18"/>
        <v>24234227</v>
      </c>
      <c r="J388" s="9">
        <f t="shared" si="18"/>
        <v>23969609</v>
      </c>
      <c r="K388" s="9">
        <f t="shared" si="18"/>
        <v>24588621</v>
      </c>
      <c r="L388" s="9">
        <f t="shared" si="18"/>
        <v>24089024</v>
      </c>
      <c r="M388" s="9">
        <f t="shared" si="18"/>
        <v>23477175</v>
      </c>
      <c r="N388" s="9">
        <f>IFERROR(VLOOKUP($B$384,$4:$124,MATCH($Q388&amp;"/"&amp;N$346,$2:$2,0),FALSE),IFERROR(VLOOKUP($B$384,$4:$124,MATCH($Q387&amp;"/"&amp;N$346,$2:$2,0),FALSE),IFERROR(VLOOKUP($B$384,$4:$124,MATCH($Q386&amp;"/"&amp;N$346,$2:$2,0),FALSE),IFERROR(VLOOKUP($B$384,$4:$124,MATCH($Q385&amp;"/"&amp;N$346,$2:$2,0),FALSE),""))))</f>
        <v>23834166</v>
      </c>
      <c r="O388" s="9">
        <f>IFERROR(VLOOKUP($B$384,$4:$124,MATCH($Q388&amp;"/"&amp;O$346,$2:$2,0),FALSE),IFERROR(VLOOKUP($B$384,$4:$124,MATCH($Q387&amp;"/"&amp;O$346,$2:$2,0),FALSE),IFERROR(VLOOKUP($B$384,$4:$124,MATCH($Q386&amp;"/"&amp;O$346,$2:$2,0),FALSE),IFERROR(VLOOKUP($B$384,$4:$124,MATCH($Q385&amp;"/"&amp;O$346,$2:$2,0),FALSE),""))))</f>
        <v>24026805</v>
      </c>
      <c r="P388" s="7">
        <f>RATE(M$346-B$346,,-B388,M388)</f>
        <v>8.8643173992142277E-2</v>
      </c>
      <c r="Q388" s="10" t="s">
        <v>50</v>
      </c>
    </row>
    <row r="389" spans="2:17" x14ac:dyDescent="0.3">
      <c r="B389" s="13">
        <f t="shared" ref="B389:O389" si="19">+B388/B$394</f>
        <v>7.0758001071362965E-3</v>
      </c>
      <c r="C389" s="13">
        <f t="shared" si="19"/>
        <v>9.9043904870326945E-3</v>
      </c>
      <c r="D389" s="13">
        <f t="shared" si="19"/>
        <v>1.0708323927714116E-2</v>
      </c>
      <c r="E389" s="13">
        <f t="shared" si="19"/>
        <v>1.091427810639236E-2</v>
      </c>
      <c r="F389" s="13">
        <f t="shared" si="19"/>
        <v>1.0571789668583773E-2</v>
      </c>
      <c r="G389" s="13">
        <f t="shared" si="19"/>
        <v>1.0135875972307791E-2</v>
      </c>
      <c r="H389" s="13">
        <f t="shared" si="19"/>
        <v>1.0833232008025767E-2</v>
      </c>
      <c r="I389" s="13">
        <f t="shared" si="19"/>
        <v>9.4838868440339195E-3</v>
      </c>
      <c r="J389" s="13">
        <f t="shared" si="19"/>
        <v>8.4226016676671248E-3</v>
      </c>
      <c r="K389" s="13">
        <f t="shared" si="19"/>
        <v>8.4763773387308301E-3</v>
      </c>
      <c r="L389" s="13">
        <f t="shared" si="19"/>
        <v>7.634970103328015E-3</v>
      </c>
      <c r="M389" s="13">
        <f t="shared" si="19"/>
        <v>7.1274943018427269E-3</v>
      </c>
      <c r="N389" s="13">
        <f t="shared" si="19"/>
        <v>6.5142070073078342E-3</v>
      </c>
      <c r="O389" s="13">
        <f t="shared" si="19"/>
        <v>6.3780380086304808E-3</v>
      </c>
      <c r="P389" s="7">
        <f>RATE(M$346-B$346,,-B389,M389)</f>
        <v>6.6196589919465963E-4</v>
      </c>
      <c r="Q389" s="12" t="s">
        <v>51</v>
      </c>
    </row>
    <row r="390" spans="2:17" x14ac:dyDescent="0.3">
      <c r="B390" s="195" t="s">
        <v>902</v>
      </c>
      <c r="C390" s="195"/>
      <c r="D390" s="195"/>
      <c r="E390" s="195"/>
      <c r="F390" s="195"/>
      <c r="G390" s="195"/>
      <c r="H390" s="195"/>
      <c r="I390" s="195"/>
      <c r="J390" s="195"/>
      <c r="K390" s="195"/>
      <c r="L390" s="195"/>
      <c r="M390" s="195"/>
      <c r="N390" s="195"/>
      <c r="O390" s="144"/>
      <c r="P390" s="7"/>
      <c r="Q390" s="3"/>
    </row>
    <row r="391" spans="2:17" x14ac:dyDescent="0.3">
      <c r="B391" s="9">
        <f t="shared" ref="B391:O393" si="20">IFERROR(VLOOKUP($B$390,$4:$124,MATCH($Q391&amp;"/"&amp;B$346,$2:$2,0),FALSE),"")</f>
        <v>1099522610</v>
      </c>
      <c r="C391" s="9">
        <f t="shared" si="20"/>
        <v>1217861703</v>
      </c>
      <c r="D391" s="9">
        <f t="shared" si="20"/>
        <v>1422290122</v>
      </c>
      <c r="E391" s="9">
        <f t="shared" si="20"/>
        <v>1677862366</v>
      </c>
      <c r="F391" s="9">
        <f t="shared" si="20"/>
        <v>1857149168</v>
      </c>
      <c r="G391" s="9">
        <f t="shared" si="20"/>
        <v>2109966797</v>
      </c>
      <c r="H391" s="9">
        <f t="shared" si="20"/>
        <v>2308996357</v>
      </c>
      <c r="I391" s="9">
        <f t="shared" si="20"/>
        <v>2474871206</v>
      </c>
      <c r="J391" s="9">
        <f t="shared" si="20"/>
        <v>2643708617</v>
      </c>
      <c r="K391" s="9">
        <f t="shared" si="20"/>
        <v>2847204384</v>
      </c>
      <c r="L391" s="9">
        <f t="shared" si="20"/>
        <v>2994484778</v>
      </c>
      <c r="M391" s="9">
        <f t="shared" si="20"/>
        <v>3150640953</v>
      </c>
      <c r="N391" s="9">
        <f t="shared" si="20"/>
        <v>3483527004</v>
      </c>
      <c r="O391" s="9">
        <f t="shared" si="20"/>
        <v>3767115368</v>
      </c>
      <c r="P391" s="7"/>
      <c r="Q391" s="10" t="s">
        <v>47</v>
      </c>
    </row>
    <row r="392" spans="2:17" x14ac:dyDescent="0.3">
      <c r="B392" s="9">
        <f t="shared" si="20"/>
        <v>1073444067</v>
      </c>
      <c r="C392" s="9">
        <f t="shared" si="20"/>
        <v>1187142678</v>
      </c>
      <c r="D392" s="9">
        <f t="shared" si="20"/>
        <v>1455703457.8299999</v>
      </c>
      <c r="E392" s="9">
        <f t="shared" si="20"/>
        <v>1672341277</v>
      </c>
      <c r="F392" s="9">
        <f t="shared" si="20"/>
        <v>1887035540</v>
      </c>
      <c r="G392" s="9">
        <f t="shared" si="20"/>
        <v>2225151588</v>
      </c>
      <c r="H392" s="9">
        <f t="shared" si="20"/>
        <v>2339798385</v>
      </c>
      <c r="I392" s="9">
        <f t="shared" si="20"/>
        <v>2511722564</v>
      </c>
      <c r="J392" s="9">
        <f t="shared" si="20"/>
        <v>2705154442</v>
      </c>
      <c r="K392" s="9">
        <f t="shared" si="20"/>
        <v>2853339111</v>
      </c>
      <c r="L392" s="9">
        <f t="shared" si="20"/>
        <v>3025196632</v>
      </c>
      <c r="M392" s="9">
        <f t="shared" si="20"/>
        <v>3256294111</v>
      </c>
      <c r="N392" s="9">
        <f t="shared" si="20"/>
        <v>3585799598</v>
      </c>
      <c r="O392" s="9" t="str">
        <f t="shared" si="20"/>
        <v/>
      </c>
      <c r="P392" s="7"/>
      <c r="Q392" s="10" t="s">
        <v>48</v>
      </c>
    </row>
    <row r="393" spans="2:17" x14ac:dyDescent="0.3">
      <c r="B393" s="9">
        <f t="shared" si="20"/>
        <v>1124935263</v>
      </c>
      <c r="C393" s="9">
        <f t="shared" si="20"/>
        <v>1242008276</v>
      </c>
      <c r="D393" s="9">
        <f t="shared" si="20"/>
        <v>1458941874</v>
      </c>
      <c r="E393" s="9">
        <f t="shared" si="20"/>
        <v>1777794282</v>
      </c>
      <c r="F393" s="9">
        <f t="shared" si="20"/>
        <v>2005459644</v>
      </c>
      <c r="G393" s="9">
        <f t="shared" si="20"/>
        <v>2240033615</v>
      </c>
      <c r="H393" s="9">
        <f t="shared" si="20"/>
        <v>2415588259</v>
      </c>
      <c r="I393" s="9">
        <f t="shared" si="20"/>
        <v>2538678185</v>
      </c>
      <c r="J393" s="9">
        <f t="shared" si="20"/>
        <v>2742206947</v>
      </c>
      <c r="K393" s="9">
        <f t="shared" si="20"/>
        <v>2863314298</v>
      </c>
      <c r="L393" s="9">
        <f t="shared" si="20"/>
        <v>3053804317</v>
      </c>
      <c r="M393" s="9">
        <f t="shared" si="20"/>
        <v>3240134170</v>
      </c>
      <c r="N393" s="9">
        <f t="shared" si="20"/>
        <v>3545647971</v>
      </c>
      <c r="O393" s="9" t="str">
        <f t="shared" si="20"/>
        <v/>
      </c>
      <c r="P393" s="7"/>
      <c r="Q393" s="10" t="s">
        <v>49</v>
      </c>
    </row>
    <row r="394" spans="2:17" x14ac:dyDescent="0.3">
      <c r="B394" s="9">
        <f t="shared" ref="B394:M394" si="21">IFERROR(VLOOKUP($B$390,$4:$124,MATCH($Q394&amp;"/"&amp;B$346,$2:$2,0),FALSE),"")</f>
        <v>1303554490</v>
      </c>
      <c r="C394" s="9">
        <f t="shared" si="21"/>
        <v>1358532087.1199999</v>
      </c>
      <c r="D394" s="9">
        <f t="shared" si="21"/>
        <v>1551527566.98</v>
      </c>
      <c r="E394" s="9">
        <f t="shared" si="21"/>
        <v>1722939879</v>
      </c>
      <c r="F394" s="9">
        <f t="shared" si="21"/>
        <v>2077442485</v>
      </c>
      <c r="G394" s="9">
        <f t="shared" si="21"/>
        <v>2290045287</v>
      </c>
      <c r="H394" s="9">
        <f t="shared" si="21"/>
        <v>2389136592</v>
      </c>
      <c r="I394" s="9">
        <f t="shared" si="21"/>
        <v>2555305372</v>
      </c>
      <c r="J394" s="9">
        <f t="shared" si="21"/>
        <v>2845867577</v>
      </c>
      <c r="K394" s="9">
        <f t="shared" si="21"/>
        <v>2900840774</v>
      </c>
      <c r="L394" s="9">
        <f t="shared" si="21"/>
        <v>3155090809</v>
      </c>
      <c r="M394" s="9">
        <f t="shared" si="21"/>
        <v>3293888989</v>
      </c>
      <c r="N394" s="9">
        <f>IFERROR(VLOOKUP($B$390,$4:$124,MATCH($Q394&amp;"/"&amp;N$346,$2:$2,0),FALSE),IFERROR(VLOOKUP($B$390,$4:$124,MATCH($Q393&amp;"/"&amp;N$346,$2:$2,0),FALSE),IFERROR(VLOOKUP($B$390,$4:$124,MATCH($Q392&amp;"/"&amp;N$346,$2:$2,0),FALSE),IFERROR(VLOOKUP($B$390,$4:$124,MATCH($Q391&amp;"/"&amp;N$346,$2:$2,0),FALSE),""))))</f>
        <v>3658797759</v>
      </c>
      <c r="O394" s="9">
        <f>IFERROR(VLOOKUP($B$390,$4:$124,MATCH($Q394&amp;"/"&amp;O$346,$2:$2,0),FALSE),IFERROR(VLOOKUP($B$390,$4:$124,MATCH($Q393&amp;"/"&amp;O$346,$2:$2,0),FALSE),IFERROR(VLOOKUP($B$390,$4:$124,MATCH($Q392&amp;"/"&amp;O$346,$2:$2,0),FALSE),IFERROR(VLOOKUP($B$390,$4:$124,MATCH($Q391&amp;"/"&amp;O$346,$2:$2,0),FALSE),""))))</f>
        <v>3767115368</v>
      </c>
      <c r="P394" s="7">
        <f>RATE(M$346-B$346,,-B394,M394)</f>
        <v>8.7923006061188955E-2</v>
      </c>
      <c r="Q394" s="10" t="s">
        <v>50</v>
      </c>
    </row>
    <row r="395" spans="2:17" x14ac:dyDescent="0.3">
      <c r="B395" s="197" t="s">
        <v>28</v>
      </c>
      <c r="C395" s="197"/>
      <c r="D395" s="197"/>
      <c r="E395" s="197"/>
      <c r="F395" s="197"/>
      <c r="G395" s="197"/>
      <c r="H395" s="197"/>
      <c r="I395" s="197"/>
      <c r="J395" s="197"/>
      <c r="K395" s="197"/>
      <c r="L395" s="197"/>
      <c r="M395" s="197"/>
      <c r="N395" s="197"/>
      <c r="O395" s="146"/>
    </row>
    <row r="396" spans="2:17" x14ac:dyDescent="0.3">
      <c r="B396" s="194" t="str">
        <f>+A24</f>
        <v xml:space="preserve">    Deposits</v>
      </c>
      <c r="C396" s="194"/>
      <c r="D396" s="194"/>
      <c r="E396" s="194"/>
      <c r="F396" s="194"/>
      <c r="G396" s="194"/>
      <c r="H396" s="194"/>
      <c r="I396" s="194"/>
      <c r="J396" s="194"/>
      <c r="K396" s="194"/>
      <c r="L396" s="194"/>
      <c r="M396" s="194"/>
      <c r="N396" s="194"/>
      <c r="O396" s="147"/>
      <c r="P396" s="7"/>
      <c r="Q396" s="3"/>
    </row>
    <row r="397" spans="2:17" x14ac:dyDescent="0.3">
      <c r="B397" s="9">
        <f t="shared" ref="B397:O399" si="22">IFERROR(VLOOKUP($B$396,$4:$124,MATCH($Q397&amp;"/"&amp;B$346,$2:$2,0),FALSE),"")</f>
        <v>875612954</v>
      </c>
      <c r="C397" s="9">
        <f t="shared" si="22"/>
        <v>914106450</v>
      </c>
      <c r="D397" s="9">
        <f t="shared" si="22"/>
        <v>1007936240</v>
      </c>
      <c r="E397" s="9">
        <f t="shared" si="22"/>
        <v>1182390309</v>
      </c>
      <c r="F397" s="9">
        <f t="shared" si="22"/>
        <v>1305686888</v>
      </c>
      <c r="G397" s="9">
        <f t="shared" si="22"/>
        <v>1428318033</v>
      </c>
      <c r="H397" s="9">
        <f t="shared" si="22"/>
        <v>1553898818</v>
      </c>
      <c r="I397" s="9">
        <f t="shared" si="22"/>
        <v>1653391096</v>
      </c>
      <c r="J397" s="9">
        <f t="shared" si="22"/>
        <v>1747634428</v>
      </c>
      <c r="K397" s="9">
        <f t="shared" si="22"/>
        <v>1795072030</v>
      </c>
      <c r="L397" s="9">
        <f t="shared" si="22"/>
        <v>1938171400</v>
      </c>
      <c r="M397" s="9">
        <f t="shared" si="22"/>
        <v>1978837237</v>
      </c>
      <c r="N397" s="9">
        <f t="shared" si="22"/>
        <v>2202111685</v>
      </c>
      <c r="O397" s="9">
        <f t="shared" si="22"/>
        <v>2400615388</v>
      </c>
      <c r="P397" s="7"/>
      <c r="Q397" s="10" t="s">
        <v>47</v>
      </c>
    </row>
    <row r="398" spans="2:17" x14ac:dyDescent="0.3">
      <c r="B398" s="9">
        <f t="shared" si="22"/>
        <v>837129499</v>
      </c>
      <c r="C398" s="9">
        <f t="shared" si="22"/>
        <v>909025400</v>
      </c>
      <c r="D398" s="9">
        <f t="shared" si="22"/>
        <v>1028527426.3200001</v>
      </c>
      <c r="E398" s="9">
        <f t="shared" si="22"/>
        <v>1202504644</v>
      </c>
      <c r="F398" s="9">
        <f t="shared" si="22"/>
        <v>1325630275</v>
      </c>
      <c r="G398" s="9">
        <f t="shared" si="22"/>
        <v>1467057824</v>
      </c>
      <c r="H398" s="9">
        <f t="shared" si="22"/>
        <v>1567499146</v>
      </c>
      <c r="I398" s="9">
        <f t="shared" si="22"/>
        <v>1669174383</v>
      </c>
      <c r="J398" s="9">
        <f t="shared" si="22"/>
        <v>1742113541</v>
      </c>
      <c r="K398" s="9">
        <f t="shared" si="22"/>
        <v>1839067494</v>
      </c>
      <c r="L398" s="9">
        <f t="shared" si="22"/>
        <v>1902534990</v>
      </c>
      <c r="M398" s="9">
        <f t="shared" si="22"/>
        <v>2004953152</v>
      </c>
      <c r="N398" s="9">
        <f t="shared" si="22"/>
        <v>2307997328</v>
      </c>
      <c r="O398" s="9" t="str">
        <f t="shared" si="22"/>
        <v/>
      </c>
      <c r="P398" s="7"/>
      <c r="Q398" s="10" t="s">
        <v>48</v>
      </c>
    </row>
    <row r="399" spans="2:17" x14ac:dyDescent="0.3">
      <c r="B399" s="9">
        <f t="shared" si="22"/>
        <v>872216912</v>
      </c>
      <c r="C399" s="9">
        <f t="shared" si="22"/>
        <v>938190065</v>
      </c>
      <c r="D399" s="9">
        <f t="shared" si="22"/>
        <v>1042316767</v>
      </c>
      <c r="E399" s="9">
        <f t="shared" si="22"/>
        <v>1255176833</v>
      </c>
      <c r="F399" s="9">
        <f t="shared" si="22"/>
        <v>1398294567</v>
      </c>
      <c r="G399" s="9">
        <f t="shared" si="22"/>
        <v>1552216665</v>
      </c>
      <c r="H399" s="9">
        <f t="shared" si="22"/>
        <v>1621056278</v>
      </c>
      <c r="I399" s="9">
        <f t="shared" si="22"/>
        <v>1677008126</v>
      </c>
      <c r="J399" s="9">
        <f t="shared" si="22"/>
        <v>1774376537</v>
      </c>
      <c r="K399" s="9">
        <f t="shared" si="22"/>
        <v>1844427081</v>
      </c>
      <c r="L399" s="9">
        <f t="shared" si="22"/>
        <v>1921445860</v>
      </c>
      <c r="M399" s="9">
        <f t="shared" si="22"/>
        <v>1998886468</v>
      </c>
      <c r="N399" s="9">
        <f t="shared" si="22"/>
        <v>2273849992</v>
      </c>
      <c r="O399" s="9" t="str">
        <f t="shared" si="22"/>
        <v/>
      </c>
      <c r="P399" s="7"/>
      <c r="Q399" s="10" t="s">
        <v>49</v>
      </c>
    </row>
    <row r="400" spans="2:17" x14ac:dyDescent="0.3">
      <c r="B400" s="9">
        <f t="shared" ref="B400:M400" si="23">IFERROR(VLOOKUP($B$396,$4:$124,MATCH($Q400&amp;"/"&amp;B$346,$2:$2,0),FALSE),"")</f>
        <v>967949771</v>
      </c>
      <c r="C400" s="9">
        <f t="shared" si="23"/>
        <v>975491922.49000001</v>
      </c>
      <c r="D400" s="9">
        <f t="shared" si="23"/>
        <v>1100036471.9100001</v>
      </c>
      <c r="E400" s="9">
        <f t="shared" si="23"/>
        <v>1242229335</v>
      </c>
      <c r="F400" s="9">
        <f t="shared" si="23"/>
        <v>1391380129</v>
      </c>
      <c r="G400" s="9">
        <f t="shared" si="23"/>
        <v>1529835078</v>
      </c>
      <c r="H400" s="9">
        <f t="shared" si="23"/>
        <v>1629831110</v>
      </c>
      <c r="I400" s="9">
        <f t="shared" si="23"/>
        <v>1705379017</v>
      </c>
      <c r="J400" s="9">
        <f t="shared" si="23"/>
        <v>1794835096</v>
      </c>
      <c r="K400" s="9">
        <f t="shared" si="23"/>
        <v>1878672037</v>
      </c>
      <c r="L400" s="9">
        <f t="shared" si="23"/>
        <v>1995000637</v>
      </c>
      <c r="M400" s="9">
        <f t="shared" si="23"/>
        <v>2072048888</v>
      </c>
      <c r="N400" s="9">
        <f>IFERROR(VLOOKUP($B$396,$4:$124,MATCH($Q400&amp;"/"&amp;N$346,$2:$2,0),FALSE),IFERROR(VLOOKUP($B$396,$4:$124,MATCH($Q399&amp;"/"&amp;N$346,$2:$2,0),FALSE),IFERROR(VLOOKUP($B$396,$4:$124,MATCH($Q398&amp;"/"&amp;N$346,$2:$2,0),FALSE),IFERROR(VLOOKUP($B$396,$4:$124,MATCH($Q397&amp;"/"&amp;N$346,$2:$2,0),FALSE),""))))</f>
        <v>2344998490</v>
      </c>
      <c r="O400" s="9">
        <f>IFERROR(VLOOKUP($B$396,$4:$124,MATCH($Q400&amp;"/"&amp;O$346,$2:$2,0),FALSE),IFERROR(VLOOKUP($B$396,$4:$124,MATCH($Q399&amp;"/"&amp;O$346,$2:$2,0),FALSE),IFERROR(VLOOKUP($B$396,$4:$124,MATCH($Q398&amp;"/"&amp;O$346,$2:$2,0),FALSE),IFERROR(VLOOKUP($B$396,$4:$124,MATCH($Q397&amp;"/"&amp;O$346,$2:$2,0),FALSE),""))))</f>
        <v>2400615388</v>
      </c>
      <c r="P400" s="7">
        <f>RATE(M$346-B$346,,-B400,M400)</f>
        <v>7.1642042192127886E-2</v>
      </c>
      <c r="Q400" s="10" t="s">
        <v>50</v>
      </c>
    </row>
    <row r="401" spans="1:17" x14ac:dyDescent="0.3">
      <c r="A401" s="95"/>
      <c r="B401" s="13">
        <f t="shared" ref="B401:M401" si="24">+B400/B$394</f>
        <v>0.74254645925848484</v>
      </c>
      <c r="C401" s="13">
        <f t="shared" si="24"/>
        <v>0.71804849641643709</v>
      </c>
      <c r="D401" s="13">
        <f t="shared" si="24"/>
        <v>0.70900220874011721</v>
      </c>
      <c r="E401" s="13">
        <f t="shared" si="24"/>
        <v>0.72099401153857678</v>
      </c>
      <c r="F401" s="13">
        <f t="shared" si="24"/>
        <v>0.6697562695700815</v>
      </c>
      <c r="G401" s="13">
        <f t="shared" si="24"/>
        <v>0.66803704131288644</v>
      </c>
      <c r="H401" s="13">
        <f t="shared" si="24"/>
        <v>0.68218414780363468</v>
      </c>
      <c r="I401" s="13">
        <f t="shared" si="24"/>
        <v>0.66738755989278298</v>
      </c>
      <c r="J401" s="13">
        <f t="shared" si="24"/>
        <v>0.63068117100938459</v>
      </c>
      <c r="K401" s="13">
        <f t="shared" si="24"/>
        <v>0.64763018151095531</v>
      </c>
      <c r="L401" s="13">
        <f t="shared" si="24"/>
        <v>0.63231163784864619</v>
      </c>
      <c r="M401" s="13">
        <f t="shared" si="24"/>
        <v>0.62905850650086981</v>
      </c>
      <c r="N401" s="13">
        <f>+N400/N$394</f>
        <v>0.64092050024675884</v>
      </c>
      <c r="O401" s="13">
        <f>+O400/O$394</f>
        <v>0.63725560634329903</v>
      </c>
      <c r="P401" s="7">
        <f>RATE(M$346-B$346,,-B401,M401)</f>
        <v>-1.4965180235917749E-2</v>
      </c>
      <c r="Q401" s="12" t="s">
        <v>51</v>
      </c>
    </row>
    <row r="402" spans="1:17" x14ac:dyDescent="0.3">
      <c r="B402" s="198" t="str">
        <f>+A25</f>
        <v xml:space="preserve">    Interbank And Money Market Items</v>
      </c>
      <c r="C402" s="198"/>
      <c r="D402" s="198"/>
      <c r="E402" s="198"/>
      <c r="F402" s="198"/>
      <c r="G402" s="198"/>
      <c r="H402" s="198"/>
      <c r="I402" s="198"/>
      <c r="J402" s="198"/>
      <c r="K402" s="198"/>
      <c r="L402" s="198"/>
      <c r="M402" s="198"/>
      <c r="N402" s="198"/>
      <c r="O402" s="148"/>
      <c r="P402" s="7"/>
      <c r="Q402" s="3"/>
    </row>
    <row r="403" spans="1:17" x14ac:dyDescent="0.3">
      <c r="B403" s="9">
        <f t="shared" ref="B403:O405" si="25">IFERROR(VLOOKUP($B$402,$4:$124,MATCH($Q403&amp;"/"&amp;B$346,$2:$2,0),FALSE),"")</f>
        <v>15775934</v>
      </c>
      <c r="C403" s="9">
        <f t="shared" si="25"/>
        <v>12585610</v>
      </c>
      <c r="D403" s="9">
        <f t="shared" si="25"/>
        <v>43577372</v>
      </c>
      <c r="E403" s="9">
        <f t="shared" si="25"/>
        <v>63245519</v>
      </c>
      <c r="F403" s="9">
        <f t="shared" si="25"/>
        <v>96230939</v>
      </c>
      <c r="G403" s="9">
        <f t="shared" si="25"/>
        <v>131167388</v>
      </c>
      <c r="H403" s="9">
        <f t="shared" si="25"/>
        <v>158112473</v>
      </c>
      <c r="I403" s="9">
        <f t="shared" si="25"/>
        <v>111528328</v>
      </c>
      <c r="J403" s="9">
        <f t="shared" si="25"/>
        <v>76070191</v>
      </c>
      <c r="K403" s="9">
        <f t="shared" si="25"/>
        <v>159884295</v>
      </c>
      <c r="L403" s="9">
        <f t="shared" si="25"/>
        <v>67083504</v>
      </c>
      <c r="M403" s="9">
        <f t="shared" si="25"/>
        <v>106980827</v>
      </c>
      <c r="N403" s="9">
        <f t="shared" si="25"/>
        <v>104027173</v>
      </c>
      <c r="O403" s="9">
        <f t="shared" si="25"/>
        <v>137649043</v>
      </c>
      <c r="P403" s="7"/>
      <c r="Q403" s="10" t="s">
        <v>47</v>
      </c>
    </row>
    <row r="404" spans="1:17" x14ac:dyDescent="0.3">
      <c r="B404" s="9">
        <f t="shared" si="25"/>
        <v>13393049</v>
      </c>
      <c r="C404" s="9">
        <f t="shared" si="25"/>
        <v>31396314</v>
      </c>
      <c r="D404" s="9">
        <f t="shared" si="25"/>
        <v>43493537.409999996</v>
      </c>
      <c r="E404" s="9">
        <f t="shared" si="25"/>
        <v>49211659</v>
      </c>
      <c r="F404" s="9">
        <f t="shared" si="25"/>
        <v>97271515</v>
      </c>
      <c r="G404" s="9">
        <f t="shared" si="25"/>
        <v>191070830</v>
      </c>
      <c r="H404" s="9">
        <f t="shared" si="25"/>
        <v>149200580</v>
      </c>
      <c r="I404" s="9">
        <f t="shared" si="25"/>
        <v>109710399</v>
      </c>
      <c r="J404" s="9">
        <f t="shared" si="25"/>
        <v>141761354</v>
      </c>
      <c r="K404" s="9">
        <f t="shared" si="25"/>
        <v>102345271</v>
      </c>
      <c r="L404" s="9">
        <f t="shared" si="25"/>
        <v>133604224</v>
      </c>
      <c r="M404" s="9">
        <f t="shared" si="25"/>
        <v>146987477</v>
      </c>
      <c r="N404" s="9">
        <f t="shared" si="25"/>
        <v>127766916</v>
      </c>
      <c r="O404" s="9" t="str">
        <f t="shared" si="25"/>
        <v/>
      </c>
      <c r="P404" s="7"/>
      <c r="Q404" s="10" t="s">
        <v>48</v>
      </c>
    </row>
    <row r="405" spans="1:17" x14ac:dyDescent="0.3">
      <c r="B405" s="9">
        <f t="shared" si="25"/>
        <v>15961932</v>
      </c>
      <c r="C405" s="9">
        <f t="shared" si="25"/>
        <v>48968671</v>
      </c>
      <c r="D405" s="9">
        <f t="shared" si="25"/>
        <v>40257829</v>
      </c>
      <c r="E405" s="9">
        <f t="shared" si="25"/>
        <v>94176060</v>
      </c>
      <c r="F405" s="9">
        <f t="shared" si="25"/>
        <v>108373589</v>
      </c>
      <c r="G405" s="9">
        <f t="shared" si="25"/>
        <v>117205186</v>
      </c>
      <c r="H405" s="9">
        <f t="shared" si="25"/>
        <v>149034199</v>
      </c>
      <c r="I405" s="9">
        <f t="shared" si="25"/>
        <v>90257009</v>
      </c>
      <c r="J405" s="9">
        <f t="shared" si="25"/>
        <v>122452133</v>
      </c>
      <c r="K405" s="9">
        <f t="shared" si="25"/>
        <v>84238800</v>
      </c>
      <c r="L405" s="9">
        <f t="shared" si="25"/>
        <v>123054579</v>
      </c>
      <c r="M405" s="9">
        <f t="shared" si="25"/>
        <v>133472788</v>
      </c>
      <c r="N405" s="9">
        <f t="shared" si="25"/>
        <v>113937527</v>
      </c>
      <c r="O405" s="9" t="str">
        <f t="shared" si="25"/>
        <v/>
      </c>
      <c r="P405" s="7"/>
      <c r="Q405" s="10" t="s">
        <v>49</v>
      </c>
    </row>
    <row r="406" spans="1:17" x14ac:dyDescent="0.3">
      <c r="B406" s="9">
        <f t="shared" ref="B406:M406" si="26">IFERROR(VLOOKUP($B$402,$4:$124,MATCH($Q406&amp;"/"&amp;B$346,$2:$2,0),FALSE),"")</f>
        <v>18910593</v>
      </c>
      <c r="C406" s="9">
        <f t="shared" si="26"/>
        <v>46985385.289999999</v>
      </c>
      <c r="D406" s="9">
        <f t="shared" si="26"/>
        <v>33899714.43</v>
      </c>
      <c r="E406" s="9">
        <f t="shared" si="26"/>
        <v>53340485</v>
      </c>
      <c r="F406" s="9">
        <f t="shared" si="26"/>
        <v>174003860</v>
      </c>
      <c r="G406" s="9">
        <f t="shared" si="26"/>
        <v>167402851</v>
      </c>
      <c r="H406" s="9">
        <f t="shared" si="26"/>
        <v>75693710</v>
      </c>
      <c r="I406" s="9">
        <f t="shared" si="26"/>
        <v>71465737</v>
      </c>
      <c r="J406" s="9">
        <f t="shared" si="26"/>
        <v>160052342</v>
      </c>
      <c r="K406" s="9">
        <f t="shared" si="26"/>
        <v>69288567</v>
      </c>
      <c r="L406" s="9">
        <f t="shared" si="26"/>
        <v>128003006</v>
      </c>
      <c r="M406" s="9">
        <f t="shared" si="26"/>
        <v>81628362</v>
      </c>
      <c r="N406" s="9">
        <f>IFERROR(VLOOKUP($B$402,$4:$124,MATCH($Q406&amp;"/"&amp;N$346,$2:$2,0),FALSE),IFERROR(VLOOKUP($B$402,$4:$124,MATCH($Q405&amp;"/"&amp;N$346,$2:$2,0),FALSE),IFERROR(VLOOKUP($B$402,$4:$124,MATCH($Q404&amp;"/"&amp;N$346,$2:$2,0),FALSE),IFERROR(VLOOKUP($B$402,$4:$124,MATCH($Q403&amp;"/"&amp;N$346,$2:$2,0),FALSE),""))))</f>
        <v>87797449</v>
      </c>
      <c r="O406" s="9">
        <f>IFERROR(VLOOKUP($B$402,$4:$124,MATCH($Q406&amp;"/"&amp;O$346,$2:$2,0),FALSE),IFERROR(VLOOKUP($B$402,$4:$124,MATCH($Q405&amp;"/"&amp;O$346,$2:$2,0),FALSE),IFERROR(VLOOKUP($B$402,$4:$124,MATCH($Q404&amp;"/"&amp;O$346,$2:$2,0),FALSE),IFERROR(VLOOKUP($B$402,$4:$124,MATCH($Q403&amp;"/"&amp;O$346,$2:$2,0),FALSE),""))))</f>
        <v>137649043</v>
      </c>
      <c r="P406" s="7">
        <f>RATE(M$346-B$346,,-B406,M406)</f>
        <v>0.14219335803565744</v>
      </c>
      <c r="Q406" s="10" t="s">
        <v>50</v>
      </c>
    </row>
    <row r="407" spans="1:17" x14ac:dyDescent="0.3">
      <c r="B407" s="13">
        <f t="shared" ref="B407:M407" si="27">+B406/B$394</f>
        <v>1.4506944776815581E-2</v>
      </c>
      <c r="C407" s="13">
        <f t="shared" si="27"/>
        <v>3.4585407098926886E-2</v>
      </c>
      <c r="D407" s="13">
        <f t="shared" si="27"/>
        <v>2.1849250475120294E-2</v>
      </c>
      <c r="E407" s="13">
        <f t="shared" si="27"/>
        <v>3.0958993781581626E-2</v>
      </c>
      <c r="F407" s="13">
        <f t="shared" si="27"/>
        <v>8.3758689473417594E-2</v>
      </c>
      <c r="G407" s="13">
        <f t="shared" si="27"/>
        <v>7.3100236030397767E-2</v>
      </c>
      <c r="H407" s="13">
        <f t="shared" si="27"/>
        <v>3.1682453926435025E-2</v>
      </c>
      <c r="I407" s="13">
        <f t="shared" si="27"/>
        <v>2.7967591577543947E-2</v>
      </c>
      <c r="J407" s="13">
        <f t="shared" si="27"/>
        <v>5.624026335361703E-2</v>
      </c>
      <c r="K407" s="13">
        <f t="shared" si="27"/>
        <v>2.3885684323327151E-2</v>
      </c>
      <c r="L407" s="13">
        <f t="shared" si="27"/>
        <v>4.0570308035149806E-2</v>
      </c>
      <c r="M407" s="13">
        <f t="shared" si="27"/>
        <v>2.4781758666609394E-2</v>
      </c>
      <c r="N407" s="13">
        <f>+N406/N$394</f>
        <v>2.3996256361542175E-2</v>
      </c>
      <c r="O407" s="13">
        <f>+O406/O$394</f>
        <v>3.6539640959570421E-2</v>
      </c>
      <c r="P407" s="7">
        <f>RATE(M$346-B$346,,-B407,M407)</f>
        <v>4.9884368353378936E-2</v>
      </c>
      <c r="Q407" s="12" t="s">
        <v>51</v>
      </c>
    </row>
    <row r="408" spans="1:17" x14ac:dyDescent="0.3">
      <c r="B408" s="194" t="str">
        <f>+A32</f>
        <v xml:space="preserve">    Debts Issued And Borrowings</v>
      </c>
      <c r="C408" s="194"/>
      <c r="D408" s="194"/>
      <c r="E408" s="194"/>
      <c r="F408" s="194"/>
      <c r="G408" s="194"/>
      <c r="H408" s="194"/>
      <c r="I408" s="194"/>
      <c r="J408" s="194"/>
      <c r="K408" s="194"/>
      <c r="L408" s="194"/>
      <c r="M408" s="194"/>
      <c r="N408" s="194"/>
      <c r="O408" s="147"/>
      <c r="P408" s="7"/>
      <c r="Q408" s="3"/>
    </row>
    <row r="409" spans="1:17" x14ac:dyDescent="0.3">
      <c r="B409" s="9">
        <f t="shared" ref="B409:O411" si="28">IFERROR(VLOOKUP($B$408,$4:$124,MATCH($Q409&amp;"/"&amp;B$346,$2:$2,0),FALSE),"")</f>
        <v>55726083</v>
      </c>
      <c r="C409" s="9">
        <f t="shared" si="28"/>
        <v>113157431</v>
      </c>
      <c r="D409" s="9">
        <f t="shared" si="28"/>
        <v>98706768</v>
      </c>
      <c r="E409" s="9">
        <f t="shared" si="28"/>
        <v>104495994</v>
      </c>
      <c r="F409" s="9">
        <f t="shared" si="28"/>
        <v>84333014</v>
      </c>
      <c r="G409" s="9">
        <f t="shared" si="28"/>
        <v>84572017</v>
      </c>
      <c r="H409" s="9">
        <f t="shared" si="28"/>
        <v>62910166</v>
      </c>
      <c r="I409" s="9">
        <f t="shared" si="28"/>
        <v>84794003</v>
      </c>
      <c r="J409" s="9">
        <f t="shared" si="28"/>
        <v>89675851</v>
      </c>
      <c r="K409" s="9">
        <f t="shared" si="28"/>
        <v>72425821</v>
      </c>
      <c r="L409" s="9">
        <f t="shared" si="28"/>
        <v>65835119</v>
      </c>
      <c r="M409" s="9">
        <f t="shared" si="28"/>
        <v>69947094</v>
      </c>
      <c r="N409" s="9">
        <f t="shared" si="28"/>
        <v>87937457</v>
      </c>
      <c r="O409" s="9">
        <f t="shared" si="28"/>
        <v>69253659</v>
      </c>
      <c r="P409" s="7"/>
      <c r="Q409" s="10" t="s">
        <v>47</v>
      </c>
    </row>
    <row r="410" spans="1:17" x14ac:dyDescent="0.3">
      <c r="B410" s="9">
        <f t="shared" si="28"/>
        <v>69838550</v>
      </c>
      <c r="C410" s="9">
        <f t="shared" si="28"/>
        <v>80147810</v>
      </c>
      <c r="D410" s="9">
        <f t="shared" si="28"/>
        <v>100851352.81</v>
      </c>
      <c r="E410" s="9">
        <f t="shared" si="28"/>
        <v>99917587</v>
      </c>
      <c r="F410" s="9">
        <f t="shared" si="28"/>
        <v>76549070</v>
      </c>
      <c r="G410" s="9">
        <f t="shared" si="28"/>
        <v>95517181</v>
      </c>
      <c r="H410" s="9">
        <f t="shared" si="28"/>
        <v>73985636</v>
      </c>
      <c r="I410" s="9">
        <f t="shared" si="28"/>
        <v>83193244</v>
      </c>
      <c r="J410" s="9">
        <f t="shared" si="28"/>
        <v>80267658</v>
      </c>
      <c r="K410" s="9">
        <f t="shared" si="28"/>
        <v>72148866</v>
      </c>
      <c r="L410" s="9">
        <f t="shared" si="28"/>
        <v>67990043</v>
      </c>
      <c r="M410" s="9">
        <f t="shared" si="28"/>
        <v>68617839</v>
      </c>
      <c r="N410" s="9">
        <f t="shared" si="28"/>
        <v>71427005</v>
      </c>
      <c r="O410" s="9" t="str">
        <f t="shared" si="28"/>
        <v/>
      </c>
      <c r="P410" s="7"/>
      <c r="Q410" s="10" t="s">
        <v>48</v>
      </c>
    </row>
    <row r="411" spans="1:17" x14ac:dyDescent="0.3">
      <c r="B411" s="9">
        <f t="shared" si="28"/>
        <v>84397105</v>
      </c>
      <c r="C411" s="9">
        <f t="shared" si="28"/>
        <v>80610592</v>
      </c>
      <c r="D411" s="9">
        <f t="shared" si="28"/>
        <v>78597305</v>
      </c>
      <c r="E411" s="9">
        <f t="shared" si="28"/>
        <v>76728892</v>
      </c>
      <c r="F411" s="9">
        <f t="shared" si="28"/>
        <v>86951816</v>
      </c>
      <c r="G411" s="9">
        <f t="shared" si="28"/>
        <v>87559116</v>
      </c>
      <c r="H411" s="9">
        <f t="shared" si="28"/>
        <v>72928795</v>
      </c>
      <c r="I411" s="9">
        <f t="shared" si="28"/>
        <v>79098721</v>
      </c>
      <c r="J411" s="9">
        <f t="shared" si="28"/>
        <v>81079352</v>
      </c>
      <c r="K411" s="9">
        <f t="shared" si="28"/>
        <v>71205282</v>
      </c>
      <c r="L411" s="9">
        <f t="shared" si="28"/>
        <v>66944881</v>
      </c>
      <c r="M411" s="9">
        <f t="shared" si="28"/>
        <v>68449146</v>
      </c>
      <c r="N411" s="9">
        <f t="shared" si="28"/>
        <v>73406026</v>
      </c>
      <c r="O411" s="9" t="str">
        <f t="shared" si="28"/>
        <v/>
      </c>
      <c r="P411" s="7"/>
      <c r="Q411" s="10" t="s">
        <v>49</v>
      </c>
    </row>
    <row r="412" spans="1:17" x14ac:dyDescent="0.3">
      <c r="B412" s="9">
        <f t="shared" ref="B412:M412" si="29">IFERROR(VLOOKUP($B$408,$4:$124,MATCH($Q412&amp;"/"&amp;B$346,$2:$2,0),FALSE),"")</f>
        <v>138158882</v>
      </c>
      <c r="C412" s="9">
        <f t="shared" si="29"/>
        <v>78970753.989999995</v>
      </c>
      <c r="D412" s="9">
        <f t="shared" si="29"/>
        <v>96684035.040000007</v>
      </c>
      <c r="E412" s="9">
        <f t="shared" si="29"/>
        <v>70303494</v>
      </c>
      <c r="F412" s="9">
        <f t="shared" si="29"/>
        <v>87394426</v>
      </c>
      <c r="G412" s="9">
        <f t="shared" si="29"/>
        <v>71517579</v>
      </c>
      <c r="H412" s="9">
        <f t="shared" si="29"/>
        <v>87313756</v>
      </c>
      <c r="I412" s="9">
        <f t="shared" si="29"/>
        <v>85577772</v>
      </c>
      <c r="J412" s="9">
        <f t="shared" si="29"/>
        <v>96375833</v>
      </c>
      <c r="K412" s="9">
        <f t="shared" si="29"/>
        <v>70575042</v>
      </c>
      <c r="L412" s="9">
        <f t="shared" si="29"/>
        <v>70566887</v>
      </c>
      <c r="M412" s="9">
        <f t="shared" si="29"/>
        <v>81824302</v>
      </c>
      <c r="N412" s="9">
        <f>IFERROR(VLOOKUP($B$408,$4:$124,MATCH($Q412&amp;"/"&amp;N$346,$2:$2,0),FALSE),IFERROR(VLOOKUP($B$408,$4:$124,MATCH($Q411&amp;"/"&amp;N$346,$2:$2,0),FALSE),IFERROR(VLOOKUP($B$408,$4:$124,MATCH($Q410&amp;"/"&amp;N$346,$2:$2,0),FALSE),IFERROR(VLOOKUP($B$408,$4:$124,MATCH($Q409&amp;"/"&amp;N$346,$2:$2,0),FALSE),""))))</f>
        <v>69389789</v>
      </c>
      <c r="O412" s="9">
        <f>IFERROR(VLOOKUP($B$408,$4:$124,MATCH($Q412&amp;"/"&amp;O$346,$2:$2,0),FALSE),IFERROR(VLOOKUP($B$408,$4:$124,MATCH($Q411&amp;"/"&amp;O$346,$2:$2,0),FALSE),IFERROR(VLOOKUP($B$408,$4:$124,MATCH($Q410&amp;"/"&amp;O$346,$2:$2,0),FALSE),IFERROR(VLOOKUP($B$408,$4:$124,MATCH($Q409&amp;"/"&amp;O$346,$2:$2,0),FALSE),""))))</f>
        <v>69253659</v>
      </c>
      <c r="P412" s="7">
        <f>RATE(M$346-B$346,,-B412,M412)</f>
        <v>-4.6504824561669274E-2</v>
      </c>
      <c r="Q412" s="10" t="s">
        <v>50</v>
      </c>
    </row>
    <row r="413" spans="1:17" x14ac:dyDescent="0.3">
      <c r="B413" s="13">
        <f t="shared" ref="B413:M413" si="30">+B412/B$394</f>
        <v>0.10598627296354907</v>
      </c>
      <c r="C413" s="13">
        <f t="shared" si="30"/>
        <v>5.8129472788097984E-2</v>
      </c>
      <c r="D413" s="13">
        <f t="shared" si="30"/>
        <v>6.2315383302014069E-2</v>
      </c>
      <c r="E413" s="13">
        <f t="shared" si="30"/>
        <v>4.0804380267060958E-2</v>
      </c>
      <c r="F413" s="13">
        <f t="shared" si="30"/>
        <v>4.2068277043058544E-2</v>
      </c>
      <c r="G413" s="13">
        <f t="shared" si="30"/>
        <v>3.1229766243483028E-2</v>
      </c>
      <c r="H413" s="13">
        <f t="shared" si="30"/>
        <v>3.6546154913188821E-2</v>
      </c>
      <c r="I413" s="13">
        <f t="shared" si="30"/>
        <v>3.3490232884776323E-2</v>
      </c>
      <c r="J413" s="13">
        <f t="shared" si="30"/>
        <v>3.3865185358201225E-2</v>
      </c>
      <c r="K413" s="13">
        <f t="shared" si="30"/>
        <v>2.4329167816640736E-2</v>
      </c>
      <c r="L413" s="13">
        <f t="shared" si="30"/>
        <v>2.2366039924653084E-2</v>
      </c>
      <c r="M413" s="13">
        <f t="shared" si="30"/>
        <v>2.4841244581482159E-2</v>
      </c>
      <c r="N413" s="13">
        <f>+N412/N$394</f>
        <v>1.8965188450034799E-2</v>
      </c>
      <c r="O413" s="13">
        <f>+O412/O$394</f>
        <v>1.8383737219273822E-2</v>
      </c>
      <c r="P413" s="7">
        <f>RATE(M$346-B$346,,-B413,M413)</f>
        <v>-0.12356373555256005</v>
      </c>
      <c r="Q413" s="12" t="s">
        <v>51</v>
      </c>
    </row>
    <row r="414" spans="1:17" x14ac:dyDescent="0.3">
      <c r="B414" s="194" t="s">
        <v>32</v>
      </c>
      <c r="C414" s="194"/>
      <c r="D414" s="194"/>
      <c r="E414" s="194"/>
      <c r="F414" s="194"/>
      <c r="G414" s="194"/>
      <c r="H414" s="194"/>
      <c r="I414" s="194"/>
      <c r="J414" s="194"/>
      <c r="K414" s="194"/>
      <c r="L414" s="194"/>
      <c r="M414" s="194"/>
      <c r="N414" s="194"/>
      <c r="O414" s="147"/>
      <c r="P414" s="7"/>
      <c r="Q414" s="3"/>
    </row>
    <row r="415" spans="1:17" x14ac:dyDescent="0.3">
      <c r="B415" s="9">
        <f t="shared" ref="B415:N415" si="31">IFERROR(B397+B403+B409,"")</f>
        <v>947114971</v>
      </c>
      <c r="C415" s="9">
        <f t="shared" si="31"/>
        <v>1039849491</v>
      </c>
      <c r="D415" s="9">
        <f t="shared" si="31"/>
        <v>1150220380</v>
      </c>
      <c r="E415" s="9">
        <f t="shared" si="31"/>
        <v>1350131822</v>
      </c>
      <c r="F415" s="9">
        <f t="shared" si="31"/>
        <v>1486250841</v>
      </c>
      <c r="G415" s="9">
        <f t="shared" si="31"/>
        <v>1644057438</v>
      </c>
      <c r="H415" s="9">
        <f t="shared" si="31"/>
        <v>1774921457</v>
      </c>
      <c r="I415" s="9">
        <f t="shared" si="31"/>
        <v>1849713427</v>
      </c>
      <c r="J415" s="9">
        <f t="shared" si="31"/>
        <v>1913380470</v>
      </c>
      <c r="K415" s="9">
        <f t="shared" si="31"/>
        <v>2027382146</v>
      </c>
      <c r="L415" s="9">
        <f t="shared" si="31"/>
        <v>2071090023</v>
      </c>
      <c r="M415" s="9">
        <f t="shared" si="31"/>
        <v>2155765158</v>
      </c>
      <c r="N415" s="9">
        <f t="shared" si="31"/>
        <v>2394076315</v>
      </c>
      <c r="O415" s="9">
        <f>IFERROR(O397+O403+O409,"")</f>
        <v>2607518090</v>
      </c>
      <c r="P415" s="7"/>
      <c r="Q415" s="10" t="s">
        <v>47</v>
      </c>
    </row>
    <row r="416" spans="1:17" x14ac:dyDescent="0.3">
      <c r="B416" s="9">
        <f t="shared" ref="B416:O416" si="32">IFERROR(B398+B404+B410,"")</f>
        <v>920361098</v>
      </c>
      <c r="C416" s="9">
        <f t="shared" si="32"/>
        <v>1020569524</v>
      </c>
      <c r="D416" s="9">
        <f t="shared" si="32"/>
        <v>1172872316.54</v>
      </c>
      <c r="E416" s="9">
        <f t="shared" si="32"/>
        <v>1351633890</v>
      </c>
      <c r="F416" s="9">
        <f t="shared" si="32"/>
        <v>1499450860</v>
      </c>
      <c r="G416" s="9">
        <f t="shared" si="32"/>
        <v>1753645835</v>
      </c>
      <c r="H416" s="9">
        <f t="shared" si="32"/>
        <v>1790685362</v>
      </c>
      <c r="I416" s="9">
        <f t="shared" si="32"/>
        <v>1862078026</v>
      </c>
      <c r="J416" s="9">
        <f t="shared" si="32"/>
        <v>1964142553</v>
      </c>
      <c r="K416" s="9">
        <f t="shared" si="32"/>
        <v>2013561631</v>
      </c>
      <c r="L416" s="9">
        <f t="shared" si="32"/>
        <v>2104129257</v>
      </c>
      <c r="M416" s="9">
        <f t="shared" si="32"/>
        <v>2220558468</v>
      </c>
      <c r="N416" s="9">
        <f t="shared" si="32"/>
        <v>2507191249</v>
      </c>
      <c r="O416" s="9" t="str">
        <f t="shared" si="32"/>
        <v/>
      </c>
      <c r="P416" s="7"/>
      <c r="Q416" s="10" t="s">
        <v>48</v>
      </c>
    </row>
    <row r="417" spans="1:17" x14ac:dyDescent="0.3">
      <c r="B417" s="9">
        <f t="shared" ref="B417:O417" si="33">IFERROR(B399+B405+B411,"")</f>
        <v>972575949</v>
      </c>
      <c r="C417" s="9">
        <f t="shared" si="33"/>
        <v>1067769328</v>
      </c>
      <c r="D417" s="9">
        <f t="shared" si="33"/>
        <v>1161171901</v>
      </c>
      <c r="E417" s="9">
        <f t="shared" si="33"/>
        <v>1426081785</v>
      </c>
      <c r="F417" s="9">
        <f t="shared" si="33"/>
        <v>1593619972</v>
      </c>
      <c r="G417" s="9">
        <f t="shared" si="33"/>
        <v>1756980967</v>
      </c>
      <c r="H417" s="9">
        <f t="shared" si="33"/>
        <v>1843019272</v>
      </c>
      <c r="I417" s="9">
        <f t="shared" si="33"/>
        <v>1846363856</v>
      </c>
      <c r="J417" s="9">
        <f t="shared" si="33"/>
        <v>1977908022</v>
      </c>
      <c r="K417" s="9">
        <f t="shared" si="33"/>
        <v>1999871163</v>
      </c>
      <c r="L417" s="9">
        <f t="shared" si="33"/>
        <v>2111445320</v>
      </c>
      <c r="M417" s="9">
        <f t="shared" si="33"/>
        <v>2200808402</v>
      </c>
      <c r="N417" s="9">
        <f t="shared" si="33"/>
        <v>2461193545</v>
      </c>
      <c r="O417" s="9" t="str">
        <f t="shared" si="33"/>
        <v/>
      </c>
      <c r="P417" s="7"/>
      <c r="Q417" s="10" t="s">
        <v>49</v>
      </c>
    </row>
    <row r="418" spans="1:17" x14ac:dyDescent="0.3">
      <c r="B418" s="9">
        <f t="shared" ref="B418:O418" si="34">IFERROR(B400+B406+B412,"")</f>
        <v>1125019246</v>
      </c>
      <c r="C418" s="9">
        <f t="shared" si="34"/>
        <v>1101448061.77</v>
      </c>
      <c r="D418" s="9">
        <f t="shared" si="34"/>
        <v>1230620221.3800001</v>
      </c>
      <c r="E418" s="9">
        <f t="shared" si="34"/>
        <v>1365873314</v>
      </c>
      <c r="F418" s="9">
        <f t="shared" si="34"/>
        <v>1652778415</v>
      </c>
      <c r="G418" s="9">
        <f t="shared" si="34"/>
        <v>1768755508</v>
      </c>
      <c r="H418" s="9">
        <f t="shared" si="34"/>
        <v>1792838576</v>
      </c>
      <c r="I418" s="9">
        <f t="shared" si="34"/>
        <v>1862422526</v>
      </c>
      <c r="J418" s="9">
        <f t="shared" si="34"/>
        <v>2051263271</v>
      </c>
      <c r="K418" s="9">
        <f t="shared" si="34"/>
        <v>2018535646</v>
      </c>
      <c r="L418" s="9">
        <f t="shared" si="34"/>
        <v>2193570530</v>
      </c>
      <c r="M418" s="9">
        <f t="shared" si="34"/>
        <v>2235501552</v>
      </c>
      <c r="N418" s="9">
        <f t="shared" si="34"/>
        <v>2502185728</v>
      </c>
      <c r="O418" s="9">
        <f t="shared" si="34"/>
        <v>2607518090</v>
      </c>
      <c r="P418" s="7">
        <f>RATE(M$346-B$346,,-B418,M418)</f>
        <v>6.4413702452185806E-2</v>
      </c>
      <c r="Q418" s="10" t="s">
        <v>50</v>
      </c>
    </row>
    <row r="419" spans="1:17" s="98" customFormat="1" x14ac:dyDescent="0.3">
      <c r="A419" s="97"/>
      <c r="B419" s="14">
        <f t="shared" ref="B419:O419" si="35">+B418/B$437</f>
        <v>9.8978892791073534</v>
      </c>
      <c r="C419" s="14">
        <f t="shared" si="35"/>
        <v>8.9500315207590617</v>
      </c>
      <c r="D419" s="14">
        <f t="shared" si="35"/>
        <v>9.1195764098661058</v>
      </c>
      <c r="E419" s="14">
        <f t="shared" si="35"/>
        <v>8.8235421562054963</v>
      </c>
      <c r="F419" s="14">
        <f t="shared" si="35"/>
        <v>8.9365655015279799</v>
      </c>
      <c r="G419" s="14">
        <f t="shared" si="35"/>
        <v>8.0679510990314647</v>
      </c>
      <c r="H419" s="14">
        <f t="shared" si="35"/>
        <v>6.9744179706375</v>
      </c>
      <c r="I419" s="14">
        <f t="shared" si="35"/>
        <v>6.5165303137213035</v>
      </c>
      <c r="J419" s="14">
        <f t="shared" si="35"/>
        <v>6.3754096615159721</v>
      </c>
      <c r="K419" s="14">
        <f t="shared" si="35"/>
        <v>5.7899889872252377</v>
      </c>
      <c r="L419" s="14">
        <f t="shared" si="35"/>
        <v>5.8293510348710669</v>
      </c>
      <c r="M419" s="14">
        <f t="shared" si="35"/>
        <v>5.5013157609953982</v>
      </c>
      <c r="N419" s="14">
        <f t="shared" si="35"/>
        <v>5.6910588252365759</v>
      </c>
      <c r="O419" s="14">
        <f t="shared" si="35"/>
        <v>5.7684721168172919</v>
      </c>
      <c r="P419" s="7">
        <f>RATE(M$346-B$346,,-B419,M419)</f>
        <v>-5.1993596098828671E-2</v>
      </c>
      <c r="Q419" s="15" t="s">
        <v>52</v>
      </c>
    </row>
    <row r="420" spans="1:17" x14ac:dyDescent="0.3">
      <c r="B420" s="197" t="s">
        <v>931</v>
      </c>
      <c r="C420" s="197"/>
      <c r="D420" s="197"/>
      <c r="E420" s="197"/>
      <c r="F420" s="197"/>
      <c r="G420" s="197"/>
      <c r="H420" s="197"/>
      <c r="I420" s="197"/>
      <c r="J420" s="197"/>
      <c r="K420" s="197"/>
      <c r="L420" s="197"/>
      <c r="M420" s="197"/>
      <c r="N420" s="197"/>
      <c r="O420" s="146"/>
      <c r="P420" s="7"/>
      <c r="Q420" s="3"/>
    </row>
    <row r="421" spans="1:17" x14ac:dyDescent="0.3">
      <c r="B421" s="9">
        <f t="shared" ref="B421:O423" si="36">IFERROR(VLOOKUP($B$420,$4:$124,MATCH($Q421&amp;"/"&amp;B$346,$2:$2,0),FALSE),"")</f>
        <v>994130212</v>
      </c>
      <c r="C421" s="9">
        <f t="shared" si="36"/>
        <v>1100247333</v>
      </c>
      <c r="D421" s="9">
        <f t="shared" si="36"/>
        <v>1284712239</v>
      </c>
      <c r="E421" s="9">
        <f t="shared" si="36"/>
        <v>1525739121</v>
      </c>
      <c r="F421" s="9">
        <f t="shared" si="36"/>
        <v>1677982396</v>
      </c>
      <c r="G421" s="9">
        <f t="shared" si="36"/>
        <v>1896631742</v>
      </c>
      <c r="H421" s="9">
        <f t="shared" si="36"/>
        <v>2057978524</v>
      </c>
      <c r="I421" s="9">
        <f t="shared" si="36"/>
        <v>2180644953</v>
      </c>
      <c r="J421" s="9">
        <f t="shared" si="36"/>
        <v>2325309485</v>
      </c>
      <c r="K421" s="9">
        <f t="shared" si="36"/>
        <v>2480723467</v>
      </c>
      <c r="L421" s="9">
        <f t="shared" si="36"/>
        <v>2593729763</v>
      </c>
      <c r="M421" s="9">
        <f t="shared" si="36"/>
        <v>2714117289</v>
      </c>
      <c r="N421" s="9">
        <f t="shared" si="36"/>
        <v>3033814358</v>
      </c>
      <c r="O421" s="9">
        <f t="shared" si="36"/>
        <v>3260148688</v>
      </c>
      <c r="P421" s="7"/>
      <c r="Q421" s="10" t="s">
        <v>47</v>
      </c>
    </row>
    <row r="422" spans="1:17" x14ac:dyDescent="0.3">
      <c r="B422" s="9">
        <f t="shared" si="36"/>
        <v>967943732</v>
      </c>
      <c r="C422" s="9">
        <f t="shared" si="36"/>
        <v>1070518400</v>
      </c>
      <c r="D422" s="9">
        <f t="shared" si="36"/>
        <v>1317487401.3900001</v>
      </c>
      <c r="E422" s="9">
        <f t="shared" si="36"/>
        <v>1517804163</v>
      </c>
      <c r="F422" s="9">
        <f t="shared" si="36"/>
        <v>1703375844</v>
      </c>
      <c r="G422" s="9">
        <f t="shared" si="36"/>
        <v>2007654092</v>
      </c>
      <c r="H422" s="9">
        <f t="shared" si="36"/>
        <v>2080975011</v>
      </c>
      <c r="I422" s="9">
        <f t="shared" si="36"/>
        <v>2213567663</v>
      </c>
      <c r="J422" s="9">
        <f t="shared" si="36"/>
        <v>2375344847</v>
      </c>
      <c r="K422" s="9">
        <f t="shared" si="36"/>
        <v>2484351923</v>
      </c>
      <c r="L422" s="9">
        <f t="shared" si="36"/>
        <v>2624009967</v>
      </c>
      <c r="M422" s="9">
        <f t="shared" si="36"/>
        <v>2813768779</v>
      </c>
      <c r="N422" s="9">
        <f t="shared" si="36"/>
        <v>3135107579</v>
      </c>
      <c r="O422" s="9" t="str">
        <f t="shared" si="36"/>
        <v/>
      </c>
      <c r="P422" s="7"/>
      <c r="Q422" s="10" t="s">
        <v>48</v>
      </c>
    </row>
    <row r="423" spans="1:17" x14ac:dyDescent="0.3">
      <c r="B423" s="9">
        <f t="shared" si="36"/>
        <v>1015855527</v>
      </c>
      <c r="C423" s="9">
        <f t="shared" si="36"/>
        <v>1122740146</v>
      </c>
      <c r="D423" s="9">
        <f t="shared" si="36"/>
        <v>1314832054</v>
      </c>
      <c r="E423" s="9">
        <f t="shared" si="36"/>
        <v>1616976746</v>
      </c>
      <c r="F423" s="9">
        <f t="shared" si="36"/>
        <v>1812025897</v>
      </c>
      <c r="G423" s="9">
        <f t="shared" si="36"/>
        <v>2013315040</v>
      </c>
      <c r="H423" s="9">
        <f t="shared" si="36"/>
        <v>2143652667</v>
      </c>
      <c r="I423" s="9">
        <f t="shared" si="36"/>
        <v>2231866555</v>
      </c>
      <c r="J423" s="9">
        <f t="shared" si="36"/>
        <v>2400371869</v>
      </c>
      <c r="K423" s="9">
        <f t="shared" si="36"/>
        <v>2483603353</v>
      </c>
      <c r="L423" s="9">
        <f t="shared" si="36"/>
        <v>2640480385</v>
      </c>
      <c r="M423" s="9">
        <f t="shared" si="36"/>
        <v>2791550954</v>
      </c>
      <c r="N423" s="9">
        <f t="shared" si="36"/>
        <v>3089066396</v>
      </c>
      <c r="O423" s="9" t="str">
        <f t="shared" si="36"/>
        <v/>
      </c>
      <c r="P423" s="7"/>
      <c r="Q423" s="10" t="s">
        <v>49</v>
      </c>
    </row>
    <row r="424" spans="1:17" x14ac:dyDescent="0.3">
      <c r="B424" s="9">
        <f t="shared" ref="B424:M424" si="37">IFERROR(VLOOKUP($B$420,$4:$124,MATCH($Q424&amp;"/"&amp;B$346,$2:$2,0),FALSE),"")</f>
        <v>1189891896</v>
      </c>
      <c r="C424" s="9">
        <f t="shared" si="37"/>
        <v>1226575997.49</v>
      </c>
      <c r="D424" s="9">
        <f t="shared" si="37"/>
        <v>1406040098.1800001</v>
      </c>
      <c r="E424" s="9">
        <f t="shared" si="37"/>
        <v>1555974442</v>
      </c>
      <c r="F424" s="9">
        <f t="shared" si="37"/>
        <v>1876621230</v>
      </c>
      <c r="G424" s="9">
        <f t="shared" si="37"/>
        <v>2053037874</v>
      </c>
      <c r="H424" s="9">
        <f t="shared" si="37"/>
        <v>2108450738</v>
      </c>
      <c r="I424" s="9">
        <f t="shared" si="37"/>
        <v>2243092423</v>
      </c>
      <c r="J424" s="9">
        <f t="shared" si="37"/>
        <v>2491955984</v>
      </c>
      <c r="K424" s="9">
        <f t="shared" si="37"/>
        <v>2513018479</v>
      </c>
      <c r="L424" s="9">
        <f t="shared" si="37"/>
        <v>2737268887</v>
      </c>
      <c r="M424" s="9">
        <f t="shared" si="37"/>
        <v>2840174270</v>
      </c>
      <c r="N424" s="9">
        <f>IFERROR(VLOOKUP($B$420,$4:$124,MATCH($Q424&amp;"/"&amp;N$346,$2:$2,0),FALSE),IFERROR(VLOOKUP($B$420,$4:$124,MATCH($Q423&amp;"/"&amp;N$346,$2:$2,0),FALSE),IFERROR(VLOOKUP($B$420,$4:$124,MATCH($Q422&amp;"/"&amp;N$346,$2:$2,0),FALSE),IFERROR(VLOOKUP($B$420,$4:$124,MATCH($Q421&amp;"/"&amp;N$346,$2:$2,0),FALSE),""))))</f>
        <v>3167511710</v>
      </c>
      <c r="O424" s="9">
        <f>IFERROR(VLOOKUP($B$420,$4:$124,MATCH($Q424&amp;"/"&amp;O$346,$2:$2,0),FALSE),IFERROR(VLOOKUP($B$420,$4:$124,MATCH($Q423&amp;"/"&amp;O$346,$2:$2,0),FALSE),IFERROR(VLOOKUP($B$420,$4:$124,MATCH($Q422&amp;"/"&amp;O$346,$2:$2,0),FALSE),IFERROR(VLOOKUP($B$420,$4:$124,MATCH($Q421&amp;"/"&amp;O$346,$2:$2,0),FALSE),""))))</f>
        <v>3260148688</v>
      </c>
      <c r="P424" s="7">
        <f>RATE(M$346-B$346,,-B424,M424)</f>
        <v>8.2302999368227575E-2</v>
      </c>
      <c r="Q424" s="10" t="s">
        <v>50</v>
      </c>
    </row>
    <row r="425" spans="1:17" x14ac:dyDescent="0.3">
      <c r="B425" s="13">
        <f t="shared" ref="B425:M425" si="38">+B424/B$394</f>
        <v>0.91280564420440913</v>
      </c>
      <c r="C425" s="13">
        <f t="shared" si="38"/>
        <v>0.90286862498055664</v>
      </c>
      <c r="D425" s="13">
        <f t="shared" si="38"/>
        <v>0.90622953024084074</v>
      </c>
      <c r="E425" s="13">
        <f t="shared" si="38"/>
        <v>0.90309270855294888</v>
      </c>
      <c r="F425" s="13">
        <f t="shared" si="38"/>
        <v>0.90333245976723153</v>
      </c>
      <c r="G425" s="13">
        <f t="shared" si="38"/>
        <v>0.89650535980863333</v>
      </c>
      <c r="H425" s="13">
        <f t="shared" si="38"/>
        <v>0.88251577790073876</v>
      </c>
      <c r="I425" s="13">
        <f t="shared" si="38"/>
        <v>0.87781775422182295</v>
      </c>
      <c r="J425" s="13">
        <f t="shared" si="38"/>
        <v>0.87564017529829008</v>
      </c>
      <c r="K425" s="13">
        <f t="shared" si="38"/>
        <v>0.86630693470802678</v>
      </c>
      <c r="L425" s="13">
        <f t="shared" si="38"/>
        <v>0.86757214061536703</v>
      </c>
      <c r="M425" s="13">
        <f t="shared" si="38"/>
        <v>0.86225561319304078</v>
      </c>
      <c r="N425" s="13">
        <f>+N424/N$394</f>
        <v>0.86572473217697732</v>
      </c>
      <c r="O425" s="13">
        <f>+O424/O$394</f>
        <v>0.86542310747728601</v>
      </c>
      <c r="P425" s="7">
        <f>RATE(M$346-B$346,,-B425,M425)</f>
        <v>-5.1658128944840715E-3</v>
      </c>
      <c r="Q425" s="12" t="s">
        <v>51</v>
      </c>
    </row>
    <row r="426" spans="1:17" x14ac:dyDescent="0.3">
      <c r="B426" s="199" t="s">
        <v>53</v>
      </c>
      <c r="C426" s="199"/>
      <c r="D426" s="199"/>
      <c r="E426" s="199"/>
      <c r="F426" s="199"/>
      <c r="G426" s="199"/>
      <c r="H426" s="199"/>
      <c r="I426" s="199"/>
      <c r="J426" s="199"/>
      <c r="K426" s="199"/>
      <c r="L426" s="199"/>
      <c r="M426" s="199"/>
      <c r="N426" s="199"/>
      <c r="O426" s="149"/>
      <c r="P426" s="7"/>
      <c r="Q426" s="12"/>
    </row>
    <row r="427" spans="1:17" x14ac:dyDescent="0.3">
      <c r="B427" s="200" t="s">
        <v>943</v>
      </c>
      <c r="C427" s="200"/>
      <c r="D427" s="200"/>
      <c r="E427" s="200"/>
      <c r="F427" s="200"/>
      <c r="G427" s="200"/>
      <c r="H427" s="200"/>
      <c r="I427" s="200"/>
      <c r="J427" s="200"/>
      <c r="K427" s="200"/>
      <c r="L427" s="200"/>
      <c r="M427" s="200"/>
      <c r="N427" s="200"/>
      <c r="O427" s="150"/>
    </row>
    <row r="428" spans="1:17" x14ac:dyDescent="0.3">
      <c r="B428" s="9">
        <f t="shared" ref="B428:O430" si="39">IFERROR(VLOOKUP($B$427,$4:$124,MATCH($Q428&amp;"/"&amp;B$346,$2:$2,0),FALSE),"")</f>
        <v>49313150</v>
      </c>
      <c r="C428" s="9">
        <f t="shared" si="39"/>
        <v>59277863</v>
      </c>
      <c r="D428" s="9">
        <f t="shared" si="39"/>
        <v>70130364</v>
      </c>
      <c r="E428" s="9">
        <f t="shared" si="39"/>
        <v>86784296</v>
      </c>
      <c r="F428" s="9">
        <f t="shared" si="39"/>
        <v>107792150</v>
      </c>
      <c r="G428" s="9">
        <f t="shared" si="39"/>
        <v>135829773</v>
      </c>
      <c r="H428" s="9">
        <f t="shared" si="39"/>
        <v>171937216</v>
      </c>
      <c r="I428" s="9">
        <f t="shared" si="39"/>
        <v>208558415</v>
      </c>
      <c r="J428" s="9">
        <f t="shared" si="39"/>
        <v>225361186</v>
      </c>
      <c r="K428" s="9">
        <f t="shared" si="39"/>
        <v>267097405</v>
      </c>
      <c r="L428" s="9">
        <f t="shared" si="39"/>
        <v>293132624</v>
      </c>
      <c r="M428" s="9">
        <f t="shared" si="39"/>
        <v>322151248</v>
      </c>
      <c r="N428" s="9">
        <f t="shared" si="39"/>
        <v>347110134</v>
      </c>
      <c r="O428" s="9">
        <f t="shared" si="39"/>
        <v>370688592</v>
      </c>
      <c r="P428" s="7"/>
      <c r="Q428" s="10" t="s">
        <v>47</v>
      </c>
    </row>
    <row r="429" spans="1:17" x14ac:dyDescent="0.3">
      <c r="B429" s="9">
        <f t="shared" si="39"/>
        <v>50044205</v>
      </c>
      <c r="C429" s="9">
        <f t="shared" si="39"/>
        <v>59441358</v>
      </c>
      <c r="D429" s="9">
        <f t="shared" si="39"/>
        <v>70148532.170000002</v>
      </c>
      <c r="E429" s="9">
        <f t="shared" si="39"/>
        <v>89323079</v>
      </c>
      <c r="F429" s="9">
        <f t="shared" si="39"/>
        <v>112402392</v>
      </c>
      <c r="G429" s="9">
        <f t="shared" si="39"/>
        <v>140855492</v>
      </c>
      <c r="H429" s="9">
        <f t="shared" si="39"/>
        <v>176518040</v>
      </c>
      <c r="I429" s="9">
        <f t="shared" si="39"/>
        <v>211689183</v>
      </c>
      <c r="J429" s="9">
        <f t="shared" si="39"/>
        <v>235267807</v>
      </c>
      <c r="K429" s="9">
        <f t="shared" si="39"/>
        <v>267748204</v>
      </c>
      <c r="L429" s="9">
        <f t="shared" si="39"/>
        <v>296037941</v>
      </c>
      <c r="M429" s="9">
        <f t="shared" si="39"/>
        <v>323480083</v>
      </c>
      <c r="N429" s="9">
        <f t="shared" si="39"/>
        <v>338236132</v>
      </c>
      <c r="O429" s="9" t="str">
        <f t="shared" si="39"/>
        <v/>
      </c>
      <c r="P429" s="7"/>
      <c r="Q429" s="10" t="s">
        <v>48</v>
      </c>
    </row>
    <row r="430" spans="1:17" x14ac:dyDescent="0.3">
      <c r="B430" s="9">
        <f t="shared" si="39"/>
        <v>52725688</v>
      </c>
      <c r="C430" s="9">
        <f t="shared" si="39"/>
        <v>62011500</v>
      </c>
      <c r="D430" s="9">
        <f t="shared" si="39"/>
        <v>74078077</v>
      </c>
      <c r="E430" s="9">
        <f t="shared" si="39"/>
        <v>95962627</v>
      </c>
      <c r="F430" s="9">
        <f t="shared" si="39"/>
        <v>120476146</v>
      </c>
      <c r="G430" s="9">
        <f t="shared" si="39"/>
        <v>150401764</v>
      </c>
      <c r="H430" s="9">
        <f t="shared" si="39"/>
        <v>187867316</v>
      </c>
      <c r="I430" s="9">
        <f t="shared" si="39"/>
        <v>220638662</v>
      </c>
      <c r="J430" s="9">
        <f t="shared" si="39"/>
        <v>245130247</v>
      </c>
      <c r="K430" s="9">
        <f t="shared" si="39"/>
        <v>276069671</v>
      </c>
      <c r="L430" s="9">
        <f t="shared" si="39"/>
        <v>304641752</v>
      </c>
      <c r="M430" s="9">
        <f t="shared" si="39"/>
        <v>330203787</v>
      </c>
      <c r="N430" s="9">
        <f t="shared" si="39"/>
        <v>345622540</v>
      </c>
      <c r="O430" s="9" t="str">
        <f t="shared" si="39"/>
        <v/>
      </c>
      <c r="P430" s="7"/>
      <c r="Q430" s="10" t="s">
        <v>49</v>
      </c>
    </row>
    <row r="431" spans="1:17" x14ac:dyDescent="0.3">
      <c r="B431" s="9">
        <f t="shared" ref="B431:M431" si="40">IFERROR(VLOOKUP($B$427,$4:$124,MATCH($Q431&amp;"/"&amp;B$346,$2:$2,0),FALSE),"")</f>
        <v>55427843</v>
      </c>
      <c r="C431" s="9">
        <f t="shared" si="40"/>
        <v>65726723.009999998</v>
      </c>
      <c r="D431" s="9">
        <f t="shared" si="40"/>
        <v>80658270.109999999</v>
      </c>
      <c r="E431" s="9">
        <f t="shared" si="40"/>
        <v>98778668</v>
      </c>
      <c r="F431" s="9">
        <f t="shared" si="40"/>
        <v>125693484</v>
      </c>
      <c r="G431" s="9">
        <f t="shared" si="40"/>
        <v>159968832</v>
      </c>
      <c r="H431" s="9">
        <f t="shared" si="40"/>
        <v>196150422</v>
      </c>
      <c r="I431" s="9">
        <f t="shared" si="40"/>
        <v>225870851</v>
      </c>
      <c r="J431" s="9">
        <f t="shared" si="40"/>
        <v>256874044</v>
      </c>
      <c r="K431" s="9">
        <f t="shared" si="40"/>
        <v>281266529</v>
      </c>
      <c r="L431" s="9">
        <f t="shared" si="40"/>
        <v>312090325</v>
      </c>
      <c r="M431" s="9">
        <f t="shared" si="40"/>
        <v>339035179</v>
      </c>
      <c r="N431" s="9">
        <f>IFERROR(VLOOKUP($B$427,$4:$124,MATCH($Q431&amp;"/"&amp;N$346,$2:$2,0),FALSE),IFERROR(VLOOKUP($B$427,$4:$124,MATCH($Q430&amp;"/"&amp;N$346,$2:$2,0),FALSE),IFERROR(VLOOKUP($B$427,$4:$124,MATCH($Q429&amp;"/"&amp;N$346,$2:$2,0),FALSE),IFERROR(VLOOKUP($B$427,$4:$124,MATCH($Q428&amp;"/"&amp;N$346,$2:$2,0),FALSE),""))))</f>
        <v>359054745</v>
      </c>
      <c r="O431" s="9">
        <f>IFERROR(VLOOKUP($B$427,$4:$124,MATCH($Q431&amp;"/"&amp;O$346,$2:$2,0),FALSE),IFERROR(VLOOKUP($B$427,$4:$124,MATCH($Q430&amp;"/"&amp;O$346,$2:$2,0),FALSE),IFERROR(VLOOKUP($B$427,$4:$124,MATCH($Q429&amp;"/"&amp;O$346,$2:$2,0),FALSE),IFERROR(VLOOKUP($B$427,$4:$124,MATCH($Q428&amp;"/"&amp;O$346,$2:$2,0),FALSE),""))))</f>
        <v>370688592</v>
      </c>
      <c r="P431" s="7">
        <f>RATE(M$346-B$346,,-B431,M431)</f>
        <v>0.17896666574905884</v>
      </c>
      <c r="Q431" s="10" t="s">
        <v>50</v>
      </c>
    </row>
    <row r="432" spans="1:17" x14ac:dyDescent="0.3">
      <c r="A432" s="96"/>
      <c r="B432" s="13">
        <f t="shared" ref="B432:M432" si="41">+B431/B$394</f>
        <v>4.2520541661438337E-2</v>
      </c>
      <c r="C432" s="13">
        <f t="shared" si="41"/>
        <v>4.8380692390811615E-2</v>
      </c>
      <c r="D432" s="13">
        <f t="shared" si="41"/>
        <v>5.1986359653924036E-2</v>
      </c>
      <c r="E432" s="13">
        <f t="shared" si="41"/>
        <v>5.73314653656583E-2</v>
      </c>
      <c r="F432" s="13">
        <f t="shared" si="41"/>
        <v>6.0503953735210149E-2</v>
      </c>
      <c r="G432" s="13">
        <f t="shared" si="41"/>
        <v>6.9854003721280991E-2</v>
      </c>
      <c r="H432" s="13">
        <f t="shared" si="41"/>
        <v>8.2100965954314931E-2</v>
      </c>
      <c r="I432" s="13">
        <f t="shared" si="41"/>
        <v>8.8392899523869514E-2</v>
      </c>
      <c r="J432" s="13">
        <f t="shared" si="41"/>
        <v>9.0262121145772478E-2</v>
      </c>
      <c r="K432" s="13">
        <f t="shared" si="41"/>
        <v>9.6960347331356153E-2</v>
      </c>
      <c r="L432" s="13">
        <f t="shared" si="41"/>
        <v>9.8916431853483297E-2</v>
      </c>
      <c r="M432" s="13">
        <f t="shared" si="41"/>
        <v>0.10292853831207242</v>
      </c>
      <c r="N432" s="13">
        <f>+N431/N$394</f>
        <v>9.8134624718403299E-2</v>
      </c>
      <c r="O432" s="13">
        <f>+O431/O$394</f>
        <v>9.8401178564595529E-2</v>
      </c>
      <c r="P432" s="7">
        <f>RATE(M$346-B$346,,-B432,M432)</f>
        <v>8.3685756419007093E-2</v>
      </c>
      <c r="Q432" s="12" t="s">
        <v>51</v>
      </c>
    </row>
    <row r="433" spans="1:18" x14ac:dyDescent="0.3">
      <c r="B433" s="199" t="s">
        <v>951</v>
      </c>
      <c r="C433" s="199"/>
      <c r="D433" s="199"/>
      <c r="E433" s="199"/>
      <c r="F433" s="199"/>
      <c r="G433" s="199"/>
      <c r="H433" s="199"/>
      <c r="I433" s="199"/>
      <c r="J433" s="199"/>
      <c r="K433" s="199"/>
      <c r="L433" s="199"/>
      <c r="M433" s="199"/>
      <c r="N433" s="199"/>
      <c r="O433" s="149"/>
    </row>
    <row r="434" spans="1:18" x14ac:dyDescent="0.3">
      <c r="B434" s="9">
        <f t="shared" ref="B434:O436" si="42">IFERROR(VLOOKUP($B$433,$4:$124,MATCH($Q434&amp;"/"&amp;B$346,$2:$2,0),FALSE),"")</f>
        <v>105392349</v>
      </c>
      <c r="C434" s="9">
        <f t="shared" si="42"/>
        <v>117614163</v>
      </c>
      <c r="D434" s="9">
        <f t="shared" si="42"/>
        <v>128172104</v>
      </c>
      <c r="E434" s="9">
        <f t="shared" si="42"/>
        <v>141051193</v>
      </c>
      <c r="F434" s="9">
        <f t="shared" si="42"/>
        <v>165719065</v>
      </c>
      <c r="G434" s="9">
        <f t="shared" si="42"/>
        <v>195876764</v>
      </c>
      <c r="H434" s="9">
        <f t="shared" si="42"/>
        <v>231687695</v>
      </c>
      <c r="I434" s="9">
        <f t="shared" si="42"/>
        <v>269436833</v>
      </c>
      <c r="J434" s="9">
        <f t="shared" si="42"/>
        <v>289720000</v>
      </c>
      <c r="K434" s="9">
        <f t="shared" si="42"/>
        <v>332631392</v>
      </c>
      <c r="L434" s="9">
        <f t="shared" si="42"/>
        <v>360635424</v>
      </c>
      <c r="M434" s="9">
        <f t="shared" si="42"/>
        <v>391898219</v>
      </c>
      <c r="N434" s="9">
        <f t="shared" si="42"/>
        <v>406788660</v>
      </c>
      <c r="O434" s="9">
        <f t="shared" si="42"/>
        <v>452029244</v>
      </c>
      <c r="P434" s="7"/>
      <c r="Q434" s="10" t="s">
        <v>47</v>
      </c>
    </row>
    <row r="435" spans="1:18" x14ac:dyDescent="0.3">
      <c r="B435" s="9">
        <f t="shared" si="42"/>
        <v>105500282</v>
      </c>
      <c r="C435" s="9">
        <f t="shared" si="42"/>
        <v>116624226</v>
      </c>
      <c r="D435" s="9">
        <f t="shared" si="42"/>
        <v>128269075.45999999</v>
      </c>
      <c r="E435" s="9">
        <f t="shared" si="42"/>
        <v>143248807</v>
      </c>
      <c r="F435" s="9">
        <f t="shared" si="42"/>
        <v>170029738</v>
      </c>
      <c r="G435" s="9">
        <f t="shared" si="42"/>
        <v>200250456</v>
      </c>
      <c r="H435" s="9">
        <f t="shared" si="42"/>
        <v>237383473</v>
      </c>
      <c r="I435" s="9">
        <f t="shared" si="42"/>
        <v>272744866</v>
      </c>
      <c r="J435" s="9">
        <f t="shared" si="42"/>
        <v>300031278</v>
      </c>
      <c r="K435" s="9">
        <f t="shared" si="42"/>
        <v>334157819</v>
      </c>
      <c r="L435" s="9">
        <f t="shared" si="42"/>
        <v>361246525</v>
      </c>
      <c r="M435" s="9">
        <f t="shared" si="42"/>
        <v>395840611</v>
      </c>
      <c r="N435" s="9">
        <f t="shared" si="42"/>
        <v>402386328</v>
      </c>
      <c r="O435" s="9" t="str">
        <f t="shared" si="42"/>
        <v/>
      </c>
      <c r="P435" s="7"/>
      <c r="Q435" s="10" t="s">
        <v>48</v>
      </c>
    </row>
    <row r="436" spans="1:18" x14ac:dyDescent="0.3">
      <c r="B436" s="9">
        <f t="shared" si="42"/>
        <v>109079683</v>
      </c>
      <c r="C436" s="9">
        <f t="shared" si="42"/>
        <v>119268074</v>
      </c>
      <c r="D436" s="9">
        <f t="shared" si="42"/>
        <v>133099115</v>
      </c>
      <c r="E436" s="9">
        <f t="shared" si="42"/>
        <v>149706698</v>
      </c>
      <c r="F436" s="9">
        <f t="shared" si="42"/>
        <v>178598542</v>
      </c>
      <c r="G436" s="9">
        <f t="shared" si="42"/>
        <v>209057769</v>
      </c>
      <c r="H436" s="9">
        <f t="shared" si="42"/>
        <v>248813898</v>
      </c>
      <c r="I436" s="9">
        <f t="shared" si="42"/>
        <v>280881830</v>
      </c>
      <c r="J436" s="9">
        <f t="shared" si="42"/>
        <v>310578653</v>
      </c>
      <c r="K436" s="9">
        <f t="shared" si="42"/>
        <v>342450708</v>
      </c>
      <c r="L436" s="9">
        <f t="shared" si="42"/>
        <v>370535772</v>
      </c>
      <c r="M436" s="9">
        <f t="shared" si="42"/>
        <v>401044734</v>
      </c>
      <c r="N436" s="9">
        <f t="shared" si="42"/>
        <v>408715948</v>
      </c>
      <c r="O436" s="9" t="str">
        <f t="shared" si="42"/>
        <v/>
      </c>
      <c r="P436" s="7"/>
      <c r="Q436" s="10" t="s">
        <v>49</v>
      </c>
    </row>
    <row r="437" spans="1:18" x14ac:dyDescent="0.3">
      <c r="B437" s="9">
        <f t="shared" ref="B437:M437" si="43">IFERROR(VLOOKUP($B$433,$4:$124,MATCH($Q437&amp;"/"&amp;B$346,$2:$2,0),FALSE),"")</f>
        <v>113662541</v>
      </c>
      <c r="C437" s="9">
        <f t="shared" si="43"/>
        <v>123066389.12</v>
      </c>
      <c r="D437" s="9">
        <f t="shared" si="43"/>
        <v>134942695.37</v>
      </c>
      <c r="E437" s="9">
        <f t="shared" si="43"/>
        <v>154798752</v>
      </c>
      <c r="F437" s="9">
        <f t="shared" si="43"/>
        <v>184945594</v>
      </c>
      <c r="G437" s="9">
        <f t="shared" si="43"/>
        <v>219232304</v>
      </c>
      <c r="H437" s="9">
        <f t="shared" si="43"/>
        <v>257059239</v>
      </c>
      <c r="I437" s="9">
        <f t="shared" si="43"/>
        <v>285799718</v>
      </c>
      <c r="J437" s="9">
        <f t="shared" si="43"/>
        <v>321746112</v>
      </c>
      <c r="K437" s="9">
        <f t="shared" si="43"/>
        <v>348625127</v>
      </c>
      <c r="L437" s="9">
        <f t="shared" si="43"/>
        <v>376297553</v>
      </c>
      <c r="M437" s="9">
        <f t="shared" si="43"/>
        <v>406357615</v>
      </c>
      <c r="N437" s="9">
        <f>IFERROR(VLOOKUP($B$433,$4:$124,MATCH($Q437&amp;"/"&amp;N$346,$2:$2,0),FALSE),IFERROR(VLOOKUP($B$433,$4:$124,MATCH($Q436&amp;"/"&amp;N$346,$2:$2,0),FALSE),IFERROR(VLOOKUP($B$433,$4:$124,MATCH($Q435&amp;"/"&amp;N$346,$2:$2,0),FALSE),IFERROR(VLOOKUP($B$433,$4:$124,MATCH($Q434&amp;"/"&amp;N$346,$2:$2,0),FALSE),""))))</f>
        <v>439669630</v>
      </c>
      <c r="O437" s="9">
        <f>IFERROR(VLOOKUP($B$433,$4:$124,MATCH($Q437&amp;"/"&amp;O$346,$2:$2,0),FALSE),IFERROR(VLOOKUP($B$433,$4:$124,MATCH($Q436&amp;"/"&amp;O$346,$2:$2,0),FALSE),IFERROR(VLOOKUP($B$433,$4:$124,MATCH($Q435&amp;"/"&amp;O$346,$2:$2,0),FALSE),IFERROR(VLOOKUP($B$433,$4:$124,MATCH($Q434&amp;"/"&amp;O$346,$2:$2,0),FALSE),""))))</f>
        <v>452029244</v>
      </c>
      <c r="P437" s="7">
        <f>RATE(M$346-B$346,,-B437,M437)</f>
        <v>0.1227916795413934</v>
      </c>
      <c r="Q437" s="10" t="s">
        <v>50</v>
      </c>
    </row>
    <row r="438" spans="1:18" x14ac:dyDescent="0.3">
      <c r="A438" s="96"/>
      <c r="B438" s="13">
        <f t="shared" ref="B438:M438" si="44">+B437/B$394</f>
        <v>8.7194315137528317E-2</v>
      </c>
      <c r="C438" s="13">
        <f t="shared" si="44"/>
        <v>9.0587767699247201E-2</v>
      </c>
      <c r="D438" s="13">
        <f t="shared" si="44"/>
        <v>8.6974088145054196E-2</v>
      </c>
      <c r="E438" s="13">
        <f t="shared" si="44"/>
        <v>8.9845707262777907E-2</v>
      </c>
      <c r="F438" s="13">
        <f t="shared" si="44"/>
        <v>8.902561458879571E-2</v>
      </c>
      <c r="G438" s="13">
        <f t="shared" si="44"/>
        <v>9.5732737358743769E-2</v>
      </c>
      <c r="H438" s="13">
        <f t="shared" si="44"/>
        <v>0.10759503657545587</v>
      </c>
      <c r="I438" s="13">
        <f t="shared" si="44"/>
        <v>0.1118456217138184</v>
      </c>
      <c r="J438" s="13">
        <f t="shared" si="44"/>
        <v>0.11305730266591389</v>
      </c>
      <c r="K438" s="13">
        <f t="shared" si="44"/>
        <v>0.12018071799207274</v>
      </c>
      <c r="L438" s="13">
        <f t="shared" si="44"/>
        <v>0.11926679001650251</v>
      </c>
      <c r="M438" s="13">
        <f t="shared" si="44"/>
        <v>0.12336712510865981</v>
      </c>
      <c r="N438" s="13">
        <f>+N437/N$394</f>
        <v>0.12016778706024128</v>
      </c>
      <c r="O438" s="13">
        <f>+O437/O$394</f>
        <v>0.11999346976198048</v>
      </c>
      <c r="P438" s="7">
        <f>RATE(M$346-B$346,,-B438,M438)</f>
        <v>3.2050681240308194E-2</v>
      </c>
      <c r="Q438" s="12" t="s">
        <v>51</v>
      </c>
    </row>
    <row r="439" spans="1:18" x14ac:dyDescent="0.3">
      <c r="B439" s="195" t="s">
        <v>54</v>
      </c>
      <c r="C439" s="195"/>
      <c r="D439" s="195"/>
      <c r="E439" s="195"/>
      <c r="F439" s="195"/>
      <c r="G439" s="195"/>
      <c r="H439" s="195"/>
      <c r="I439" s="195"/>
      <c r="J439" s="195"/>
      <c r="K439" s="195"/>
      <c r="L439" s="195"/>
      <c r="M439" s="195"/>
      <c r="N439" s="195"/>
      <c r="O439" s="144"/>
      <c r="P439" s="7"/>
      <c r="Q439" s="16"/>
    </row>
    <row r="440" spans="1:18" x14ac:dyDescent="0.3">
      <c r="B440" s="195" t="str">
        <f>+A128</f>
        <v xml:space="preserve">    Interest Income</v>
      </c>
      <c r="C440" s="195"/>
      <c r="D440" s="195"/>
      <c r="E440" s="195"/>
      <c r="F440" s="195"/>
      <c r="G440" s="195"/>
      <c r="H440" s="195"/>
      <c r="I440" s="195"/>
      <c r="J440" s="195"/>
      <c r="K440" s="195"/>
      <c r="L440" s="195"/>
      <c r="M440" s="195"/>
      <c r="N440" s="195"/>
      <c r="O440" s="144"/>
      <c r="P440" s="7"/>
      <c r="Q440" s="10"/>
    </row>
    <row r="441" spans="1:18" x14ac:dyDescent="0.3">
      <c r="B441" s="8">
        <f t="shared" ref="B441:O444" si="45">IFERROR(VLOOKUP($B$440,$128:$214,MATCH($Q441&amp;"/"&amp;B$346,$126:$126,0),FALSE),"")</f>
        <v>13918283</v>
      </c>
      <c r="C441" s="8">
        <f t="shared" si="45"/>
        <v>15510327</v>
      </c>
      <c r="D441" s="8">
        <f t="shared" si="45"/>
        <v>14581465</v>
      </c>
      <c r="E441" s="8">
        <f t="shared" si="45"/>
        <v>18222373</v>
      </c>
      <c r="F441" s="8">
        <f t="shared" si="45"/>
        <v>22973623</v>
      </c>
      <c r="G441" s="8">
        <f t="shared" si="45"/>
        <v>25088083</v>
      </c>
      <c r="H441" s="8">
        <f t="shared" si="45"/>
        <v>27777635</v>
      </c>
      <c r="I441" s="8">
        <f t="shared" si="45"/>
        <v>28530639</v>
      </c>
      <c r="J441" s="8">
        <f t="shared" si="45"/>
        <v>28786621</v>
      </c>
      <c r="K441" s="8">
        <f t="shared" si="45"/>
        <v>29371016</v>
      </c>
      <c r="L441" s="8">
        <f t="shared" si="45"/>
        <v>29896918</v>
      </c>
      <c r="M441" s="8">
        <f t="shared" si="45"/>
        <v>31966346</v>
      </c>
      <c r="N441" s="8">
        <f t="shared" si="45"/>
        <v>33778714</v>
      </c>
      <c r="O441" s="8">
        <f t="shared" si="45"/>
        <v>31972394</v>
      </c>
      <c r="P441" s="18"/>
      <c r="Q441" s="10" t="s">
        <v>47</v>
      </c>
      <c r="R441" s="99"/>
    </row>
    <row r="442" spans="1:18" x14ac:dyDescent="0.3">
      <c r="B442" s="8">
        <f t="shared" si="45"/>
        <v>14418885</v>
      </c>
      <c r="C442" s="8">
        <f t="shared" si="45"/>
        <v>13821399</v>
      </c>
      <c r="D442" s="8">
        <f t="shared" si="45"/>
        <v>15437984.890000001</v>
      </c>
      <c r="E442" s="8">
        <f t="shared" si="45"/>
        <v>20267449</v>
      </c>
      <c r="F442" s="8">
        <f t="shared" si="45"/>
        <v>23588749</v>
      </c>
      <c r="G442" s="8">
        <f t="shared" si="45"/>
        <v>26052625</v>
      </c>
      <c r="H442" s="8">
        <f t="shared" si="45"/>
        <v>27879659</v>
      </c>
      <c r="I442" s="8">
        <f t="shared" si="45"/>
        <v>28679713</v>
      </c>
      <c r="J442" s="8">
        <f t="shared" si="45"/>
        <v>28613237</v>
      </c>
      <c r="K442" s="8">
        <f t="shared" si="45"/>
        <v>29726577</v>
      </c>
      <c r="L442" s="8">
        <f t="shared" si="45"/>
        <v>30754353</v>
      </c>
      <c r="M442" s="8">
        <f t="shared" si="45"/>
        <v>32621752</v>
      </c>
      <c r="N442" s="8">
        <f t="shared" si="45"/>
        <v>31953727</v>
      </c>
      <c r="O442" s="8" t="str">
        <f t="shared" si="45"/>
        <v/>
      </c>
      <c r="P442" s="18"/>
      <c r="Q442" s="10" t="s">
        <v>48</v>
      </c>
    </row>
    <row r="443" spans="1:18" x14ac:dyDescent="0.3">
      <c r="B443" s="8">
        <f t="shared" si="45"/>
        <v>15590295</v>
      </c>
      <c r="C443" s="8">
        <f t="shared" si="45"/>
        <v>13210643</v>
      </c>
      <c r="D443" s="8">
        <f t="shared" si="45"/>
        <v>15899415</v>
      </c>
      <c r="E443" s="8">
        <f t="shared" si="45"/>
        <v>22119315</v>
      </c>
      <c r="F443" s="8">
        <f t="shared" si="45"/>
        <v>24392787</v>
      </c>
      <c r="G443" s="8">
        <f t="shared" si="45"/>
        <v>27157939</v>
      </c>
      <c r="H443" s="8">
        <f t="shared" si="45"/>
        <v>28470600</v>
      </c>
      <c r="I443" s="8">
        <f t="shared" si="45"/>
        <v>28496034</v>
      </c>
      <c r="J443" s="8">
        <f t="shared" si="45"/>
        <v>28940260</v>
      </c>
      <c r="K443" s="8">
        <f t="shared" si="45"/>
        <v>29956535</v>
      </c>
      <c r="L443" s="8">
        <f t="shared" si="45"/>
        <v>31290576</v>
      </c>
      <c r="M443" s="8">
        <f t="shared" si="45"/>
        <v>33023889</v>
      </c>
      <c r="N443" s="8">
        <f t="shared" si="45"/>
        <v>31386168</v>
      </c>
      <c r="O443" s="8" t="str">
        <f t="shared" si="45"/>
        <v/>
      </c>
      <c r="P443" s="18"/>
      <c r="Q443" s="10" t="s">
        <v>49</v>
      </c>
    </row>
    <row r="444" spans="1:18" x14ac:dyDescent="0.3">
      <c r="B444" s="19">
        <f t="shared" si="45"/>
        <v>16202497</v>
      </c>
      <c r="C444" s="19">
        <f t="shared" si="45"/>
        <v>13853950.49</v>
      </c>
      <c r="D444" s="19">
        <f t="shared" si="45"/>
        <v>16821140.850000001</v>
      </c>
      <c r="E444" s="19">
        <f t="shared" si="45"/>
        <v>23083519</v>
      </c>
      <c r="F444" s="19">
        <f t="shared" si="45"/>
        <v>25218497</v>
      </c>
      <c r="G444" s="19">
        <f t="shared" si="45"/>
        <v>27926894</v>
      </c>
      <c r="H444" s="19">
        <f t="shared" si="45"/>
        <v>29450492</v>
      </c>
      <c r="I444" s="19">
        <f t="shared" si="45"/>
        <v>28647456</v>
      </c>
      <c r="J444" s="19">
        <f t="shared" si="45"/>
        <v>29532763</v>
      </c>
      <c r="K444" s="19">
        <f t="shared" si="45"/>
        <v>30283151</v>
      </c>
      <c r="L444" s="19">
        <f t="shared" si="45"/>
        <v>31980072</v>
      </c>
      <c r="M444" s="19">
        <f t="shared" si="45"/>
        <v>32565768</v>
      </c>
      <c r="N444" s="19">
        <f t="shared" si="45"/>
        <v>30473173</v>
      </c>
      <c r="O444" s="19" t="str">
        <f t="shared" si="45"/>
        <v/>
      </c>
      <c r="P444" s="18"/>
      <c r="Q444" s="10" t="s">
        <v>55</v>
      </c>
    </row>
    <row r="445" spans="1:18" x14ac:dyDescent="0.3">
      <c r="B445" s="17">
        <f>SUM(B441:B444)</f>
        <v>60129960</v>
      </c>
      <c r="C445" s="17">
        <f t="shared" ref="C445:M445" si="46">SUM(C441:C444)</f>
        <v>56396319.490000002</v>
      </c>
      <c r="D445" s="17">
        <f t="shared" si="46"/>
        <v>62740005.740000002</v>
      </c>
      <c r="E445" s="17">
        <f t="shared" si="46"/>
        <v>83692656</v>
      </c>
      <c r="F445" s="17">
        <f t="shared" si="46"/>
        <v>96173656</v>
      </c>
      <c r="G445" s="17">
        <f t="shared" si="46"/>
        <v>106225541</v>
      </c>
      <c r="H445" s="17">
        <f t="shared" si="46"/>
        <v>113578386</v>
      </c>
      <c r="I445" s="17">
        <f t="shared" si="46"/>
        <v>114353842</v>
      </c>
      <c r="J445" s="17">
        <f t="shared" si="46"/>
        <v>115872881</v>
      </c>
      <c r="K445" s="17">
        <f t="shared" si="46"/>
        <v>119337279</v>
      </c>
      <c r="L445" s="17">
        <f t="shared" si="46"/>
        <v>123921919</v>
      </c>
      <c r="M445" s="17">
        <f t="shared" si="46"/>
        <v>130177755</v>
      </c>
      <c r="N445" s="17">
        <f>IF(N442="",N441*4,IF(N443="",(N442+N441)*2,IF(N444="",((N443+N442+N441)/3)*4,SUM(N441:N444))))</f>
        <v>127591782</v>
      </c>
      <c r="O445" s="17">
        <f>IF(O442="",O441*4,IF(O443="",(O442+O441)*2,IF(O444="",((O443+O442+O441)/3)*4,SUM(O441:O444))))</f>
        <v>127889576</v>
      </c>
      <c r="P445" s="7">
        <f>RATE(M$346-B$346,,-B445,M445)</f>
        <v>7.27414910814453E-2</v>
      </c>
      <c r="Q445" s="10" t="s">
        <v>50</v>
      </c>
    </row>
    <row r="446" spans="1:18" s="98" customFormat="1" x14ac:dyDescent="0.3">
      <c r="A446" s="97"/>
      <c r="B446" s="20"/>
      <c r="C446" s="21">
        <f t="shared" ref="C446:M446" si="47">C445/B445-1</f>
        <v>-6.209284872299925E-2</v>
      </c>
      <c r="D446" s="21">
        <f t="shared" si="47"/>
        <v>0.11248404696205117</v>
      </c>
      <c r="E446" s="21">
        <f t="shared" si="47"/>
        <v>0.33395996721501087</v>
      </c>
      <c r="F446" s="21">
        <f t="shared" si="47"/>
        <v>0.14912897494853072</v>
      </c>
      <c r="G446" s="21">
        <f t="shared" si="47"/>
        <v>0.10451807093618237</v>
      </c>
      <c r="H446" s="21">
        <f t="shared" si="47"/>
        <v>6.9219181477268243E-2</v>
      </c>
      <c r="I446" s="21">
        <f t="shared" si="47"/>
        <v>6.8274962104144521E-3</v>
      </c>
      <c r="J446" s="21">
        <f t="shared" si="47"/>
        <v>1.3283672620286735E-2</v>
      </c>
      <c r="K446" s="21">
        <f t="shared" si="47"/>
        <v>2.9898264115828743E-2</v>
      </c>
      <c r="L446" s="21">
        <f t="shared" si="47"/>
        <v>3.8417500704033936E-2</v>
      </c>
      <c r="M446" s="21">
        <f t="shared" si="47"/>
        <v>5.0482078154390209E-2</v>
      </c>
      <c r="N446" s="13">
        <f>N445/M445-1</f>
        <v>-1.9864937753765965E-2</v>
      </c>
      <c r="O446" s="13">
        <f>O445/N445-1</f>
        <v>2.3339590946382938E-3</v>
      </c>
      <c r="P446" s="18"/>
      <c r="Q446" s="15" t="s">
        <v>56</v>
      </c>
    </row>
    <row r="447" spans="1:18" x14ac:dyDescent="0.3">
      <c r="B447" s="195" t="str">
        <f>+A131</f>
        <v xml:space="preserve">    Fees And Service Income</v>
      </c>
      <c r="C447" s="195"/>
      <c r="D447" s="195"/>
      <c r="E447" s="195"/>
      <c r="F447" s="195"/>
      <c r="G447" s="195"/>
      <c r="H447" s="195"/>
      <c r="I447" s="195"/>
      <c r="J447" s="195"/>
      <c r="K447" s="195"/>
      <c r="L447" s="195"/>
      <c r="M447" s="195"/>
      <c r="N447" s="195"/>
      <c r="O447" s="144"/>
      <c r="P447" s="7"/>
      <c r="Q447" s="10"/>
    </row>
    <row r="448" spans="1:18" x14ac:dyDescent="0.3">
      <c r="B448" s="8">
        <f t="shared" ref="B448:O451" si="48">IFERROR(VLOOKUP($B$447,$128:$214,MATCH($Q448&amp;"/"&amp;B$346,$126:$126,0),FALSE),"")</f>
        <v>3889388</v>
      </c>
      <c r="C448" s="8">
        <f t="shared" si="48"/>
        <v>4228245</v>
      </c>
      <c r="D448" s="8">
        <f t="shared" si="48"/>
        <v>5207109</v>
      </c>
      <c r="E448" s="8">
        <f t="shared" si="48"/>
        <v>6205003</v>
      </c>
      <c r="F448" s="8">
        <f t="shared" si="48"/>
        <v>7161517</v>
      </c>
      <c r="G448" s="8">
        <f t="shared" si="48"/>
        <v>9036774</v>
      </c>
      <c r="H448" s="8">
        <f t="shared" si="48"/>
        <v>9977380</v>
      </c>
      <c r="I448" s="8">
        <f t="shared" si="48"/>
        <v>11272518</v>
      </c>
      <c r="J448" s="8">
        <f t="shared" si="48"/>
        <v>12087342</v>
      </c>
      <c r="K448" s="8">
        <f t="shared" si="48"/>
        <v>12603722</v>
      </c>
      <c r="L448" s="8">
        <f t="shared" si="48"/>
        <v>13469846</v>
      </c>
      <c r="M448" s="8">
        <f t="shared" si="48"/>
        <v>12149207</v>
      </c>
      <c r="N448" s="8">
        <f t="shared" si="48"/>
        <v>12335243</v>
      </c>
      <c r="O448" s="8">
        <f t="shared" si="48"/>
        <v>12615438</v>
      </c>
      <c r="P448" s="7"/>
      <c r="Q448" s="10" t="s">
        <v>47</v>
      </c>
    </row>
    <row r="449" spans="2:17" x14ac:dyDescent="0.3">
      <c r="B449" s="8">
        <f t="shared" si="48"/>
        <v>4138971</v>
      </c>
      <c r="C449" s="8">
        <f t="shared" si="48"/>
        <v>4655168</v>
      </c>
      <c r="D449" s="8">
        <f t="shared" si="48"/>
        <v>5398804.1100000003</v>
      </c>
      <c r="E449" s="8">
        <f t="shared" si="48"/>
        <v>6644858</v>
      </c>
      <c r="F449" s="8">
        <f t="shared" si="48"/>
        <v>7667425</v>
      </c>
      <c r="G449" s="8">
        <f t="shared" si="48"/>
        <v>9241358</v>
      </c>
      <c r="H449" s="8">
        <f t="shared" si="48"/>
        <v>10432748</v>
      </c>
      <c r="I449" s="8">
        <f t="shared" si="48"/>
        <v>11586742</v>
      </c>
      <c r="J449" s="8">
        <f t="shared" si="48"/>
        <v>11814112</v>
      </c>
      <c r="K449" s="8">
        <f t="shared" si="48"/>
        <v>12705051</v>
      </c>
      <c r="L449" s="8">
        <f t="shared" si="48"/>
        <v>12490444</v>
      </c>
      <c r="M449" s="8">
        <f t="shared" si="48"/>
        <v>12431825</v>
      </c>
      <c r="N449" s="8">
        <f t="shared" si="48"/>
        <v>10929923</v>
      </c>
      <c r="O449" s="8" t="str">
        <f t="shared" si="48"/>
        <v/>
      </c>
      <c r="P449" s="7"/>
      <c r="Q449" s="10" t="s">
        <v>48</v>
      </c>
    </row>
    <row r="450" spans="2:17" x14ac:dyDescent="0.3">
      <c r="B450" s="8">
        <f t="shared" si="48"/>
        <v>4347645</v>
      </c>
      <c r="C450" s="8">
        <f t="shared" si="48"/>
        <v>5270925</v>
      </c>
      <c r="D450" s="8">
        <f t="shared" si="48"/>
        <v>5789596</v>
      </c>
      <c r="E450" s="8">
        <f t="shared" si="48"/>
        <v>6896562</v>
      </c>
      <c r="F450" s="8">
        <f t="shared" si="48"/>
        <v>7932658</v>
      </c>
      <c r="G450" s="8">
        <f t="shared" si="48"/>
        <v>9418841</v>
      </c>
      <c r="H450" s="8">
        <f t="shared" si="48"/>
        <v>11236884</v>
      </c>
      <c r="I450" s="8">
        <f t="shared" si="48"/>
        <v>11588335</v>
      </c>
      <c r="J450" s="8">
        <f t="shared" si="48"/>
        <v>12304843</v>
      </c>
      <c r="K450" s="8">
        <f t="shared" si="48"/>
        <v>13180481</v>
      </c>
      <c r="L450" s="8">
        <f t="shared" si="48"/>
        <v>12716322</v>
      </c>
      <c r="M450" s="8">
        <f t="shared" si="48"/>
        <v>12973221</v>
      </c>
      <c r="N450" s="8">
        <f t="shared" si="48"/>
        <v>10853894</v>
      </c>
      <c r="O450" s="8" t="str">
        <f t="shared" si="48"/>
        <v/>
      </c>
      <c r="P450" s="7"/>
      <c r="Q450" s="10" t="s">
        <v>49</v>
      </c>
    </row>
    <row r="451" spans="2:17" x14ac:dyDescent="0.3">
      <c r="B451" s="19">
        <f t="shared" si="48"/>
        <v>4594340</v>
      </c>
      <c r="C451" s="19">
        <f t="shared" si="48"/>
        <v>5388792.9500000002</v>
      </c>
      <c r="D451" s="19">
        <f t="shared" si="48"/>
        <v>6425355.9800000004</v>
      </c>
      <c r="E451" s="19">
        <f t="shared" si="48"/>
        <v>6325465</v>
      </c>
      <c r="F451" s="19">
        <f t="shared" si="48"/>
        <v>8666912</v>
      </c>
      <c r="G451" s="19">
        <f t="shared" si="48"/>
        <v>9549091</v>
      </c>
      <c r="H451" s="19">
        <f t="shared" si="48"/>
        <v>11043348</v>
      </c>
      <c r="I451" s="19">
        <f t="shared" si="48"/>
        <v>11965357</v>
      </c>
      <c r="J451" s="19">
        <f t="shared" si="48"/>
        <v>12424967</v>
      </c>
      <c r="K451" s="19">
        <f t="shared" si="48"/>
        <v>13267845</v>
      </c>
      <c r="L451" s="19">
        <f t="shared" si="48"/>
        <v>12510211</v>
      </c>
      <c r="M451" s="19">
        <f t="shared" si="48"/>
        <v>13025729</v>
      </c>
      <c r="N451" s="19">
        <f t="shared" si="48"/>
        <v>11579837</v>
      </c>
      <c r="O451" s="19" t="str">
        <f t="shared" si="48"/>
        <v/>
      </c>
      <c r="P451" s="7"/>
      <c r="Q451" s="10" t="s">
        <v>55</v>
      </c>
    </row>
    <row r="452" spans="2:17" x14ac:dyDescent="0.3">
      <c r="B452" s="8">
        <f>SUM(B448:B451)</f>
        <v>16970344</v>
      </c>
      <c r="C452" s="140">
        <f t="shared" ref="C452:M452" si="49">SUM(C448:C451)</f>
        <v>19543130.949999999</v>
      </c>
      <c r="D452" s="140">
        <f t="shared" si="49"/>
        <v>22820865.09</v>
      </c>
      <c r="E452" s="140">
        <f t="shared" si="49"/>
        <v>26071888</v>
      </c>
      <c r="F452" s="140">
        <f t="shared" si="49"/>
        <v>31428512</v>
      </c>
      <c r="G452" s="140">
        <f t="shared" si="49"/>
        <v>37246064</v>
      </c>
      <c r="H452" s="140">
        <f t="shared" si="49"/>
        <v>42690360</v>
      </c>
      <c r="I452" s="140">
        <f t="shared" si="49"/>
        <v>46412952</v>
      </c>
      <c r="J452" s="140">
        <f t="shared" si="49"/>
        <v>48631264</v>
      </c>
      <c r="K452" s="140">
        <f t="shared" si="49"/>
        <v>51757099</v>
      </c>
      <c r="L452" s="140">
        <f t="shared" si="49"/>
        <v>51186823</v>
      </c>
      <c r="M452" s="140">
        <f t="shared" si="49"/>
        <v>50579982</v>
      </c>
      <c r="N452" s="140">
        <f>IF(N449="",N448*4,IF(N450="",(N449+N448)*2,IF(N451="",((N450+N449+N448)/3)*4,SUM(N448:N451))))</f>
        <v>45698897</v>
      </c>
      <c r="O452" s="140">
        <f>IF(O449="",O448*4,IF(O450="",(O449+O448)*2,IF(O451="",((O450+O449+O448)/3)*4,SUM(O448:O451))))</f>
        <v>50461752</v>
      </c>
      <c r="P452" s="7">
        <f>RATE(M$346-B$346,,-B452,M452)</f>
        <v>0.10437633832786987</v>
      </c>
      <c r="Q452" s="10" t="s">
        <v>50</v>
      </c>
    </row>
    <row r="453" spans="2:17" x14ac:dyDescent="0.3">
      <c r="B453" s="195" t="str">
        <f>+A134</f>
        <v xml:space="preserve">    Gains (Losses) From Financial Instruments At Fair Value Through Profit Or Loss</v>
      </c>
      <c r="C453" s="195"/>
      <c r="D453" s="195"/>
      <c r="E453" s="195"/>
      <c r="F453" s="195"/>
      <c r="G453" s="195"/>
      <c r="H453" s="195"/>
      <c r="I453" s="195"/>
      <c r="J453" s="195"/>
      <c r="K453" s="195"/>
      <c r="L453" s="195"/>
      <c r="M453" s="195"/>
      <c r="N453" s="195"/>
      <c r="O453" s="144"/>
      <c r="P453" s="7"/>
      <c r="Q453" s="10"/>
    </row>
    <row r="454" spans="2:17" x14ac:dyDescent="0.3">
      <c r="B454" s="8">
        <f t="shared" ref="B454:O457" si="50">IFERROR(VLOOKUP($B$453,$128:$214,MATCH($Q454&amp;"/"&amp;B$346,$126:$126,0),FALSE),"")</f>
        <v>881528</v>
      </c>
      <c r="C454" s="8">
        <f t="shared" si="50"/>
        <v>1128598</v>
      </c>
      <c r="D454" s="8">
        <f t="shared" si="50"/>
        <v>854976</v>
      </c>
      <c r="E454" s="8">
        <f t="shared" si="50"/>
        <v>1265535</v>
      </c>
      <c r="F454" s="8">
        <f t="shared" si="50"/>
        <v>1621241</v>
      </c>
      <c r="G454" s="8">
        <f t="shared" si="50"/>
        <v>1386791</v>
      </c>
      <c r="H454" s="8">
        <f t="shared" si="50"/>
        <v>1875565</v>
      </c>
      <c r="I454" s="8">
        <f t="shared" si="50"/>
        <v>2187007</v>
      </c>
      <c r="J454" s="8">
        <f t="shared" si="50"/>
        <v>2128199</v>
      </c>
      <c r="K454" s="8">
        <f t="shared" si="50"/>
        <v>2164668</v>
      </c>
      <c r="L454" s="8">
        <f t="shared" si="50"/>
        <v>2155226</v>
      </c>
      <c r="M454" s="8">
        <f t="shared" si="50"/>
        <v>2231454</v>
      </c>
      <c r="N454" s="8">
        <f t="shared" si="50"/>
        <v>-2898315</v>
      </c>
      <c r="O454" s="8">
        <f t="shared" si="50"/>
        <v>1812235</v>
      </c>
      <c r="P454" s="7"/>
      <c r="Q454" s="10" t="s">
        <v>47</v>
      </c>
    </row>
    <row r="455" spans="2:17" x14ac:dyDescent="0.3">
      <c r="B455" s="8">
        <f t="shared" si="50"/>
        <v>1101399</v>
      </c>
      <c r="C455" s="8">
        <f t="shared" si="50"/>
        <v>874826</v>
      </c>
      <c r="D455" s="8">
        <f t="shared" si="50"/>
        <v>927770.57</v>
      </c>
      <c r="E455" s="8">
        <f t="shared" si="50"/>
        <v>1215990</v>
      </c>
      <c r="F455" s="8">
        <f t="shared" si="50"/>
        <v>1186289</v>
      </c>
      <c r="G455" s="8">
        <f t="shared" si="50"/>
        <v>1448757</v>
      </c>
      <c r="H455" s="8">
        <f t="shared" si="50"/>
        <v>1429149</v>
      </c>
      <c r="I455" s="8">
        <f t="shared" si="50"/>
        <v>2209836</v>
      </c>
      <c r="J455" s="8">
        <f t="shared" si="50"/>
        <v>1624104</v>
      </c>
      <c r="K455" s="8">
        <f t="shared" si="50"/>
        <v>2210120</v>
      </c>
      <c r="L455" s="8">
        <f t="shared" si="50"/>
        <v>2674627</v>
      </c>
      <c r="M455" s="8">
        <f t="shared" si="50"/>
        <v>2172748</v>
      </c>
      <c r="N455" s="8">
        <f t="shared" si="50"/>
        <v>7321701</v>
      </c>
      <c r="O455" s="8" t="str">
        <f t="shared" si="50"/>
        <v/>
      </c>
      <c r="P455" s="7"/>
      <c r="Q455" s="10" t="s">
        <v>48</v>
      </c>
    </row>
    <row r="456" spans="2:17" x14ac:dyDescent="0.3">
      <c r="B456" s="8">
        <f t="shared" si="50"/>
        <v>338752</v>
      </c>
      <c r="C456" s="8">
        <f t="shared" si="50"/>
        <v>1033290</v>
      </c>
      <c r="D456" s="8">
        <f t="shared" si="50"/>
        <v>1098785</v>
      </c>
      <c r="E456" s="8">
        <f t="shared" si="50"/>
        <v>1544841</v>
      </c>
      <c r="F456" s="8">
        <f t="shared" si="50"/>
        <v>1336788</v>
      </c>
      <c r="G456" s="8">
        <f t="shared" si="50"/>
        <v>1471511</v>
      </c>
      <c r="H456" s="8">
        <f t="shared" si="50"/>
        <v>1252941</v>
      </c>
      <c r="I456" s="8">
        <f t="shared" si="50"/>
        <v>2717029</v>
      </c>
      <c r="J456" s="8">
        <f t="shared" si="50"/>
        <v>2370800</v>
      </c>
      <c r="K456" s="8">
        <f t="shared" si="50"/>
        <v>1708202</v>
      </c>
      <c r="L456" s="8">
        <f t="shared" si="50"/>
        <v>2241689</v>
      </c>
      <c r="M456" s="8">
        <f t="shared" si="50"/>
        <v>1978436</v>
      </c>
      <c r="N456" s="8">
        <f t="shared" si="50"/>
        <v>518351</v>
      </c>
      <c r="O456" s="8" t="str">
        <f t="shared" si="50"/>
        <v/>
      </c>
      <c r="P456" s="7"/>
      <c r="Q456" s="10" t="s">
        <v>49</v>
      </c>
    </row>
    <row r="457" spans="2:17" x14ac:dyDescent="0.3">
      <c r="B457" s="19">
        <f t="shared" si="50"/>
        <v>957772</v>
      </c>
      <c r="C457" s="19">
        <f t="shared" si="50"/>
        <v>833991.35</v>
      </c>
      <c r="D457" s="19">
        <f t="shared" si="50"/>
        <v>1220668.1000000001</v>
      </c>
      <c r="E457" s="19">
        <f t="shared" si="50"/>
        <v>1133367</v>
      </c>
      <c r="F457" s="19">
        <f t="shared" si="50"/>
        <v>1364743</v>
      </c>
      <c r="G457" s="19">
        <f t="shared" si="50"/>
        <v>1570132</v>
      </c>
      <c r="H457" s="19">
        <f t="shared" si="50"/>
        <v>1571526</v>
      </c>
      <c r="I457" s="19">
        <f t="shared" si="50"/>
        <v>1766907</v>
      </c>
      <c r="J457" s="19">
        <f t="shared" si="50"/>
        <v>2618934</v>
      </c>
      <c r="K457" s="19">
        <f t="shared" si="50"/>
        <v>2325976</v>
      </c>
      <c r="L457" s="19">
        <f t="shared" si="50"/>
        <v>1931542</v>
      </c>
      <c r="M457" s="19">
        <f t="shared" si="50"/>
        <v>1979349</v>
      </c>
      <c r="N457" s="19">
        <f t="shared" si="50"/>
        <v>3177682</v>
      </c>
      <c r="O457" s="19" t="str">
        <f t="shared" si="50"/>
        <v/>
      </c>
      <c r="P457" s="7"/>
      <c r="Q457" s="10" t="s">
        <v>55</v>
      </c>
    </row>
    <row r="458" spans="2:17" x14ac:dyDescent="0.3">
      <c r="B458" s="8">
        <f>SUM(B454:B457)</f>
        <v>3279451</v>
      </c>
      <c r="C458" s="140">
        <f t="shared" ref="C458:M458" si="51">SUM(C454:C457)</f>
        <v>3870705.35</v>
      </c>
      <c r="D458" s="140">
        <f t="shared" si="51"/>
        <v>4102199.67</v>
      </c>
      <c r="E458" s="140">
        <f t="shared" si="51"/>
        <v>5159733</v>
      </c>
      <c r="F458" s="140">
        <f t="shared" si="51"/>
        <v>5509061</v>
      </c>
      <c r="G458" s="140">
        <f t="shared" si="51"/>
        <v>5877191</v>
      </c>
      <c r="H458" s="140">
        <f t="shared" si="51"/>
        <v>6129181</v>
      </c>
      <c r="I458" s="140">
        <f t="shared" si="51"/>
        <v>8880779</v>
      </c>
      <c r="J458" s="140">
        <f t="shared" si="51"/>
        <v>8742037</v>
      </c>
      <c r="K458" s="140">
        <f t="shared" si="51"/>
        <v>8408966</v>
      </c>
      <c r="L458" s="140">
        <f t="shared" si="51"/>
        <v>9003084</v>
      </c>
      <c r="M458" s="140">
        <f t="shared" si="51"/>
        <v>8361987</v>
      </c>
      <c r="N458" s="140">
        <f>IF(N455="",N454*4,IF(N456="",(N455+N454)*2,IF(N457="",((N456+N455+N454)/3)*4,SUM(N454:N457))))</f>
        <v>8119419</v>
      </c>
      <c r="O458" s="140">
        <f>IF(O455="",O454*4,IF(O456="",(O455+O454)*2,IF(O457="",((O456+O455+O454)/3)*4,SUM(O454:O457))))</f>
        <v>7248940</v>
      </c>
      <c r="P458" s="7">
        <f>RATE(M$346-B$346,,-B458,M458)</f>
        <v>8.8818029889073752E-2</v>
      </c>
      <c r="Q458" s="10" t="s">
        <v>50</v>
      </c>
    </row>
    <row r="459" spans="2:17" x14ac:dyDescent="0.3">
      <c r="B459" s="195" t="s">
        <v>1042</v>
      </c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44"/>
      <c r="P459" s="7"/>
      <c r="Q459" s="10"/>
    </row>
    <row r="460" spans="2:17" x14ac:dyDescent="0.3">
      <c r="B460" s="8">
        <f t="shared" ref="B460:O463" si="52">IFERROR(VLOOKUP($B$459,$128:$214,MATCH($Q460&amp;"/"&amp;B$346,$126:$126,0),FALSE),"")</f>
        <v>14171</v>
      </c>
      <c r="C460" s="8">
        <f t="shared" si="52"/>
        <v>5089</v>
      </c>
      <c r="D460" s="8">
        <f t="shared" si="52"/>
        <v>1573</v>
      </c>
      <c r="E460" s="8">
        <f t="shared" si="52"/>
        <v>2297</v>
      </c>
      <c r="F460" s="8">
        <f t="shared" si="52"/>
        <v>4397</v>
      </c>
      <c r="G460" s="8">
        <f t="shared" si="52"/>
        <v>5388</v>
      </c>
      <c r="H460" s="8">
        <f t="shared" si="52"/>
        <v>22878</v>
      </c>
      <c r="I460" s="8">
        <f t="shared" si="52"/>
        <v>26703</v>
      </c>
      <c r="J460" s="8">
        <f t="shared" si="52"/>
        <v>32391</v>
      </c>
      <c r="K460" s="8">
        <f t="shared" si="52"/>
        <v>39455</v>
      </c>
      <c r="L460" s="8">
        <f t="shared" si="52"/>
        <v>-2473</v>
      </c>
      <c r="M460" s="8">
        <f t="shared" si="52"/>
        <v>16036</v>
      </c>
      <c r="N460" s="8">
        <f t="shared" si="52"/>
        <v>12265</v>
      </c>
      <c r="O460" s="8">
        <f t="shared" si="52"/>
        <v>-123694</v>
      </c>
      <c r="P460" s="7"/>
      <c r="Q460" s="10" t="s">
        <v>47</v>
      </c>
    </row>
    <row r="461" spans="2:17" x14ac:dyDescent="0.3">
      <c r="B461" s="8">
        <f t="shared" si="52"/>
        <v>13877</v>
      </c>
      <c r="C461" s="8">
        <f t="shared" si="52"/>
        <v>552</v>
      </c>
      <c r="D461" s="8">
        <f t="shared" si="52"/>
        <v>1908.81</v>
      </c>
      <c r="E461" s="8">
        <f t="shared" si="52"/>
        <v>3040</v>
      </c>
      <c r="F461" s="8">
        <f t="shared" si="52"/>
        <v>7022</v>
      </c>
      <c r="G461" s="8">
        <f t="shared" si="52"/>
        <v>6345</v>
      </c>
      <c r="H461" s="8">
        <f t="shared" si="52"/>
        <v>24547</v>
      </c>
      <c r="I461" s="8">
        <f t="shared" si="52"/>
        <v>26016</v>
      </c>
      <c r="J461" s="8">
        <f t="shared" si="52"/>
        <v>24089</v>
      </c>
      <c r="K461" s="8">
        <f t="shared" si="52"/>
        <v>31739</v>
      </c>
      <c r="L461" s="8">
        <f t="shared" si="52"/>
        <v>25728</v>
      </c>
      <c r="M461" s="8">
        <f t="shared" si="52"/>
        <v>46216</v>
      </c>
      <c r="N461" s="8">
        <f t="shared" si="52"/>
        <v>6349</v>
      </c>
      <c r="O461" s="8" t="str">
        <f t="shared" si="52"/>
        <v/>
      </c>
      <c r="P461" s="7"/>
      <c r="Q461" s="10" t="s">
        <v>48</v>
      </c>
    </row>
    <row r="462" spans="2:17" x14ac:dyDescent="0.3">
      <c r="B462" s="8">
        <f t="shared" si="52"/>
        <v>6474</v>
      </c>
      <c r="C462" s="8">
        <f t="shared" si="52"/>
        <v>-1099</v>
      </c>
      <c r="D462" s="8">
        <f t="shared" si="52"/>
        <v>1255</v>
      </c>
      <c r="E462" s="8">
        <f t="shared" si="52"/>
        <v>3356</v>
      </c>
      <c r="F462" s="8">
        <f t="shared" si="52"/>
        <v>3470</v>
      </c>
      <c r="G462" s="8">
        <f t="shared" si="52"/>
        <v>160882</v>
      </c>
      <c r="H462" s="8">
        <f t="shared" si="52"/>
        <v>25207</v>
      </c>
      <c r="I462" s="8">
        <f t="shared" si="52"/>
        <v>21374</v>
      </c>
      <c r="J462" s="8">
        <f t="shared" si="52"/>
        <v>40282</v>
      </c>
      <c r="K462" s="8">
        <f t="shared" si="52"/>
        <v>47540</v>
      </c>
      <c r="L462" s="8">
        <f t="shared" si="52"/>
        <v>14920</v>
      </c>
      <c r="M462" s="8">
        <f t="shared" si="52"/>
        <v>-672</v>
      </c>
      <c r="N462" s="8">
        <f t="shared" si="52"/>
        <v>-9030</v>
      </c>
      <c r="O462" s="8" t="str">
        <f t="shared" si="52"/>
        <v/>
      </c>
      <c r="P462" s="7"/>
      <c r="Q462" s="10" t="s">
        <v>49</v>
      </c>
    </row>
    <row r="463" spans="2:17" x14ac:dyDescent="0.3">
      <c r="B463" s="19">
        <f t="shared" si="52"/>
        <v>1488</v>
      </c>
      <c r="C463" s="19">
        <f t="shared" si="52"/>
        <v>3420.45</v>
      </c>
      <c r="D463" s="19">
        <f t="shared" si="52"/>
        <v>1206.56</v>
      </c>
      <c r="E463" s="19">
        <f t="shared" si="52"/>
        <v>4643</v>
      </c>
      <c r="F463" s="19">
        <f t="shared" si="52"/>
        <v>4783</v>
      </c>
      <c r="G463" s="19">
        <f t="shared" si="52"/>
        <v>20688</v>
      </c>
      <c r="H463" s="19">
        <f t="shared" si="52"/>
        <v>15751</v>
      </c>
      <c r="I463" s="19">
        <f t="shared" si="52"/>
        <v>21748</v>
      </c>
      <c r="J463" s="19">
        <f t="shared" si="52"/>
        <v>19933</v>
      </c>
      <c r="K463" s="19">
        <f t="shared" si="52"/>
        <v>38819</v>
      </c>
      <c r="L463" s="19">
        <f t="shared" si="52"/>
        <v>11365</v>
      </c>
      <c r="M463" s="19">
        <f t="shared" si="52"/>
        <v>-17501</v>
      </c>
      <c r="N463" s="19">
        <f t="shared" si="52"/>
        <v>-202930</v>
      </c>
      <c r="O463" s="19" t="str">
        <f t="shared" si="52"/>
        <v/>
      </c>
      <c r="P463" s="7"/>
      <c r="Q463" s="10" t="s">
        <v>55</v>
      </c>
    </row>
    <row r="464" spans="2:17" x14ac:dyDescent="0.3">
      <c r="B464" s="8">
        <f>SUM(B460:B463)</f>
        <v>36010</v>
      </c>
      <c r="C464" s="140">
        <f t="shared" ref="C464:M464" si="53">SUM(C460:C463)</f>
        <v>7962.45</v>
      </c>
      <c r="D464" s="140">
        <f t="shared" si="53"/>
        <v>5943.369999999999</v>
      </c>
      <c r="E464" s="140">
        <f t="shared" si="53"/>
        <v>13336</v>
      </c>
      <c r="F464" s="140">
        <f t="shared" si="53"/>
        <v>19672</v>
      </c>
      <c r="G464" s="140">
        <f t="shared" si="53"/>
        <v>193303</v>
      </c>
      <c r="H464" s="140">
        <f t="shared" si="53"/>
        <v>88383</v>
      </c>
      <c r="I464" s="140">
        <f t="shared" si="53"/>
        <v>95841</v>
      </c>
      <c r="J464" s="140">
        <f t="shared" si="53"/>
        <v>116695</v>
      </c>
      <c r="K464" s="140">
        <f t="shared" si="53"/>
        <v>157553</v>
      </c>
      <c r="L464" s="140">
        <f t="shared" si="53"/>
        <v>49540</v>
      </c>
      <c r="M464" s="140">
        <f t="shared" si="53"/>
        <v>44079</v>
      </c>
      <c r="N464" s="140">
        <f>IF(N461="",N460*4,IF(N462="",(N461+N460)*2,IF(N463="",((N462+N461+N460)/3)*4,SUM(N460:N463))))</f>
        <v>-193346</v>
      </c>
      <c r="O464" s="140">
        <f>IF(O461="",O460*4,IF(O462="",(O461+O460)*2,IF(O463="",((O462+O461+O460)/3)*4,SUM(O460:O463))))</f>
        <v>-494776</v>
      </c>
      <c r="P464" s="7">
        <f>RATE(M$346-B$346,,-B464,M464)</f>
        <v>1.8550581574197797E-2</v>
      </c>
      <c r="Q464" s="10" t="s">
        <v>50</v>
      </c>
    </row>
    <row r="465" spans="2:17" x14ac:dyDescent="0.3">
      <c r="B465" s="195" t="str">
        <f>+A142</f>
        <v xml:space="preserve">    Other Operating Income</v>
      </c>
      <c r="C465" s="195"/>
      <c r="D465" s="195"/>
      <c r="E465" s="195"/>
      <c r="F465" s="195"/>
      <c r="G465" s="195"/>
      <c r="H465" s="195"/>
      <c r="I465" s="195"/>
      <c r="J465" s="195"/>
      <c r="K465" s="195"/>
      <c r="L465" s="195"/>
      <c r="M465" s="195"/>
      <c r="N465" s="195"/>
      <c r="O465" s="144"/>
      <c r="P465" s="7"/>
      <c r="Q465" s="10"/>
    </row>
    <row r="466" spans="2:17" x14ac:dyDescent="0.3">
      <c r="B466" s="8">
        <f t="shared" ref="B466:O469" si="54">IFERROR(VLOOKUP($B$465,$128:$214,MATCH($Q466&amp;"/"&amp;B$346,$126:$126,0),FALSE),"")</f>
        <v>264661</v>
      </c>
      <c r="C466" s="8">
        <f t="shared" si="54"/>
        <v>133794</v>
      </c>
      <c r="D466" s="8">
        <f t="shared" si="54"/>
        <v>7282586</v>
      </c>
      <c r="E466" s="8">
        <f t="shared" si="54"/>
        <v>1863035</v>
      </c>
      <c r="F466" s="8">
        <f t="shared" si="54"/>
        <v>2551631</v>
      </c>
      <c r="G466" s="8">
        <f t="shared" si="54"/>
        <v>2683263</v>
      </c>
      <c r="H466" s="8">
        <f t="shared" si="54"/>
        <v>3559089</v>
      </c>
      <c r="I466" s="8">
        <f t="shared" si="54"/>
        <v>3751084</v>
      </c>
      <c r="J466" s="8">
        <f t="shared" si="54"/>
        <v>4744052</v>
      </c>
      <c r="K466" s="8">
        <f t="shared" si="54"/>
        <v>2984511</v>
      </c>
      <c r="L466" s="8">
        <f t="shared" si="54"/>
        <v>2006123</v>
      </c>
      <c r="M466" s="8">
        <f t="shared" si="54"/>
        <v>1001497</v>
      </c>
      <c r="N466" s="8">
        <f t="shared" si="54"/>
        <v>1263402</v>
      </c>
      <c r="O466" s="8">
        <f t="shared" si="54"/>
        <v>348205</v>
      </c>
      <c r="P466" s="7"/>
      <c r="Q466" s="10" t="s">
        <v>47</v>
      </c>
    </row>
    <row r="467" spans="2:17" x14ac:dyDescent="0.3">
      <c r="B467" s="8">
        <f t="shared" si="54"/>
        <v>101499</v>
      </c>
      <c r="C467" s="8">
        <f t="shared" si="54"/>
        <v>140966</v>
      </c>
      <c r="D467" s="8">
        <f t="shared" si="54"/>
        <v>8290406.4299999997</v>
      </c>
      <c r="E467" s="8">
        <f t="shared" si="54"/>
        <v>2179840</v>
      </c>
      <c r="F467" s="8">
        <f t="shared" si="54"/>
        <v>3135022</v>
      </c>
      <c r="G467" s="8">
        <f t="shared" si="54"/>
        <v>3533536</v>
      </c>
      <c r="H467" s="8">
        <f t="shared" si="54"/>
        <v>3630206</v>
      </c>
      <c r="I467" s="8">
        <f t="shared" si="54"/>
        <v>4680616</v>
      </c>
      <c r="J467" s="8">
        <f t="shared" si="54"/>
        <v>4340951</v>
      </c>
      <c r="K467" s="8">
        <f t="shared" si="54"/>
        <v>2932864</v>
      </c>
      <c r="L467" s="8">
        <f t="shared" si="54"/>
        <v>2961767</v>
      </c>
      <c r="M467" s="8">
        <f t="shared" si="54"/>
        <v>1805003</v>
      </c>
      <c r="N467" s="8">
        <f t="shared" si="54"/>
        <v>1110502</v>
      </c>
      <c r="O467" s="8" t="str">
        <f t="shared" si="54"/>
        <v/>
      </c>
      <c r="P467" s="7"/>
      <c r="Q467" s="10" t="s">
        <v>48</v>
      </c>
    </row>
    <row r="468" spans="2:17" x14ac:dyDescent="0.3">
      <c r="B468" s="8">
        <f t="shared" si="54"/>
        <v>226639</v>
      </c>
      <c r="C468" s="8">
        <f t="shared" si="54"/>
        <v>171518</v>
      </c>
      <c r="D468" s="8">
        <f t="shared" si="54"/>
        <v>7305093</v>
      </c>
      <c r="E468" s="8">
        <f t="shared" si="54"/>
        <v>1775531</v>
      </c>
      <c r="F468" s="8">
        <f t="shared" si="54"/>
        <v>2510977</v>
      </c>
      <c r="G468" s="8">
        <f t="shared" si="54"/>
        <v>2972543</v>
      </c>
      <c r="H468" s="8">
        <f t="shared" si="54"/>
        <v>3597588</v>
      </c>
      <c r="I468" s="8">
        <f t="shared" si="54"/>
        <v>3667750</v>
      </c>
      <c r="J468" s="8">
        <f t="shared" si="54"/>
        <v>2779631</v>
      </c>
      <c r="K468" s="8">
        <f t="shared" si="54"/>
        <v>1861428</v>
      </c>
      <c r="L468" s="8">
        <f t="shared" si="54"/>
        <v>717465</v>
      </c>
      <c r="M468" s="8">
        <f t="shared" si="54"/>
        <v>1402864</v>
      </c>
      <c r="N468" s="8">
        <f t="shared" si="54"/>
        <v>819886</v>
      </c>
      <c r="O468" s="8" t="str">
        <f t="shared" si="54"/>
        <v/>
      </c>
      <c r="P468" s="7"/>
      <c r="Q468" s="10" t="s">
        <v>49</v>
      </c>
    </row>
    <row r="469" spans="2:17" x14ac:dyDescent="0.3">
      <c r="B469" s="19">
        <f t="shared" si="54"/>
        <v>197472</v>
      </c>
      <c r="C469" s="19">
        <f t="shared" si="54"/>
        <v>2669290</v>
      </c>
      <c r="D469" s="19">
        <f t="shared" si="54"/>
        <v>7264904.9699999997</v>
      </c>
      <c r="E469" s="19">
        <f t="shared" si="54"/>
        <v>1583160</v>
      </c>
      <c r="F469" s="19">
        <f t="shared" si="54"/>
        <v>1906855</v>
      </c>
      <c r="G469" s="19">
        <f t="shared" si="54"/>
        <v>2501854</v>
      </c>
      <c r="H469" s="19">
        <f t="shared" si="54"/>
        <v>3392201</v>
      </c>
      <c r="I469" s="19">
        <f t="shared" si="54"/>
        <v>3115255</v>
      </c>
      <c r="J469" s="19">
        <f t="shared" si="54"/>
        <v>2470556</v>
      </c>
      <c r="K469" s="19">
        <f t="shared" si="54"/>
        <v>1553235</v>
      </c>
      <c r="L469" s="19">
        <f t="shared" si="54"/>
        <v>1437521</v>
      </c>
      <c r="M469" s="19">
        <f t="shared" si="54"/>
        <v>35279</v>
      </c>
      <c r="N469" s="19">
        <f t="shared" si="54"/>
        <v>436942</v>
      </c>
      <c r="O469" s="19" t="str">
        <f t="shared" si="54"/>
        <v/>
      </c>
      <c r="P469" s="7"/>
      <c r="Q469" s="10" t="s">
        <v>55</v>
      </c>
    </row>
    <row r="470" spans="2:17" x14ac:dyDescent="0.3">
      <c r="B470" s="8">
        <f>SUM(B466:B469)</f>
        <v>790271</v>
      </c>
      <c r="C470" s="140">
        <f t="shared" ref="C470:M470" si="55">SUM(C466:C469)</f>
        <v>3115568</v>
      </c>
      <c r="D470" s="140">
        <f t="shared" si="55"/>
        <v>30142990.399999999</v>
      </c>
      <c r="E470" s="140">
        <f t="shared" si="55"/>
        <v>7401566</v>
      </c>
      <c r="F470" s="140">
        <f t="shared" si="55"/>
        <v>10104485</v>
      </c>
      <c r="G470" s="140">
        <f t="shared" si="55"/>
        <v>11691196</v>
      </c>
      <c r="H470" s="140">
        <f t="shared" si="55"/>
        <v>14179084</v>
      </c>
      <c r="I470" s="140">
        <f t="shared" si="55"/>
        <v>15214705</v>
      </c>
      <c r="J470" s="140">
        <f t="shared" si="55"/>
        <v>14335190</v>
      </c>
      <c r="K470" s="140">
        <f t="shared" si="55"/>
        <v>9332038</v>
      </c>
      <c r="L470" s="140">
        <f t="shared" si="55"/>
        <v>7122876</v>
      </c>
      <c r="M470" s="140">
        <f t="shared" si="55"/>
        <v>4244643</v>
      </c>
      <c r="N470" s="140">
        <f>IF(N467="",N466*4,IF(N468="",(N467+N466)*2,IF(N469="",((N468+N467+N466)/3)*4,SUM(N466:N469))))</f>
        <v>3630732</v>
      </c>
      <c r="O470" s="140">
        <f>IF(O467="",O466*4,IF(O468="",(O467+O466)*2,IF(O469="",((O468+O467+O466)/3)*4,SUM(O466:O469))))</f>
        <v>1392820</v>
      </c>
      <c r="P470" s="7">
        <f>RATE(M$346-B$346,,-B470,M470)</f>
        <v>0.16511704754761908</v>
      </c>
      <c r="Q470" s="10" t="s">
        <v>50</v>
      </c>
    </row>
    <row r="471" spans="2:17" x14ac:dyDescent="0.3">
      <c r="B471" s="195" t="str">
        <f>+A141</f>
        <v xml:space="preserve">    Net Premium Written</v>
      </c>
      <c r="C471" s="195"/>
      <c r="D471" s="195"/>
      <c r="E471" s="195"/>
      <c r="F471" s="195"/>
      <c r="G471" s="195"/>
      <c r="H471" s="195"/>
      <c r="I471" s="195"/>
      <c r="J471" s="195"/>
      <c r="K471" s="195"/>
      <c r="L471" s="195"/>
      <c r="M471" s="195"/>
      <c r="N471" s="195"/>
      <c r="O471" s="144"/>
      <c r="P471" s="7"/>
      <c r="Q471" s="10"/>
    </row>
    <row r="472" spans="2:17" x14ac:dyDescent="0.3">
      <c r="B472" s="8">
        <f t="shared" ref="B472:O475" si="56">IFERROR(VLOOKUP($B$465,$128:$214,MATCH($Q472&amp;"/"&amp;B$346,$126:$126,0),FALSE),"")</f>
        <v>264661</v>
      </c>
      <c r="C472" s="8">
        <f t="shared" si="56"/>
        <v>133794</v>
      </c>
      <c r="D472" s="8">
        <f t="shared" si="56"/>
        <v>7282586</v>
      </c>
      <c r="E472" s="8">
        <f t="shared" si="56"/>
        <v>1863035</v>
      </c>
      <c r="F472" s="8">
        <f t="shared" si="56"/>
        <v>2551631</v>
      </c>
      <c r="G472" s="8">
        <f t="shared" si="56"/>
        <v>2683263</v>
      </c>
      <c r="H472" s="8">
        <f t="shared" si="56"/>
        <v>3559089</v>
      </c>
      <c r="I472" s="8">
        <f t="shared" si="56"/>
        <v>3751084</v>
      </c>
      <c r="J472" s="8">
        <f t="shared" si="56"/>
        <v>4744052</v>
      </c>
      <c r="K472" s="8">
        <f t="shared" si="56"/>
        <v>2984511</v>
      </c>
      <c r="L472" s="8">
        <f t="shared" si="56"/>
        <v>2006123</v>
      </c>
      <c r="M472" s="8">
        <f t="shared" si="56"/>
        <v>1001497</v>
      </c>
      <c r="N472" s="8">
        <f t="shared" si="56"/>
        <v>1263402</v>
      </c>
      <c r="O472" s="8">
        <f t="shared" si="56"/>
        <v>348205</v>
      </c>
      <c r="P472" s="7"/>
      <c r="Q472" s="10" t="s">
        <v>47</v>
      </c>
    </row>
    <row r="473" spans="2:17" x14ac:dyDescent="0.3">
      <c r="B473" s="8">
        <f t="shared" si="56"/>
        <v>101499</v>
      </c>
      <c r="C473" s="8">
        <f t="shared" si="56"/>
        <v>140966</v>
      </c>
      <c r="D473" s="8">
        <f t="shared" si="56"/>
        <v>8290406.4299999997</v>
      </c>
      <c r="E473" s="8">
        <f t="shared" si="56"/>
        <v>2179840</v>
      </c>
      <c r="F473" s="8">
        <f t="shared" si="56"/>
        <v>3135022</v>
      </c>
      <c r="G473" s="8">
        <f t="shared" si="56"/>
        <v>3533536</v>
      </c>
      <c r="H473" s="8">
        <f t="shared" si="56"/>
        <v>3630206</v>
      </c>
      <c r="I473" s="8">
        <f t="shared" si="56"/>
        <v>4680616</v>
      </c>
      <c r="J473" s="8">
        <f t="shared" si="56"/>
        <v>4340951</v>
      </c>
      <c r="K473" s="8">
        <f t="shared" si="56"/>
        <v>2932864</v>
      </c>
      <c r="L473" s="8">
        <f t="shared" si="56"/>
        <v>2961767</v>
      </c>
      <c r="M473" s="8">
        <f t="shared" si="56"/>
        <v>1805003</v>
      </c>
      <c r="N473" s="8">
        <f t="shared" si="56"/>
        <v>1110502</v>
      </c>
      <c r="O473" s="8" t="str">
        <f t="shared" si="56"/>
        <v/>
      </c>
      <c r="P473" s="7"/>
      <c r="Q473" s="10" t="s">
        <v>48</v>
      </c>
    </row>
    <row r="474" spans="2:17" x14ac:dyDescent="0.3">
      <c r="B474" s="8">
        <f t="shared" si="56"/>
        <v>226639</v>
      </c>
      <c r="C474" s="8">
        <f t="shared" si="56"/>
        <v>171518</v>
      </c>
      <c r="D474" s="8">
        <f t="shared" si="56"/>
        <v>7305093</v>
      </c>
      <c r="E474" s="8">
        <f t="shared" si="56"/>
        <v>1775531</v>
      </c>
      <c r="F474" s="8">
        <f t="shared" si="56"/>
        <v>2510977</v>
      </c>
      <c r="G474" s="8">
        <f t="shared" si="56"/>
        <v>2972543</v>
      </c>
      <c r="H474" s="8">
        <f t="shared" si="56"/>
        <v>3597588</v>
      </c>
      <c r="I474" s="8">
        <f t="shared" si="56"/>
        <v>3667750</v>
      </c>
      <c r="J474" s="8">
        <f t="shared" si="56"/>
        <v>2779631</v>
      </c>
      <c r="K474" s="8">
        <f t="shared" si="56"/>
        <v>1861428</v>
      </c>
      <c r="L474" s="8">
        <f t="shared" si="56"/>
        <v>717465</v>
      </c>
      <c r="M474" s="8">
        <f t="shared" si="56"/>
        <v>1402864</v>
      </c>
      <c r="N474" s="8">
        <f t="shared" si="56"/>
        <v>819886</v>
      </c>
      <c r="O474" s="8" t="str">
        <f t="shared" si="56"/>
        <v/>
      </c>
      <c r="P474" s="7"/>
      <c r="Q474" s="10" t="s">
        <v>49</v>
      </c>
    </row>
    <row r="475" spans="2:17" x14ac:dyDescent="0.3">
      <c r="B475" s="19">
        <f t="shared" si="56"/>
        <v>197472</v>
      </c>
      <c r="C475" s="19">
        <f t="shared" si="56"/>
        <v>2669290</v>
      </c>
      <c r="D475" s="19">
        <f t="shared" si="56"/>
        <v>7264904.9699999997</v>
      </c>
      <c r="E475" s="19">
        <f t="shared" si="56"/>
        <v>1583160</v>
      </c>
      <c r="F475" s="19">
        <f t="shared" si="56"/>
        <v>1906855</v>
      </c>
      <c r="G475" s="19">
        <f t="shared" si="56"/>
        <v>2501854</v>
      </c>
      <c r="H475" s="19">
        <f t="shared" si="56"/>
        <v>3392201</v>
      </c>
      <c r="I475" s="19">
        <f t="shared" si="56"/>
        <v>3115255</v>
      </c>
      <c r="J475" s="19">
        <f t="shared" si="56"/>
        <v>2470556</v>
      </c>
      <c r="K475" s="19">
        <f t="shared" si="56"/>
        <v>1553235</v>
      </c>
      <c r="L475" s="19">
        <f t="shared" si="56"/>
        <v>1437521</v>
      </c>
      <c r="M475" s="19">
        <f t="shared" si="56"/>
        <v>35279</v>
      </c>
      <c r="N475" s="19">
        <f t="shared" si="56"/>
        <v>436942</v>
      </c>
      <c r="O475" s="19" t="str">
        <f t="shared" si="56"/>
        <v/>
      </c>
      <c r="P475" s="7"/>
      <c r="Q475" s="10" t="s">
        <v>55</v>
      </c>
    </row>
    <row r="476" spans="2:17" x14ac:dyDescent="0.3">
      <c r="B476" s="8">
        <f>SUM(B472:B475)</f>
        <v>790271</v>
      </c>
      <c r="C476" s="140">
        <f t="shared" ref="C476:M476" si="57">SUM(C472:C475)</f>
        <v>3115568</v>
      </c>
      <c r="D476" s="140">
        <f t="shared" si="57"/>
        <v>30142990.399999999</v>
      </c>
      <c r="E476" s="140">
        <f t="shared" si="57"/>
        <v>7401566</v>
      </c>
      <c r="F476" s="140">
        <f t="shared" si="57"/>
        <v>10104485</v>
      </c>
      <c r="G476" s="140">
        <f t="shared" si="57"/>
        <v>11691196</v>
      </c>
      <c r="H476" s="140">
        <f t="shared" si="57"/>
        <v>14179084</v>
      </c>
      <c r="I476" s="140">
        <f t="shared" si="57"/>
        <v>15214705</v>
      </c>
      <c r="J476" s="140">
        <f t="shared" si="57"/>
        <v>14335190</v>
      </c>
      <c r="K476" s="140">
        <f t="shared" si="57"/>
        <v>9332038</v>
      </c>
      <c r="L476" s="140">
        <f t="shared" si="57"/>
        <v>7122876</v>
      </c>
      <c r="M476" s="140">
        <f t="shared" si="57"/>
        <v>4244643</v>
      </c>
      <c r="N476" s="140">
        <f>IF(N473="",N472*4,IF(N474="",(N473+N472)*2,IF(N475="",((N474+N473+N472)/3)*4,SUM(N472:N475))))</f>
        <v>3630732</v>
      </c>
      <c r="O476" s="140">
        <f>IF(O473="",O472*4,IF(O474="",(O473+O472)*2,IF(O475="",((O474+O473+O472)/3)*4,SUM(O472:O475))))</f>
        <v>1392820</v>
      </c>
      <c r="P476" s="7">
        <f>RATE(M$346-B$346,,-B476,M476)</f>
        <v>0.16511704754761908</v>
      </c>
      <c r="Q476" s="10" t="s">
        <v>50</v>
      </c>
    </row>
    <row r="477" spans="2:17" s="2" customFormat="1" x14ac:dyDescent="0.3">
      <c r="B477" s="195" t="s">
        <v>834</v>
      </c>
      <c r="C477" s="195"/>
      <c r="D477" s="195"/>
      <c r="E477" s="195"/>
      <c r="F477" s="195"/>
      <c r="G477" s="195"/>
      <c r="H477" s="195"/>
      <c r="I477" s="195"/>
      <c r="J477" s="195"/>
      <c r="K477" s="195"/>
      <c r="L477" s="195"/>
      <c r="M477" s="195"/>
      <c r="N477" s="195"/>
      <c r="O477" s="144"/>
      <c r="P477" s="7"/>
      <c r="Q477" s="10"/>
    </row>
    <row r="478" spans="2:17" s="2" customFormat="1" x14ac:dyDescent="0.3">
      <c r="B478" s="8">
        <f t="shared" ref="B478:N478" si="58">IFERROR(B448+B441+B454+B460+B466+B472,"")</f>
        <v>19232692</v>
      </c>
      <c r="C478" s="8">
        <f t="shared" si="58"/>
        <v>21139847</v>
      </c>
      <c r="D478" s="8">
        <f t="shared" si="58"/>
        <v>35210295</v>
      </c>
      <c r="E478" s="8">
        <f t="shared" si="58"/>
        <v>29421278</v>
      </c>
      <c r="F478" s="8">
        <f t="shared" si="58"/>
        <v>36864040</v>
      </c>
      <c r="G478" s="8">
        <f t="shared" si="58"/>
        <v>40883562</v>
      </c>
      <c r="H478" s="8">
        <f t="shared" si="58"/>
        <v>46771636</v>
      </c>
      <c r="I478" s="8">
        <f t="shared" si="58"/>
        <v>49519035</v>
      </c>
      <c r="J478" s="8">
        <f t="shared" si="58"/>
        <v>52522657</v>
      </c>
      <c r="K478" s="8">
        <f t="shared" si="58"/>
        <v>50147883</v>
      </c>
      <c r="L478" s="8">
        <f t="shared" si="58"/>
        <v>49531763</v>
      </c>
      <c r="M478" s="8">
        <f t="shared" si="58"/>
        <v>48366037</v>
      </c>
      <c r="N478" s="8">
        <f t="shared" si="58"/>
        <v>45754711</v>
      </c>
      <c r="O478" s="8">
        <f>IFERROR(O448+O441+O454+O460+O466+O472,"")</f>
        <v>46972783</v>
      </c>
      <c r="P478" s="7"/>
      <c r="Q478" s="10" t="s">
        <v>47</v>
      </c>
    </row>
    <row r="479" spans="2:17" s="2" customFormat="1" x14ac:dyDescent="0.3">
      <c r="B479" s="8">
        <f t="shared" ref="B479:O479" si="59">IFERROR(B449+B442+B455+B461+B467+B473,"")</f>
        <v>19876130</v>
      </c>
      <c r="C479" s="8">
        <f t="shared" si="59"/>
        <v>19633877</v>
      </c>
      <c r="D479" s="8">
        <f t="shared" si="59"/>
        <v>38347281.239999995</v>
      </c>
      <c r="E479" s="8">
        <f t="shared" si="59"/>
        <v>32491017</v>
      </c>
      <c r="F479" s="8">
        <f t="shared" si="59"/>
        <v>38719529</v>
      </c>
      <c r="G479" s="8">
        <f t="shared" si="59"/>
        <v>43816157</v>
      </c>
      <c r="H479" s="8">
        <f t="shared" si="59"/>
        <v>47026515</v>
      </c>
      <c r="I479" s="8">
        <f t="shared" si="59"/>
        <v>51863539</v>
      </c>
      <c r="J479" s="8">
        <f t="shared" si="59"/>
        <v>50757444</v>
      </c>
      <c r="K479" s="8">
        <f t="shared" si="59"/>
        <v>50539215</v>
      </c>
      <c r="L479" s="8">
        <f t="shared" si="59"/>
        <v>51868686</v>
      </c>
      <c r="M479" s="8">
        <f t="shared" si="59"/>
        <v>50882547</v>
      </c>
      <c r="N479" s="8">
        <f t="shared" si="59"/>
        <v>52432704</v>
      </c>
      <c r="O479" s="8" t="str">
        <f t="shared" si="59"/>
        <v/>
      </c>
      <c r="P479" s="7"/>
      <c r="Q479" s="10" t="s">
        <v>48</v>
      </c>
    </row>
    <row r="480" spans="2:17" s="2" customFormat="1" x14ac:dyDescent="0.3">
      <c r="B480" s="8">
        <f t="shared" ref="B480:O480" si="60">IFERROR(B450+B443+B456+B462+B468+B474,"")</f>
        <v>20736444</v>
      </c>
      <c r="C480" s="8">
        <f t="shared" si="60"/>
        <v>19856795</v>
      </c>
      <c r="D480" s="8">
        <f t="shared" si="60"/>
        <v>37399237</v>
      </c>
      <c r="E480" s="8">
        <f t="shared" si="60"/>
        <v>34115136</v>
      </c>
      <c r="F480" s="8">
        <f t="shared" si="60"/>
        <v>38687657</v>
      </c>
      <c r="G480" s="8">
        <f t="shared" si="60"/>
        <v>44154259</v>
      </c>
      <c r="H480" s="8">
        <f t="shared" si="60"/>
        <v>48180808</v>
      </c>
      <c r="I480" s="8">
        <f t="shared" si="60"/>
        <v>50158272</v>
      </c>
      <c r="J480" s="8">
        <f t="shared" si="60"/>
        <v>49215447</v>
      </c>
      <c r="K480" s="8">
        <f t="shared" si="60"/>
        <v>48615614</v>
      </c>
      <c r="L480" s="8">
        <f t="shared" si="60"/>
        <v>47698437</v>
      </c>
      <c r="M480" s="8">
        <f t="shared" si="60"/>
        <v>50780602</v>
      </c>
      <c r="N480" s="8">
        <f t="shared" si="60"/>
        <v>44389155</v>
      </c>
      <c r="O480" s="8" t="str">
        <f t="shared" si="60"/>
        <v/>
      </c>
      <c r="P480" s="7"/>
      <c r="Q480" s="10" t="s">
        <v>49</v>
      </c>
    </row>
    <row r="481" spans="1:17" s="2" customFormat="1" x14ac:dyDescent="0.3">
      <c r="B481" s="8">
        <f t="shared" ref="B481:O481" si="61">IFERROR(B451+B444+B457+B463+B469+B475,"")</f>
        <v>22151041</v>
      </c>
      <c r="C481" s="8">
        <f t="shared" si="61"/>
        <v>25418735.240000002</v>
      </c>
      <c r="D481" s="8">
        <f t="shared" si="61"/>
        <v>38998181.43</v>
      </c>
      <c r="E481" s="8">
        <f t="shared" si="61"/>
        <v>33713314</v>
      </c>
      <c r="F481" s="8">
        <f t="shared" si="61"/>
        <v>39068645</v>
      </c>
      <c r="G481" s="8">
        <f t="shared" si="61"/>
        <v>44070513</v>
      </c>
      <c r="H481" s="8">
        <f t="shared" si="61"/>
        <v>48865519</v>
      </c>
      <c r="I481" s="8">
        <f t="shared" si="61"/>
        <v>48631978</v>
      </c>
      <c r="J481" s="8">
        <f t="shared" si="61"/>
        <v>49537709</v>
      </c>
      <c r="K481" s="8">
        <f t="shared" si="61"/>
        <v>49022261</v>
      </c>
      <c r="L481" s="8">
        <f t="shared" si="61"/>
        <v>49308232</v>
      </c>
      <c r="M481" s="8">
        <f t="shared" si="61"/>
        <v>47623903</v>
      </c>
      <c r="N481" s="8">
        <f t="shared" si="61"/>
        <v>45901646</v>
      </c>
      <c r="O481" s="8" t="str">
        <f t="shared" si="61"/>
        <v/>
      </c>
      <c r="P481" s="7"/>
      <c r="Q481" s="10" t="s">
        <v>55</v>
      </c>
    </row>
    <row r="482" spans="1:17" s="2" customFormat="1" x14ac:dyDescent="0.3">
      <c r="B482" s="17">
        <f t="shared" ref="B482:O482" si="62">IF(B479="",B478*4,IF(B480="",(B479+B478)*2,IF(B481="",((B480+B479+B478)/3)*4,SUM(B478:B481))))</f>
        <v>81996307</v>
      </c>
      <c r="C482" s="17">
        <f t="shared" si="62"/>
        <v>86049254.24000001</v>
      </c>
      <c r="D482" s="17">
        <f t="shared" si="62"/>
        <v>149954994.66999999</v>
      </c>
      <c r="E482" s="17">
        <f t="shared" si="62"/>
        <v>129740745</v>
      </c>
      <c r="F482" s="17">
        <f t="shared" si="62"/>
        <v>153339871</v>
      </c>
      <c r="G482" s="17">
        <f t="shared" si="62"/>
        <v>172924491</v>
      </c>
      <c r="H482" s="17">
        <f t="shared" si="62"/>
        <v>190844478</v>
      </c>
      <c r="I482" s="17">
        <f t="shared" si="62"/>
        <v>200172824</v>
      </c>
      <c r="J482" s="17">
        <f t="shared" si="62"/>
        <v>202033257</v>
      </c>
      <c r="K482" s="17">
        <f t="shared" si="62"/>
        <v>198324973</v>
      </c>
      <c r="L482" s="17">
        <f t="shared" si="62"/>
        <v>198407118</v>
      </c>
      <c r="M482" s="17">
        <f t="shared" si="62"/>
        <v>197653089</v>
      </c>
      <c r="N482" s="17">
        <f t="shared" si="62"/>
        <v>188478216</v>
      </c>
      <c r="O482" s="17">
        <f t="shared" si="62"/>
        <v>187891132</v>
      </c>
      <c r="P482" s="7">
        <f>RATE(M$346-B$346,,-B482,M482)</f>
        <v>8.3271232949552437E-2</v>
      </c>
      <c r="Q482" s="10" t="s">
        <v>50</v>
      </c>
    </row>
    <row r="483" spans="1:17" x14ac:dyDescent="0.3">
      <c r="B483" s="197" t="s">
        <v>57</v>
      </c>
      <c r="C483" s="197"/>
      <c r="D483" s="197"/>
      <c r="E483" s="197"/>
      <c r="F483" s="197"/>
      <c r="G483" s="197"/>
      <c r="H483" s="197"/>
      <c r="I483" s="197"/>
      <c r="J483" s="197"/>
      <c r="K483" s="197"/>
      <c r="L483" s="197"/>
      <c r="M483" s="197"/>
      <c r="N483" s="197"/>
      <c r="O483" s="146"/>
      <c r="P483" s="7"/>
      <c r="Q483" s="10"/>
    </row>
    <row r="484" spans="1:17" x14ac:dyDescent="0.3">
      <c r="B484" s="194" t="str">
        <f>+A129</f>
        <v xml:space="preserve">    Interest Expenses</v>
      </c>
      <c r="C484" s="194"/>
      <c r="D484" s="194"/>
      <c r="E484" s="194"/>
      <c r="F484" s="194"/>
      <c r="G484" s="194"/>
      <c r="H484" s="194"/>
      <c r="I484" s="194"/>
      <c r="J484" s="194"/>
      <c r="K484" s="194"/>
      <c r="L484" s="194"/>
      <c r="M484" s="194"/>
      <c r="N484" s="194"/>
      <c r="O484" s="147"/>
      <c r="P484" s="7"/>
      <c r="Q484" s="10"/>
    </row>
    <row r="485" spans="1:17" x14ac:dyDescent="0.3">
      <c r="B485" s="8">
        <f t="shared" ref="B485:O488" si="63">IFERROR(VLOOKUP($B$484,$128:$214,MATCH($Q485&amp;"/"&amp;B$346,$126:$126,0),FALSE),"")</f>
        <v>4489843</v>
      </c>
      <c r="C485" s="8">
        <f t="shared" si="63"/>
        <v>5627946</v>
      </c>
      <c r="D485" s="8">
        <f t="shared" si="63"/>
        <v>3695422</v>
      </c>
      <c r="E485" s="8">
        <f t="shared" si="63"/>
        <v>5277715</v>
      </c>
      <c r="F485" s="8">
        <f t="shared" si="63"/>
        <v>8055432</v>
      </c>
      <c r="G485" s="8">
        <f t="shared" si="63"/>
        <v>7882998</v>
      </c>
      <c r="H485" s="8">
        <f t="shared" si="63"/>
        <v>8283158</v>
      </c>
      <c r="I485" s="8">
        <f t="shared" si="63"/>
        <v>7555671</v>
      </c>
      <c r="J485" s="8">
        <f t="shared" si="63"/>
        <v>6587047</v>
      </c>
      <c r="K485" s="8">
        <f t="shared" si="63"/>
        <v>6283186</v>
      </c>
      <c r="L485" s="8">
        <f t="shared" si="63"/>
        <v>6201177</v>
      </c>
      <c r="M485" s="8">
        <f t="shared" si="63"/>
        <v>6714509</v>
      </c>
      <c r="N485" s="8">
        <f t="shared" si="63"/>
        <v>5696685</v>
      </c>
      <c r="O485" s="8">
        <f t="shared" si="63"/>
        <v>3839752</v>
      </c>
      <c r="P485" s="7"/>
      <c r="Q485" s="10" t="s">
        <v>47</v>
      </c>
    </row>
    <row r="486" spans="1:17" x14ac:dyDescent="0.3">
      <c r="B486" s="8">
        <f t="shared" si="63"/>
        <v>4770986</v>
      </c>
      <c r="C486" s="8">
        <f t="shared" si="63"/>
        <v>3944831</v>
      </c>
      <c r="D486" s="8">
        <f t="shared" si="63"/>
        <v>3747856.81</v>
      </c>
      <c r="E486" s="8">
        <f t="shared" si="63"/>
        <v>6323277</v>
      </c>
      <c r="F486" s="8">
        <f t="shared" si="63"/>
        <v>8123535</v>
      </c>
      <c r="G486" s="8">
        <f t="shared" si="63"/>
        <v>8121316</v>
      </c>
      <c r="H486" s="8">
        <f t="shared" si="63"/>
        <v>7299962</v>
      </c>
      <c r="I486" s="8">
        <f t="shared" si="63"/>
        <v>7560800</v>
      </c>
      <c r="J486" s="8">
        <f t="shared" si="63"/>
        <v>6490306</v>
      </c>
      <c r="K486" s="8">
        <f t="shared" si="63"/>
        <v>6383430</v>
      </c>
      <c r="L486" s="8">
        <f t="shared" si="63"/>
        <v>6387672</v>
      </c>
      <c r="M486" s="8">
        <f t="shared" si="63"/>
        <v>6852062</v>
      </c>
      <c r="N486" s="8">
        <f t="shared" si="63"/>
        <v>4871756</v>
      </c>
      <c r="O486" s="8" t="str">
        <f t="shared" si="63"/>
        <v/>
      </c>
      <c r="P486" s="7"/>
      <c r="Q486" s="10" t="s">
        <v>48</v>
      </c>
    </row>
    <row r="487" spans="1:17" x14ac:dyDescent="0.3">
      <c r="B487" s="8">
        <f t="shared" si="63"/>
        <v>5491501</v>
      </c>
      <c r="C487" s="8">
        <f t="shared" si="63"/>
        <v>3427464</v>
      </c>
      <c r="D487" s="8">
        <f t="shared" si="63"/>
        <v>3787089</v>
      </c>
      <c r="E487" s="8">
        <f t="shared" si="63"/>
        <v>7439556</v>
      </c>
      <c r="F487" s="8">
        <f t="shared" si="63"/>
        <v>8188834</v>
      </c>
      <c r="G487" s="8">
        <f t="shared" si="63"/>
        <v>8641238</v>
      </c>
      <c r="H487" s="8">
        <f t="shared" si="63"/>
        <v>7177058</v>
      </c>
      <c r="I487" s="8">
        <f t="shared" si="63"/>
        <v>7401989</v>
      </c>
      <c r="J487" s="8">
        <f t="shared" si="63"/>
        <v>6589043</v>
      </c>
      <c r="K487" s="8">
        <f t="shared" si="63"/>
        <v>6246367</v>
      </c>
      <c r="L487" s="8">
        <f t="shared" si="63"/>
        <v>6286153</v>
      </c>
      <c r="M487" s="8">
        <f t="shared" si="63"/>
        <v>6927713</v>
      </c>
      <c r="N487" s="8">
        <f t="shared" si="63"/>
        <v>4131041</v>
      </c>
      <c r="O487" s="8" t="str">
        <f t="shared" si="63"/>
        <v/>
      </c>
      <c r="P487" s="7"/>
      <c r="Q487" s="10" t="s">
        <v>49</v>
      </c>
    </row>
    <row r="488" spans="1:17" x14ac:dyDescent="0.3">
      <c r="B488" s="19">
        <f t="shared" si="63"/>
        <v>6198302</v>
      </c>
      <c r="C488" s="19">
        <f t="shared" si="63"/>
        <v>3588444.86</v>
      </c>
      <c r="D488" s="19">
        <f t="shared" si="63"/>
        <v>4297947.9800000004</v>
      </c>
      <c r="E488" s="19">
        <f t="shared" si="63"/>
        <v>8161052</v>
      </c>
      <c r="F488" s="19">
        <f t="shared" si="63"/>
        <v>8224888</v>
      </c>
      <c r="G488" s="19">
        <f t="shared" si="63"/>
        <v>8782845</v>
      </c>
      <c r="H488" s="19">
        <f t="shared" si="63"/>
        <v>7685958</v>
      </c>
      <c r="I488" s="19">
        <f t="shared" si="63"/>
        <v>6822951</v>
      </c>
      <c r="J488" s="19">
        <f t="shared" si="63"/>
        <v>6528697</v>
      </c>
      <c r="K488" s="19">
        <f t="shared" si="63"/>
        <v>6263290</v>
      </c>
      <c r="L488" s="19">
        <f t="shared" si="63"/>
        <v>6509409</v>
      </c>
      <c r="M488" s="19">
        <f t="shared" si="63"/>
        <v>6995632</v>
      </c>
      <c r="N488" s="19">
        <f t="shared" si="63"/>
        <v>3870495</v>
      </c>
      <c r="O488" s="19" t="str">
        <f t="shared" si="63"/>
        <v/>
      </c>
      <c r="P488" s="7"/>
      <c r="Q488" s="10" t="s">
        <v>55</v>
      </c>
    </row>
    <row r="489" spans="1:17" x14ac:dyDescent="0.3">
      <c r="B489" s="19">
        <f>SUM(B485:B488)</f>
        <v>20950632</v>
      </c>
      <c r="C489" s="19">
        <f t="shared" ref="C489:M489" si="64">SUM(C485:C488)</f>
        <v>16588685.859999999</v>
      </c>
      <c r="D489" s="19">
        <f t="shared" si="64"/>
        <v>15528315.790000001</v>
      </c>
      <c r="E489" s="19">
        <f t="shared" si="64"/>
        <v>27201600</v>
      </c>
      <c r="F489" s="19">
        <f t="shared" si="64"/>
        <v>32592689</v>
      </c>
      <c r="G489" s="19">
        <f t="shared" si="64"/>
        <v>33428397</v>
      </c>
      <c r="H489" s="19">
        <f t="shared" si="64"/>
        <v>30446136</v>
      </c>
      <c r="I489" s="19">
        <f t="shared" si="64"/>
        <v>29341411</v>
      </c>
      <c r="J489" s="19">
        <f t="shared" si="64"/>
        <v>26195093</v>
      </c>
      <c r="K489" s="19">
        <f t="shared" si="64"/>
        <v>25176273</v>
      </c>
      <c r="L489" s="19">
        <f t="shared" si="64"/>
        <v>25384411</v>
      </c>
      <c r="M489" s="19">
        <f t="shared" si="64"/>
        <v>27489916</v>
      </c>
      <c r="N489" s="19">
        <f>IF(N486="",N485*4,IF(N487="",(N486+N485)*2,IF(N488="",((N487+N486+N485)/3)*4,SUM(N485:N488))))</f>
        <v>18569977</v>
      </c>
      <c r="O489" s="19">
        <f>IF(O486="",O485*4,IF(O487="",(O486+O485)*2,IF(O488="",((O487+O486+O485)/3)*4,SUM(O485:O488))))</f>
        <v>15359008</v>
      </c>
      <c r="P489" s="7">
        <f>RATE(M$346-B$346,,-B489,M489)</f>
        <v>2.5002953406103531E-2</v>
      </c>
      <c r="Q489" s="10" t="s">
        <v>50</v>
      </c>
    </row>
    <row r="490" spans="1:17" x14ac:dyDescent="0.3">
      <c r="B490" s="22">
        <f>B489/B$445</f>
        <v>0.34842251682854936</v>
      </c>
      <c r="C490" s="23">
        <f>C489/C$445</f>
        <v>0.2941448309041062</v>
      </c>
      <c r="D490" s="23">
        <f t="shared" ref="D490:O490" si="65">D489/D$445</f>
        <v>0.24750261984913871</v>
      </c>
      <c r="E490" s="23">
        <f t="shared" si="65"/>
        <v>0.32501776499959567</v>
      </c>
      <c r="F490" s="23">
        <f t="shared" si="65"/>
        <v>0.33889414581473332</v>
      </c>
      <c r="G490" s="23">
        <f t="shared" si="65"/>
        <v>0.31469265004731772</v>
      </c>
      <c r="H490" s="23">
        <f t="shared" si="65"/>
        <v>0.26806276327962608</v>
      </c>
      <c r="I490" s="23">
        <f t="shared" si="65"/>
        <v>0.25658439180381887</v>
      </c>
      <c r="J490" s="23">
        <f t="shared" si="65"/>
        <v>0.22606750409528525</v>
      </c>
      <c r="K490" s="23">
        <f t="shared" si="65"/>
        <v>0.21096737927131723</v>
      </c>
      <c r="L490" s="23">
        <f t="shared" si="65"/>
        <v>0.20484197795548986</v>
      </c>
      <c r="M490" s="23">
        <f t="shared" si="65"/>
        <v>0.21117214688484987</v>
      </c>
      <c r="N490" s="24">
        <f t="shared" si="65"/>
        <v>0.14554210866025838</v>
      </c>
      <c r="O490" s="24">
        <f t="shared" si="65"/>
        <v>0.12009585519307688</v>
      </c>
      <c r="P490" s="7">
        <f>RATE(M$346-B$346,,-B490,M490)</f>
        <v>-4.4501436806751157E-2</v>
      </c>
      <c r="Q490" s="12" t="s">
        <v>51</v>
      </c>
    </row>
    <row r="491" spans="1:17" s="98" customFormat="1" x14ac:dyDescent="0.3">
      <c r="A491" s="97"/>
      <c r="B491" s="20"/>
      <c r="C491" s="11">
        <f t="shared" ref="C491:M491" si="66">C489/B489-1</f>
        <v>-0.20820117216511658</v>
      </c>
      <c r="D491" s="11">
        <f t="shared" si="66"/>
        <v>-6.3921282188895368E-2</v>
      </c>
      <c r="E491" s="11">
        <f t="shared" si="66"/>
        <v>0.75174180947024638</v>
      </c>
      <c r="F491" s="11">
        <f t="shared" si="66"/>
        <v>0.1981901432268689</v>
      </c>
      <c r="G491" s="11">
        <f t="shared" si="66"/>
        <v>2.5640965064281707E-2</v>
      </c>
      <c r="H491" s="11">
        <f t="shared" si="66"/>
        <v>-8.9213401408389403E-2</v>
      </c>
      <c r="I491" s="11">
        <f t="shared" si="66"/>
        <v>-3.6284571546287503E-2</v>
      </c>
      <c r="J491" s="11">
        <f t="shared" si="66"/>
        <v>-0.10723131208652503</v>
      </c>
      <c r="K491" s="11">
        <f t="shared" si="66"/>
        <v>-3.8893543916793893E-2</v>
      </c>
      <c r="L491" s="11">
        <f t="shared" si="66"/>
        <v>8.2672284336922086E-3</v>
      </c>
      <c r="M491" s="11">
        <f t="shared" si="66"/>
        <v>8.2944804194984068E-2</v>
      </c>
      <c r="N491" s="11">
        <f>N489/M489-1</f>
        <v>-0.32448040219548147</v>
      </c>
      <c r="O491" s="11">
        <f>O489/N489-1</f>
        <v>-0.17291184582511865</v>
      </c>
      <c r="P491" s="18"/>
      <c r="Q491" s="15" t="s">
        <v>56</v>
      </c>
    </row>
    <row r="492" spans="1:17" x14ac:dyDescent="0.3">
      <c r="B492" s="199" t="s">
        <v>1235</v>
      </c>
      <c r="C492" s="199"/>
      <c r="D492" s="199"/>
      <c r="E492" s="199"/>
      <c r="F492" s="199"/>
      <c r="G492" s="199"/>
      <c r="H492" s="199"/>
      <c r="I492" s="199"/>
      <c r="J492" s="199"/>
      <c r="K492" s="199"/>
      <c r="L492" s="199"/>
      <c r="M492" s="199"/>
      <c r="N492" s="199"/>
      <c r="O492" s="149"/>
      <c r="P492" s="7"/>
      <c r="Q492" s="10"/>
    </row>
    <row r="493" spans="1:17" x14ac:dyDescent="0.3">
      <c r="B493" s="17">
        <f t="shared" ref="B493:O493" si="67">IFERROR(B441-B485,"")</f>
        <v>9428440</v>
      </c>
      <c r="C493" s="17">
        <f t="shared" si="67"/>
        <v>9882381</v>
      </c>
      <c r="D493" s="17">
        <f t="shared" si="67"/>
        <v>10886043</v>
      </c>
      <c r="E493" s="17">
        <f t="shared" si="67"/>
        <v>12944658</v>
      </c>
      <c r="F493" s="17">
        <f t="shared" si="67"/>
        <v>14918191</v>
      </c>
      <c r="G493" s="17">
        <f t="shared" si="67"/>
        <v>17205085</v>
      </c>
      <c r="H493" s="17">
        <f t="shared" si="67"/>
        <v>19494477</v>
      </c>
      <c r="I493" s="17">
        <f t="shared" si="67"/>
        <v>20974968</v>
      </c>
      <c r="J493" s="17">
        <f t="shared" si="67"/>
        <v>22199574</v>
      </c>
      <c r="K493" s="17">
        <f t="shared" si="67"/>
        <v>23087830</v>
      </c>
      <c r="L493" s="17">
        <f t="shared" si="67"/>
        <v>23695741</v>
      </c>
      <c r="M493" s="17">
        <f t="shared" si="67"/>
        <v>25251837</v>
      </c>
      <c r="N493" s="17">
        <f t="shared" si="67"/>
        <v>28082029</v>
      </c>
      <c r="O493" s="17">
        <f t="shared" si="67"/>
        <v>28132642</v>
      </c>
      <c r="P493" s="7"/>
      <c r="Q493" s="10" t="s">
        <v>47</v>
      </c>
    </row>
    <row r="494" spans="1:17" x14ac:dyDescent="0.3">
      <c r="B494" s="8">
        <f t="shared" ref="B494:O494" si="68">IFERROR(B442-B486,"")</f>
        <v>9647899</v>
      </c>
      <c r="C494" s="8">
        <f t="shared" si="68"/>
        <v>9876568</v>
      </c>
      <c r="D494" s="8">
        <f t="shared" si="68"/>
        <v>11690128.08</v>
      </c>
      <c r="E494" s="8">
        <f t="shared" si="68"/>
        <v>13944172</v>
      </c>
      <c r="F494" s="8">
        <f t="shared" si="68"/>
        <v>15465214</v>
      </c>
      <c r="G494" s="8">
        <f t="shared" si="68"/>
        <v>17931309</v>
      </c>
      <c r="H494" s="8">
        <f t="shared" si="68"/>
        <v>20579697</v>
      </c>
      <c r="I494" s="8">
        <f t="shared" si="68"/>
        <v>21118913</v>
      </c>
      <c r="J494" s="8">
        <f t="shared" si="68"/>
        <v>22122931</v>
      </c>
      <c r="K494" s="8">
        <f t="shared" si="68"/>
        <v>23343147</v>
      </c>
      <c r="L494" s="8">
        <f t="shared" si="68"/>
        <v>24366681</v>
      </c>
      <c r="M494" s="8">
        <f t="shared" si="68"/>
        <v>25769690</v>
      </c>
      <c r="N494" s="8">
        <f t="shared" si="68"/>
        <v>27081971</v>
      </c>
      <c r="O494" s="8" t="str">
        <f t="shared" si="68"/>
        <v/>
      </c>
      <c r="P494" s="7"/>
      <c r="Q494" s="10" t="s">
        <v>48</v>
      </c>
    </row>
    <row r="495" spans="1:17" x14ac:dyDescent="0.3">
      <c r="B495" s="8">
        <f t="shared" ref="B495:O495" si="69">IFERROR(B443-B487,"")</f>
        <v>10098794</v>
      </c>
      <c r="C495" s="8">
        <f t="shared" si="69"/>
        <v>9783179</v>
      </c>
      <c r="D495" s="8">
        <f t="shared" si="69"/>
        <v>12112326</v>
      </c>
      <c r="E495" s="8">
        <f t="shared" si="69"/>
        <v>14679759</v>
      </c>
      <c r="F495" s="8">
        <f t="shared" si="69"/>
        <v>16203953</v>
      </c>
      <c r="G495" s="8">
        <f t="shared" si="69"/>
        <v>18516701</v>
      </c>
      <c r="H495" s="8">
        <f t="shared" si="69"/>
        <v>21293542</v>
      </c>
      <c r="I495" s="8">
        <f t="shared" si="69"/>
        <v>21094045</v>
      </c>
      <c r="J495" s="8">
        <f t="shared" si="69"/>
        <v>22351217</v>
      </c>
      <c r="K495" s="8">
        <f t="shared" si="69"/>
        <v>23710168</v>
      </c>
      <c r="L495" s="8">
        <f t="shared" si="69"/>
        <v>25004423</v>
      </c>
      <c r="M495" s="8">
        <f t="shared" si="69"/>
        <v>26096176</v>
      </c>
      <c r="N495" s="8">
        <f t="shared" si="69"/>
        <v>27255127</v>
      </c>
      <c r="O495" s="8" t="str">
        <f t="shared" si="69"/>
        <v/>
      </c>
      <c r="P495" s="7"/>
      <c r="Q495" s="10" t="s">
        <v>49</v>
      </c>
    </row>
    <row r="496" spans="1:17" x14ac:dyDescent="0.3">
      <c r="B496" s="19">
        <f t="shared" ref="B496:O496" si="70">IFERROR(B444-B488,"")</f>
        <v>10004195</v>
      </c>
      <c r="C496" s="19">
        <f t="shared" si="70"/>
        <v>10265505.630000001</v>
      </c>
      <c r="D496" s="19">
        <f t="shared" si="70"/>
        <v>12523192.870000001</v>
      </c>
      <c r="E496" s="19">
        <f t="shared" si="70"/>
        <v>14922467</v>
      </c>
      <c r="F496" s="19">
        <f t="shared" si="70"/>
        <v>16993609</v>
      </c>
      <c r="G496" s="19">
        <f t="shared" si="70"/>
        <v>19144049</v>
      </c>
      <c r="H496" s="19">
        <f t="shared" si="70"/>
        <v>21764534</v>
      </c>
      <c r="I496" s="19">
        <f t="shared" si="70"/>
        <v>21824505</v>
      </c>
      <c r="J496" s="19">
        <f t="shared" si="70"/>
        <v>23004066</v>
      </c>
      <c r="K496" s="19">
        <f t="shared" si="70"/>
        <v>24019861</v>
      </c>
      <c r="L496" s="19">
        <f t="shared" si="70"/>
        <v>25470663</v>
      </c>
      <c r="M496" s="19">
        <f t="shared" si="70"/>
        <v>25570136</v>
      </c>
      <c r="N496" s="19">
        <f t="shared" si="70"/>
        <v>26602678</v>
      </c>
      <c r="O496" s="19" t="str">
        <f t="shared" si="70"/>
        <v/>
      </c>
      <c r="P496" s="7"/>
      <c r="Q496" s="10" t="s">
        <v>55</v>
      </c>
    </row>
    <row r="497" spans="1:17" x14ac:dyDescent="0.3">
      <c r="B497" s="17">
        <f t="shared" ref="B497:O497" si="71">IFERROR(B445-B489,"")</f>
        <v>39179328</v>
      </c>
      <c r="C497" s="17">
        <f t="shared" si="71"/>
        <v>39807633.630000003</v>
      </c>
      <c r="D497" s="17">
        <f t="shared" si="71"/>
        <v>47211689.950000003</v>
      </c>
      <c r="E497" s="17">
        <f t="shared" si="71"/>
        <v>56491056</v>
      </c>
      <c r="F497" s="17">
        <f t="shared" si="71"/>
        <v>63580967</v>
      </c>
      <c r="G497" s="17">
        <f t="shared" si="71"/>
        <v>72797144</v>
      </c>
      <c r="H497" s="17">
        <f t="shared" si="71"/>
        <v>83132250</v>
      </c>
      <c r="I497" s="17">
        <f t="shared" si="71"/>
        <v>85012431</v>
      </c>
      <c r="J497" s="17">
        <f t="shared" si="71"/>
        <v>89677788</v>
      </c>
      <c r="K497" s="17">
        <f t="shared" si="71"/>
        <v>94161006</v>
      </c>
      <c r="L497" s="17">
        <f t="shared" si="71"/>
        <v>98537508</v>
      </c>
      <c r="M497" s="17">
        <f t="shared" si="71"/>
        <v>102687839</v>
      </c>
      <c r="N497" s="17">
        <f t="shared" si="71"/>
        <v>109021805</v>
      </c>
      <c r="O497" s="17">
        <f t="shared" si="71"/>
        <v>112530568</v>
      </c>
      <c r="P497" s="7">
        <f>RATE(M$346-B$346,,-B497,M497)</f>
        <v>9.1545900447473516E-2</v>
      </c>
      <c r="Q497" s="10" t="s">
        <v>50</v>
      </c>
    </row>
    <row r="498" spans="1:17" x14ac:dyDescent="0.3">
      <c r="B498" s="11">
        <f t="shared" ref="B498:O498" si="72">B497/B$445</f>
        <v>0.65157748317145059</v>
      </c>
      <c r="C498" s="11">
        <f t="shared" si="72"/>
        <v>0.70585516909589385</v>
      </c>
      <c r="D498" s="11">
        <f t="shared" si="72"/>
        <v>0.75249738015086132</v>
      </c>
      <c r="E498" s="11">
        <f t="shared" si="72"/>
        <v>0.67498223500040433</v>
      </c>
      <c r="F498" s="11">
        <f t="shared" si="72"/>
        <v>0.66110585418526668</v>
      </c>
      <c r="G498" s="11">
        <f t="shared" si="72"/>
        <v>0.68530734995268228</v>
      </c>
      <c r="H498" s="11">
        <f t="shared" si="72"/>
        <v>0.73193723672037392</v>
      </c>
      <c r="I498" s="11">
        <f t="shared" si="72"/>
        <v>0.74341560819618113</v>
      </c>
      <c r="J498" s="11">
        <f t="shared" si="72"/>
        <v>0.7739324959047148</v>
      </c>
      <c r="K498" s="11">
        <f t="shared" si="72"/>
        <v>0.78903262072868274</v>
      </c>
      <c r="L498" s="11">
        <f t="shared" si="72"/>
        <v>0.79515802204451014</v>
      </c>
      <c r="M498" s="11">
        <f t="shared" si="72"/>
        <v>0.78882785311515013</v>
      </c>
      <c r="N498" s="11">
        <f t="shared" si="72"/>
        <v>0.85445789133974159</v>
      </c>
      <c r="O498" s="11">
        <f t="shared" si="72"/>
        <v>0.87990414480692314</v>
      </c>
      <c r="P498" s="7">
        <f>RATE(M$346-B$346,,-B498,M498)</f>
        <v>1.7529301814430055E-2</v>
      </c>
      <c r="Q498" s="25" t="s">
        <v>59</v>
      </c>
    </row>
    <row r="499" spans="1:17" s="98" customFormat="1" x14ac:dyDescent="0.3">
      <c r="A499" s="97"/>
      <c r="B499" s="20"/>
      <c r="C499" s="11">
        <f t="shared" ref="C499:M499" si="73">C497/B497-1</f>
        <v>1.6036661731411161E-2</v>
      </c>
      <c r="D499" s="11">
        <f t="shared" si="73"/>
        <v>0.18599589186381893</v>
      </c>
      <c r="E499" s="11">
        <f t="shared" si="73"/>
        <v>0.19654805959768429</v>
      </c>
      <c r="F499" s="11">
        <f t="shared" si="73"/>
        <v>0.12550501799789338</v>
      </c>
      <c r="G499" s="11">
        <f t="shared" si="73"/>
        <v>0.14495182182428912</v>
      </c>
      <c r="H499" s="11">
        <f t="shared" si="73"/>
        <v>0.1419713114019967</v>
      </c>
      <c r="I499" s="11">
        <f t="shared" si="73"/>
        <v>2.2616746208601324E-2</v>
      </c>
      <c r="J499" s="11">
        <f t="shared" si="73"/>
        <v>5.4878527117992792E-2</v>
      </c>
      <c r="K499" s="11">
        <f t="shared" si="73"/>
        <v>4.9992513196244204E-2</v>
      </c>
      <c r="L499" s="11">
        <f t="shared" si="73"/>
        <v>4.6478921433783293E-2</v>
      </c>
      <c r="M499" s="11">
        <f t="shared" si="73"/>
        <v>4.2119301413630295E-2</v>
      </c>
      <c r="N499" s="11">
        <f>N497/M497-1</f>
        <v>6.1681753766383185E-2</v>
      </c>
      <c r="O499" s="11">
        <f>O497/N497-1</f>
        <v>3.2184047952609207E-2</v>
      </c>
      <c r="P499" s="18"/>
      <c r="Q499" s="15" t="s">
        <v>56</v>
      </c>
    </row>
    <row r="500" spans="1:17" x14ac:dyDescent="0.3">
      <c r="B500" s="194" t="str">
        <f>+A132</f>
        <v xml:space="preserve">    Fees And Service Expenses</v>
      </c>
      <c r="C500" s="194"/>
      <c r="D500" s="194"/>
      <c r="E500" s="194"/>
      <c r="F500" s="194"/>
      <c r="G500" s="194"/>
      <c r="H500" s="194"/>
      <c r="I500" s="194"/>
      <c r="J500" s="194"/>
      <c r="K500" s="194"/>
      <c r="L500" s="194"/>
      <c r="M500" s="194"/>
      <c r="N500" s="194"/>
      <c r="O500" s="147"/>
      <c r="P500" s="7"/>
      <c r="Q500" s="10"/>
    </row>
    <row r="501" spans="1:17" x14ac:dyDescent="0.3">
      <c r="B501" s="8">
        <f t="shared" ref="B501:O504" si="74">IFERROR(VLOOKUP($B$484,$128:$214,MATCH($Q501&amp;"/"&amp;B$346,$126:$126,0),FALSE),"")</f>
        <v>4489843</v>
      </c>
      <c r="C501" s="8">
        <f t="shared" si="74"/>
        <v>5627946</v>
      </c>
      <c r="D501" s="8">
        <f t="shared" si="74"/>
        <v>3695422</v>
      </c>
      <c r="E501" s="8">
        <f t="shared" si="74"/>
        <v>5277715</v>
      </c>
      <c r="F501" s="8">
        <f t="shared" si="74"/>
        <v>8055432</v>
      </c>
      <c r="G501" s="8">
        <f t="shared" si="74"/>
        <v>7882998</v>
      </c>
      <c r="H501" s="8">
        <f t="shared" si="74"/>
        <v>8283158</v>
      </c>
      <c r="I501" s="8">
        <f t="shared" si="74"/>
        <v>7555671</v>
      </c>
      <c r="J501" s="8">
        <f t="shared" si="74"/>
        <v>6587047</v>
      </c>
      <c r="K501" s="8">
        <f t="shared" si="74"/>
        <v>6283186</v>
      </c>
      <c r="L501" s="8">
        <f t="shared" si="74"/>
        <v>6201177</v>
      </c>
      <c r="M501" s="8">
        <f t="shared" si="74"/>
        <v>6714509</v>
      </c>
      <c r="N501" s="8">
        <f t="shared" si="74"/>
        <v>5696685</v>
      </c>
      <c r="O501" s="8">
        <f t="shared" si="74"/>
        <v>3839752</v>
      </c>
      <c r="P501" s="7"/>
      <c r="Q501" s="10" t="s">
        <v>47</v>
      </c>
    </row>
    <row r="502" spans="1:17" x14ac:dyDescent="0.3">
      <c r="B502" s="8">
        <f t="shared" si="74"/>
        <v>4770986</v>
      </c>
      <c r="C502" s="8">
        <f t="shared" si="74"/>
        <v>3944831</v>
      </c>
      <c r="D502" s="8">
        <f t="shared" si="74"/>
        <v>3747856.81</v>
      </c>
      <c r="E502" s="8">
        <f t="shared" si="74"/>
        <v>6323277</v>
      </c>
      <c r="F502" s="8">
        <f t="shared" si="74"/>
        <v>8123535</v>
      </c>
      <c r="G502" s="8">
        <f t="shared" si="74"/>
        <v>8121316</v>
      </c>
      <c r="H502" s="8">
        <f t="shared" si="74"/>
        <v>7299962</v>
      </c>
      <c r="I502" s="8">
        <f t="shared" si="74"/>
        <v>7560800</v>
      </c>
      <c r="J502" s="8">
        <f t="shared" si="74"/>
        <v>6490306</v>
      </c>
      <c r="K502" s="8">
        <f t="shared" si="74"/>
        <v>6383430</v>
      </c>
      <c r="L502" s="8">
        <f t="shared" si="74"/>
        <v>6387672</v>
      </c>
      <c r="M502" s="8">
        <f t="shared" si="74"/>
        <v>6852062</v>
      </c>
      <c r="N502" s="8">
        <f t="shared" si="74"/>
        <v>4871756</v>
      </c>
      <c r="O502" s="8" t="str">
        <f t="shared" si="74"/>
        <v/>
      </c>
      <c r="P502" s="7"/>
      <c r="Q502" s="10" t="s">
        <v>48</v>
      </c>
    </row>
    <row r="503" spans="1:17" x14ac:dyDescent="0.3">
      <c r="B503" s="8">
        <f t="shared" si="74"/>
        <v>5491501</v>
      </c>
      <c r="C503" s="8">
        <f t="shared" si="74"/>
        <v>3427464</v>
      </c>
      <c r="D503" s="8">
        <f t="shared" si="74"/>
        <v>3787089</v>
      </c>
      <c r="E503" s="8">
        <f t="shared" si="74"/>
        <v>7439556</v>
      </c>
      <c r="F503" s="8">
        <f t="shared" si="74"/>
        <v>8188834</v>
      </c>
      <c r="G503" s="8">
        <f t="shared" si="74"/>
        <v>8641238</v>
      </c>
      <c r="H503" s="8">
        <f t="shared" si="74"/>
        <v>7177058</v>
      </c>
      <c r="I503" s="8">
        <f t="shared" si="74"/>
        <v>7401989</v>
      </c>
      <c r="J503" s="8">
        <f t="shared" si="74"/>
        <v>6589043</v>
      </c>
      <c r="K503" s="8">
        <f t="shared" si="74"/>
        <v>6246367</v>
      </c>
      <c r="L503" s="8">
        <f t="shared" si="74"/>
        <v>6286153</v>
      </c>
      <c r="M503" s="8">
        <f t="shared" si="74"/>
        <v>6927713</v>
      </c>
      <c r="N503" s="8">
        <f t="shared" si="74"/>
        <v>4131041</v>
      </c>
      <c r="O503" s="8" t="str">
        <f t="shared" si="74"/>
        <v/>
      </c>
      <c r="P503" s="7"/>
      <c r="Q503" s="10" t="s">
        <v>49</v>
      </c>
    </row>
    <row r="504" spans="1:17" x14ac:dyDescent="0.3">
      <c r="B504" s="19">
        <f t="shared" si="74"/>
        <v>6198302</v>
      </c>
      <c r="C504" s="19">
        <f t="shared" si="74"/>
        <v>3588444.86</v>
      </c>
      <c r="D504" s="19">
        <f t="shared" si="74"/>
        <v>4297947.9800000004</v>
      </c>
      <c r="E504" s="19">
        <f t="shared" si="74"/>
        <v>8161052</v>
      </c>
      <c r="F504" s="19">
        <f t="shared" si="74"/>
        <v>8224888</v>
      </c>
      <c r="G504" s="19">
        <f t="shared" si="74"/>
        <v>8782845</v>
      </c>
      <c r="H504" s="19">
        <f t="shared" si="74"/>
        <v>7685958</v>
      </c>
      <c r="I504" s="19">
        <f t="shared" si="74"/>
        <v>6822951</v>
      </c>
      <c r="J504" s="19">
        <f t="shared" si="74"/>
        <v>6528697</v>
      </c>
      <c r="K504" s="19">
        <f t="shared" si="74"/>
        <v>6263290</v>
      </c>
      <c r="L504" s="19">
        <f t="shared" si="74"/>
        <v>6509409</v>
      </c>
      <c r="M504" s="19">
        <f t="shared" si="74"/>
        <v>6995632</v>
      </c>
      <c r="N504" s="19">
        <f t="shared" si="74"/>
        <v>3870495</v>
      </c>
      <c r="O504" s="19" t="str">
        <f t="shared" si="74"/>
        <v/>
      </c>
      <c r="P504" s="7"/>
      <c r="Q504" s="10" t="s">
        <v>55</v>
      </c>
    </row>
    <row r="505" spans="1:17" x14ac:dyDescent="0.3">
      <c r="B505" s="19">
        <f>SUM(B501:B504)</f>
        <v>20950632</v>
      </c>
      <c r="C505" s="19">
        <f t="shared" ref="C505:M505" si="75">SUM(C501:C504)</f>
        <v>16588685.859999999</v>
      </c>
      <c r="D505" s="19">
        <f t="shared" si="75"/>
        <v>15528315.790000001</v>
      </c>
      <c r="E505" s="19">
        <f t="shared" si="75"/>
        <v>27201600</v>
      </c>
      <c r="F505" s="19">
        <f t="shared" si="75"/>
        <v>32592689</v>
      </c>
      <c r="G505" s="19">
        <f t="shared" si="75"/>
        <v>33428397</v>
      </c>
      <c r="H505" s="19">
        <f t="shared" si="75"/>
        <v>30446136</v>
      </c>
      <c r="I505" s="19">
        <f t="shared" si="75"/>
        <v>29341411</v>
      </c>
      <c r="J505" s="19">
        <f t="shared" si="75"/>
        <v>26195093</v>
      </c>
      <c r="K505" s="19">
        <f t="shared" si="75"/>
        <v>25176273</v>
      </c>
      <c r="L505" s="19">
        <f t="shared" si="75"/>
        <v>25384411</v>
      </c>
      <c r="M505" s="19">
        <f t="shared" si="75"/>
        <v>27489916</v>
      </c>
      <c r="N505" s="19">
        <f>IF(N502="",N501*4,IF(N503="",(N502+N501)*2,IF(N504="",((N503+N502+N501)/3)*4,SUM(N501:N504))))</f>
        <v>18569977</v>
      </c>
      <c r="O505" s="19">
        <f>IF(O502="",O501*4,IF(O503="",(O502+O501)*2,IF(O504="",((O503+O502+O501)/3)*4,SUM(O501:O504))))</f>
        <v>15359008</v>
      </c>
      <c r="P505" s="7">
        <f>RATE(M$346-B$346,,-B505,M505)</f>
        <v>2.5002953406103531E-2</v>
      </c>
      <c r="Q505" s="10" t="s">
        <v>50</v>
      </c>
    </row>
    <row r="506" spans="1:17" x14ac:dyDescent="0.3">
      <c r="B506" s="22">
        <f>B505/B$445</f>
        <v>0.34842251682854936</v>
      </c>
      <c r="C506" s="23">
        <f>C505/C$445</f>
        <v>0.2941448309041062</v>
      </c>
      <c r="D506" s="23">
        <f t="shared" ref="D506:O506" si="76">D505/D$445</f>
        <v>0.24750261984913871</v>
      </c>
      <c r="E506" s="23">
        <f t="shared" si="76"/>
        <v>0.32501776499959567</v>
      </c>
      <c r="F506" s="23">
        <f t="shared" si="76"/>
        <v>0.33889414581473332</v>
      </c>
      <c r="G506" s="23">
        <f t="shared" si="76"/>
        <v>0.31469265004731772</v>
      </c>
      <c r="H506" s="23">
        <f t="shared" si="76"/>
        <v>0.26806276327962608</v>
      </c>
      <c r="I506" s="23">
        <f t="shared" si="76"/>
        <v>0.25658439180381887</v>
      </c>
      <c r="J506" s="23">
        <f t="shared" si="76"/>
        <v>0.22606750409528525</v>
      </c>
      <c r="K506" s="23">
        <f t="shared" si="76"/>
        <v>0.21096737927131723</v>
      </c>
      <c r="L506" s="23">
        <f t="shared" si="76"/>
        <v>0.20484197795548986</v>
      </c>
      <c r="M506" s="23">
        <f t="shared" si="76"/>
        <v>0.21117214688484987</v>
      </c>
      <c r="N506" s="24">
        <f t="shared" si="76"/>
        <v>0.14554210866025838</v>
      </c>
      <c r="O506" s="24">
        <f t="shared" si="76"/>
        <v>0.12009585519307688</v>
      </c>
      <c r="P506" s="7">
        <f>RATE(M$346-B$346,,-B506,M506)</f>
        <v>-4.4501436806751157E-2</v>
      </c>
      <c r="Q506" s="12" t="s">
        <v>51</v>
      </c>
    </row>
    <row r="507" spans="1:17" s="98" customFormat="1" x14ac:dyDescent="0.3">
      <c r="A507" s="97"/>
      <c r="B507" s="20"/>
      <c r="C507" s="11">
        <f t="shared" ref="C507" si="77">C505/B505-1</f>
        <v>-0.20820117216511658</v>
      </c>
      <c r="D507" s="11">
        <f t="shared" ref="D507" si="78">D505/C505-1</f>
        <v>-6.3921282188895368E-2</v>
      </c>
      <c r="E507" s="11">
        <f t="shared" ref="E507" si="79">E505/D505-1</f>
        <v>0.75174180947024638</v>
      </c>
      <c r="F507" s="11">
        <f t="shared" ref="F507" si="80">F505/E505-1</f>
        <v>0.1981901432268689</v>
      </c>
      <c r="G507" s="11">
        <f t="shared" ref="G507" si="81">G505/F505-1</f>
        <v>2.5640965064281707E-2</v>
      </c>
      <c r="H507" s="11">
        <f t="shared" ref="H507" si="82">H505/G505-1</f>
        <v>-8.9213401408389403E-2</v>
      </c>
      <c r="I507" s="11">
        <f t="shared" ref="I507" si="83">I505/H505-1</f>
        <v>-3.6284571546287503E-2</v>
      </c>
      <c r="J507" s="11">
        <f t="shared" ref="J507" si="84">J505/I505-1</f>
        <v>-0.10723131208652503</v>
      </c>
      <c r="K507" s="11">
        <f t="shared" ref="K507" si="85">K505/J505-1</f>
        <v>-3.8893543916793893E-2</v>
      </c>
      <c r="L507" s="11">
        <f t="shared" ref="L507" si="86">L505/K505-1</f>
        <v>8.2672284336922086E-3</v>
      </c>
      <c r="M507" s="11">
        <f t="shared" ref="M507" si="87">M505/L505-1</f>
        <v>8.2944804194984068E-2</v>
      </c>
      <c r="N507" s="11">
        <f>N505/M505-1</f>
        <v>-0.32448040219548147</v>
      </c>
      <c r="O507" s="11">
        <f>O505/N505-1</f>
        <v>-0.17291184582511865</v>
      </c>
      <c r="P507" s="18"/>
      <c r="Q507" s="15" t="s">
        <v>56</v>
      </c>
    </row>
    <row r="508" spans="1:17" x14ac:dyDescent="0.3">
      <c r="B508" s="199" t="s">
        <v>1236</v>
      </c>
      <c r="C508" s="199"/>
      <c r="D508" s="199"/>
      <c r="E508" s="199"/>
      <c r="F508" s="199"/>
      <c r="G508" s="199"/>
      <c r="H508" s="199"/>
      <c r="I508" s="199"/>
      <c r="J508" s="199"/>
      <c r="K508" s="199"/>
      <c r="L508" s="199"/>
      <c r="M508" s="199"/>
      <c r="N508" s="199"/>
      <c r="O508" s="149"/>
      <c r="P508" s="7"/>
      <c r="Q508" s="10"/>
    </row>
    <row r="509" spans="1:17" x14ac:dyDescent="0.3">
      <c r="B509" s="17">
        <f t="shared" ref="B509:N509" si="88">IFERROR(B448-B501,"")</f>
        <v>-600455</v>
      </c>
      <c r="C509" s="17">
        <f t="shared" si="88"/>
        <v>-1399701</v>
      </c>
      <c r="D509" s="17">
        <f t="shared" si="88"/>
        <v>1511687</v>
      </c>
      <c r="E509" s="17">
        <f t="shared" si="88"/>
        <v>927288</v>
      </c>
      <c r="F509" s="17">
        <f t="shared" si="88"/>
        <v>-893915</v>
      </c>
      <c r="G509" s="17">
        <f t="shared" si="88"/>
        <v>1153776</v>
      </c>
      <c r="H509" s="17">
        <f t="shared" si="88"/>
        <v>1694222</v>
      </c>
      <c r="I509" s="17">
        <f t="shared" si="88"/>
        <v>3716847</v>
      </c>
      <c r="J509" s="17">
        <f t="shared" si="88"/>
        <v>5500295</v>
      </c>
      <c r="K509" s="17">
        <f t="shared" si="88"/>
        <v>6320536</v>
      </c>
      <c r="L509" s="17">
        <f t="shared" si="88"/>
        <v>7268669</v>
      </c>
      <c r="M509" s="17">
        <f t="shared" si="88"/>
        <v>5434698</v>
      </c>
      <c r="N509" s="17">
        <f t="shared" si="88"/>
        <v>6638558</v>
      </c>
      <c r="O509" s="17">
        <f>IFERROR(O448-O501,"")</f>
        <v>8775686</v>
      </c>
      <c r="P509" s="7"/>
      <c r="Q509" s="10" t="s">
        <v>47</v>
      </c>
    </row>
    <row r="510" spans="1:17" x14ac:dyDescent="0.3">
      <c r="B510" s="8">
        <f t="shared" ref="B510:O510" si="89">IFERROR(B449-B502,"")</f>
        <v>-632015</v>
      </c>
      <c r="C510" s="8">
        <f t="shared" si="89"/>
        <v>710337</v>
      </c>
      <c r="D510" s="8">
        <f t="shared" si="89"/>
        <v>1650947.3000000003</v>
      </c>
      <c r="E510" s="8">
        <f t="shared" si="89"/>
        <v>321581</v>
      </c>
      <c r="F510" s="8">
        <f t="shared" si="89"/>
        <v>-456110</v>
      </c>
      <c r="G510" s="8">
        <f t="shared" si="89"/>
        <v>1120042</v>
      </c>
      <c r="H510" s="8">
        <f t="shared" si="89"/>
        <v>3132786</v>
      </c>
      <c r="I510" s="8">
        <f t="shared" si="89"/>
        <v>4025942</v>
      </c>
      <c r="J510" s="8">
        <f t="shared" si="89"/>
        <v>5323806</v>
      </c>
      <c r="K510" s="8">
        <f t="shared" si="89"/>
        <v>6321621</v>
      </c>
      <c r="L510" s="8">
        <f t="shared" si="89"/>
        <v>6102772</v>
      </c>
      <c r="M510" s="8">
        <f t="shared" si="89"/>
        <v>5579763</v>
      </c>
      <c r="N510" s="8">
        <f t="shared" si="89"/>
        <v>6058167</v>
      </c>
      <c r="O510" s="8" t="str">
        <f t="shared" si="89"/>
        <v/>
      </c>
      <c r="P510" s="7"/>
      <c r="Q510" s="10" t="s">
        <v>48</v>
      </c>
    </row>
    <row r="511" spans="1:17" x14ac:dyDescent="0.3">
      <c r="B511" s="8">
        <f t="shared" ref="B511:O511" si="90">IFERROR(B450-B503,"")</f>
        <v>-1143856</v>
      </c>
      <c r="C511" s="8">
        <f t="shared" si="90"/>
        <v>1843461</v>
      </c>
      <c r="D511" s="8">
        <f t="shared" si="90"/>
        <v>2002507</v>
      </c>
      <c r="E511" s="8">
        <f t="shared" si="90"/>
        <v>-542994</v>
      </c>
      <c r="F511" s="8">
        <f t="shared" si="90"/>
        <v>-256176</v>
      </c>
      <c r="G511" s="8">
        <f t="shared" si="90"/>
        <v>777603</v>
      </c>
      <c r="H511" s="8">
        <f t="shared" si="90"/>
        <v>4059826</v>
      </c>
      <c r="I511" s="8">
        <f t="shared" si="90"/>
        <v>4186346</v>
      </c>
      <c r="J511" s="8">
        <f t="shared" si="90"/>
        <v>5715800</v>
      </c>
      <c r="K511" s="8">
        <f t="shared" si="90"/>
        <v>6934114</v>
      </c>
      <c r="L511" s="8">
        <f t="shared" si="90"/>
        <v>6430169</v>
      </c>
      <c r="M511" s="8">
        <f t="shared" si="90"/>
        <v>6045508</v>
      </c>
      <c r="N511" s="8">
        <f t="shared" si="90"/>
        <v>6722853</v>
      </c>
      <c r="O511" s="8" t="str">
        <f t="shared" si="90"/>
        <v/>
      </c>
      <c r="P511" s="7"/>
      <c r="Q511" s="10" t="s">
        <v>49</v>
      </c>
    </row>
    <row r="512" spans="1:17" x14ac:dyDescent="0.3">
      <c r="B512" s="19">
        <f t="shared" ref="B512:O512" si="91">IFERROR(B451-B504,"")</f>
        <v>-1603962</v>
      </c>
      <c r="C512" s="19">
        <f t="shared" si="91"/>
        <v>1800348.0900000003</v>
      </c>
      <c r="D512" s="19">
        <f t="shared" si="91"/>
        <v>2127408</v>
      </c>
      <c r="E512" s="19">
        <f t="shared" si="91"/>
        <v>-1835587</v>
      </c>
      <c r="F512" s="19">
        <f t="shared" si="91"/>
        <v>442024</v>
      </c>
      <c r="G512" s="19">
        <f t="shared" si="91"/>
        <v>766246</v>
      </c>
      <c r="H512" s="19">
        <f t="shared" si="91"/>
        <v>3357390</v>
      </c>
      <c r="I512" s="19">
        <f t="shared" si="91"/>
        <v>5142406</v>
      </c>
      <c r="J512" s="19">
        <f t="shared" si="91"/>
        <v>5896270</v>
      </c>
      <c r="K512" s="19">
        <f t="shared" si="91"/>
        <v>7004555</v>
      </c>
      <c r="L512" s="19">
        <f t="shared" si="91"/>
        <v>6000802</v>
      </c>
      <c r="M512" s="19">
        <f t="shared" si="91"/>
        <v>6030097</v>
      </c>
      <c r="N512" s="19">
        <f t="shared" si="91"/>
        <v>7709342</v>
      </c>
      <c r="O512" s="19" t="str">
        <f t="shared" si="91"/>
        <v/>
      </c>
      <c r="P512" s="7"/>
      <c r="Q512" s="10" t="s">
        <v>55</v>
      </c>
    </row>
    <row r="513" spans="1:17" x14ac:dyDescent="0.3">
      <c r="B513" s="17">
        <f t="shared" ref="B513:O513" si="92">IFERROR(B452-B505,"")</f>
        <v>-3980288</v>
      </c>
      <c r="C513" s="17">
        <f t="shared" si="92"/>
        <v>2954445.09</v>
      </c>
      <c r="D513" s="17">
        <f t="shared" si="92"/>
        <v>7292549.2999999989</v>
      </c>
      <c r="E513" s="17">
        <f t="shared" si="92"/>
        <v>-1129712</v>
      </c>
      <c r="F513" s="17">
        <f t="shared" si="92"/>
        <v>-1164177</v>
      </c>
      <c r="G513" s="17">
        <f t="shared" si="92"/>
        <v>3817667</v>
      </c>
      <c r="H513" s="17">
        <f t="shared" si="92"/>
        <v>12244224</v>
      </c>
      <c r="I513" s="17">
        <f t="shared" si="92"/>
        <v>17071541</v>
      </c>
      <c r="J513" s="17">
        <f t="shared" si="92"/>
        <v>22436171</v>
      </c>
      <c r="K513" s="17">
        <f t="shared" si="92"/>
        <v>26580826</v>
      </c>
      <c r="L513" s="17">
        <f t="shared" si="92"/>
        <v>25802412</v>
      </c>
      <c r="M513" s="17">
        <f t="shared" si="92"/>
        <v>23090066</v>
      </c>
      <c r="N513" s="17">
        <f t="shared" si="92"/>
        <v>27128920</v>
      </c>
      <c r="O513" s="17">
        <f t="shared" si="92"/>
        <v>35102744</v>
      </c>
      <c r="P513" s="7" t="e">
        <f>RATE(M$346-B$346,,-B513,M513)</f>
        <v>#NUM!</v>
      </c>
      <c r="Q513" s="10" t="s">
        <v>50</v>
      </c>
    </row>
    <row r="514" spans="1:17" x14ac:dyDescent="0.3">
      <c r="B514" s="11">
        <f t="shared" ref="B514:O514" si="93">B513/B$445</f>
        <v>-6.6194755492935631E-2</v>
      </c>
      <c r="C514" s="11">
        <f t="shared" si="93"/>
        <v>5.2387196836911877E-2</v>
      </c>
      <c r="D514" s="11">
        <f t="shared" si="93"/>
        <v>0.11623443788355635</v>
      </c>
      <c r="E514" s="11">
        <f t="shared" si="93"/>
        <v>-1.3498340881904859E-2</v>
      </c>
      <c r="F514" s="11">
        <f t="shared" si="93"/>
        <v>-1.2104946909785773E-2</v>
      </c>
      <c r="G514" s="11">
        <f t="shared" si="93"/>
        <v>3.5939256830897194E-2</v>
      </c>
      <c r="H514" s="11">
        <f t="shared" si="93"/>
        <v>0.10780417323415742</v>
      </c>
      <c r="I514" s="11">
        <f t="shared" si="93"/>
        <v>0.14928699116204597</v>
      </c>
      <c r="J514" s="11">
        <f t="shared" si="93"/>
        <v>0.19362745455513444</v>
      </c>
      <c r="K514" s="11">
        <f t="shared" si="93"/>
        <v>0.22273698732480737</v>
      </c>
      <c r="L514" s="11">
        <f t="shared" si="93"/>
        <v>0.2082150777539202</v>
      </c>
      <c r="M514" s="11">
        <f t="shared" si="93"/>
        <v>0.17737336152401767</v>
      </c>
      <c r="N514" s="11">
        <f t="shared" si="93"/>
        <v>0.21262278474956953</v>
      </c>
      <c r="O514" s="11">
        <f t="shared" si="93"/>
        <v>0.27447697535567717</v>
      </c>
      <c r="P514" s="7" t="e">
        <f>RATE(M$346-B$346,,-B514,M514)</f>
        <v>#NUM!</v>
      </c>
      <c r="Q514" s="25" t="s">
        <v>59</v>
      </c>
    </row>
    <row r="515" spans="1:17" s="98" customFormat="1" x14ac:dyDescent="0.3">
      <c r="A515" s="97"/>
      <c r="B515" s="20"/>
      <c r="C515" s="11">
        <f t="shared" ref="C515" si="94">C513/B513-1</f>
        <v>-1.7422691749943722</v>
      </c>
      <c r="D515" s="11">
        <f t="shared" ref="D515" si="95">D513/C513-1</f>
        <v>1.468331303459764</v>
      </c>
      <c r="E515" s="11">
        <f t="shared" ref="E515" si="96">E513/D513-1</f>
        <v>-1.1549131796750418</v>
      </c>
      <c r="F515" s="11">
        <f t="shared" ref="F515" si="97">F513/E513-1</f>
        <v>3.0507775433030737E-2</v>
      </c>
      <c r="G515" s="11">
        <f t="shared" ref="G515" si="98">G513/F513-1</f>
        <v>-4.2792839920390113</v>
      </c>
      <c r="H515" s="11">
        <f t="shared" ref="H515" si="99">H513/G513-1</f>
        <v>2.2072530160435679</v>
      </c>
      <c r="I515" s="11">
        <f t="shared" ref="I515" si="100">I513/H513-1</f>
        <v>0.39425258799577656</v>
      </c>
      <c r="J515" s="11">
        <f t="shared" ref="J515" si="101">J513/I513-1</f>
        <v>0.31424403924636923</v>
      </c>
      <c r="K515" s="11">
        <f t="shared" ref="K515" si="102">K513/J513-1</f>
        <v>0.18473094183495031</v>
      </c>
      <c r="L515" s="11">
        <f t="shared" ref="L515" si="103">L513/K513-1</f>
        <v>-2.9284793482339477E-2</v>
      </c>
      <c r="M515" s="11">
        <f t="shared" ref="M515" si="104">M513/L513-1</f>
        <v>-0.10511986243766669</v>
      </c>
      <c r="N515" s="11">
        <f>N513/M513-1</f>
        <v>0.17491738655056244</v>
      </c>
      <c r="O515" s="11">
        <f>O513/N513-1</f>
        <v>0.29392338508130811</v>
      </c>
      <c r="P515" s="18"/>
      <c r="Q515" s="15" t="s">
        <v>56</v>
      </c>
    </row>
    <row r="516" spans="1:17" x14ac:dyDescent="0.3">
      <c r="B516" s="194" t="str">
        <f>+A143</f>
        <v xml:space="preserve">    Underwriting Expenses</v>
      </c>
      <c r="C516" s="194"/>
      <c r="D516" s="194"/>
      <c r="E516" s="194"/>
      <c r="F516" s="194"/>
      <c r="G516" s="194"/>
      <c r="H516" s="194"/>
      <c r="I516" s="194"/>
      <c r="J516" s="194"/>
      <c r="K516" s="194"/>
      <c r="L516" s="194"/>
      <c r="M516" s="194"/>
      <c r="N516" s="194"/>
      <c r="O516" s="147"/>
      <c r="P516" s="7"/>
      <c r="Q516" s="10"/>
    </row>
    <row r="517" spans="1:17" x14ac:dyDescent="0.3">
      <c r="B517" s="8">
        <f t="shared" ref="B517:O520" si="105">IFERROR(VLOOKUP($B$484,$128:$214,MATCH($Q517&amp;"/"&amp;B$346,$126:$126,0),FALSE),"")</f>
        <v>4489843</v>
      </c>
      <c r="C517" s="8">
        <f t="shared" si="105"/>
        <v>5627946</v>
      </c>
      <c r="D517" s="8">
        <f t="shared" si="105"/>
        <v>3695422</v>
      </c>
      <c r="E517" s="8">
        <f t="shared" si="105"/>
        <v>5277715</v>
      </c>
      <c r="F517" s="8">
        <f t="shared" si="105"/>
        <v>8055432</v>
      </c>
      <c r="G517" s="8">
        <f t="shared" si="105"/>
        <v>7882998</v>
      </c>
      <c r="H517" s="8">
        <f t="shared" si="105"/>
        <v>8283158</v>
      </c>
      <c r="I517" s="8">
        <f t="shared" si="105"/>
        <v>7555671</v>
      </c>
      <c r="J517" s="8">
        <f t="shared" si="105"/>
        <v>6587047</v>
      </c>
      <c r="K517" s="8">
        <f t="shared" si="105"/>
        <v>6283186</v>
      </c>
      <c r="L517" s="8">
        <f t="shared" si="105"/>
        <v>6201177</v>
      </c>
      <c r="M517" s="8">
        <f t="shared" si="105"/>
        <v>6714509</v>
      </c>
      <c r="N517" s="8">
        <f t="shared" si="105"/>
        <v>5696685</v>
      </c>
      <c r="O517" s="8">
        <f t="shared" si="105"/>
        <v>3839752</v>
      </c>
      <c r="P517" s="7"/>
      <c r="Q517" s="10" t="s">
        <v>47</v>
      </c>
    </row>
    <row r="518" spans="1:17" x14ac:dyDescent="0.3">
      <c r="B518" s="8">
        <f t="shared" si="105"/>
        <v>4770986</v>
      </c>
      <c r="C518" s="8">
        <f t="shared" si="105"/>
        <v>3944831</v>
      </c>
      <c r="D518" s="8">
        <f t="shared" si="105"/>
        <v>3747856.81</v>
      </c>
      <c r="E518" s="8">
        <f t="shared" si="105"/>
        <v>6323277</v>
      </c>
      <c r="F518" s="8">
        <f t="shared" si="105"/>
        <v>8123535</v>
      </c>
      <c r="G518" s="8">
        <f t="shared" si="105"/>
        <v>8121316</v>
      </c>
      <c r="H518" s="8">
        <f t="shared" si="105"/>
        <v>7299962</v>
      </c>
      <c r="I518" s="8">
        <f t="shared" si="105"/>
        <v>7560800</v>
      </c>
      <c r="J518" s="8">
        <f t="shared" si="105"/>
        <v>6490306</v>
      </c>
      <c r="K518" s="8">
        <f t="shared" si="105"/>
        <v>6383430</v>
      </c>
      <c r="L518" s="8">
        <f t="shared" si="105"/>
        <v>6387672</v>
      </c>
      <c r="M518" s="8">
        <f t="shared" si="105"/>
        <v>6852062</v>
      </c>
      <c r="N518" s="8">
        <f t="shared" si="105"/>
        <v>4871756</v>
      </c>
      <c r="O518" s="8" t="str">
        <f t="shared" si="105"/>
        <v/>
      </c>
      <c r="P518" s="7"/>
      <c r="Q518" s="10" t="s">
        <v>48</v>
      </c>
    </row>
    <row r="519" spans="1:17" x14ac:dyDescent="0.3">
      <c r="B519" s="8">
        <f t="shared" si="105"/>
        <v>5491501</v>
      </c>
      <c r="C519" s="8">
        <f t="shared" si="105"/>
        <v>3427464</v>
      </c>
      <c r="D519" s="8">
        <f t="shared" si="105"/>
        <v>3787089</v>
      </c>
      <c r="E519" s="8">
        <f t="shared" si="105"/>
        <v>7439556</v>
      </c>
      <c r="F519" s="8">
        <f t="shared" si="105"/>
        <v>8188834</v>
      </c>
      <c r="G519" s="8">
        <f t="shared" si="105"/>
        <v>8641238</v>
      </c>
      <c r="H519" s="8">
        <f t="shared" si="105"/>
        <v>7177058</v>
      </c>
      <c r="I519" s="8">
        <f t="shared" si="105"/>
        <v>7401989</v>
      </c>
      <c r="J519" s="8">
        <f t="shared" si="105"/>
        <v>6589043</v>
      </c>
      <c r="K519" s="8">
        <f t="shared" si="105"/>
        <v>6246367</v>
      </c>
      <c r="L519" s="8">
        <f t="shared" si="105"/>
        <v>6286153</v>
      </c>
      <c r="M519" s="8">
        <f t="shared" si="105"/>
        <v>6927713</v>
      </c>
      <c r="N519" s="8">
        <f t="shared" si="105"/>
        <v>4131041</v>
      </c>
      <c r="O519" s="8" t="str">
        <f t="shared" si="105"/>
        <v/>
      </c>
      <c r="P519" s="7"/>
      <c r="Q519" s="10" t="s">
        <v>49</v>
      </c>
    </row>
    <row r="520" spans="1:17" x14ac:dyDescent="0.3">
      <c r="B520" s="19">
        <f t="shared" si="105"/>
        <v>6198302</v>
      </c>
      <c r="C520" s="19">
        <f t="shared" si="105"/>
        <v>3588444.86</v>
      </c>
      <c r="D520" s="19">
        <f t="shared" si="105"/>
        <v>4297947.9800000004</v>
      </c>
      <c r="E520" s="19">
        <f t="shared" si="105"/>
        <v>8161052</v>
      </c>
      <c r="F520" s="19">
        <f t="shared" si="105"/>
        <v>8224888</v>
      </c>
      <c r="G520" s="19">
        <f t="shared" si="105"/>
        <v>8782845</v>
      </c>
      <c r="H520" s="19">
        <f t="shared" si="105"/>
        <v>7685958</v>
      </c>
      <c r="I520" s="19">
        <f t="shared" si="105"/>
        <v>6822951</v>
      </c>
      <c r="J520" s="19">
        <f t="shared" si="105"/>
        <v>6528697</v>
      </c>
      <c r="K520" s="19">
        <f t="shared" si="105"/>
        <v>6263290</v>
      </c>
      <c r="L520" s="19">
        <f t="shared" si="105"/>
        <v>6509409</v>
      </c>
      <c r="M520" s="19">
        <f t="shared" si="105"/>
        <v>6995632</v>
      </c>
      <c r="N520" s="19">
        <f t="shared" si="105"/>
        <v>3870495</v>
      </c>
      <c r="O520" s="19" t="str">
        <f t="shared" si="105"/>
        <v/>
      </c>
      <c r="P520" s="7"/>
      <c r="Q520" s="10" t="s">
        <v>55</v>
      </c>
    </row>
    <row r="521" spans="1:17" x14ac:dyDescent="0.3">
      <c r="B521" s="19">
        <f>SUM(B517:B520)</f>
        <v>20950632</v>
      </c>
      <c r="C521" s="19">
        <f t="shared" ref="C521:M521" si="106">SUM(C517:C520)</f>
        <v>16588685.859999999</v>
      </c>
      <c r="D521" s="19">
        <f t="shared" si="106"/>
        <v>15528315.790000001</v>
      </c>
      <c r="E521" s="19">
        <f t="shared" si="106"/>
        <v>27201600</v>
      </c>
      <c r="F521" s="19">
        <f t="shared" si="106"/>
        <v>32592689</v>
      </c>
      <c r="G521" s="19">
        <f t="shared" si="106"/>
        <v>33428397</v>
      </c>
      <c r="H521" s="19">
        <f t="shared" si="106"/>
        <v>30446136</v>
      </c>
      <c r="I521" s="19">
        <f t="shared" si="106"/>
        <v>29341411</v>
      </c>
      <c r="J521" s="19">
        <f t="shared" si="106"/>
        <v>26195093</v>
      </c>
      <c r="K521" s="19">
        <f t="shared" si="106"/>
        <v>25176273</v>
      </c>
      <c r="L521" s="19">
        <f t="shared" si="106"/>
        <v>25384411</v>
      </c>
      <c r="M521" s="19">
        <f t="shared" si="106"/>
        <v>27489916</v>
      </c>
      <c r="N521" s="19">
        <f>IF(N518="",N517*4,IF(N519="",(N518+N517)*2,IF(N520="",((N519+N518+N517)/3)*4,SUM(N517:N520))))</f>
        <v>18569977</v>
      </c>
      <c r="O521" s="19">
        <f>IF(O518="",O517*4,IF(O519="",(O518+O517)*2,IF(O520="",((O519+O518+O517)/3)*4,SUM(O517:O520))))</f>
        <v>15359008</v>
      </c>
      <c r="P521" s="7">
        <f>RATE(M$346-B$346,,-B521,M521)</f>
        <v>2.5002953406103531E-2</v>
      </c>
      <c r="Q521" s="10" t="s">
        <v>50</v>
      </c>
    </row>
    <row r="522" spans="1:17" x14ac:dyDescent="0.3">
      <c r="B522" s="22">
        <f>B521/B$445</f>
        <v>0.34842251682854936</v>
      </c>
      <c r="C522" s="23">
        <f>C521/C$445</f>
        <v>0.2941448309041062</v>
      </c>
      <c r="D522" s="23">
        <f t="shared" ref="D522:O522" si="107">D521/D$445</f>
        <v>0.24750261984913871</v>
      </c>
      <c r="E522" s="23">
        <f t="shared" si="107"/>
        <v>0.32501776499959567</v>
      </c>
      <c r="F522" s="23">
        <f t="shared" si="107"/>
        <v>0.33889414581473332</v>
      </c>
      <c r="G522" s="23">
        <f t="shared" si="107"/>
        <v>0.31469265004731772</v>
      </c>
      <c r="H522" s="23">
        <f t="shared" si="107"/>
        <v>0.26806276327962608</v>
      </c>
      <c r="I522" s="23">
        <f t="shared" si="107"/>
        <v>0.25658439180381887</v>
      </c>
      <c r="J522" s="23">
        <f t="shared" si="107"/>
        <v>0.22606750409528525</v>
      </c>
      <c r="K522" s="23">
        <f t="shared" si="107"/>
        <v>0.21096737927131723</v>
      </c>
      <c r="L522" s="23">
        <f t="shared" si="107"/>
        <v>0.20484197795548986</v>
      </c>
      <c r="M522" s="23">
        <f t="shared" si="107"/>
        <v>0.21117214688484987</v>
      </c>
      <c r="N522" s="24">
        <f t="shared" si="107"/>
        <v>0.14554210866025838</v>
      </c>
      <c r="O522" s="24">
        <f t="shared" si="107"/>
        <v>0.12009585519307688</v>
      </c>
      <c r="P522" s="7">
        <f>RATE(M$346-B$346,,-B522,M522)</f>
        <v>-4.4501436806751157E-2</v>
      </c>
      <c r="Q522" s="12" t="s">
        <v>51</v>
      </c>
    </row>
    <row r="523" spans="1:17" s="98" customFormat="1" x14ac:dyDescent="0.3">
      <c r="A523" s="97"/>
      <c r="B523" s="20"/>
      <c r="C523" s="11">
        <f t="shared" ref="C523" si="108">C521/B521-1</f>
        <v>-0.20820117216511658</v>
      </c>
      <c r="D523" s="11">
        <f t="shared" ref="D523" si="109">D521/C521-1</f>
        <v>-6.3921282188895368E-2</v>
      </c>
      <c r="E523" s="11">
        <f t="shared" ref="E523" si="110">E521/D521-1</f>
        <v>0.75174180947024638</v>
      </c>
      <c r="F523" s="11">
        <f t="shared" ref="F523" si="111">F521/E521-1</f>
        <v>0.1981901432268689</v>
      </c>
      <c r="G523" s="11">
        <f t="shared" ref="G523" si="112">G521/F521-1</f>
        <v>2.5640965064281707E-2</v>
      </c>
      <c r="H523" s="11">
        <f t="shared" ref="H523" si="113">H521/G521-1</f>
        <v>-8.9213401408389403E-2</v>
      </c>
      <c r="I523" s="11">
        <f t="shared" ref="I523" si="114">I521/H521-1</f>
        <v>-3.6284571546287503E-2</v>
      </c>
      <c r="J523" s="11">
        <f t="shared" ref="J523" si="115">J521/I521-1</f>
        <v>-0.10723131208652503</v>
      </c>
      <c r="K523" s="11">
        <f t="shared" ref="K523" si="116">K521/J521-1</f>
        <v>-3.8893543916793893E-2</v>
      </c>
      <c r="L523" s="11">
        <f t="shared" ref="L523" si="117">L521/K521-1</f>
        <v>8.2672284336922086E-3</v>
      </c>
      <c r="M523" s="11">
        <f t="shared" ref="M523" si="118">M521/L521-1</f>
        <v>8.2944804194984068E-2</v>
      </c>
      <c r="N523" s="11">
        <f>N521/M521-1</f>
        <v>-0.32448040219548147</v>
      </c>
      <c r="O523" s="11">
        <f>O521/N521-1</f>
        <v>-0.17291184582511865</v>
      </c>
      <c r="P523" s="18"/>
      <c r="Q523" s="15" t="s">
        <v>56</v>
      </c>
    </row>
    <row r="524" spans="1:17" x14ac:dyDescent="0.3">
      <c r="B524" s="199" t="s">
        <v>1237</v>
      </c>
      <c r="C524" s="199"/>
      <c r="D524" s="199"/>
      <c r="E524" s="199"/>
      <c r="F524" s="199"/>
      <c r="G524" s="199"/>
      <c r="H524" s="199"/>
      <c r="I524" s="199"/>
      <c r="J524" s="199"/>
      <c r="K524" s="199"/>
      <c r="L524" s="199"/>
      <c r="M524" s="199"/>
      <c r="N524" s="199"/>
      <c r="O524" s="149"/>
      <c r="P524" s="7"/>
      <c r="Q524" s="10"/>
    </row>
    <row r="525" spans="1:17" x14ac:dyDescent="0.3">
      <c r="B525" s="17">
        <f t="shared" ref="B525:N525" si="119">IFERROR(B472-B517,"")</f>
        <v>-4225182</v>
      </c>
      <c r="C525" s="17">
        <f t="shared" si="119"/>
        <v>-5494152</v>
      </c>
      <c r="D525" s="17">
        <f t="shared" si="119"/>
        <v>3587164</v>
      </c>
      <c r="E525" s="17">
        <f t="shared" si="119"/>
        <v>-3414680</v>
      </c>
      <c r="F525" s="17">
        <f t="shared" si="119"/>
        <v>-5503801</v>
      </c>
      <c r="G525" s="17">
        <f t="shared" si="119"/>
        <v>-5199735</v>
      </c>
      <c r="H525" s="17">
        <f t="shared" si="119"/>
        <v>-4724069</v>
      </c>
      <c r="I525" s="17">
        <f t="shared" si="119"/>
        <v>-3804587</v>
      </c>
      <c r="J525" s="17">
        <f t="shared" si="119"/>
        <v>-1842995</v>
      </c>
      <c r="K525" s="17">
        <f t="shared" si="119"/>
        <v>-3298675</v>
      </c>
      <c r="L525" s="17">
        <f t="shared" si="119"/>
        <v>-4195054</v>
      </c>
      <c r="M525" s="17">
        <f t="shared" si="119"/>
        <v>-5713012</v>
      </c>
      <c r="N525" s="17">
        <f t="shared" si="119"/>
        <v>-4433283</v>
      </c>
      <c r="O525" s="17">
        <f>IFERROR(O472-O517,"")</f>
        <v>-3491547</v>
      </c>
      <c r="P525" s="7"/>
      <c r="Q525" s="10" t="s">
        <v>47</v>
      </c>
    </row>
    <row r="526" spans="1:17" x14ac:dyDescent="0.3">
      <c r="B526" s="8">
        <f t="shared" ref="B526:O526" si="120">IFERROR(B473-B518,"")</f>
        <v>-4669487</v>
      </c>
      <c r="C526" s="8">
        <f t="shared" si="120"/>
        <v>-3803865</v>
      </c>
      <c r="D526" s="8">
        <f t="shared" si="120"/>
        <v>4542549.6199999992</v>
      </c>
      <c r="E526" s="8">
        <f t="shared" si="120"/>
        <v>-4143437</v>
      </c>
      <c r="F526" s="8">
        <f t="shared" si="120"/>
        <v>-4988513</v>
      </c>
      <c r="G526" s="8">
        <f t="shared" si="120"/>
        <v>-4587780</v>
      </c>
      <c r="H526" s="8">
        <f t="shared" si="120"/>
        <v>-3669756</v>
      </c>
      <c r="I526" s="8">
        <f t="shared" si="120"/>
        <v>-2880184</v>
      </c>
      <c r="J526" s="8">
        <f t="shared" si="120"/>
        <v>-2149355</v>
      </c>
      <c r="K526" s="8">
        <f t="shared" si="120"/>
        <v>-3450566</v>
      </c>
      <c r="L526" s="8">
        <f t="shared" si="120"/>
        <v>-3425905</v>
      </c>
      <c r="M526" s="8">
        <f t="shared" si="120"/>
        <v>-5047059</v>
      </c>
      <c r="N526" s="8">
        <f t="shared" si="120"/>
        <v>-3761254</v>
      </c>
      <c r="O526" s="8" t="str">
        <f t="shared" si="120"/>
        <v/>
      </c>
      <c r="P526" s="7"/>
      <c r="Q526" s="10" t="s">
        <v>48</v>
      </c>
    </row>
    <row r="527" spans="1:17" x14ac:dyDescent="0.3">
      <c r="B527" s="8">
        <f t="shared" ref="B527:O527" si="121">IFERROR(B474-B519,"")</f>
        <v>-5264862</v>
      </c>
      <c r="C527" s="8">
        <f t="shared" si="121"/>
        <v>-3255946</v>
      </c>
      <c r="D527" s="8">
        <f t="shared" si="121"/>
        <v>3518004</v>
      </c>
      <c r="E527" s="8">
        <f t="shared" si="121"/>
        <v>-5664025</v>
      </c>
      <c r="F527" s="8">
        <f t="shared" si="121"/>
        <v>-5677857</v>
      </c>
      <c r="G527" s="8">
        <f t="shared" si="121"/>
        <v>-5668695</v>
      </c>
      <c r="H527" s="8">
        <f t="shared" si="121"/>
        <v>-3579470</v>
      </c>
      <c r="I527" s="8">
        <f t="shared" si="121"/>
        <v>-3734239</v>
      </c>
      <c r="J527" s="8">
        <f t="shared" si="121"/>
        <v>-3809412</v>
      </c>
      <c r="K527" s="8">
        <f t="shared" si="121"/>
        <v>-4384939</v>
      </c>
      <c r="L527" s="8">
        <f t="shared" si="121"/>
        <v>-5568688</v>
      </c>
      <c r="M527" s="8">
        <f t="shared" si="121"/>
        <v>-5524849</v>
      </c>
      <c r="N527" s="8">
        <f t="shared" si="121"/>
        <v>-3311155</v>
      </c>
      <c r="O527" s="8" t="str">
        <f t="shared" si="121"/>
        <v/>
      </c>
      <c r="P527" s="7"/>
      <c r="Q527" s="10" t="s">
        <v>49</v>
      </c>
    </row>
    <row r="528" spans="1:17" x14ac:dyDescent="0.3">
      <c r="B528" s="19">
        <f t="shared" ref="B528:O528" si="122">IFERROR(B475-B520,"")</f>
        <v>-6000830</v>
      </c>
      <c r="C528" s="19">
        <f t="shared" si="122"/>
        <v>-919154.85999999987</v>
      </c>
      <c r="D528" s="19">
        <f t="shared" si="122"/>
        <v>2966956.9899999993</v>
      </c>
      <c r="E528" s="19">
        <f t="shared" si="122"/>
        <v>-6577892</v>
      </c>
      <c r="F528" s="19">
        <f t="shared" si="122"/>
        <v>-6318033</v>
      </c>
      <c r="G528" s="19">
        <f t="shared" si="122"/>
        <v>-6280991</v>
      </c>
      <c r="H528" s="19">
        <f t="shared" si="122"/>
        <v>-4293757</v>
      </c>
      <c r="I528" s="19">
        <f t="shared" si="122"/>
        <v>-3707696</v>
      </c>
      <c r="J528" s="19">
        <f t="shared" si="122"/>
        <v>-4058141</v>
      </c>
      <c r="K528" s="19">
        <f t="shared" si="122"/>
        <v>-4710055</v>
      </c>
      <c r="L528" s="19">
        <f t="shared" si="122"/>
        <v>-5071888</v>
      </c>
      <c r="M528" s="19">
        <f t="shared" si="122"/>
        <v>-6960353</v>
      </c>
      <c r="N528" s="19">
        <f t="shared" si="122"/>
        <v>-3433553</v>
      </c>
      <c r="O528" s="19" t="str">
        <f t="shared" si="122"/>
        <v/>
      </c>
      <c r="P528" s="7"/>
      <c r="Q528" s="10" t="s">
        <v>55</v>
      </c>
    </row>
    <row r="529" spans="1:17" x14ac:dyDescent="0.3">
      <c r="B529" s="17">
        <f t="shared" ref="B529:O529" si="123">IFERROR(B476-B521,"")</f>
        <v>-20160361</v>
      </c>
      <c r="C529" s="17">
        <f t="shared" si="123"/>
        <v>-13473117.859999999</v>
      </c>
      <c r="D529" s="17">
        <f t="shared" si="123"/>
        <v>14614674.609999998</v>
      </c>
      <c r="E529" s="17">
        <f t="shared" si="123"/>
        <v>-19800034</v>
      </c>
      <c r="F529" s="17">
        <f t="shared" si="123"/>
        <v>-22488204</v>
      </c>
      <c r="G529" s="17">
        <f t="shared" si="123"/>
        <v>-21737201</v>
      </c>
      <c r="H529" s="17">
        <f t="shared" si="123"/>
        <v>-16267052</v>
      </c>
      <c r="I529" s="17">
        <f t="shared" si="123"/>
        <v>-14126706</v>
      </c>
      <c r="J529" s="17">
        <f t="shared" si="123"/>
        <v>-11859903</v>
      </c>
      <c r="K529" s="17">
        <f t="shared" si="123"/>
        <v>-15844235</v>
      </c>
      <c r="L529" s="17">
        <f t="shared" si="123"/>
        <v>-18261535</v>
      </c>
      <c r="M529" s="17">
        <f t="shared" si="123"/>
        <v>-23245273</v>
      </c>
      <c r="N529" s="17">
        <f t="shared" si="123"/>
        <v>-14939245</v>
      </c>
      <c r="O529" s="17">
        <f t="shared" si="123"/>
        <v>-13966188</v>
      </c>
      <c r="P529" s="7">
        <f>RATE(M$346-B$346,,-B529,M529)</f>
        <v>1.3028085520916404E-2</v>
      </c>
      <c r="Q529" s="10" t="s">
        <v>50</v>
      </c>
    </row>
    <row r="530" spans="1:17" x14ac:dyDescent="0.3">
      <c r="B530" s="11">
        <f t="shared" ref="B530:O530" si="124">B529/B$445</f>
        <v>-0.33527980061852691</v>
      </c>
      <c r="C530" s="11">
        <f t="shared" si="124"/>
        <v>-0.23890065844436897</v>
      </c>
      <c r="D530" s="11">
        <f t="shared" si="124"/>
        <v>0.23294028168509373</v>
      </c>
      <c r="E530" s="11">
        <f t="shared" si="124"/>
        <v>-0.23658030401138183</v>
      </c>
      <c r="F530" s="11">
        <f t="shared" si="124"/>
        <v>-0.23382914755783019</v>
      </c>
      <c r="G530" s="11">
        <f t="shared" si="124"/>
        <v>-0.20463252806591967</v>
      </c>
      <c r="H530" s="11">
        <f t="shared" si="124"/>
        <v>-0.14322313049949487</v>
      </c>
      <c r="I530" s="11">
        <f t="shared" si="124"/>
        <v>-0.12353503610311579</v>
      </c>
      <c r="J530" s="11">
        <f t="shared" si="124"/>
        <v>-0.10235270666999295</v>
      </c>
      <c r="K530" s="11">
        <f t="shared" si="124"/>
        <v>-0.13276852910313131</v>
      </c>
      <c r="L530" s="11">
        <f t="shared" si="124"/>
        <v>-0.14736323603897708</v>
      </c>
      <c r="M530" s="11">
        <f t="shared" si="124"/>
        <v>-0.17856563127855446</v>
      </c>
      <c r="N530" s="11">
        <f t="shared" si="124"/>
        <v>-0.11708626343975664</v>
      </c>
      <c r="O530" s="11">
        <f t="shared" si="124"/>
        <v>-0.10920505358466431</v>
      </c>
      <c r="P530" s="7">
        <f>RATE(M$346-B$346,,-B530,M530)</f>
        <v>-5.5664301285035279E-2</v>
      </c>
      <c r="Q530" s="25" t="s">
        <v>59</v>
      </c>
    </row>
    <row r="531" spans="1:17" s="98" customFormat="1" x14ac:dyDescent="0.3">
      <c r="A531" s="97"/>
      <c r="B531" s="20"/>
      <c r="C531" s="11">
        <f t="shared" ref="C531" si="125">C529/B529-1</f>
        <v>-0.33170254937399191</v>
      </c>
      <c r="D531" s="11">
        <f t="shared" ref="D531" si="126">D529/C529-1</f>
        <v>-2.0847284765012812</v>
      </c>
      <c r="E531" s="11">
        <f t="shared" ref="E531" si="127">E529/D529-1</f>
        <v>-2.3548049839202001</v>
      </c>
      <c r="F531" s="11">
        <f t="shared" ref="F531" si="128">F529/E529-1</f>
        <v>0.13576592848274904</v>
      </c>
      <c r="G531" s="11">
        <f t="shared" ref="G531" si="129">G529/F529-1</f>
        <v>-3.3395419216225575E-2</v>
      </c>
      <c r="H531" s="11">
        <f t="shared" ref="H531" si="130">H529/G529-1</f>
        <v>-0.25164918887210919</v>
      </c>
      <c r="I531" s="11">
        <f t="shared" ref="I531" si="131">I529/H529-1</f>
        <v>-0.13157553071078887</v>
      </c>
      <c r="J531" s="11">
        <f t="shared" ref="J531" si="132">J529/I529-1</f>
        <v>-0.16046224788708707</v>
      </c>
      <c r="K531" s="11">
        <f t="shared" ref="K531" si="133">K529/J529-1</f>
        <v>0.33594979655398527</v>
      </c>
      <c r="L531" s="11">
        <f t="shared" ref="L531" si="134">L529/K529-1</f>
        <v>0.15256653287457556</v>
      </c>
      <c r="M531" s="11">
        <f t="shared" ref="M531" si="135">M529/L529-1</f>
        <v>0.27290904077888301</v>
      </c>
      <c r="N531" s="11">
        <f>N529/M529-1</f>
        <v>-0.3573211637480016</v>
      </c>
      <c r="O531" s="11">
        <f>O529/N529-1</f>
        <v>-6.5134282221089523E-2</v>
      </c>
      <c r="P531" s="18"/>
      <c r="Q531" s="15" t="s">
        <v>56</v>
      </c>
    </row>
    <row r="532" spans="1:17" x14ac:dyDescent="0.3">
      <c r="B532" s="197" t="s">
        <v>60</v>
      </c>
      <c r="C532" s="197"/>
      <c r="D532" s="197"/>
      <c r="E532" s="197"/>
      <c r="F532" s="197"/>
      <c r="G532" s="197"/>
      <c r="H532" s="197"/>
      <c r="I532" s="197"/>
      <c r="J532" s="197"/>
      <c r="K532" s="197"/>
      <c r="L532" s="197"/>
      <c r="M532" s="197"/>
      <c r="N532" s="197"/>
      <c r="O532" s="146"/>
      <c r="P532" s="7"/>
      <c r="Q532" s="3"/>
    </row>
    <row r="533" spans="1:17" x14ac:dyDescent="0.3">
      <c r="B533" s="194" t="str">
        <f>+A144</f>
        <v xml:space="preserve">    Other Operating Expenses</v>
      </c>
      <c r="C533" s="194"/>
      <c r="D533" s="194"/>
      <c r="E533" s="194"/>
      <c r="F533" s="194"/>
      <c r="G533" s="194"/>
      <c r="H533" s="194"/>
      <c r="I533" s="194"/>
      <c r="J533" s="194"/>
      <c r="K533" s="194"/>
      <c r="L533" s="194"/>
      <c r="M533" s="194"/>
      <c r="N533" s="194"/>
      <c r="O533" s="147"/>
      <c r="P533" s="7"/>
      <c r="Q533" s="3"/>
    </row>
    <row r="534" spans="1:17" x14ac:dyDescent="0.3">
      <c r="B534" s="17">
        <f t="shared" ref="B534:O537" si="136">IFERROR(VLOOKUP($B$533,$128:$214,MATCH($Q534&amp;"/"&amp;B$346,$126:$126,0),FALSE),"")</f>
        <v>5951147</v>
      </c>
      <c r="C534" s="17">
        <f t="shared" si="136"/>
        <v>6702626</v>
      </c>
      <c r="D534" s="17">
        <f t="shared" si="136"/>
        <v>14598631</v>
      </c>
      <c r="E534" s="17">
        <f t="shared" si="136"/>
        <v>10280380</v>
      </c>
      <c r="F534" s="17">
        <f t="shared" si="136"/>
        <v>10259712</v>
      </c>
      <c r="G534" s="17">
        <f t="shared" si="136"/>
        <v>11487631</v>
      </c>
      <c r="H534" s="17">
        <f t="shared" si="136"/>
        <v>13247425</v>
      </c>
      <c r="I534" s="17">
        <f t="shared" si="136"/>
        <v>15416824</v>
      </c>
      <c r="J534" s="17">
        <f t="shared" si="136"/>
        <v>14793442</v>
      </c>
      <c r="K534" s="17">
        <f t="shared" si="136"/>
        <v>15224107</v>
      </c>
      <c r="L534" s="17">
        <f t="shared" si="136"/>
        <v>15989289</v>
      </c>
      <c r="M534" s="17">
        <f t="shared" si="136"/>
        <v>16010466</v>
      </c>
      <c r="N534" s="17">
        <f t="shared" si="136"/>
        <v>17481449</v>
      </c>
      <c r="O534" s="17">
        <f t="shared" si="136"/>
        <v>16531314</v>
      </c>
      <c r="P534" s="7"/>
      <c r="Q534" s="10" t="s">
        <v>47</v>
      </c>
    </row>
    <row r="535" spans="1:17" x14ac:dyDescent="0.3">
      <c r="B535" s="8">
        <f t="shared" si="136"/>
        <v>6385339</v>
      </c>
      <c r="C535" s="8">
        <f t="shared" si="136"/>
        <v>7371203</v>
      </c>
      <c r="D535" s="8">
        <f t="shared" si="136"/>
        <v>16081656.199999999</v>
      </c>
      <c r="E535" s="8">
        <f t="shared" si="136"/>
        <v>10053341</v>
      </c>
      <c r="F535" s="8">
        <f t="shared" si="136"/>
        <v>11426078</v>
      </c>
      <c r="G535" s="8">
        <f t="shared" si="136"/>
        <v>13037490</v>
      </c>
      <c r="H535" s="8">
        <f t="shared" si="136"/>
        <v>15136740</v>
      </c>
      <c r="I535" s="8">
        <f t="shared" si="136"/>
        <v>15947083</v>
      </c>
      <c r="J535" s="8">
        <f t="shared" si="136"/>
        <v>15646745</v>
      </c>
      <c r="K535" s="8">
        <f t="shared" si="136"/>
        <v>15851274</v>
      </c>
      <c r="L535" s="8">
        <f t="shared" si="136"/>
        <v>16675434</v>
      </c>
      <c r="M535" s="8">
        <f t="shared" si="136"/>
        <v>17741125</v>
      </c>
      <c r="N535" s="8">
        <f t="shared" si="136"/>
        <v>15795619</v>
      </c>
      <c r="O535" s="8" t="str">
        <f t="shared" si="136"/>
        <v/>
      </c>
      <c r="P535" s="7"/>
      <c r="Q535" s="10" t="s">
        <v>48</v>
      </c>
    </row>
    <row r="536" spans="1:17" x14ac:dyDescent="0.3">
      <c r="B536" s="8">
        <f t="shared" si="136"/>
        <v>6542002</v>
      </c>
      <c r="C536" s="8">
        <f t="shared" si="136"/>
        <v>7450118</v>
      </c>
      <c r="D536" s="8">
        <f t="shared" si="136"/>
        <v>15777792</v>
      </c>
      <c r="E536" s="8">
        <f t="shared" si="136"/>
        <v>10264841</v>
      </c>
      <c r="F536" s="8">
        <f t="shared" si="136"/>
        <v>11543609</v>
      </c>
      <c r="G536" s="8">
        <f t="shared" si="136"/>
        <v>13482097</v>
      </c>
      <c r="H536" s="8">
        <f t="shared" si="136"/>
        <v>14954350</v>
      </c>
      <c r="I536" s="8">
        <f t="shared" si="136"/>
        <v>15459939</v>
      </c>
      <c r="J536" s="8">
        <f t="shared" si="136"/>
        <v>15808065</v>
      </c>
      <c r="K536" s="8">
        <f t="shared" si="136"/>
        <v>16337866</v>
      </c>
      <c r="L536" s="8">
        <f t="shared" si="136"/>
        <v>16203823</v>
      </c>
      <c r="M536" s="8">
        <f t="shared" si="136"/>
        <v>17801856</v>
      </c>
      <c r="N536" s="8">
        <f t="shared" si="136"/>
        <v>16447116</v>
      </c>
      <c r="O536" s="8" t="str">
        <f t="shared" si="136"/>
        <v/>
      </c>
      <c r="P536" s="7"/>
      <c r="Q536" s="10" t="s">
        <v>49</v>
      </c>
    </row>
    <row r="537" spans="1:17" x14ac:dyDescent="0.3">
      <c r="B537" s="19">
        <f t="shared" si="136"/>
        <v>8783218</v>
      </c>
      <c r="C537" s="19">
        <f t="shared" si="136"/>
        <v>10537734.539999999</v>
      </c>
      <c r="D537" s="19">
        <f t="shared" si="136"/>
        <v>16146310.189999999</v>
      </c>
      <c r="E537" s="19">
        <f t="shared" si="136"/>
        <v>12420409</v>
      </c>
      <c r="F537" s="19">
        <f t="shared" si="136"/>
        <v>13704653</v>
      </c>
      <c r="G537" s="19">
        <f t="shared" si="136"/>
        <v>14895620</v>
      </c>
      <c r="H537" s="19">
        <f t="shared" si="136"/>
        <v>18080493</v>
      </c>
      <c r="I537" s="19">
        <f t="shared" si="136"/>
        <v>19832301</v>
      </c>
      <c r="J537" s="19">
        <f t="shared" si="136"/>
        <v>17606128</v>
      </c>
      <c r="K537" s="19">
        <f t="shared" si="136"/>
        <v>18958703</v>
      </c>
      <c r="L537" s="19">
        <f t="shared" si="136"/>
        <v>19479123</v>
      </c>
      <c r="M537" s="19">
        <f t="shared" si="136"/>
        <v>21175800</v>
      </c>
      <c r="N537" s="19">
        <f t="shared" si="136"/>
        <v>20272427</v>
      </c>
      <c r="O537" s="19" t="str">
        <f t="shared" si="136"/>
        <v/>
      </c>
      <c r="P537" s="7"/>
      <c r="Q537" s="10" t="s">
        <v>55</v>
      </c>
    </row>
    <row r="538" spans="1:17" x14ac:dyDescent="0.3">
      <c r="B538" s="19">
        <f>SUM(B534:B537)</f>
        <v>27661706</v>
      </c>
      <c r="C538" s="19">
        <f t="shared" ref="C538:M538" si="137">SUM(C534:C537)</f>
        <v>32061681.539999999</v>
      </c>
      <c r="D538" s="19">
        <f t="shared" si="137"/>
        <v>62604389.390000001</v>
      </c>
      <c r="E538" s="19">
        <f t="shared" si="137"/>
        <v>43018971</v>
      </c>
      <c r="F538" s="19">
        <f t="shared" si="137"/>
        <v>46934052</v>
      </c>
      <c r="G538" s="19">
        <f t="shared" si="137"/>
        <v>52902838</v>
      </c>
      <c r="H538" s="19">
        <f t="shared" si="137"/>
        <v>61419008</v>
      </c>
      <c r="I538" s="19">
        <f t="shared" si="137"/>
        <v>66656147</v>
      </c>
      <c r="J538" s="19">
        <f t="shared" si="137"/>
        <v>63854380</v>
      </c>
      <c r="K538" s="19">
        <f t="shared" si="137"/>
        <v>66371950</v>
      </c>
      <c r="L538" s="19">
        <f t="shared" si="137"/>
        <v>68347669</v>
      </c>
      <c r="M538" s="19">
        <f t="shared" si="137"/>
        <v>72729247</v>
      </c>
      <c r="N538" s="19">
        <f>IF(N535="",N534*4,IF(N536="",(N535+N534)*2,IF(N537="",((N536+N535+N534)/3)*4,SUM(N534:N537))))</f>
        <v>69996611</v>
      </c>
      <c r="O538" s="19">
        <f>IF(O535="",O534*4,IF(O536="",(O535+O534)*2,IF(O537="",((O536+O535+O534)/3)*4,SUM(O534:O537))))</f>
        <v>66125256</v>
      </c>
      <c r="P538" s="7">
        <f>RATE(M$346-C$346,,-C538,M538)</f>
        <v>8.5356170120186356E-2</v>
      </c>
      <c r="Q538" s="10" t="s">
        <v>50</v>
      </c>
    </row>
    <row r="539" spans="1:17" x14ac:dyDescent="0.3">
      <c r="B539" s="11">
        <f t="shared" ref="B539:M539" si="138">+B538/(B$445+B$452)</f>
        <v>0.35877557629344758</v>
      </c>
      <c r="C539" s="11">
        <f t="shared" si="138"/>
        <v>0.42220060000739718</v>
      </c>
      <c r="D539" s="11">
        <f t="shared" si="138"/>
        <v>0.73169415858784337</v>
      </c>
      <c r="E539" s="11">
        <f t="shared" si="138"/>
        <v>0.39192046386126289</v>
      </c>
      <c r="F539" s="11">
        <f t="shared" si="138"/>
        <v>0.36781547473394027</v>
      </c>
      <c r="G539" s="11">
        <f t="shared" si="138"/>
        <v>0.36873385503702982</v>
      </c>
      <c r="H539" s="11">
        <f t="shared" si="138"/>
        <v>0.39303449712202848</v>
      </c>
      <c r="I539" s="11">
        <f t="shared" si="138"/>
        <v>0.41461389719571068</v>
      </c>
      <c r="J539" s="11">
        <f t="shared" si="138"/>
        <v>0.38816274203911399</v>
      </c>
      <c r="K539" s="11">
        <f t="shared" si="138"/>
        <v>0.38792595511232986</v>
      </c>
      <c r="L539" s="11">
        <f t="shared" si="138"/>
        <v>0.39031557316538773</v>
      </c>
      <c r="M539" s="11">
        <f t="shared" si="138"/>
        <v>0.40235758760356688</v>
      </c>
      <c r="N539" s="11">
        <f>+N538/(N$445+N$452)</f>
        <v>0.40392600112092586</v>
      </c>
      <c r="O539" s="11">
        <f>+O538/(O$445+O$452)</f>
        <v>0.37075841678061405</v>
      </c>
      <c r="P539" s="7">
        <f>RATE(M$346-C$346,,-C539,M539)</f>
        <v>-4.8023657821191761E-3</v>
      </c>
      <c r="Q539" s="12" t="s">
        <v>51</v>
      </c>
    </row>
    <row r="540" spans="1:17" s="98" customFormat="1" x14ac:dyDescent="0.3">
      <c r="A540" s="97"/>
      <c r="B540" s="20"/>
      <c r="C540" s="11">
        <f t="shared" ref="C540:M540" si="139">C538/B538-1</f>
        <v>0.15906378080946992</v>
      </c>
      <c r="D540" s="11">
        <f t="shared" si="139"/>
        <v>0.95262339287772746</v>
      </c>
      <c r="E540" s="11">
        <f t="shared" si="139"/>
        <v>-0.31284417244277829</v>
      </c>
      <c r="F540" s="11">
        <f t="shared" si="139"/>
        <v>9.1008243781563358E-2</v>
      </c>
      <c r="G540" s="11">
        <f t="shared" si="139"/>
        <v>0.12717389071798024</v>
      </c>
      <c r="H540" s="11">
        <f t="shared" si="139"/>
        <v>0.16097756419041254</v>
      </c>
      <c r="I540" s="11">
        <f t="shared" si="139"/>
        <v>8.5269026162063666E-2</v>
      </c>
      <c r="J540" s="11">
        <f t="shared" si="139"/>
        <v>-4.2033137618950556E-2</v>
      </c>
      <c r="K540" s="11">
        <f t="shared" si="139"/>
        <v>3.9426739402997901E-2</v>
      </c>
      <c r="L540" s="11">
        <f t="shared" si="139"/>
        <v>2.976737914133909E-2</v>
      </c>
      <c r="M540" s="11">
        <f t="shared" si="139"/>
        <v>6.4107204592449341E-2</v>
      </c>
      <c r="N540" s="11">
        <f>N538/M538-1</f>
        <v>-3.7572725041412847E-2</v>
      </c>
      <c r="O540" s="11">
        <f>O538/N538-1</f>
        <v>-5.5307749113739257E-2</v>
      </c>
      <c r="P540" s="18"/>
      <c r="Q540" s="15" t="s">
        <v>56</v>
      </c>
    </row>
    <row r="541" spans="1:17" x14ac:dyDescent="0.3">
      <c r="B541" s="199" t="s">
        <v>65</v>
      </c>
      <c r="C541" s="199"/>
      <c r="D541" s="199"/>
      <c r="E541" s="199"/>
      <c r="F541" s="199"/>
      <c r="G541" s="199"/>
      <c r="H541" s="199"/>
      <c r="I541" s="199"/>
      <c r="J541" s="199"/>
      <c r="K541" s="199"/>
      <c r="L541" s="199"/>
      <c r="M541" s="199"/>
      <c r="N541" s="199"/>
      <c r="O541" s="149"/>
      <c r="P541" s="7"/>
      <c r="Q541" s="3"/>
    </row>
    <row r="542" spans="1:17" x14ac:dyDescent="0.3">
      <c r="B542" s="17">
        <f t="shared" ref="B542:N542" si="140">IFERROR(B478-B485-B501-B517-B534,"")</f>
        <v>-187984</v>
      </c>
      <c r="C542" s="17">
        <f t="shared" si="140"/>
        <v>-2446617</v>
      </c>
      <c r="D542" s="17">
        <f t="shared" si="140"/>
        <v>9525398</v>
      </c>
      <c r="E542" s="17">
        <f t="shared" si="140"/>
        <v>3307753</v>
      </c>
      <c r="F542" s="17">
        <f t="shared" si="140"/>
        <v>2438032</v>
      </c>
      <c r="G542" s="17">
        <f t="shared" si="140"/>
        <v>5746937</v>
      </c>
      <c r="H542" s="17">
        <f t="shared" si="140"/>
        <v>8674737</v>
      </c>
      <c r="I542" s="17">
        <f t="shared" si="140"/>
        <v>11435198</v>
      </c>
      <c r="J542" s="17">
        <f t="shared" si="140"/>
        <v>17968074</v>
      </c>
      <c r="K542" s="17">
        <f t="shared" si="140"/>
        <v>16074218</v>
      </c>
      <c r="L542" s="17">
        <f t="shared" si="140"/>
        <v>14938943</v>
      </c>
      <c r="M542" s="17">
        <f t="shared" si="140"/>
        <v>12212044</v>
      </c>
      <c r="N542" s="17">
        <f t="shared" si="140"/>
        <v>11183207</v>
      </c>
      <c r="O542" s="17">
        <f>IFERROR(O478-O485-O501-O517-O534,"")</f>
        <v>18922213</v>
      </c>
      <c r="P542" s="7"/>
      <c r="Q542" s="10" t="s">
        <v>47</v>
      </c>
    </row>
    <row r="543" spans="1:17" x14ac:dyDescent="0.3">
      <c r="B543" s="8">
        <f t="shared" ref="B543:O543" si="141">IFERROR(B479-B486-B502-B518-B535,"")</f>
        <v>-822167</v>
      </c>
      <c r="C543" s="8">
        <f t="shared" si="141"/>
        <v>428181</v>
      </c>
      <c r="D543" s="8">
        <f t="shared" si="141"/>
        <v>11022054.609999996</v>
      </c>
      <c r="E543" s="8">
        <f t="shared" si="141"/>
        <v>3467845</v>
      </c>
      <c r="F543" s="8">
        <f t="shared" si="141"/>
        <v>2922846</v>
      </c>
      <c r="G543" s="8">
        <f t="shared" si="141"/>
        <v>6414719</v>
      </c>
      <c r="H543" s="8">
        <f t="shared" si="141"/>
        <v>9989889</v>
      </c>
      <c r="I543" s="8">
        <f t="shared" si="141"/>
        <v>13234056</v>
      </c>
      <c r="J543" s="8">
        <f t="shared" si="141"/>
        <v>15639781</v>
      </c>
      <c r="K543" s="8">
        <f t="shared" si="141"/>
        <v>15537651</v>
      </c>
      <c r="L543" s="8">
        <f t="shared" si="141"/>
        <v>16030236</v>
      </c>
      <c r="M543" s="8">
        <f t="shared" si="141"/>
        <v>12585236</v>
      </c>
      <c r="N543" s="8">
        <f t="shared" si="141"/>
        <v>22021817</v>
      </c>
      <c r="O543" s="8" t="str">
        <f t="shared" si="141"/>
        <v/>
      </c>
      <c r="P543" s="7"/>
      <c r="Q543" s="10" t="s">
        <v>48</v>
      </c>
    </row>
    <row r="544" spans="1:17" x14ac:dyDescent="0.3">
      <c r="B544" s="8">
        <f t="shared" ref="B544:O544" si="142">IFERROR(B480-B487-B503-B519-B536,"")</f>
        <v>-2280061</v>
      </c>
      <c r="C544" s="8">
        <f t="shared" si="142"/>
        <v>2124285</v>
      </c>
      <c r="D544" s="8">
        <f t="shared" si="142"/>
        <v>10260178</v>
      </c>
      <c r="E544" s="8">
        <f t="shared" si="142"/>
        <v>1531627</v>
      </c>
      <c r="F544" s="8">
        <f t="shared" si="142"/>
        <v>2577546</v>
      </c>
      <c r="G544" s="8">
        <f t="shared" si="142"/>
        <v>4748448</v>
      </c>
      <c r="H544" s="8">
        <f t="shared" si="142"/>
        <v>11695284</v>
      </c>
      <c r="I544" s="8">
        <f t="shared" si="142"/>
        <v>12492366</v>
      </c>
      <c r="J544" s="8">
        <f t="shared" si="142"/>
        <v>13640253</v>
      </c>
      <c r="K544" s="8">
        <f t="shared" si="142"/>
        <v>13538647</v>
      </c>
      <c r="L544" s="8">
        <f t="shared" si="142"/>
        <v>12636155</v>
      </c>
      <c r="M544" s="8">
        <f t="shared" si="142"/>
        <v>12195607</v>
      </c>
      <c r="N544" s="8">
        <f t="shared" si="142"/>
        <v>15548916</v>
      </c>
      <c r="O544" s="8" t="str">
        <f t="shared" si="142"/>
        <v/>
      </c>
      <c r="P544" s="7"/>
      <c r="Q544" s="10" t="s">
        <v>49</v>
      </c>
    </row>
    <row r="545" spans="2:17" x14ac:dyDescent="0.3">
      <c r="B545" s="8">
        <f t="shared" ref="B545:O545" si="143">IFERROR(B481-B488-B504-B520-B537,"")</f>
        <v>-5227083</v>
      </c>
      <c r="C545" s="19">
        <f t="shared" si="143"/>
        <v>4115666.1200000048</v>
      </c>
      <c r="D545" s="19">
        <f t="shared" si="143"/>
        <v>9958027.3000000026</v>
      </c>
      <c r="E545" s="19">
        <f t="shared" si="143"/>
        <v>-3190251</v>
      </c>
      <c r="F545" s="19">
        <f t="shared" si="143"/>
        <v>689328</v>
      </c>
      <c r="G545" s="19">
        <f t="shared" si="143"/>
        <v>2826358</v>
      </c>
      <c r="H545" s="19">
        <f t="shared" si="143"/>
        <v>7727152</v>
      </c>
      <c r="I545" s="19">
        <f t="shared" si="143"/>
        <v>8330824</v>
      </c>
      <c r="J545" s="19">
        <f t="shared" si="143"/>
        <v>12345490</v>
      </c>
      <c r="K545" s="19">
        <f t="shared" si="143"/>
        <v>11273688</v>
      </c>
      <c r="L545" s="19">
        <f t="shared" si="143"/>
        <v>10300882</v>
      </c>
      <c r="M545" s="19">
        <f t="shared" si="143"/>
        <v>5461207</v>
      </c>
      <c r="N545" s="19">
        <f t="shared" si="143"/>
        <v>14017734</v>
      </c>
      <c r="O545" s="19" t="str">
        <f t="shared" si="143"/>
        <v/>
      </c>
      <c r="P545" s="7"/>
      <c r="Q545" s="10" t="s">
        <v>55</v>
      </c>
    </row>
    <row r="546" spans="2:17" x14ac:dyDescent="0.3">
      <c r="B546" s="26">
        <f t="shared" ref="B546:O546" si="144">IFERROR(B482-B489-B505-B521-B538,"")</f>
        <v>-8517295</v>
      </c>
      <c r="C546" s="19">
        <f t="shared" si="144"/>
        <v>4221515.1200000122</v>
      </c>
      <c r="D546" s="19">
        <f t="shared" si="144"/>
        <v>40765657.909999982</v>
      </c>
      <c r="E546" s="19">
        <f t="shared" si="144"/>
        <v>5116974</v>
      </c>
      <c r="F546" s="19">
        <f t="shared" si="144"/>
        <v>8627752</v>
      </c>
      <c r="G546" s="19">
        <f t="shared" si="144"/>
        <v>19736462</v>
      </c>
      <c r="H546" s="19">
        <f t="shared" si="144"/>
        <v>38087062</v>
      </c>
      <c r="I546" s="19">
        <f t="shared" si="144"/>
        <v>45492444</v>
      </c>
      <c r="J546" s="19">
        <f t="shared" si="144"/>
        <v>59593598</v>
      </c>
      <c r="K546" s="19">
        <f t="shared" si="144"/>
        <v>56424204</v>
      </c>
      <c r="L546" s="19">
        <f t="shared" si="144"/>
        <v>53906216</v>
      </c>
      <c r="M546" s="19">
        <f t="shared" si="144"/>
        <v>42454094</v>
      </c>
      <c r="N546" s="19">
        <f t="shared" si="144"/>
        <v>62771674</v>
      </c>
      <c r="O546" s="19">
        <f t="shared" si="144"/>
        <v>75688852</v>
      </c>
      <c r="P546" s="7">
        <f>RATE(M$346-C$346,,-C546,M546)</f>
        <v>0.25963617015341539</v>
      </c>
      <c r="Q546" s="10" t="s">
        <v>50</v>
      </c>
    </row>
    <row r="547" spans="2:17" x14ac:dyDescent="0.3">
      <c r="B547" s="11">
        <f t="shared" ref="B547:O547" si="145">+B546/(B$445+B$452)</f>
        <v>-0.11047031669291472</v>
      </c>
      <c r="C547" s="11">
        <f t="shared" si="145"/>
        <v>5.5590540826147339E-2</v>
      </c>
      <c r="D547" s="11">
        <f t="shared" si="145"/>
        <v>0.47645211548859573</v>
      </c>
      <c r="E547" s="11">
        <f t="shared" si="145"/>
        <v>4.6617731131830695E-2</v>
      </c>
      <c r="F547" s="11">
        <f t="shared" si="145"/>
        <v>6.7614462475277068E-2</v>
      </c>
      <c r="G547" s="11">
        <f t="shared" si="145"/>
        <v>0.13756354088322911</v>
      </c>
      <c r="H547" s="11">
        <f t="shared" si="145"/>
        <v>0.2437279556847535</v>
      </c>
      <c r="I547" s="11">
        <f t="shared" si="145"/>
        <v>0.28297164400753055</v>
      </c>
      <c r="J547" s="11">
        <f t="shared" si="145"/>
        <v>0.36226198434088092</v>
      </c>
      <c r="K547" s="11">
        <f t="shared" si="145"/>
        <v>0.32978409144454762</v>
      </c>
      <c r="L547" s="11">
        <f t="shared" si="145"/>
        <v>0.30784423087226565</v>
      </c>
      <c r="M547" s="11">
        <f t="shared" si="145"/>
        <v>0.23486736836055874</v>
      </c>
      <c r="N547" s="11">
        <f t="shared" si="145"/>
        <v>0.36223341245030266</v>
      </c>
      <c r="O547" s="11">
        <f t="shared" si="145"/>
        <v>0.42438064716849205</v>
      </c>
      <c r="P547" s="7">
        <f>RATE(M$346-C$346,,-C547,M547)</f>
        <v>0.15500051598095624</v>
      </c>
      <c r="Q547" s="12" t="s">
        <v>66</v>
      </c>
    </row>
    <row r="548" spans="2:17" x14ac:dyDescent="0.3">
      <c r="B548" s="203" t="s">
        <v>1048</v>
      </c>
      <c r="C548" s="203"/>
      <c r="D548" s="203"/>
      <c r="E548" s="203"/>
      <c r="F548" s="203"/>
      <c r="G548" s="203"/>
      <c r="H548" s="203"/>
      <c r="I548" s="203"/>
      <c r="J548" s="203"/>
      <c r="K548" s="203"/>
      <c r="L548" s="203"/>
      <c r="M548" s="203"/>
      <c r="N548" s="203"/>
      <c r="O548" s="151"/>
      <c r="P548" s="7"/>
      <c r="Q548" s="3"/>
    </row>
    <row r="549" spans="2:17" x14ac:dyDescent="0.3">
      <c r="B549" s="17">
        <f t="shared" ref="B549:O552" si="146">IFERROR(VLOOKUP($B$548,$128:$214,MATCH($Q549&amp;"/"&amp;B$346,$126:$126,0),FALSE),"")</f>
        <v>1989985</v>
      </c>
      <c r="C549" s="17">
        <f t="shared" si="146"/>
        <v>1667392</v>
      </c>
      <c r="D549" s="17">
        <f t="shared" si="146"/>
        <v>2100815</v>
      </c>
      <c r="E549" s="17">
        <f t="shared" si="146"/>
        <v>2666044</v>
      </c>
      <c r="F549" s="17">
        <f t="shared" si="146"/>
        <v>3042554</v>
      </c>
      <c r="G549" s="17">
        <f t="shared" si="146"/>
        <v>2742580</v>
      </c>
      <c r="H549" s="17">
        <f t="shared" si="146"/>
        <v>3236766</v>
      </c>
      <c r="I549" s="17">
        <f t="shared" si="146"/>
        <v>3320877</v>
      </c>
      <c r="J549" s="17">
        <f t="shared" si="146"/>
        <v>2716515</v>
      </c>
      <c r="K549" s="17">
        <f t="shared" si="146"/>
        <v>2717078</v>
      </c>
      <c r="L549" s="17">
        <f t="shared" si="146"/>
        <v>2842141</v>
      </c>
      <c r="M549" s="17">
        <f t="shared" si="146"/>
        <v>2641037</v>
      </c>
      <c r="N549" s="17">
        <f t="shared" si="146"/>
        <v>824123</v>
      </c>
      <c r="O549" s="17">
        <f t="shared" si="146"/>
        <v>3034996</v>
      </c>
      <c r="P549" s="7"/>
      <c r="Q549" s="10" t="s">
        <v>47</v>
      </c>
    </row>
    <row r="550" spans="2:17" x14ac:dyDescent="0.3">
      <c r="B550" s="8">
        <f t="shared" si="146"/>
        <v>1346163</v>
      </c>
      <c r="C550" s="8">
        <f t="shared" si="146"/>
        <v>1123707</v>
      </c>
      <c r="D550" s="8">
        <f t="shared" si="146"/>
        <v>2386815.9</v>
      </c>
      <c r="E550" s="8">
        <f t="shared" si="146"/>
        <v>3360537</v>
      </c>
      <c r="F550" s="8">
        <f t="shared" si="146"/>
        <v>2561441</v>
      </c>
      <c r="G550" s="8">
        <f t="shared" si="146"/>
        <v>3334799</v>
      </c>
      <c r="H550" s="8">
        <f t="shared" si="146"/>
        <v>3264890</v>
      </c>
      <c r="I550" s="8">
        <f t="shared" si="146"/>
        <v>2923843</v>
      </c>
      <c r="J550" s="8">
        <f t="shared" si="146"/>
        <v>2439590</v>
      </c>
      <c r="K550" s="8">
        <f t="shared" si="146"/>
        <v>2454750</v>
      </c>
      <c r="L550" s="8">
        <f t="shared" si="146"/>
        <v>3083487</v>
      </c>
      <c r="M550" s="8">
        <f t="shared" si="146"/>
        <v>2690001</v>
      </c>
      <c r="N550" s="8">
        <f t="shared" si="146"/>
        <v>1426171</v>
      </c>
      <c r="O550" s="8" t="str">
        <f t="shared" si="146"/>
        <v/>
      </c>
      <c r="P550" s="7"/>
      <c r="Q550" s="10" t="s">
        <v>48</v>
      </c>
    </row>
    <row r="551" spans="2:17" x14ac:dyDescent="0.3">
      <c r="B551" s="8">
        <f t="shared" si="146"/>
        <v>1940117</v>
      </c>
      <c r="C551" s="8">
        <f t="shared" si="146"/>
        <v>1881656</v>
      </c>
      <c r="D551" s="8">
        <f t="shared" si="146"/>
        <v>2791189</v>
      </c>
      <c r="E551" s="8">
        <f t="shared" si="146"/>
        <v>3423684</v>
      </c>
      <c r="F551" s="8">
        <f t="shared" si="146"/>
        <v>3009780</v>
      </c>
      <c r="G551" s="8">
        <f t="shared" si="146"/>
        <v>2778237</v>
      </c>
      <c r="H551" s="8">
        <f t="shared" si="146"/>
        <v>3368067</v>
      </c>
      <c r="I551" s="8">
        <f t="shared" si="146"/>
        <v>2742702</v>
      </c>
      <c r="J551" s="8">
        <f t="shared" si="146"/>
        <v>2958090</v>
      </c>
      <c r="K551" s="8">
        <f t="shared" si="146"/>
        <v>2580590</v>
      </c>
      <c r="L551" s="8">
        <f t="shared" si="146"/>
        <v>2660129</v>
      </c>
      <c r="M551" s="8">
        <f t="shared" si="146"/>
        <v>2674432</v>
      </c>
      <c r="N551" s="8">
        <f t="shared" si="146"/>
        <v>2047785</v>
      </c>
      <c r="O551" s="8" t="str">
        <f t="shared" si="146"/>
        <v/>
      </c>
      <c r="P551" s="7"/>
      <c r="Q551" s="10" t="s">
        <v>49</v>
      </c>
    </row>
    <row r="552" spans="2:17" x14ac:dyDescent="0.3">
      <c r="B552" s="19">
        <f t="shared" si="146"/>
        <v>1568214</v>
      </c>
      <c r="C552" s="19">
        <f t="shared" si="146"/>
        <v>1495969.31</v>
      </c>
      <c r="D552" s="19">
        <f t="shared" si="146"/>
        <v>1815320.95</v>
      </c>
      <c r="E552" s="19">
        <f t="shared" si="146"/>
        <v>4511358</v>
      </c>
      <c r="F552" s="19">
        <f t="shared" si="146"/>
        <v>2522498</v>
      </c>
      <c r="G552" s="19">
        <f t="shared" si="146"/>
        <v>2601306</v>
      </c>
      <c r="H552" s="19">
        <f t="shared" si="146"/>
        <v>2822279</v>
      </c>
      <c r="I552" s="19">
        <f t="shared" si="146"/>
        <v>1539701</v>
      </c>
      <c r="J552" s="19">
        <f t="shared" si="146"/>
        <v>2341756</v>
      </c>
      <c r="K552" s="19">
        <f t="shared" si="146"/>
        <v>1275337</v>
      </c>
      <c r="L552" s="19">
        <f t="shared" si="146"/>
        <v>1808857</v>
      </c>
      <c r="M552" s="19">
        <f t="shared" si="146"/>
        <v>2303783</v>
      </c>
      <c r="N552" s="19">
        <f t="shared" si="146"/>
        <v>3358248</v>
      </c>
      <c r="O552" s="19" t="str">
        <f t="shared" si="146"/>
        <v/>
      </c>
      <c r="P552" s="7"/>
      <c r="Q552" s="10" t="s">
        <v>55</v>
      </c>
    </row>
    <row r="553" spans="2:17" x14ac:dyDescent="0.3">
      <c r="B553" s="19">
        <f>SUM(B549:B552)</f>
        <v>6844479</v>
      </c>
      <c r="C553" s="19">
        <f t="shared" ref="C553:M553" si="147">SUM(C549:C552)</f>
        <v>6168724.3100000005</v>
      </c>
      <c r="D553" s="19">
        <f t="shared" si="147"/>
        <v>9094140.8499999996</v>
      </c>
      <c r="E553" s="19">
        <f t="shared" si="147"/>
        <v>13961623</v>
      </c>
      <c r="F553" s="19">
        <f t="shared" si="147"/>
        <v>11136273</v>
      </c>
      <c r="G553" s="19">
        <f t="shared" si="147"/>
        <v>11456922</v>
      </c>
      <c r="H553" s="19">
        <f t="shared" si="147"/>
        <v>12692002</v>
      </c>
      <c r="I553" s="19">
        <f t="shared" si="147"/>
        <v>10527123</v>
      </c>
      <c r="J553" s="19">
        <f t="shared" si="147"/>
        <v>10455951</v>
      </c>
      <c r="K553" s="19">
        <f t="shared" si="147"/>
        <v>9027755</v>
      </c>
      <c r="L553" s="19">
        <f t="shared" si="147"/>
        <v>10394614</v>
      </c>
      <c r="M553" s="19">
        <f t="shared" si="147"/>
        <v>10309253</v>
      </c>
      <c r="N553" s="19">
        <f>IF(N550="",N549*4,IF(N551="",(N550+N549)*2,IF(N552="",((N551+N550+N549)/3)*4,SUM(N549:N552))))</f>
        <v>7656327</v>
      </c>
      <c r="O553" s="19">
        <f>IF(O550="",O549*4,IF(O551="",(O550+O549)*2,IF(O552="",((O551+O550+O549)/3)*4,SUM(O549:O552))))</f>
        <v>12139984</v>
      </c>
      <c r="P553" s="7">
        <f>RATE(M$346-C$346,,-C553,M553)</f>
        <v>5.269651126032586E-2</v>
      </c>
      <c r="Q553" s="10" t="s">
        <v>50</v>
      </c>
    </row>
    <row r="554" spans="2:17" x14ac:dyDescent="0.3">
      <c r="B554" s="11">
        <f t="shared" ref="B554:M554" si="148">+B553/B$546</f>
        <v>-0.80359773848387306</v>
      </c>
      <c r="C554" s="11">
        <f t="shared" si="148"/>
        <v>1.4612583716151615</v>
      </c>
      <c r="D554" s="11">
        <f t="shared" si="148"/>
        <v>0.2230833823429885</v>
      </c>
      <c r="E554" s="11">
        <f t="shared" si="148"/>
        <v>2.7284920736357074</v>
      </c>
      <c r="F554" s="11">
        <f t="shared" si="148"/>
        <v>1.2907502440960288</v>
      </c>
      <c r="G554" s="11">
        <f t="shared" si="148"/>
        <v>0.58049522756408922</v>
      </c>
      <c r="H554" s="11">
        <f t="shared" si="148"/>
        <v>0.33323657256629563</v>
      </c>
      <c r="I554" s="11">
        <f t="shared" si="148"/>
        <v>0.23140376894237646</v>
      </c>
      <c r="J554" s="11">
        <f t="shared" si="148"/>
        <v>0.17545426607737294</v>
      </c>
      <c r="K554" s="11">
        <f t="shared" si="148"/>
        <v>0.15999791507913874</v>
      </c>
      <c r="L554" s="11">
        <f t="shared" si="148"/>
        <v>0.19282774365019426</v>
      </c>
      <c r="M554" s="11">
        <f t="shared" si="148"/>
        <v>0.24283295269473892</v>
      </c>
      <c r="N554" s="11">
        <f>+N553/N$546</f>
        <v>0.12197105019056843</v>
      </c>
      <c r="O554" s="11">
        <f>+O553/O$546</f>
        <v>0.16039329015057593</v>
      </c>
      <c r="P554" s="7">
        <f>RATE(M$346-C$346,,-C554,M554)</f>
        <v>-0.16428526251980044</v>
      </c>
      <c r="Q554" s="12" t="s">
        <v>67</v>
      </c>
    </row>
    <row r="555" spans="2:17" x14ac:dyDescent="0.3">
      <c r="B555" s="199" t="s">
        <v>1064</v>
      </c>
      <c r="C555" s="199"/>
      <c r="D555" s="199"/>
      <c r="E555" s="199"/>
      <c r="F555" s="199"/>
      <c r="G555" s="199"/>
      <c r="H555" s="199"/>
      <c r="I555" s="199"/>
      <c r="J555" s="199"/>
      <c r="K555" s="199"/>
      <c r="L555" s="199"/>
      <c r="M555" s="199"/>
      <c r="N555" s="199"/>
      <c r="O555" s="149"/>
      <c r="P555" s="7"/>
      <c r="Q555" s="3"/>
    </row>
    <row r="556" spans="2:17" x14ac:dyDescent="0.3">
      <c r="B556" s="17">
        <f t="shared" ref="B556:O559" si="149">IFERROR(VLOOKUP($B$555,$128:$214,MATCH($Q556&amp;"/"&amp;B$346,$126:$126,0),FALSE),"")</f>
        <v>4437938</v>
      </c>
      <c r="C556" s="17">
        <f t="shared" si="149"/>
        <v>3799760</v>
      </c>
      <c r="D556" s="17">
        <f t="shared" si="149"/>
        <v>4363912</v>
      </c>
      <c r="E556" s="17">
        <f t="shared" si="149"/>
        <v>6113887</v>
      </c>
      <c r="F556" s="17">
        <f t="shared" si="149"/>
        <v>8988034</v>
      </c>
      <c r="G556" s="17">
        <f t="shared" si="149"/>
        <v>10106039</v>
      </c>
      <c r="H556" s="17">
        <f t="shared" si="149"/>
        <v>11938838</v>
      </c>
      <c r="I556" s="17">
        <f t="shared" si="149"/>
        <v>12401332</v>
      </c>
      <c r="J556" s="17">
        <f t="shared" si="149"/>
        <v>9646092</v>
      </c>
      <c r="K556" s="17">
        <f t="shared" si="149"/>
        <v>10171488</v>
      </c>
      <c r="L556" s="17">
        <f t="shared" si="149"/>
        <v>10765723</v>
      </c>
      <c r="M556" s="17">
        <f t="shared" si="149"/>
        <v>10044424</v>
      </c>
      <c r="N556" s="17">
        <f t="shared" si="149"/>
        <v>6581680</v>
      </c>
      <c r="O556" s="17">
        <f t="shared" si="149"/>
        <v>10626866</v>
      </c>
      <c r="P556" s="7"/>
      <c r="Q556" s="10" t="s">
        <v>47</v>
      </c>
    </row>
    <row r="557" spans="2:17" x14ac:dyDescent="0.3">
      <c r="B557" s="8">
        <f t="shared" si="149"/>
        <v>4270068</v>
      </c>
      <c r="C557" s="8">
        <f t="shared" si="149"/>
        <v>3704536</v>
      </c>
      <c r="D557" s="8">
        <f t="shared" si="149"/>
        <v>4763418.1500000004</v>
      </c>
      <c r="E557" s="8">
        <f t="shared" si="149"/>
        <v>7318294</v>
      </c>
      <c r="F557" s="8">
        <f t="shared" si="149"/>
        <v>9367274</v>
      </c>
      <c r="G557" s="8">
        <f t="shared" si="149"/>
        <v>10979012</v>
      </c>
      <c r="H557" s="8">
        <f t="shared" si="149"/>
        <v>11731606</v>
      </c>
      <c r="I557" s="8">
        <f t="shared" si="149"/>
        <v>11478757</v>
      </c>
      <c r="J557" s="8">
        <f t="shared" si="149"/>
        <v>9427432</v>
      </c>
      <c r="K557" s="8">
        <f t="shared" si="149"/>
        <v>8986110</v>
      </c>
      <c r="L557" s="8">
        <f t="shared" si="149"/>
        <v>10916741</v>
      </c>
      <c r="M557" s="8">
        <f t="shared" si="149"/>
        <v>9928804</v>
      </c>
      <c r="N557" s="8">
        <f t="shared" si="149"/>
        <v>2968546</v>
      </c>
      <c r="O557" s="8" t="str">
        <f t="shared" si="149"/>
        <v/>
      </c>
      <c r="P557" s="7"/>
      <c r="Q557" s="10" t="s">
        <v>48</v>
      </c>
    </row>
    <row r="558" spans="2:17" x14ac:dyDescent="0.3">
      <c r="B558" s="8">
        <f t="shared" si="149"/>
        <v>3835543</v>
      </c>
      <c r="C558" s="8">
        <f t="shared" si="149"/>
        <v>3719961</v>
      </c>
      <c r="D558" s="8">
        <f t="shared" si="149"/>
        <v>5085444</v>
      </c>
      <c r="E558" s="8">
        <f t="shared" si="149"/>
        <v>7761148</v>
      </c>
      <c r="F558" s="8">
        <f t="shared" si="149"/>
        <v>9212184</v>
      </c>
      <c r="G558" s="8">
        <f t="shared" si="149"/>
        <v>10712717</v>
      </c>
      <c r="H558" s="8">
        <f t="shared" si="149"/>
        <v>12516347</v>
      </c>
      <c r="I558" s="8">
        <f t="shared" si="149"/>
        <v>10116979</v>
      </c>
      <c r="J558" s="8">
        <f t="shared" si="149"/>
        <v>10856304</v>
      </c>
      <c r="K558" s="8">
        <f t="shared" si="149"/>
        <v>9473364</v>
      </c>
      <c r="L558" s="8">
        <f t="shared" si="149"/>
        <v>9743688</v>
      </c>
      <c r="M558" s="8">
        <f t="shared" si="149"/>
        <v>9951374</v>
      </c>
      <c r="N558" s="8">
        <f t="shared" si="149"/>
        <v>6678511</v>
      </c>
      <c r="O558" s="8" t="str">
        <f t="shared" si="149"/>
        <v/>
      </c>
      <c r="P558" s="7"/>
      <c r="Q558" s="10" t="s">
        <v>49</v>
      </c>
    </row>
    <row r="559" spans="2:17" x14ac:dyDescent="0.3">
      <c r="B559" s="8">
        <f t="shared" si="149"/>
        <v>2789716</v>
      </c>
      <c r="C559" s="19">
        <f t="shared" si="149"/>
        <v>3667530.77</v>
      </c>
      <c r="D559" s="19">
        <f t="shared" si="149"/>
        <v>5833916.2300000004</v>
      </c>
      <c r="E559" s="19">
        <f t="shared" si="149"/>
        <v>3032238</v>
      </c>
      <c r="F559" s="19">
        <f t="shared" si="149"/>
        <v>7692305</v>
      </c>
      <c r="G559" s="19">
        <f t="shared" si="149"/>
        <v>9527040</v>
      </c>
      <c r="H559" s="19">
        <f t="shared" si="149"/>
        <v>9966618</v>
      </c>
      <c r="I559" s="19">
        <f t="shared" si="149"/>
        <v>5476568</v>
      </c>
      <c r="J559" s="19">
        <f t="shared" si="149"/>
        <v>10244272</v>
      </c>
      <c r="K559" s="19">
        <f t="shared" si="149"/>
        <v>5707284</v>
      </c>
      <c r="L559" s="19">
        <f t="shared" si="149"/>
        <v>7032964</v>
      </c>
      <c r="M559" s="19">
        <f t="shared" si="149"/>
        <v>8802140</v>
      </c>
      <c r="N559" s="19">
        <f t="shared" si="149"/>
        <v>13258379</v>
      </c>
      <c r="O559" s="19" t="str">
        <f t="shared" si="149"/>
        <v/>
      </c>
      <c r="P559" s="7"/>
      <c r="Q559" s="10" t="s">
        <v>55</v>
      </c>
    </row>
    <row r="560" spans="2:17" x14ac:dyDescent="0.3">
      <c r="B560" s="27">
        <f>SUM(B556:B559)</f>
        <v>15333265</v>
      </c>
      <c r="C560" s="19">
        <f t="shared" ref="C560:M560" si="150">SUM(C556:C559)</f>
        <v>14891787.77</v>
      </c>
      <c r="D560" s="19">
        <f t="shared" si="150"/>
        <v>20046690.380000003</v>
      </c>
      <c r="E560" s="19">
        <f t="shared" si="150"/>
        <v>24225567</v>
      </c>
      <c r="F560" s="19">
        <f t="shared" si="150"/>
        <v>35259797</v>
      </c>
      <c r="G560" s="19">
        <f t="shared" si="150"/>
        <v>41324808</v>
      </c>
      <c r="H560" s="19">
        <f t="shared" si="150"/>
        <v>46153409</v>
      </c>
      <c r="I560" s="19">
        <f t="shared" si="150"/>
        <v>39473636</v>
      </c>
      <c r="J560" s="19">
        <f t="shared" si="150"/>
        <v>40174100</v>
      </c>
      <c r="K560" s="19">
        <f t="shared" si="150"/>
        <v>34338246</v>
      </c>
      <c r="L560" s="19">
        <f t="shared" si="150"/>
        <v>38459116</v>
      </c>
      <c r="M560" s="19">
        <f t="shared" si="150"/>
        <v>38726742</v>
      </c>
      <c r="N560" s="19">
        <f>IF(N557="",N556*4,IF(N558="",(N557+N556)*2,IF(N559="",((N558+N557+N556)/3)*4,SUM(N556:N559))))</f>
        <v>29487116</v>
      </c>
      <c r="O560" s="19">
        <f>IF(O557="",O556*4,IF(O558="",(O557+O556)*2,IF(O559="",((O558+O557+O556)/3)*4,SUM(O556:O559))))</f>
        <v>42507464</v>
      </c>
      <c r="P560" s="7">
        <f>RATE(M$346-C$346,,-C560,M560)</f>
        <v>0.10028809103136714</v>
      </c>
      <c r="Q560" s="10" t="s">
        <v>50</v>
      </c>
    </row>
    <row r="561" spans="1:17" x14ac:dyDescent="0.3">
      <c r="B561" s="11">
        <f t="shared" ref="B561:O561" si="151">+B560/(B$445+B$452)</f>
        <v>0.19887424827793157</v>
      </c>
      <c r="C561" s="11">
        <f t="shared" si="151"/>
        <v>0.19610081036556945</v>
      </c>
      <c r="D561" s="11">
        <f t="shared" si="151"/>
        <v>0.23429740938273716</v>
      </c>
      <c r="E561" s="11">
        <f t="shared" si="151"/>
        <v>0.22070484800629245</v>
      </c>
      <c r="F561" s="11">
        <f t="shared" si="151"/>
        <v>0.2763260025487968</v>
      </c>
      <c r="G561" s="11">
        <f t="shared" si="151"/>
        <v>0.28803475084843444</v>
      </c>
      <c r="H561" s="11">
        <f t="shared" si="151"/>
        <v>0.29534638359483606</v>
      </c>
      <c r="I561" s="11">
        <f t="shared" si="151"/>
        <v>0.24553351483764738</v>
      </c>
      <c r="J561" s="11">
        <f t="shared" si="151"/>
        <v>0.24421329930622721</v>
      </c>
      <c r="K561" s="11">
        <f t="shared" si="151"/>
        <v>0.20069768744826905</v>
      </c>
      <c r="L561" s="11">
        <f t="shared" si="151"/>
        <v>0.21962990288628764</v>
      </c>
      <c r="M561" s="11">
        <f t="shared" si="151"/>
        <v>0.21424666320092289</v>
      </c>
      <c r="N561" s="11">
        <f t="shared" si="151"/>
        <v>0.17015985031716566</v>
      </c>
      <c r="O561" s="11">
        <f t="shared" si="151"/>
        <v>0.23833556204302556</v>
      </c>
      <c r="P561" s="7">
        <f>RATE(M$346-C$346,,-C561,M561)</f>
        <v>8.8891879900286283E-3</v>
      </c>
      <c r="Q561" s="12" t="s">
        <v>68</v>
      </c>
    </row>
    <row r="562" spans="1:17" s="98" customFormat="1" x14ac:dyDescent="0.3">
      <c r="A562" s="97"/>
      <c r="B562" s="20"/>
      <c r="C562" s="11">
        <f t="shared" ref="C562:M562" si="152">C560/B560-1</f>
        <v>-2.879212157358535E-2</v>
      </c>
      <c r="D562" s="11">
        <f t="shared" si="152"/>
        <v>0.34615740498160497</v>
      </c>
      <c r="E562" s="11">
        <f t="shared" si="152"/>
        <v>0.20845718374386335</v>
      </c>
      <c r="F562" s="11">
        <f t="shared" si="152"/>
        <v>0.45547870974495663</v>
      </c>
      <c r="G562" s="11">
        <f t="shared" si="152"/>
        <v>0.17200924327499667</v>
      </c>
      <c r="H562" s="11">
        <f t="shared" si="152"/>
        <v>0.11684509217804462</v>
      </c>
      <c r="I562" s="11">
        <f t="shared" si="152"/>
        <v>-0.14472978583228813</v>
      </c>
      <c r="J562" s="11">
        <f t="shared" si="152"/>
        <v>1.7745109672693937E-2</v>
      </c>
      <c r="K562" s="11">
        <f t="shared" si="152"/>
        <v>-0.14526408805673308</v>
      </c>
      <c r="L562" s="11">
        <f t="shared" si="152"/>
        <v>0.12000816815162896</v>
      </c>
      <c r="M562" s="11">
        <f t="shared" si="152"/>
        <v>6.9587142876605945E-3</v>
      </c>
      <c r="N562" s="11">
        <f>N560/M560-1</f>
        <v>-0.23858516164360022</v>
      </c>
      <c r="O562" s="11">
        <f>O560/N560-1</f>
        <v>0.4415605785252108</v>
      </c>
      <c r="P562" s="18"/>
      <c r="Q562" s="15" t="s">
        <v>56</v>
      </c>
    </row>
    <row r="563" spans="1:17" x14ac:dyDescent="0.3">
      <c r="B563" s="195" t="s">
        <v>44</v>
      </c>
      <c r="C563" s="195"/>
      <c r="D563" s="195"/>
      <c r="E563" s="195"/>
      <c r="F563" s="195"/>
      <c r="G563" s="195"/>
      <c r="H563" s="195"/>
      <c r="I563" s="195"/>
      <c r="J563" s="195"/>
      <c r="K563" s="195"/>
      <c r="L563" s="195"/>
      <c r="M563" s="195"/>
      <c r="N563" s="195"/>
      <c r="O563" s="144"/>
    </row>
    <row r="564" spans="1:17" x14ac:dyDescent="0.3">
      <c r="B564" s="204" t="s">
        <v>1073</v>
      </c>
      <c r="C564" s="204"/>
      <c r="D564" s="204"/>
      <c r="E564" s="204"/>
      <c r="F564" s="204"/>
      <c r="G564" s="204"/>
      <c r="H564" s="204"/>
      <c r="I564" s="204"/>
      <c r="J564" s="204"/>
      <c r="K564" s="204"/>
      <c r="L564" s="204"/>
      <c r="M564" s="204"/>
      <c r="N564" s="204"/>
      <c r="O564" s="152"/>
    </row>
    <row r="565" spans="1:17" x14ac:dyDescent="0.3">
      <c r="B565" s="8">
        <f t="shared" ref="B565:O567" si="153">IFERROR(VLOOKUP($B$564,$219:$341,MATCH($Q565&amp;"/"&amp;B$346,$217:$217,0),FALSE),"")</f>
        <v>697906</v>
      </c>
      <c r="C565" s="8">
        <f t="shared" si="153"/>
        <v>323436</v>
      </c>
      <c r="D565" s="8">
        <f t="shared" si="153"/>
        <v>957345</v>
      </c>
      <c r="E565" s="8">
        <f t="shared" si="153"/>
        <v>1123336</v>
      </c>
      <c r="F565" s="8">
        <f t="shared" si="153"/>
        <v>1141851</v>
      </c>
      <c r="G565" s="8">
        <f t="shared" si="153"/>
        <v>1235684</v>
      </c>
      <c r="H565" s="8">
        <f t="shared" si="153"/>
        <v>1333507</v>
      </c>
      <c r="I565" s="8">
        <f t="shared" si="153"/>
        <v>1583274</v>
      </c>
      <c r="J565" s="8">
        <f t="shared" si="153"/>
        <v>1884082</v>
      </c>
      <c r="K565" s="8">
        <f t="shared" si="153"/>
        <v>1775080</v>
      </c>
      <c r="L565" s="8">
        <f t="shared" si="153"/>
        <v>1822358</v>
      </c>
      <c r="M565" s="8">
        <f t="shared" si="153"/>
        <v>1823070</v>
      </c>
      <c r="N565" s="9">
        <f t="shared" si="153"/>
        <v>2200329</v>
      </c>
      <c r="O565" s="9">
        <f t="shared" si="153"/>
        <v>2167677</v>
      </c>
      <c r="P565" s="7"/>
      <c r="Q565" s="10" t="s">
        <v>47</v>
      </c>
    </row>
    <row r="566" spans="1:17" x14ac:dyDescent="0.3">
      <c r="B566" s="8">
        <f t="shared" si="153"/>
        <v>650978</v>
      </c>
      <c r="C566" s="8">
        <f t="shared" si="153"/>
        <v>851339</v>
      </c>
      <c r="D566" s="8">
        <f t="shared" si="153"/>
        <v>1990295.15</v>
      </c>
      <c r="E566" s="8">
        <f t="shared" si="153"/>
        <v>2272279</v>
      </c>
      <c r="F566" s="8">
        <f t="shared" si="153"/>
        <v>2330235</v>
      </c>
      <c r="G566" s="8">
        <f t="shared" si="153"/>
        <v>2463980</v>
      </c>
      <c r="H566" s="8">
        <f t="shared" si="153"/>
        <v>2771716</v>
      </c>
      <c r="I566" s="8">
        <f t="shared" si="153"/>
        <v>3182651</v>
      </c>
      <c r="J566" s="8">
        <f t="shared" si="153"/>
        <v>3654695</v>
      </c>
      <c r="K566" s="8">
        <f t="shared" si="153"/>
        <v>3605628</v>
      </c>
      <c r="L566" s="8">
        <f t="shared" si="153"/>
        <v>3655142</v>
      </c>
      <c r="M566" s="8">
        <f t="shared" si="153"/>
        <v>3678921</v>
      </c>
      <c r="N566" s="9">
        <f t="shared" si="153"/>
        <v>4394494</v>
      </c>
      <c r="O566" s="9" t="str">
        <f t="shared" si="153"/>
        <v/>
      </c>
      <c r="P566" s="7"/>
      <c r="Q566" s="10" t="s">
        <v>48</v>
      </c>
    </row>
    <row r="567" spans="1:17" x14ac:dyDescent="0.3">
      <c r="B567" s="8">
        <f t="shared" si="153"/>
        <v>946564</v>
      </c>
      <c r="C567" s="8">
        <f t="shared" si="153"/>
        <v>2162816</v>
      </c>
      <c r="D567" s="8">
        <f t="shared" si="153"/>
        <v>3072167</v>
      </c>
      <c r="E567" s="8">
        <f t="shared" si="153"/>
        <v>3466948</v>
      </c>
      <c r="F567" s="8">
        <f t="shared" si="153"/>
        <v>3629420</v>
      </c>
      <c r="G567" s="8">
        <f t="shared" si="153"/>
        <v>3756730</v>
      </c>
      <c r="H567" s="8">
        <f t="shared" si="153"/>
        <v>4229767</v>
      </c>
      <c r="I567" s="8">
        <f t="shared" si="153"/>
        <v>4963156</v>
      </c>
      <c r="J567" s="8">
        <f t="shared" si="153"/>
        <v>5437854</v>
      </c>
      <c r="K567" s="8">
        <f t="shared" si="153"/>
        <v>5452455</v>
      </c>
      <c r="L567" s="8">
        <f t="shared" si="153"/>
        <v>5480571</v>
      </c>
      <c r="M567" s="8">
        <f t="shared" si="153"/>
        <v>5572254</v>
      </c>
      <c r="N567" s="9">
        <f t="shared" si="153"/>
        <v>6603821</v>
      </c>
      <c r="O567" s="9" t="str">
        <f t="shared" si="153"/>
        <v/>
      </c>
      <c r="P567" s="7"/>
      <c r="Q567" s="10" t="s">
        <v>49</v>
      </c>
    </row>
    <row r="568" spans="1:17" x14ac:dyDescent="0.3">
      <c r="B568" s="8">
        <f t="shared" ref="B568:M568" si="154">IFERROR(VLOOKUP($B$564,$219:$341,MATCH($Q568&amp;"/"&amp;B$346,$217:$217,0),FALSE),"")</f>
        <v>1358647</v>
      </c>
      <c r="C568" s="8">
        <f t="shared" si="154"/>
        <v>3010636.58</v>
      </c>
      <c r="D568" s="8">
        <f t="shared" si="154"/>
        <v>4238050.1500000004</v>
      </c>
      <c r="E568" s="8">
        <f t="shared" si="154"/>
        <v>3555730</v>
      </c>
      <c r="F568" s="8">
        <f t="shared" si="154"/>
        <v>4884471</v>
      </c>
      <c r="G568" s="8">
        <f t="shared" si="154"/>
        <v>5033735</v>
      </c>
      <c r="H568" s="8">
        <f t="shared" si="154"/>
        <v>5723065</v>
      </c>
      <c r="I568" s="8">
        <f t="shared" si="154"/>
        <v>6732328</v>
      </c>
      <c r="J568" s="8">
        <f t="shared" si="154"/>
        <v>7263908</v>
      </c>
      <c r="K568" s="8">
        <f t="shared" si="154"/>
        <v>7333203</v>
      </c>
      <c r="L568" s="8">
        <f t="shared" si="154"/>
        <v>7393400</v>
      </c>
      <c r="M568" s="8">
        <f t="shared" si="154"/>
        <v>7558646</v>
      </c>
      <c r="N568" s="9">
        <f>IFERROR(VLOOKUP($B$564,$219:$341,MATCH($Q568&amp;"/"&amp;N$346,$217:$217,0),FALSE),IFERROR((VLOOKUP($B$564,$219:$341,MATCH($Q567&amp;"/"&amp;N$346,$217:$217,0),FALSE)/3)*4,IFERROR(VLOOKUP($B$564,$219:$341,MATCH($Q566&amp;"/"&amp;N$346,$217:$217,0),FALSE)*2,IFERROR(VLOOKUP($B$564,$219:$341,MATCH($Q565&amp;"/"&amp;N$346,$217:$217,0),FALSE)*4,""))))</f>
        <v>8736206</v>
      </c>
      <c r="O568" s="9">
        <f>IFERROR(VLOOKUP($B$564,$219:$341,MATCH($Q568&amp;"/"&amp;O$346,$217:$217,0),FALSE),IFERROR((VLOOKUP($B$564,$219:$341,MATCH($Q567&amp;"/"&amp;O$346,$217:$217,0),FALSE)/3)*4,IFERROR(VLOOKUP($B$564,$219:$341,MATCH($Q566&amp;"/"&amp;O$346,$217:$217,0),FALSE)*2,IFERROR(VLOOKUP($B$564,$219:$341,MATCH($Q565&amp;"/"&amp;O$346,$217:$217,0),FALSE)*4,""))))</f>
        <v>8670708</v>
      </c>
      <c r="P568" s="7">
        <f>RATE(M$346-C$346,,-C568,M568)</f>
        <v>9.6424085364076095E-2</v>
      </c>
      <c r="Q568" s="10" t="s">
        <v>50</v>
      </c>
    </row>
    <row r="569" spans="1:17" x14ac:dyDescent="0.3">
      <c r="B569" s="11">
        <f t="shared" ref="B569:O569" si="155">B568/(B$445+B452)</f>
        <v>1.7621811192858591E-2</v>
      </c>
      <c r="C569" s="11">
        <f t="shared" si="155"/>
        <v>3.9645224748876919E-2</v>
      </c>
      <c r="D569" s="11">
        <f t="shared" si="155"/>
        <v>4.9532573814267719E-2</v>
      </c>
      <c r="E569" s="11">
        <f t="shared" si="155"/>
        <v>3.2394158171877435E-2</v>
      </c>
      <c r="F569" s="11">
        <f t="shared" si="155"/>
        <v>3.8278902910176257E-2</v>
      </c>
      <c r="G569" s="11">
        <f t="shared" si="155"/>
        <v>3.5085235158552802E-2</v>
      </c>
      <c r="H569" s="11">
        <f t="shared" si="155"/>
        <v>3.6623222150896383E-2</v>
      </c>
      <c r="I569" s="11">
        <f t="shared" si="155"/>
        <v>4.18763591192843E-2</v>
      </c>
      <c r="J569" s="11">
        <f t="shared" si="155"/>
        <v>4.4156382807253883E-2</v>
      </c>
      <c r="K569" s="11">
        <f t="shared" si="155"/>
        <v>4.2860572543184323E-2</v>
      </c>
      <c r="L569" s="11">
        <f t="shared" si="155"/>
        <v>4.2221764119577766E-2</v>
      </c>
      <c r="M569" s="11">
        <f t="shared" si="155"/>
        <v>4.1816445179328615E-2</v>
      </c>
      <c r="N569" s="11">
        <f t="shared" si="155"/>
        <v>5.0413594374571061E-2</v>
      </c>
      <c r="O569" s="11">
        <f t="shared" si="155"/>
        <v>4.8615886953193868E-2</v>
      </c>
      <c r="P569" s="7">
        <f>RATE(M$346-C$346,,-C569,M569)</f>
        <v>5.3461581491733058E-3</v>
      </c>
      <c r="Q569" s="12" t="s">
        <v>51</v>
      </c>
    </row>
    <row r="570" spans="1:17" x14ac:dyDescent="0.3">
      <c r="B570" s="205" t="s">
        <v>1104</v>
      </c>
      <c r="C570" s="206"/>
      <c r="D570" s="206"/>
      <c r="E570" s="206"/>
      <c r="F570" s="206"/>
      <c r="G570" s="206"/>
      <c r="H570" s="206"/>
      <c r="I570" s="206"/>
      <c r="J570" s="206"/>
      <c r="K570" s="206"/>
      <c r="L570" s="206"/>
      <c r="M570" s="206"/>
      <c r="N570" s="206"/>
      <c r="O570" s="144"/>
    </row>
    <row r="571" spans="1:17" x14ac:dyDescent="0.3">
      <c r="B571" s="8">
        <f t="shared" ref="B571:O574" si="156">IFERROR(VLOOKUP($B$570,$219:$341,MATCH($Q571&amp;"/"&amp;B$346,$217:$217,0),FALSE),"")</f>
        <v>30701871</v>
      </c>
      <c r="C571" s="8">
        <f t="shared" si="156"/>
        <v>75718104</v>
      </c>
      <c r="D571" s="8">
        <f t="shared" si="156"/>
        <v>16375034</v>
      </c>
      <c r="E571" s="8">
        <f t="shared" si="156"/>
        <v>3825537</v>
      </c>
      <c r="F571" s="8">
        <f t="shared" si="156"/>
        <v>72142568</v>
      </c>
      <c r="G571" s="8">
        <f t="shared" si="156"/>
        <v>-54729243</v>
      </c>
      <c r="H571" s="8">
        <f t="shared" si="156"/>
        <v>14592383</v>
      </c>
      <c r="I571" s="8">
        <f t="shared" si="156"/>
        <v>-24435718</v>
      </c>
      <c r="J571" s="8">
        <f t="shared" si="156"/>
        <v>-16402748</v>
      </c>
      <c r="K571" s="8">
        <f t="shared" si="156"/>
        <v>18964943</v>
      </c>
      <c r="L571" s="8">
        <f t="shared" si="156"/>
        <v>7753591</v>
      </c>
      <c r="M571" s="8">
        <f t="shared" si="156"/>
        <v>25802171</v>
      </c>
      <c r="N571" s="9">
        <f t="shared" si="156"/>
        <v>54161001</v>
      </c>
      <c r="O571" s="9">
        <f t="shared" si="156"/>
        <v>85637859</v>
      </c>
      <c r="P571" s="7"/>
      <c r="Q571" s="10" t="s">
        <v>47</v>
      </c>
    </row>
    <row r="572" spans="1:17" x14ac:dyDescent="0.3">
      <c r="B572" s="8">
        <f t="shared" si="156"/>
        <v>27692686</v>
      </c>
      <c r="C572" s="8">
        <f t="shared" si="156"/>
        <v>61382109</v>
      </c>
      <c r="D572" s="8">
        <f t="shared" si="156"/>
        <v>-20291001.420000002</v>
      </c>
      <c r="E572" s="8">
        <f t="shared" si="156"/>
        <v>27152396</v>
      </c>
      <c r="F572" s="8">
        <f t="shared" si="156"/>
        <v>74842801</v>
      </c>
      <c r="G572" s="8">
        <f t="shared" si="156"/>
        <v>55779606</v>
      </c>
      <c r="H572" s="8">
        <f t="shared" si="156"/>
        <v>16738392</v>
      </c>
      <c r="I572" s="8">
        <f t="shared" si="156"/>
        <v>-10551605</v>
      </c>
      <c r="J572" s="8">
        <f t="shared" si="156"/>
        <v>37381077</v>
      </c>
      <c r="K572" s="8">
        <f t="shared" si="156"/>
        <v>-34059931</v>
      </c>
      <c r="L572" s="8">
        <f t="shared" si="156"/>
        <v>99050753</v>
      </c>
      <c r="M572" s="8">
        <f t="shared" si="156"/>
        <v>87969764</v>
      </c>
      <c r="N572" s="9">
        <f t="shared" si="156"/>
        <v>121479569</v>
      </c>
      <c r="O572" s="9" t="str">
        <f t="shared" si="156"/>
        <v/>
      </c>
      <c r="P572" s="7"/>
      <c r="Q572" s="10" t="s">
        <v>48</v>
      </c>
    </row>
    <row r="573" spans="1:17" x14ac:dyDescent="0.3">
      <c r="B573" s="8">
        <f t="shared" si="156"/>
        <v>13449132</v>
      </c>
      <c r="C573" s="8">
        <f t="shared" si="156"/>
        <v>77411397</v>
      </c>
      <c r="D573" s="8">
        <f t="shared" si="156"/>
        <v>1616543</v>
      </c>
      <c r="E573" s="8">
        <f t="shared" si="156"/>
        <v>49562219</v>
      </c>
      <c r="F573" s="8">
        <f t="shared" si="156"/>
        <v>38503967</v>
      </c>
      <c r="G573" s="8">
        <f t="shared" si="156"/>
        <v>85251291</v>
      </c>
      <c r="H573" s="8">
        <f t="shared" si="156"/>
        <v>18326055</v>
      </c>
      <c r="I573" s="8">
        <f t="shared" si="156"/>
        <v>-82195026</v>
      </c>
      <c r="J573" s="8">
        <f t="shared" si="156"/>
        <v>104917239</v>
      </c>
      <c r="K573" s="8">
        <f t="shared" si="156"/>
        <v>-114363402</v>
      </c>
      <c r="L573" s="8">
        <f t="shared" si="156"/>
        <v>138103873</v>
      </c>
      <c r="M573" s="8">
        <f t="shared" si="156"/>
        <v>91128801</v>
      </c>
      <c r="N573" s="9">
        <f t="shared" si="156"/>
        <v>119319060</v>
      </c>
      <c r="O573" s="9" t="str">
        <f t="shared" si="156"/>
        <v/>
      </c>
      <c r="P573" s="7"/>
      <c r="Q573" s="10" t="s">
        <v>49</v>
      </c>
    </row>
    <row r="574" spans="1:17" x14ac:dyDescent="0.3">
      <c r="B574" s="8">
        <f t="shared" si="156"/>
        <v>1360490</v>
      </c>
      <c r="C574" s="8">
        <f t="shared" si="156"/>
        <v>104089392.75</v>
      </c>
      <c r="D574" s="8">
        <f t="shared" si="156"/>
        <v>11667072.880000001</v>
      </c>
      <c r="E574" s="8">
        <f t="shared" si="156"/>
        <v>56942534</v>
      </c>
      <c r="F574" s="8">
        <f t="shared" si="156"/>
        <v>68509235</v>
      </c>
      <c r="G574" s="8">
        <f t="shared" si="156"/>
        <v>146246577</v>
      </c>
      <c r="H574" s="8">
        <f t="shared" si="156"/>
        <v>68566985</v>
      </c>
      <c r="I574" s="8">
        <f t="shared" si="156"/>
        <v>-56530314</v>
      </c>
      <c r="J574" s="8">
        <f t="shared" si="156"/>
        <v>171419918</v>
      </c>
      <c r="K574" s="8">
        <f t="shared" si="156"/>
        <v>-88535435</v>
      </c>
      <c r="L574" s="8">
        <f t="shared" si="156"/>
        <v>151398203</v>
      </c>
      <c r="M574" s="8">
        <f t="shared" si="156"/>
        <v>102214226</v>
      </c>
      <c r="N574" s="9">
        <f t="shared" si="156"/>
        <v>85736303</v>
      </c>
      <c r="O574" s="9" t="str">
        <f t="shared" si="156"/>
        <v/>
      </c>
      <c r="P574" s="7"/>
      <c r="Q574" s="10" t="s">
        <v>50</v>
      </c>
    </row>
    <row r="575" spans="1:17" x14ac:dyDescent="0.3">
      <c r="B575" s="139">
        <f t="shared" ref="B575:M575" si="157">B574/B$560</f>
        <v>8.8728004113931377E-2</v>
      </c>
      <c r="C575" s="139">
        <f t="shared" si="157"/>
        <v>6.989717712717578</v>
      </c>
      <c r="D575" s="139">
        <f t="shared" si="157"/>
        <v>0.58199496569468134</v>
      </c>
      <c r="E575" s="139">
        <f t="shared" si="157"/>
        <v>2.3505139838419469</v>
      </c>
      <c r="F575" s="139">
        <f t="shared" si="157"/>
        <v>1.9429843853043169</v>
      </c>
      <c r="G575" s="139">
        <f t="shared" si="157"/>
        <v>3.5389535748115271</v>
      </c>
      <c r="H575" s="139">
        <f t="shared" si="157"/>
        <v>1.4856320797451821</v>
      </c>
      <c r="I575" s="139">
        <f t="shared" si="157"/>
        <v>-1.4321030370751759</v>
      </c>
      <c r="J575" s="139">
        <f t="shared" si="157"/>
        <v>4.2669261539150849</v>
      </c>
      <c r="K575" s="139">
        <f t="shared" si="157"/>
        <v>-2.5783330633719612</v>
      </c>
      <c r="L575" s="139">
        <f t="shared" si="157"/>
        <v>3.9366012208912968</v>
      </c>
      <c r="M575" s="139">
        <f t="shared" si="157"/>
        <v>2.6393706447085066</v>
      </c>
      <c r="N575" s="139">
        <f>IFERROR(N574/N$560,IFERROR(N573/N$560,IFERROR(N572/N$560,N571/N$560)))</f>
        <v>2.9075852314617681</v>
      </c>
      <c r="O575" s="139">
        <f>IFERROR(O574/O$560,IFERROR(O573/O$560,IFERROR(O572/O$560,O571/O$560)))</f>
        <v>2.0146546263028067</v>
      </c>
      <c r="P575" s="7">
        <f>RATE(M$346-C$346,,-C575,M575)</f>
        <v>-9.279784215800696E-2</v>
      </c>
      <c r="Q575" s="12" t="s">
        <v>69</v>
      </c>
    </row>
    <row r="576" spans="1:17" x14ac:dyDescent="0.3">
      <c r="B576" s="207" t="s">
        <v>70</v>
      </c>
      <c r="C576" s="208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149"/>
    </row>
    <row r="577" spans="2:17" x14ac:dyDescent="0.3">
      <c r="B577" s="8">
        <f>IFERROR(B571+B583,"")</f>
        <v>29534753</v>
      </c>
      <c r="C577" s="8">
        <f t="shared" ref="C577:O580" si="158">IFERROR(C571+C583,"")</f>
        <v>74119993</v>
      </c>
      <c r="D577" s="8">
        <f t="shared" si="158"/>
        <v>13355771</v>
      </c>
      <c r="E577" s="8">
        <f t="shared" si="158"/>
        <v>1983205</v>
      </c>
      <c r="F577" s="8">
        <f t="shared" si="158"/>
        <v>70307121</v>
      </c>
      <c r="G577" s="8">
        <f t="shared" si="158"/>
        <v>-56582623</v>
      </c>
      <c r="H577" s="8">
        <f t="shared" si="158"/>
        <v>11820620</v>
      </c>
      <c r="I577" s="8">
        <f t="shared" si="158"/>
        <v>-26435205</v>
      </c>
      <c r="J577" s="8">
        <f t="shared" si="158"/>
        <v>-17964644</v>
      </c>
      <c r="K577" s="8">
        <f t="shared" si="158"/>
        <v>17189348</v>
      </c>
      <c r="L577" s="8">
        <f t="shared" si="158"/>
        <v>6883913</v>
      </c>
      <c r="M577" s="8">
        <f t="shared" si="158"/>
        <v>24145740</v>
      </c>
      <c r="N577" s="9">
        <f t="shared" si="158"/>
        <v>52827128</v>
      </c>
      <c r="O577" s="9">
        <f t="shared" si="158"/>
        <v>84608141</v>
      </c>
      <c r="P577" s="7"/>
      <c r="Q577" s="10" t="s">
        <v>47</v>
      </c>
    </row>
    <row r="578" spans="2:17" x14ac:dyDescent="0.3">
      <c r="B578" s="8">
        <f t="shared" ref="B578:N580" si="159">IFERROR(B572+B584,"")</f>
        <v>25148092</v>
      </c>
      <c r="C578" s="8">
        <f t="shared" si="159"/>
        <v>56491201</v>
      </c>
      <c r="D578" s="8">
        <f t="shared" si="159"/>
        <v>-25190040.93</v>
      </c>
      <c r="E578" s="8">
        <f t="shared" si="159"/>
        <v>23444648</v>
      </c>
      <c r="F578" s="8">
        <f t="shared" si="159"/>
        <v>71248623</v>
      </c>
      <c r="G578" s="8">
        <f t="shared" si="159"/>
        <v>53449842</v>
      </c>
      <c r="H578" s="8">
        <f t="shared" si="159"/>
        <v>11696008</v>
      </c>
      <c r="I578" s="8">
        <f t="shared" si="159"/>
        <v>-14495024</v>
      </c>
      <c r="J578" s="8">
        <f t="shared" si="159"/>
        <v>34610198</v>
      </c>
      <c r="K578" s="8">
        <f t="shared" si="159"/>
        <v>-38896257</v>
      </c>
      <c r="L578" s="8">
        <f t="shared" si="159"/>
        <v>97393786</v>
      </c>
      <c r="M578" s="8">
        <f t="shared" si="159"/>
        <v>84733293</v>
      </c>
      <c r="N578" s="9">
        <f t="shared" si="159"/>
        <v>117753707</v>
      </c>
      <c r="O578" s="9" t="str">
        <f t="shared" si="158"/>
        <v/>
      </c>
      <c r="P578" s="7"/>
      <c r="Q578" s="10" t="s">
        <v>48</v>
      </c>
    </row>
    <row r="579" spans="2:17" x14ac:dyDescent="0.3">
      <c r="B579" s="8">
        <f t="shared" si="159"/>
        <v>9559898</v>
      </c>
      <c r="C579" s="8">
        <f t="shared" si="159"/>
        <v>69833001</v>
      </c>
      <c r="D579" s="8">
        <f t="shared" si="159"/>
        <v>-4622475</v>
      </c>
      <c r="E579" s="8">
        <f t="shared" si="159"/>
        <v>44665067</v>
      </c>
      <c r="F579" s="8">
        <f t="shared" si="159"/>
        <v>32130450</v>
      </c>
      <c r="G579" s="8">
        <f t="shared" si="159"/>
        <v>79444965</v>
      </c>
      <c r="H579" s="8">
        <f t="shared" si="159"/>
        <v>10369997</v>
      </c>
      <c r="I579" s="8">
        <f t="shared" si="159"/>
        <v>-87753224</v>
      </c>
      <c r="J579" s="8">
        <f t="shared" si="159"/>
        <v>100640167</v>
      </c>
      <c r="K579" s="8">
        <f t="shared" si="159"/>
        <v>-119303272</v>
      </c>
      <c r="L579" s="8">
        <f t="shared" si="159"/>
        <v>134805677</v>
      </c>
      <c r="M579" s="8">
        <f t="shared" si="159"/>
        <v>86115481</v>
      </c>
      <c r="N579" s="9">
        <f t="shared" si="159"/>
        <v>113467357</v>
      </c>
      <c r="O579" s="9" t="str">
        <f t="shared" si="158"/>
        <v/>
      </c>
      <c r="P579" s="7"/>
      <c r="Q579" s="10" t="s">
        <v>49</v>
      </c>
    </row>
    <row r="580" spans="2:17" x14ac:dyDescent="0.3">
      <c r="B580" s="8">
        <f t="shared" si="159"/>
        <v>-4393013</v>
      </c>
      <c r="C580" s="19">
        <f t="shared" si="159"/>
        <v>93765303.810000002</v>
      </c>
      <c r="D580" s="19">
        <f t="shared" si="159"/>
        <v>2531030.41</v>
      </c>
      <c r="E580" s="19">
        <f t="shared" si="159"/>
        <v>50215977</v>
      </c>
      <c r="F580" s="19">
        <f t="shared" si="159"/>
        <v>60090414</v>
      </c>
      <c r="G580" s="19">
        <f t="shared" si="159"/>
        <v>137751025</v>
      </c>
      <c r="H580" s="19">
        <f t="shared" si="159"/>
        <v>57389649</v>
      </c>
      <c r="I580" s="19">
        <f t="shared" si="159"/>
        <v>-64021713</v>
      </c>
      <c r="J580" s="19">
        <f t="shared" si="159"/>
        <v>164474459</v>
      </c>
      <c r="K580" s="19">
        <f t="shared" si="159"/>
        <v>-96141156</v>
      </c>
      <c r="L580" s="19">
        <f t="shared" si="159"/>
        <v>146664007</v>
      </c>
      <c r="M580" s="19">
        <f t="shared" si="159"/>
        <v>96047853</v>
      </c>
      <c r="N580" s="19">
        <f t="shared" si="159"/>
        <v>75518298</v>
      </c>
      <c r="O580" s="19" t="str">
        <f t="shared" si="158"/>
        <v/>
      </c>
      <c r="P580" s="7">
        <f>RATE(M$346-C$346,,-C580,M580)</f>
        <v>2.4080591136954733E-3</v>
      </c>
      <c r="Q580" s="10" t="s">
        <v>50</v>
      </c>
    </row>
    <row r="581" spans="2:17" x14ac:dyDescent="0.3">
      <c r="B581" s="209" t="s">
        <v>45</v>
      </c>
      <c r="C581" s="210"/>
      <c r="D581" s="210"/>
      <c r="E581" s="210"/>
      <c r="F581" s="210"/>
      <c r="G581" s="210"/>
      <c r="H581" s="210"/>
      <c r="I581" s="210"/>
      <c r="J581" s="210"/>
      <c r="K581" s="210"/>
      <c r="L581" s="210"/>
      <c r="M581" s="210"/>
      <c r="N581" s="210"/>
      <c r="O581" s="153"/>
      <c r="P581" s="7"/>
      <c r="Q581" s="10"/>
    </row>
    <row r="582" spans="2:17" x14ac:dyDescent="0.3">
      <c r="B582" s="201" t="s">
        <v>1117</v>
      </c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147"/>
    </row>
    <row r="583" spans="2:17" x14ac:dyDescent="0.3">
      <c r="B583" s="8">
        <f t="shared" ref="B583:O586" si="160">IFERROR(VLOOKUP($B$582,$219:$341,MATCH($Q583&amp;"/"&amp;B$346,$217:$217,0),FALSE),"")</f>
        <v>-1167118</v>
      </c>
      <c r="C583" s="8">
        <f t="shared" si="160"/>
        <v>-1598111</v>
      </c>
      <c r="D583" s="8">
        <f t="shared" si="160"/>
        <v>-3019263</v>
      </c>
      <c r="E583" s="8">
        <f t="shared" si="160"/>
        <v>-1842332</v>
      </c>
      <c r="F583" s="8">
        <f t="shared" si="160"/>
        <v>-1835447</v>
      </c>
      <c r="G583" s="8">
        <f t="shared" si="160"/>
        <v>-1853380</v>
      </c>
      <c r="H583" s="8">
        <f t="shared" si="160"/>
        <v>-2771763</v>
      </c>
      <c r="I583" s="8">
        <f t="shared" si="160"/>
        <v>-1999487</v>
      </c>
      <c r="J583" s="8">
        <f t="shared" si="160"/>
        <v>-1561896</v>
      </c>
      <c r="K583" s="8">
        <f t="shared" si="160"/>
        <v>-1775595</v>
      </c>
      <c r="L583" s="8">
        <f t="shared" si="160"/>
        <v>-869678</v>
      </c>
      <c r="M583" s="8">
        <f t="shared" si="160"/>
        <v>-1656431</v>
      </c>
      <c r="N583" s="9">
        <f t="shared" si="160"/>
        <v>-1333873</v>
      </c>
      <c r="O583" s="9">
        <f t="shared" si="160"/>
        <v>-1029718</v>
      </c>
      <c r="P583" s="7"/>
      <c r="Q583" s="10" t="s">
        <v>47</v>
      </c>
    </row>
    <row r="584" spans="2:17" x14ac:dyDescent="0.3">
      <c r="B584" s="8">
        <f t="shared" si="160"/>
        <v>-2544594</v>
      </c>
      <c r="C584" s="8">
        <f t="shared" si="160"/>
        <v>-4890908</v>
      </c>
      <c r="D584" s="8">
        <f t="shared" si="160"/>
        <v>-4899039.51</v>
      </c>
      <c r="E584" s="8">
        <f t="shared" si="160"/>
        <v>-3707748</v>
      </c>
      <c r="F584" s="8">
        <f t="shared" si="160"/>
        <v>-3594178</v>
      </c>
      <c r="G584" s="8">
        <f t="shared" si="160"/>
        <v>-2329764</v>
      </c>
      <c r="H584" s="8">
        <f t="shared" si="160"/>
        <v>-5042384</v>
      </c>
      <c r="I584" s="8">
        <f t="shared" si="160"/>
        <v>-3943419</v>
      </c>
      <c r="J584" s="8">
        <f t="shared" si="160"/>
        <v>-2770879</v>
      </c>
      <c r="K584" s="8">
        <f t="shared" si="160"/>
        <v>-4836326</v>
      </c>
      <c r="L584" s="8">
        <f t="shared" si="160"/>
        <v>-1656967</v>
      </c>
      <c r="M584" s="8">
        <f t="shared" si="160"/>
        <v>-3236471</v>
      </c>
      <c r="N584" s="9">
        <f t="shared" si="160"/>
        <v>-3725862</v>
      </c>
      <c r="O584" s="9" t="str">
        <f t="shared" si="160"/>
        <v/>
      </c>
      <c r="P584" s="7"/>
      <c r="Q584" s="10" t="s">
        <v>48</v>
      </c>
    </row>
    <row r="585" spans="2:17" x14ac:dyDescent="0.3">
      <c r="B585" s="8">
        <f t="shared" si="160"/>
        <v>-3889234</v>
      </c>
      <c r="C585" s="8">
        <f t="shared" si="160"/>
        <v>-7578396</v>
      </c>
      <c r="D585" s="8">
        <f t="shared" si="160"/>
        <v>-6239018</v>
      </c>
      <c r="E585" s="8">
        <f t="shared" si="160"/>
        <v>-4897152</v>
      </c>
      <c r="F585" s="8">
        <f t="shared" si="160"/>
        <v>-6373517</v>
      </c>
      <c r="G585" s="8">
        <f t="shared" si="160"/>
        <v>-5806326</v>
      </c>
      <c r="H585" s="8">
        <f t="shared" si="160"/>
        <v>-7956058</v>
      </c>
      <c r="I585" s="8">
        <f t="shared" si="160"/>
        <v>-5558198</v>
      </c>
      <c r="J585" s="8">
        <f t="shared" si="160"/>
        <v>-4277072</v>
      </c>
      <c r="K585" s="8">
        <f t="shared" si="160"/>
        <v>-4939870</v>
      </c>
      <c r="L585" s="8">
        <f t="shared" si="160"/>
        <v>-3298196</v>
      </c>
      <c r="M585" s="8">
        <f t="shared" si="160"/>
        <v>-5013320</v>
      </c>
      <c r="N585" s="9">
        <f t="shared" si="160"/>
        <v>-5851703</v>
      </c>
      <c r="O585" s="9" t="str">
        <f t="shared" si="160"/>
        <v/>
      </c>
      <c r="P585" s="7"/>
      <c r="Q585" s="10" t="s">
        <v>49</v>
      </c>
    </row>
    <row r="586" spans="2:17" x14ac:dyDescent="0.3">
      <c r="B586" s="8">
        <f t="shared" si="160"/>
        <v>-5753503</v>
      </c>
      <c r="C586" s="8">
        <f t="shared" si="160"/>
        <v>-10324088.939999999</v>
      </c>
      <c r="D586" s="8">
        <f t="shared" si="160"/>
        <v>-9136042.4700000007</v>
      </c>
      <c r="E586" s="8">
        <f t="shared" si="160"/>
        <v>-6726557</v>
      </c>
      <c r="F586" s="8">
        <f t="shared" si="160"/>
        <v>-8418821</v>
      </c>
      <c r="G586" s="8">
        <f t="shared" si="160"/>
        <v>-8495552</v>
      </c>
      <c r="H586" s="8">
        <f t="shared" si="160"/>
        <v>-11177336</v>
      </c>
      <c r="I586" s="8">
        <f t="shared" si="160"/>
        <v>-7491399</v>
      </c>
      <c r="J586" s="8">
        <f t="shared" si="160"/>
        <v>-6945459</v>
      </c>
      <c r="K586" s="8">
        <f t="shared" si="160"/>
        <v>-7605721</v>
      </c>
      <c r="L586" s="8">
        <f t="shared" si="160"/>
        <v>-4734196</v>
      </c>
      <c r="M586" s="8">
        <f t="shared" si="160"/>
        <v>-6166373</v>
      </c>
      <c r="N586" s="9">
        <f t="shared" si="160"/>
        <v>-10218005</v>
      </c>
      <c r="O586" s="9" t="str">
        <f t="shared" si="160"/>
        <v/>
      </c>
      <c r="P586" s="7"/>
      <c r="Q586" s="10" t="s">
        <v>50</v>
      </c>
    </row>
    <row r="587" spans="2:17" x14ac:dyDescent="0.3">
      <c r="B587" s="219" t="s">
        <v>1119</v>
      </c>
      <c r="C587" s="220"/>
      <c r="D587" s="220"/>
      <c r="E587" s="220"/>
      <c r="F587" s="220"/>
      <c r="G587" s="220"/>
      <c r="H587" s="220"/>
      <c r="I587" s="220"/>
      <c r="J587" s="220"/>
      <c r="K587" s="220"/>
      <c r="L587" s="220"/>
      <c r="M587" s="220"/>
      <c r="N587" s="220"/>
      <c r="O587" s="151"/>
    </row>
    <row r="588" spans="2:17" x14ac:dyDescent="0.3">
      <c r="B588" s="8">
        <f t="shared" ref="B588:O591" si="161">IFERROR(VLOOKUP($B$587,$219:$341,MATCH($Q588&amp;"/"&amp;B$346,$217:$217,0),FALSE),"")</f>
        <v>-30615477</v>
      </c>
      <c r="C588" s="8">
        <f t="shared" si="161"/>
        <v>-90344548</v>
      </c>
      <c r="D588" s="8">
        <f t="shared" si="161"/>
        <v>-18028424</v>
      </c>
      <c r="E588" s="8">
        <f t="shared" si="161"/>
        <v>-9742278</v>
      </c>
      <c r="F588" s="8">
        <f t="shared" si="161"/>
        <v>-104789507</v>
      </c>
      <c r="G588" s="8">
        <f t="shared" si="161"/>
        <v>50828841</v>
      </c>
      <c r="H588" s="8">
        <f t="shared" si="161"/>
        <v>-15340446</v>
      </c>
      <c r="I588" s="8">
        <f t="shared" si="161"/>
        <v>7909619</v>
      </c>
      <c r="J588" s="8">
        <f t="shared" si="161"/>
        <v>14137477</v>
      </c>
      <c r="K588" s="8">
        <f t="shared" si="161"/>
        <v>-207946</v>
      </c>
      <c r="L588" s="8">
        <f t="shared" si="161"/>
        <v>-7896483</v>
      </c>
      <c r="M588" s="8">
        <f t="shared" si="161"/>
        <v>-35314458</v>
      </c>
      <c r="N588" s="9">
        <f t="shared" si="161"/>
        <v>-34393660</v>
      </c>
      <c r="O588" s="9">
        <f t="shared" si="161"/>
        <v>-98188018</v>
      </c>
      <c r="P588" s="7"/>
      <c r="Q588" s="10" t="s">
        <v>47</v>
      </c>
    </row>
    <row r="589" spans="2:17" x14ac:dyDescent="0.3">
      <c r="B589" s="8">
        <f t="shared" si="161"/>
        <v>-22591206</v>
      </c>
      <c r="C589" s="8">
        <f t="shared" si="161"/>
        <v>-71574370</v>
      </c>
      <c r="D589" s="8">
        <f t="shared" si="161"/>
        <v>15638222.92</v>
      </c>
      <c r="E589" s="8">
        <f t="shared" si="161"/>
        <v>-25541179</v>
      </c>
      <c r="F589" s="8">
        <f t="shared" si="161"/>
        <v>-103231892</v>
      </c>
      <c r="G589" s="8">
        <f t="shared" si="161"/>
        <v>-48725508</v>
      </c>
      <c r="H589" s="8">
        <f t="shared" si="161"/>
        <v>-22442685</v>
      </c>
      <c r="I589" s="8">
        <f t="shared" si="161"/>
        <v>5829840</v>
      </c>
      <c r="J589" s="8">
        <f t="shared" si="161"/>
        <v>-36540991</v>
      </c>
      <c r="K589" s="8">
        <f t="shared" si="161"/>
        <v>58189999</v>
      </c>
      <c r="L589" s="8">
        <f t="shared" si="161"/>
        <v>-91105472</v>
      </c>
      <c r="M589" s="8">
        <f t="shared" si="161"/>
        <v>-97608432</v>
      </c>
      <c r="N589" s="9">
        <f t="shared" si="161"/>
        <v>-105030116</v>
      </c>
      <c r="O589" s="9" t="str">
        <f t="shared" si="161"/>
        <v/>
      </c>
      <c r="P589" s="7"/>
      <c r="Q589" s="10" t="s">
        <v>48</v>
      </c>
    </row>
    <row r="590" spans="2:17" x14ac:dyDescent="0.3">
      <c r="B590" s="8">
        <f t="shared" si="161"/>
        <v>-13009669</v>
      </c>
      <c r="C590" s="8">
        <f t="shared" si="161"/>
        <v>-82997729</v>
      </c>
      <c r="D590" s="8">
        <f t="shared" si="161"/>
        <v>7053275</v>
      </c>
      <c r="E590" s="8">
        <f t="shared" si="161"/>
        <v>-44184450</v>
      </c>
      <c r="F590" s="8">
        <f t="shared" si="161"/>
        <v>-87325097</v>
      </c>
      <c r="G590" s="8">
        <f t="shared" si="161"/>
        <v>-77886223</v>
      </c>
      <c r="H590" s="8">
        <f t="shared" si="161"/>
        <v>-24993309</v>
      </c>
      <c r="I590" s="8">
        <f t="shared" si="161"/>
        <v>86468218</v>
      </c>
      <c r="J590" s="8">
        <f t="shared" si="161"/>
        <v>-101559362</v>
      </c>
      <c r="K590" s="8">
        <f t="shared" si="161"/>
        <v>142770706</v>
      </c>
      <c r="L590" s="8">
        <f t="shared" si="161"/>
        <v>-133186414</v>
      </c>
      <c r="M590" s="8">
        <f t="shared" si="161"/>
        <v>-97831937</v>
      </c>
      <c r="N590" s="9">
        <f t="shared" si="161"/>
        <v>-107445743</v>
      </c>
      <c r="O590" s="9" t="str">
        <f t="shared" si="161"/>
        <v/>
      </c>
      <c r="P590" s="7"/>
      <c r="Q590" s="10" t="s">
        <v>49</v>
      </c>
    </row>
    <row r="591" spans="2:17" x14ac:dyDescent="0.3">
      <c r="B591" s="8">
        <f t="shared" si="161"/>
        <v>-8274125</v>
      </c>
      <c r="C591" s="8">
        <f t="shared" si="161"/>
        <v>-101687223.58</v>
      </c>
      <c r="D591" s="8">
        <f t="shared" si="161"/>
        <v>5524545.9400000004</v>
      </c>
      <c r="E591" s="8">
        <f t="shared" si="161"/>
        <v>-29700375</v>
      </c>
      <c r="F591" s="8">
        <f t="shared" si="161"/>
        <v>-117259276</v>
      </c>
      <c r="G591" s="8">
        <f t="shared" si="161"/>
        <v>-115650592</v>
      </c>
      <c r="H591" s="8">
        <f t="shared" si="161"/>
        <v>-66851901</v>
      </c>
      <c r="I591" s="8">
        <f t="shared" si="161"/>
        <v>71772514</v>
      </c>
      <c r="J591" s="8">
        <f t="shared" si="161"/>
        <v>-171972647</v>
      </c>
      <c r="K591" s="8">
        <f t="shared" si="161"/>
        <v>127860013</v>
      </c>
      <c r="L591" s="8">
        <f t="shared" si="161"/>
        <v>-142903989</v>
      </c>
      <c r="M591" s="8">
        <f t="shared" si="161"/>
        <v>-111462867</v>
      </c>
      <c r="N591" s="9">
        <f t="shared" si="161"/>
        <v>-70589972</v>
      </c>
      <c r="O591" s="9" t="str">
        <f t="shared" si="161"/>
        <v/>
      </c>
      <c r="P591" s="7"/>
      <c r="Q591" s="10" t="s">
        <v>50</v>
      </c>
    </row>
    <row r="592" spans="2:17" x14ac:dyDescent="0.3">
      <c r="B592" s="207" t="s">
        <v>1144</v>
      </c>
      <c r="C592" s="208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149"/>
    </row>
    <row r="593" spans="2:17" x14ac:dyDescent="0.3">
      <c r="B593" s="8">
        <f t="shared" ref="B593:O596" si="162">IFERROR(VLOOKUP($B$592,$219:$341,MATCH($Q593&amp;"/"&amp;B$346,$217:$217,0),FALSE),"")</f>
        <v>318509</v>
      </c>
      <c r="C593" s="8">
        <f t="shared" si="162"/>
        <v>2170532</v>
      </c>
      <c r="D593" s="8">
        <f t="shared" si="162"/>
        <v>-1902209</v>
      </c>
      <c r="E593" s="8">
        <f t="shared" si="162"/>
        <v>180412</v>
      </c>
      <c r="F593" s="8">
        <f t="shared" si="162"/>
        <v>21895054</v>
      </c>
      <c r="G593" s="8">
        <f t="shared" si="162"/>
        <v>-511594</v>
      </c>
      <c r="H593" s="8">
        <f t="shared" si="162"/>
        <v>373951</v>
      </c>
      <c r="I593" s="8">
        <f t="shared" si="162"/>
        <v>-12786</v>
      </c>
      <c r="J593" s="8">
        <f t="shared" si="162"/>
        <v>-8383729</v>
      </c>
      <c r="K593" s="8">
        <f t="shared" si="162"/>
        <v>-21963854</v>
      </c>
      <c r="L593" s="8">
        <f t="shared" si="162"/>
        <v>-2769560</v>
      </c>
      <c r="M593" s="8">
        <f t="shared" si="162"/>
        <v>66207</v>
      </c>
      <c r="N593" s="8">
        <f t="shared" si="162"/>
        <v>-3768254</v>
      </c>
      <c r="O593" s="8">
        <f t="shared" si="162"/>
        <v>-794124</v>
      </c>
      <c r="P593" s="7"/>
      <c r="Q593" s="10" t="s">
        <v>47</v>
      </c>
    </row>
    <row r="594" spans="2:17" x14ac:dyDescent="0.3">
      <c r="B594" s="8">
        <f t="shared" si="162"/>
        <v>-2650331</v>
      </c>
      <c r="C594" s="8">
        <f t="shared" si="162"/>
        <v>-203214</v>
      </c>
      <c r="D594" s="8">
        <f t="shared" si="162"/>
        <v>752322.91</v>
      </c>
      <c r="E594" s="8">
        <f t="shared" si="162"/>
        <v>-5207477</v>
      </c>
      <c r="F594" s="8">
        <f t="shared" si="162"/>
        <v>16706336</v>
      </c>
      <c r="G594" s="8">
        <f t="shared" si="162"/>
        <v>-6887845</v>
      </c>
      <c r="H594" s="8">
        <f t="shared" si="162"/>
        <v>3481263</v>
      </c>
      <c r="I594" s="8">
        <f t="shared" si="162"/>
        <v>-9077660</v>
      </c>
      <c r="J594" s="8">
        <f t="shared" si="162"/>
        <v>-9128949</v>
      </c>
      <c r="K594" s="8">
        <f t="shared" si="162"/>
        <v>-31295099</v>
      </c>
      <c r="L594" s="8">
        <f t="shared" si="162"/>
        <v>-12035302</v>
      </c>
      <c r="M594" s="8">
        <f t="shared" si="162"/>
        <v>-9318057</v>
      </c>
      <c r="N594" s="8">
        <f t="shared" si="162"/>
        <v>-29261180</v>
      </c>
      <c r="O594" s="8" t="str">
        <f t="shared" si="162"/>
        <v/>
      </c>
      <c r="P594" s="7"/>
      <c r="Q594" s="10" t="s">
        <v>48</v>
      </c>
    </row>
    <row r="595" spans="2:17" x14ac:dyDescent="0.3">
      <c r="B595" s="8">
        <f t="shared" si="162"/>
        <v>-268539</v>
      </c>
      <c r="C595" s="8">
        <f t="shared" si="162"/>
        <v>-3687221</v>
      </c>
      <c r="D595" s="8">
        <f t="shared" si="162"/>
        <v>-11628025</v>
      </c>
      <c r="E595" s="8">
        <f t="shared" si="162"/>
        <v>-6559390</v>
      </c>
      <c r="F595" s="8">
        <f t="shared" si="162"/>
        <v>30776330</v>
      </c>
      <c r="G595" s="8">
        <f t="shared" si="162"/>
        <v>-8097415</v>
      </c>
      <c r="H595" s="8">
        <f t="shared" si="162"/>
        <v>1696586</v>
      </c>
      <c r="I595" s="8">
        <f t="shared" si="162"/>
        <v>-23410519</v>
      </c>
      <c r="J595" s="8">
        <f t="shared" si="162"/>
        <v>-9036412</v>
      </c>
      <c r="K595" s="8">
        <f t="shared" si="162"/>
        <v>-32315977</v>
      </c>
      <c r="L595" s="8">
        <f t="shared" si="162"/>
        <v>-13318755</v>
      </c>
      <c r="M595" s="8">
        <f t="shared" si="162"/>
        <v>-10404023</v>
      </c>
      <c r="N595" s="8">
        <f t="shared" si="162"/>
        <v>-29591991</v>
      </c>
      <c r="O595" s="8" t="str">
        <f t="shared" si="162"/>
        <v/>
      </c>
      <c r="P595" s="7"/>
      <c r="Q595" s="10" t="s">
        <v>49</v>
      </c>
    </row>
    <row r="596" spans="2:17" x14ac:dyDescent="0.3">
      <c r="B596" s="8">
        <f t="shared" si="162"/>
        <v>16613858</v>
      </c>
      <c r="C596" s="8">
        <f t="shared" si="162"/>
        <v>-3478951.03</v>
      </c>
      <c r="D596" s="8">
        <f t="shared" si="162"/>
        <v>-11408487.66</v>
      </c>
      <c r="E596" s="8">
        <f t="shared" si="162"/>
        <v>-6489051</v>
      </c>
      <c r="F596" s="8">
        <f t="shared" si="162"/>
        <v>30666509</v>
      </c>
      <c r="G596" s="8">
        <f t="shared" si="162"/>
        <v>-25113133</v>
      </c>
      <c r="H596" s="8">
        <f t="shared" si="162"/>
        <v>15678192</v>
      </c>
      <c r="I596" s="8">
        <f t="shared" si="162"/>
        <v>-17023200</v>
      </c>
      <c r="J596" s="8">
        <f t="shared" si="162"/>
        <v>4912878</v>
      </c>
      <c r="K596" s="8">
        <f t="shared" si="162"/>
        <v>-32082534</v>
      </c>
      <c r="L596" s="8">
        <f t="shared" si="162"/>
        <v>-9577269</v>
      </c>
      <c r="M596" s="8">
        <f t="shared" si="162"/>
        <v>3900048</v>
      </c>
      <c r="N596" s="8">
        <f t="shared" si="162"/>
        <v>-14566156</v>
      </c>
      <c r="O596" s="8" t="str">
        <f t="shared" si="162"/>
        <v/>
      </c>
      <c r="P596" s="7"/>
      <c r="Q596" s="10" t="s">
        <v>50</v>
      </c>
    </row>
    <row r="597" spans="2:17" x14ac:dyDescent="0.3">
      <c r="B597" s="221" t="str">
        <f>+A294</f>
        <v xml:space="preserve">    Net Increase (Decrease) In Cash</v>
      </c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141"/>
    </row>
    <row r="598" spans="2:17" x14ac:dyDescent="0.3">
      <c r="B598" s="8">
        <f t="shared" ref="B598:O601" si="163">IFERROR(VLOOKUP($B$597,$219:$341,MATCH($Q598&amp;"/"&amp;B$346,$217:$217,0),FALSE),"")</f>
        <v>404903</v>
      </c>
      <c r="C598" s="8">
        <f t="shared" si="163"/>
        <v>-12455912</v>
      </c>
      <c r="D598" s="8">
        <f t="shared" si="163"/>
        <v>-3555599</v>
      </c>
      <c r="E598" s="8">
        <f t="shared" si="163"/>
        <v>-5736329</v>
      </c>
      <c r="F598" s="8">
        <f t="shared" si="163"/>
        <v>-10751885</v>
      </c>
      <c r="G598" s="8">
        <f t="shared" si="163"/>
        <v>-4411996</v>
      </c>
      <c r="H598" s="8">
        <f t="shared" si="163"/>
        <v>-374112</v>
      </c>
      <c r="I598" s="8">
        <f t="shared" si="163"/>
        <v>-16538885</v>
      </c>
      <c r="J598" s="8">
        <f t="shared" si="163"/>
        <v>-10649000</v>
      </c>
      <c r="K598" s="8">
        <f t="shared" si="163"/>
        <v>-3206857</v>
      </c>
      <c r="L598" s="8">
        <f t="shared" si="163"/>
        <v>-2912452</v>
      </c>
      <c r="M598" s="8">
        <f t="shared" si="163"/>
        <v>-9446080</v>
      </c>
      <c r="N598" s="9">
        <f t="shared" si="163"/>
        <v>15999087</v>
      </c>
      <c r="O598" s="9">
        <f t="shared" si="163"/>
        <v>-13344283</v>
      </c>
      <c r="P598" s="7"/>
      <c r="Q598" s="10" t="s">
        <v>47</v>
      </c>
    </row>
    <row r="599" spans="2:17" x14ac:dyDescent="0.3">
      <c r="B599" s="8">
        <f t="shared" si="163"/>
        <v>2451149</v>
      </c>
      <c r="C599" s="8">
        <f t="shared" si="163"/>
        <v>-10395475</v>
      </c>
      <c r="D599" s="8">
        <f t="shared" si="163"/>
        <v>-3900455.58</v>
      </c>
      <c r="E599" s="8">
        <f t="shared" si="163"/>
        <v>-3596260</v>
      </c>
      <c r="F599" s="8">
        <f t="shared" si="163"/>
        <v>-11682755</v>
      </c>
      <c r="G599" s="8">
        <f t="shared" si="163"/>
        <v>166253</v>
      </c>
      <c r="H599" s="8">
        <f t="shared" si="163"/>
        <v>-2223030</v>
      </c>
      <c r="I599" s="8">
        <f t="shared" si="163"/>
        <v>-13799425</v>
      </c>
      <c r="J599" s="8">
        <f t="shared" si="163"/>
        <v>-8288863</v>
      </c>
      <c r="K599" s="8">
        <f t="shared" si="163"/>
        <v>-7165031</v>
      </c>
      <c r="L599" s="8">
        <f t="shared" si="163"/>
        <v>-4090021</v>
      </c>
      <c r="M599" s="8">
        <f t="shared" si="163"/>
        <v>-18956725</v>
      </c>
      <c r="N599" s="9">
        <f t="shared" si="163"/>
        <v>-12811727</v>
      </c>
      <c r="O599" s="9" t="str">
        <f t="shared" si="163"/>
        <v/>
      </c>
      <c r="P599" s="7"/>
      <c r="Q599" s="10" t="s">
        <v>48</v>
      </c>
    </row>
    <row r="600" spans="2:17" x14ac:dyDescent="0.3">
      <c r="B600" s="8">
        <f t="shared" si="163"/>
        <v>170924</v>
      </c>
      <c r="C600" s="8">
        <f t="shared" si="163"/>
        <v>-9273553</v>
      </c>
      <c r="D600" s="8">
        <f t="shared" si="163"/>
        <v>-2958207</v>
      </c>
      <c r="E600" s="8">
        <f t="shared" si="163"/>
        <v>-1181621</v>
      </c>
      <c r="F600" s="8">
        <f t="shared" si="163"/>
        <v>-18044800</v>
      </c>
      <c r="G600" s="8">
        <f t="shared" si="163"/>
        <v>-732347</v>
      </c>
      <c r="H600" s="8">
        <f t="shared" si="163"/>
        <v>-4970668</v>
      </c>
      <c r="I600" s="8">
        <f t="shared" si="163"/>
        <v>-19137327</v>
      </c>
      <c r="J600" s="8">
        <f t="shared" si="163"/>
        <v>-5678535</v>
      </c>
      <c r="K600" s="8">
        <f t="shared" si="163"/>
        <v>-3908673</v>
      </c>
      <c r="L600" s="8">
        <f t="shared" si="163"/>
        <v>-8401296</v>
      </c>
      <c r="M600" s="8">
        <f t="shared" si="163"/>
        <v>-17107159</v>
      </c>
      <c r="N600" s="9">
        <f t="shared" si="163"/>
        <v>-17718674</v>
      </c>
      <c r="O600" s="9" t="str">
        <f t="shared" si="163"/>
        <v/>
      </c>
      <c r="P600" s="7"/>
      <c r="Q600" s="10" t="s">
        <v>49</v>
      </c>
    </row>
    <row r="601" spans="2:17" x14ac:dyDescent="0.3">
      <c r="B601" s="8">
        <f t="shared" si="163"/>
        <v>9700223</v>
      </c>
      <c r="C601" s="8">
        <f t="shared" si="163"/>
        <v>-1076781.8700000001</v>
      </c>
      <c r="D601" s="8">
        <f t="shared" si="163"/>
        <v>5783131.1500000004</v>
      </c>
      <c r="E601" s="8">
        <f t="shared" si="163"/>
        <v>20753108</v>
      </c>
      <c r="F601" s="8">
        <f t="shared" si="163"/>
        <v>-18083532</v>
      </c>
      <c r="G601" s="8">
        <f t="shared" si="163"/>
        <v>5482852</v>
      </c>
      <c r="H601" s="8">
        <f t="shared" si="163"/>
        <v>17393276</v>
      </c>
      <c r="I601" s="8">
        <f t="shared" si="163"/>
        <v>-1781000</v>
      </c>
      <c r="J601" s="8">
        <f t="shared" si="163"/>
        <v>4360149</v>
      </c>
      <c r="K601" s="8">
        <f t="shared" si="163"/>
        <v>7242044</v>
      </c>
      <c r="L601" s="8">
        <f t="shared" si="163"/>
        <v>-1083055</v>
      </c>
      <c r="M601" s="8">
        <f t="shared" si="163"/>
        <v>-5348593</v>
      </c>
      <c r="N601" s="9">
        <f t="shared" si="163"/>
        <v>580175</v>
      </c>
      <c r="O601" s="9" t="str">
        <f t="shared" si="163"/>
        <v/>
      </c>
      <c r="P601" s="7"/>
      <c r="Q601" s="10" t="s">
        <v>50</v>
      </c>
    </row>
    <row r="602" spans="2:17" x14ac:dyDescent="0.3">
      <c r="B602" s="223" t="s">
        <v>71</v>
      </c>
      <c r="C602" s="224"/>
      <c r="D602" s="224"/>
      <c r="E602" s="224"/>
      <c r="F602" s="224"/>
      <c r="G602" s="224"/>
      <c r="H602" s="224"/>
      <c r="I602" s="224"/>
      <c r="J602" s="224"/>
      <c r="K602" s="224"/>
      <c r="L602" s="224"/>
      <c r="M602" s="224"/>
      <c r="N602" s="224"/>
      <c r="O602" s="154"/>
      <c r="P602" s="29"/>
      <c r="Q602" s="100"/>
    </row>
    <row r="603" spans="2:17" x14ac:dyDescent="0.3">
      <c r="B603" s="211" t="s">
        <v>72</v>
      </c>
      <c r="C603" s="212"/>
      <c r="D603" s="212"/>
      <c r="E603" s="212"/>
      <c r="F603" s="212"/>
      <c r="G603" s="212"/>
      <c r="H603" s="212"/>
      <c r="I603" s="212"/>
      <c r="J603" s="212"/>
      <c r="K603" s="212"/>
      <c r="L603" s="212"/>
      <c r="M603" s="212"/>
      <c r="N603" s="212"/>
      <c r="O603" s="155"/>
      <c r="P603" s="29"/>
      <c r="Q603" s="100"/>
    </row>
    <row r="604" spans="2:17" x14ac:dyDescent="0.3">
      <c r="B604" s="30">
        <f t="shared" ref="B604:O604" si="164">B560/B394</f>
        <v>1.1762657501183552E-2</v>
      </c>
      <c r="C604" s="30">
        <f t="shared" si="164"/>
        <v>1.0961675407733377E-2</v>
      </c>
      <c r="D604" s="30">
        <f t="shared" si="164"/>
        <v>1.2920615016219312E-2</v>
      </c>
      <c r="E604" s="30">
        <f t="shared" si="164"/>
        <v>1.4060599151063008E-2</v>
      </c>
      <c r="F604" s="30">
        <f t="shared" si="164"/>
        <v>1.697269467366265E-2</v>
      </c>
      <c r="G604" s="30">
        <f t="shared" si="164"/>
        <v>1.8045410819860351E-2</v>
      </c>
      <c r="H604" s="30">
        <f t="shared" si="164"/>
        <v>1.9318028594323251E-2</v>
      </c>
      <c r="I604" s="30">
        <f t="shared" si="164"/>
        <v>1.5447717690627544E-2</v>
      </c>
      <c r="J604" s="30">
        <f t="shared" si="164"/>
        <v>1.4116644191276789E-2</v>
      </c>
      <c r="K604" s="30">
        <f t="shared" si="164"/>
        <v>1.1837342575907959E-2</v>
      </c>
      <c r="L604" s="30">
        <f t="shared" si="164"/>
        <v>1.2189543289940851E-2</v>
      </c>
      <c r="M604" s="30">
        <f t="shared" si="164"/>
        <v>1.175714850419326E-2</v>
      </c>
      <c r="N604" s="30">
        <f t="shared" si="164"/>
        <v>8.0592363782520833E-3</v>
      </c>
      <c r="O604" s="30">
        <f t="shared" si="164"/>
        <v>1.1283823256670699E-2</v>
      </c>
      <c r="P604" s="7">
        <f>RATE(M$346-C$346,,-C604,M604)</f>
        <v>7.0302271764209273E-3</v>
      </c>
      <c r="Q604" s="100" t="s">
        <v>73</v>
      </c>
    </row>
    <row r="605" spans="2:17" x14ac:dyDescent="0.3">
      <c r="B605" s="30">
        <f t="shared" ref="B605:O605" si="165">B560/B437</f>
        <v>0.13490165594661482</v>
      </c>
      <c r="C605" s="30">
        <f t="shared" si="165"/>
        <v>0.12100613235250823</v>
      </c>
      <c r="D605" s="30">
        <f t="shared" si="165"/>
        <v>0.1485570621294757</v>
      </c>
      <c r="E605" s="30">
        <f t="shared" si="165"/>
        <v>0.15649717253534448</v>
      </c>
      <c r="F605" s="30">
        <f t="shared" si="165"/>
        <v>0.19064956475794714</v>
      </c>
      <c r="G605" s="30">
        <f t="shared" si="165"/>
        <v>0.18849780459361501</v>
      </c>
      <c r="H605" s="30">
        <f t="shared" si="165"/>
        <v>0.17954386381732032</v>
      </c>
      <c r="I605" s="30">
        <f t="shared" si="165"/>
        <v>0.13811642739269603</v>
      </c>
      <c r="J605" s="30">
        <f t="shared" si="165"/>
        <v>0.12486273649205744</v>
      </c>
      <c r="K605" s="30">
        <f t="shared" si="165"/>
        <v>9.8496187855099726E-2</v>
      </c>
      <c r="L605" s="30">
        <f t="shared" si="165"/>
        <v>0.10220400237362159</v>
      </c>
      <c r="M605" s="30">
        <f t="shared" si="165"/>
        <v>9.5302119538229896E-2</v>
      </c>
      <c r="N605" s="30">
        <f t="shared" si="165"/>
        <v>6.7066529020892343E-2</v>
      </c>
      <c r="O605" s="30">
        <f t="shared" si="165"/>
        <v>9.403697783765512E-2</v>
      </c>
      <c r="P605" s="7">
        <f>RATE(M$346-C$346,,-C605,M605)</f>
        <v>-2.3596071853651035E-2</v>
      </c>
      <c r="Q605" s="100" t="s">
        <v>75</v>
      </c>
    </row>
    <row r="606" spans="2:17" x14ac:dyDescent="0.3">
      <c r="B606" s="211" t="s">
        <v>1150</v>
      </c>
      <c r="C606" s="212"/>
      <c r="D606" s="212"/>
      <c r="E606" s="212"/>
      <c r="F606" s="212"/>
      <c r="G606" s="212"/>
      <c r="H606" s="212"/>
      <c r="I606" s="212"/>
      <c r="J606" s="212"/>
      <c r="K606" s="212"/>
      <c r="L606" s="212"/>
      <c r="M606" s="212"/>
      <c r="N606" s="212"/>
      <c r="O606" s="155"/>
      <c r="P606" s="29"/>
      <c r="Q606" s="100"/>
    </row>
    <row r="607" spans="2:17" x14ac:dyDescent="0.3">
      <c r="B607" s="14">
        <f t="shared" ref="B607:O607" si="166">B418/B437</f>
        <v>9.8978892791073534</v>
      </c>
      <c r="C607" s="28">
        <f t="shared" si="166"/>
        <v>8.9500315207590617</v>
      </c>
      <c r="D607" s="28">
        <f t="shared" si="166"/>
        <v>9.1195764098661058</v>
      </c>
      <c r="E607" s="28">
        <f t="shared" si="166"/>
        <v>8.8235421562054963</v>
      </c>
      <c r="F607" s="28">
        <f t="shared" si="166"/>
        <v>8.9365655015279799</v>
      </c>
      <c r="G607" s="28">
        <f t="shared" si="166"/>
        <v>8.0679510990314647</v>
      </c>
      <c r="H607" s="28">
        <f t="shared" si="166"/>
        <v>6.9744179706375</v>
      </c>
      <c r="I607" s="28">
        <f t="shared" si="166"/>
        <v>6.5165303137213035</v>
      </c>
      <c r="J607" s="28">
        <f t="shared" si="166"/>
        <v>6.3754096615159721</v>
      </c>
      <c r="K607" s="28">
        <f t="shared" si="166"/>
        <v>5.7899889872252377</v>
      </c>
      <c r="L607" s="28">
        <f t="shared" si="166"/>
        <v>5.8293510348710669</v>
      </c>
      <c r="M607" s="28">
        <f t="shared" si="166"/>
        <v>5.5013157609953982</v>
      </c>
      <c r="N607" s="28">
        <f t="shared" si="166"/>
        <v>5.6910588252365759</v>
      </c>
      <c r="O607" s="28">
        <f t="shared" si="166"/>
        <v>5.7684721168172919</v>
      </c>
      <c r="P607" s="7">
        <f>RATE(M$346-C$346,,-C607,M607)</f>
        <v>-4.7501718445678076E-2</v>
      </c>
      <c r="Q607" s="100" t="s">
        <v>76</v>
      </c>
    </row>
    <row r="608" spans="2:17" x14ac:dyDescent="0.3">
      <c r="B608" s="14">
        <f t="shared" ref="B608:O608" si="167">B418/B560</f>
        <v>73.371147371417635</v>
      </c>
      <c r="C608" s="28">
        <f t="shared" si="167"/>
        <v>73.963454138723606</v>
      </c>
      <c r="D608" s="28">
        <f t="shared" si="167"/>
        <v>61.387700316245414</v>
      </c>
      <c r="E608" s="28">
        <f t="shared" si="167"/>
        <v>56.38147969870014</v>
      </c>
      <c r="F608" s="28">
        <f t="shared" si="167"/>
        <v>46.874303190117629</v>
      </c>
      <c r="G608" s="28">
        <f t="shared" si="167"/>
        <v>42.80130008105543</v>
      </c>
      <c r="H608" s="28">
        <f t="shared" si="167"/>
        <v>38.84520374215478</v>
      </c>
      <c r="I608" s="28">
        <f t="shared" si="167"/>
        <v>47.181428282917743</v>
      </c>
      <c r="J608" s="28">
        <f t="shared" si="167"/>
        <v>51.05934597165836</v>
      </c>
      <c r="K608" s="28">
        <f t="shared" si="167"/>
        <v>58.783889136329215</v>
      </c>
      <c r="L608" s="28">
        <f t="shared" si="167"/>
        <v>57.036426162265407</v>
      </c>
      <c r="M608" s="28">
        <f t="shared" si="167"/>
        <v>57.72500955541264</v>
      </c>
      <c r="N608" s="28">
        <f t="shared" si="167"/>
        <v>84.856916084977584</v>
      </c>
      <c r="O608" s="28">
        <f t="shared" si="167"/>
        <v>61.342593620734469</v>
      </c>
      <c r="P608" s="7">
        <f>RATE(M$346-C$346,,-C608,M608)</f>
        <v>-2.4483357657958438E-2</v>
      </c>
      <c r="Q608" s="100" t="s">
        <v>77</v>
      </c>
    </row>
    <row r="609" spans="1:18" x14ac:dyDescent="0.3">
      <c r="B609" s="211" t="s">
        <v>78</v>
      </c>
      <c r="C609" s="212"/>
      <c r="D609" s="212"/>
      <c r="E609" s="212"/>
      <c r="F609" s="212"/>
      <c r="G609" s="212"/>
      <c r="H609" s="212"/>
      <c r="I609" s="212"/>
      <c r="J609" s="212"/>
      <c r="K609" s="212"/>
      <c r="L609" s="212"/>
      <c r="M609" s="212"/>
      <c r="N609" s="212"/>
      <c r="O609" s="155"/>
      <c r="P609" s="29"/>
      <c r="Q609" s="100"/>
    </row>
    <row r="610" spans="1:18" x14ac:dyDescent="0.3">
      <c r="B610" s="9">
        <v>2393260.193</v>
      </c>
      <c r="C610" s="9">
        <v>2393260.193</v>
      </c>
      <c r="D610" s="9">
        <v>2393260.193</v>
      </c>
      <c r="E610" s="9">
        <v>2393260.193</v>
      </c>
      <c r="F610" s="9">
        <v>2393260.193</v>
      </c>
      <c r="G610" s="9">
        <v>2393260.193</v>
      </c>
      <c r="H610" s="9">
        <v>2393260.193</v>
      </c>
      <c r="I610" s="9">
        <v>2393260.193</v>
      </c>
      <c r="J610" s="9">
        <v>2393260.193</v>
      </c>
      <c r="K610" s="9">
        <v>2393260.193</v>
      </c>
      <c r="L610" s="9">
        <v>2393260.193</v>
      </c>
      <c r="M610" s="9">
        <v>2393260.193</v>
      </c>
      <c r="N610" s="9">
        <v>2369327.5929999999</v>
      </c>
      <c r="O610" s="9">
        <v>2369327.5929999999</v>
      </c>
      <c r="P610" s="31"/>
      <c r="Q610" s="102" t="s">
        <v>79</v>
      </c>
    </row>
    <row r="611" spans="1:18" x14ac:dyDescent="0.3">
      <c r="B611" s="14">
        <f t="shared" ref="B611:O611" si="168">B437/B610</f>
        <v>47.492763775727077</v>
      </c>
      <c r="C611" s="14">
        <f t="shared" si="168"/>
        <v>51.422068306636483</v>
      </c>
      <c r="D611" s="14">
        <f t="shared" si="168"/>
        <v>56.384464908868352</v>
      </c>
      <c r="E611" s="14">
        <f t="shared" si="168"/>
        <v>64.681120946551417</v>
      </c>
      <c r="F611" s="14">
        <f t="shared" si="168"/>
        <v>77.277679435334178</v>
      </c>
      <c r="G611" s="14">
        <f t="shared" si="168"/>
        <v>91.604040647660582</v>
      </c>
      <c r="H611" s="14">
        <f t="shared" si="168"/>
        <v>107.4096497120821</v>
      </c>
      <c r="I611" s="14">
        <f t="shared" si="168"/>
        <v>119.41857339036099</v>
      </c>
      <c r="J611" s="14">
        <f t="shared" si="168"/>
        <v>134.43841707686818</v>
      </c>
      <c r="K611" s="14">
        <f t="shared" si="168"/>
        <v>145.66954651219572</v>
      </c>
      <c r="L611" s="14">
        <f t="shared" si="168"/>
        <v>157.23219485312353</v>
      </c>
      <c r="M611" s="14">
        <f t="shared" si="168"/>
        <v>169.79249318086994</v>
      </c>
      <c r="N611" s="14">
        <f t="shared" si="168"/>
        <v>185.56726022141086</v>
      </c>
      <c r="O611" s="14">
        <f t="shared" si="168"/>
        <v>190.78376723230946</v>
      </c>
      <c r="P611" s="7">
        <f>RATE(M$346-C$346,,-C611,M611)</f>
        <v>0.12687798493433361</v>
      </c>
      <c r="Q611" s="102" t="s">
        <v>80</v>
      </c>
    </row>
    <row r="612" spans="1:18" x14ac:dyDescent="0.3">
      <c r="B612" s="14">
        <f t="shared" ref="B612:O612" si="169">B560/B610</f>
        <v>6.4068524788269858</v>
      </c>
      <c r="C612" s="14">
        <f t="shared" si="169"/>
        <v>6.2223856033525724</v>
      </c>
      <c r="D612" s="14">
        <f t="shared" si="169"/>
        <v>8.3763104566039974</v>
      </c>
      <c r="E612" s="14">
        <f t="shared" si="169"/>
        <v>10.122412544551942</v>
      </c>
      <c r="F612" s="14">
        <f t="shared" si="169"/>
        <v>14.732955949850624</v>
      </c>
      <c r="G612" s="14">
        <f t="shared" si="169"/>
        <v>17.26716055398829</v>
      </c>
      <c r="H612" s="14">
        <f t="shared" si="169"/>
        <v>19.28474352057215</v>
      </c>
      <c r="I612" s="14">
        <f t="shared" si="169"/>
        <v>16.493666721009134</v>
      </c>
      <c r="J612" s="14">
        <f t="shared" si="169"/>
        <v>16.786348645878306</v>
      </c>
      <c r="K612" s="14">
        <f t="shared" si="169"/>
        <v>14.347895018032418</v>
      </c>
      <c r="L612" s="14">
        <f t="shared" si="169"/>
        <v>16.06975961597837</v>
      </c>
      <c r="M612" s="14">
        <f t="shared" si="169"/>
        <v>16.181584481817353</v>
      </c>
      <c r="N612" s="14">
        <f t="shared" si="169"/>
        <v>12.445352042966732</v>
      </c>
      <c r="O612" s="14">
        <f t="shared" si="169"/>
        <v>17.940728891009037</v>
      </c>
      <c r="P612" s="7">
        <f>RATE(M$346-C$346,,-C612,M612)</f>
        <v>0.10028809103131714</v>
      </c>
      <c r="Q612" s="100" t="s">
        <v>81</v>
      </c>
    </row>
    <row r="613" spans="1:18" x14ac:dyDescent="0.3">
      <c r="B613" s="103"/>
      <c r="C613" s="103">
        <f t="shared" ref="C613:M613" si="170">+C612/B612-1</f>
        <v>-2.879212157358535E-2</v>
      </c>
      <c r="D613" s="104">
        <f t="shared" si="170"/>
        <v>0.34615740498160497</v>
      </c>
      <c r="E613" s="103">
        <f t="shared" si="170"/>
        <v>0.20845718374386357</v>
      </c>
      <c r="F613" s="104">
        <f t="shared" si="170"/>
        <v>0.45547870974495663</v>
      </c>
      <c r="G613" s="103">
        <f t="shared" si="170"/>
        <v>0.17200924327499667</v>
      </c>
      <c r="H613" s="104">
        <f t="shared" si="170"/>
        <v>0.11684509217804462</v>
      </c>
      <c r="I613" s="103">
        <f t="shared" si="170"/>
        <v>-0.14472978583228824</v>
      </c>
      <c r="J613" s="104">
        <f t="shared" si="170"/>
        <v>1.7745109672694159E-2</v>
      </c>
      <c r="K613" s="103">
        <f t="shared" si="170"/>
        <v>-0.14526408805673308</v>
      </c>
      <c r="L613" s="104">
        <f t="shared" si="170"/>
        <v>0.12000816815162896</v>
      </c>
      <c r="M613" s="103">
        <f t="shared" si="170"/>
        <v>6.9587142876608166E-3</v>
      </c>
      <c r="N613" s="105">
        <f>+N612/M612-1</f>
        <v>-0.23089410329679938</v>
      </c>
      <c r="O613" s="105">
        <f>+O612/N612-1</f>
        <v>0.4415605785252108</v>
      </c>
      <c r="P613" s="32"/>
      <c r="Q613" s="106" t="s">
        <v>82</v>
      </c>
    </row>
    <row r="614" spans="1:18" x14ac:dyDescent="0.3">
      <c r="B614" s="14">
        <v>2</v>
      </c>
      <c r="C614" s="14">
        <v>2.5</v>
      </c>
      <c r="D614" s="14">
        <v>2.5</v>
      </c>
      <c r="E614" s="14">
        <v>2.5</v>
      </c>
      <c r="F614" s="14">
        <v>3</v>
      </c>
      <c r="G614" s="14">
        <v>3.5</v>
      </c>
      <c r="H614" s="14">
        <v>4</v>
      </c>
      <c r="I614" s="14">
        <v>4</v>
      </c>
      <c r="J614" s="14">
        <v>4</v>
      </c>
      <c r="K614" s="14">
        <v>4</v>
      </c>
      <c r="L614" s="14">
        <v>4</v>
      </c>
      <c r="M614" s="14">
        <v>5</v>
      </c>
      <c r="N614" s="14">
        <v>2.5</v>
      </c>
      <c r="O614" s="14"/>
      <c r="P614" s="7">
        <f>RATE(M$346-C$346,,-C614,M614)</f>
        <v>7.1773462536441929E-2</v>
      </c>
      <c r="Q614" s="102" t="s">
        <v>83</v>
      </c>
    </row>
    <row r="615" spans="1:18" x14ac:dyDescent="0.3">
      <c r="B615" s="103">
        <f t="shared" ref="B615:O615" si="171">+B614/B623</f>
        <v>2.9201343261790046E-2</v>
      </c>
      <c r="C615" s="103">
        <f t="shared" si="171"/>
        <v>3.8959015116097867E-2</v>
      </c>
      <c r="D615" s="104">
        <f t="shared" si="171"/>
        <v>2.5234682547693552E-2</v>
      </c>
      <c r="E615" s="103">
        <f t="shared" si="171"/>
        <v>2.0577825335418555E-2</v>
      </c>
      <c r="F615" s="104">
        <f t="shared" si="171"/>
        <v>1.8984938615365144E-2</v>
      </c>
      <c r="G615" s="103">
        <f t="shared" si="171"/>
        <v>1.8765749825746608E-2</v>
      </c>
      <c r="H615" s="104">
        <f t="shared" si="171"/>
        <v>2.023165242021142E-2</v>
      </c>
      <c r="I615" s="103">
        <f t="shared" si="171"/>
        <v>2.0835503698301908E-2</v>
      </c>
      <c r="J615" s="104">
        <f t="shared" si="171"/>
        <v>2.2845393797475584E-2</v>
      </c>
      <c r="K615" s="103">
        <f t="shared" si="171"/>
        <v>1.9939185484272967E-2</v>
      </c>
      <c r="L615" s="104">
        <f t="shared" si="171"/>
        <v>1.9313408333735696E-2</v>
      </c>
      <c r="M615" s="103">
        <f t="shared" si="171"/>
        <v>2.9481132075471699E-2</v>
      </c>
      <c r="N615" s="105">
        <f t="shared" si="171"/>
        <v>2.52831715210356E-2</v>
      </c>
      <c r="O615" s="105">
        <f t="shared" si="171"/>
        <v>0</v>
      </c>
      <c r="P615" s="7">
        <f>RATE(M$346-C$346,,-C615,M615)</f>
        <v>-2.7491023407548467E-2</v>
      </c>
      <c r="Q615" s="106" t="s">
        <v>84</v>
      </c>
    </row>
    <row r="616" spans="1:18" x14ac:dyDescent="0.3">
      <c r="B616" s="107">
        <f t="shared" ref="B616:M616" si="172">+B614/B612</f>
        <v>0.31216576417351422</v>
      </c>
      <c r="C616" s="107">
        <f t="shared" si="172"/>
        <v>0.40177516460134194</v>
      </c>
      <c r="D616" s="108">
        <f t="shared" si="172"/>
        <v>0.29846076180580983</v>
      </c>
      <c r="E616" s="107">
        <f t="shared" si="172"/>
        <v>0.2469766954267778</v>
      </c>
      <c r="F616" s="108">
        <f t="shared" si="172"/>
        <v>0.20362512520988138</v>
      </c>
      <c r="G616" s="107">
        <f t="shared" si="172"/>
        <v>0.20269690485918287</v>
      </c>
      <c r="H616" s="108">
        <f t="shared" si="172"/>
        <v>0.20741784798605017</v>
      </c>
      <c r="I616" s="107">
        <f t="shared" si="172"/>
        <v>0.2425173290851646</v>
      </c>
      <c r="J616" s="108">
        <f t="shared" si="172"/>
        <v>0.23828886700635482</v>
      </c>
      <c r="K616" s="107">
        <f t="shared" si="172"/>
        <v>0.27878653941730164</v>
      </c>
      <c r="L616" s="108">
        <f t="shared" si="172"/>
        <v>0.24891473771784042</v>
      </c>
      <c r="M616" s="107">
        <f t="shared" si="172"/>
        <v>0.30899322656679973</v>
      </c>
      <c r="N616" s="109">
        <f>+N614/N612</f>
        <v>0.20087820668864326</v>
      </c>
      <c r="O616" s="109">
        <f>+O614/O612</f>
        <v>0</v>
      </c>
      <c r="P616" s="29"/>
      <c r="Q616" s="110" t="s">
        <v>85</v>
      </c>
    </row>
    <row r="617" spans="1:18" x14ac:dyDescent="0.3">
      <c r="B617" s="17">
        <f t="shared" ref="B617:O617" si="173">+B623*B610</f>
        <v>163914390.61857</v>
      </c>
      <c r="C617" s="17">
        <f t="shared" si="173"/>
        <v>153575506.58480999</v>
      </c>
      <c r="D617" s="17">
        <f t="shared" si="173"/>
        <v>237100287.32050997</v>
      </c>
      <c r="E617" s="17">
        <f t="shared" si="173"/>
        <v>290757180.84757</v>
      </c>
      <c r="F617" s="17">
        <f t="shared" si="173"/>
        <v>378182975.69786</v>
      </c>
      <c r="G617" s="17">
        <f t="shared" si="173"/>
        <v>446366958.59642994</v>
      </c>
      <c r="H617" s="17">
        <f t="shared" si="173"/>
        <v>473171472.75803</v>
      </c>
      <c r="I617" s="17">
        <f t="shared" si="173"/>
        <v>459458091.85213995</v>
      </c>
      <c r="J617" s="17">
        <f t="shared" si="173"/>
        <v>419035927.19237</v>
      </c>
      <c r="K617" s="17">
        <f t="shared" si="173"/>
        <v>480111927.31773001</v>
      </c>
      <c r="L617" s="17">
        <f t="shared" si="173"/>
        <v>495668118.57223004</v>
      </c>
      <c r="M617" s="17">
        <f t="shared" si="173"/>
        <v>405896928.73280001</v>
      </c>
      <c r="N617" s="17">
        <f t="shared" si="173"/>
        <v>234279112.39583999</v>
      </c>
      <c r="O617" s="17">
        <f t="shared" si="173"/>
        <v>280765319.7705</v>
      </c>
      <c r="P617" s="7">
        <f>RATE(M$346-C$346,,-C617,M617)</f>
        <v>0.10207050868811834</v>
      </c>
      <c r="Q617" s="100" t="s">
        <v>86</v>
      </c>
    </row>
    <row r="618" spans="1:18" x14ac:dyDescent="0.3">
      <c r="B618" s="33">
        <f t="shared" ref="B618:O618" si="174">+B623/B$611</f>
        <v>1.4421144308094431</v>
      </c>
      <c r="C618" s="33">
        <f t="shared" si="174"/>
        <v>1.247907797433311</v>
      </c>
      <c r="D618" s="34">
        <f t="shared" si="174"/>
        <v>1.7570442525281091</v>
      </c>
      <c r="E618" s="33">
        <f t="shared" si="174"/>
        <v>1.8782915048796389</v>
      </c>
      <c r="F618" s="34">
        <f t="shared" si="174"/>
        <v>2.044833659015743</v>
      </c>
      <c r="G618" s="33">
        <f t="shared" si="174"/>
        <v>2.0360455573939045</v>
      </c>
      <c r="H618" s="34">
        <f t="shared" si="174"/>
        <v>1.8407098480441313</v>
      </c>
      <c r="I618" s="33">
        <f t="shared" si="174"/>
        <v>1.6076226214195914</v>
      </c>
      <c r="J618" s="34">
        <f t="shared" si="174"/>
        <v>1.3023807019379614</v>
      </c>
      <c r="K618" s="33">
        <f t="shared" si="174"/>
        <v>1.377158128128068</v>
      </c>
      <c r="L618" s="34">
        <f t="shared" si="174"/>
        <v>1.3172238687723541</v>
      </c>
      <c r="M618" s="33">
        <f t="shared" si="174"/>
        <v>0.99886630334908333</v>
      </c>
      <c r="N618" s="35">
        <f t="shared" si="174"/>
        <v>0.53285261571475828</v>
      </c>
      <c r="O618" s="35">
        <f t="shared" si="174"/>
        <v>0.621122025836231</v>
      </c>
      <c r="P618" s="36">
        <f>(SUM(B618:N618)-MAX(B618:N618)-MIN(B618:N618))/(COUNTA(B618:N618)-2)</f>
        <v>1.5277604558814177</v>
      </c>
      <c r="Q618" s="37" t="s">
        <v>87</v>
      </c>
    </row>
    <row r="619" spans="1:18" x14ac:dyDescent="0.3">
      <c r="B619" s="33">
        <f t="shared" ref="B619:O619" si="175">+B623/B$612</f>
        <v>10.690116594121994</v>
      </c>
      <c r="C619" s="33">
        <f t="shared" si="175"/>
        <v>10.312764924987244</v>
      </c>
      <c r="D619" s="34">
        <f t="shared" si="175"/>
        <v>11.827403068840631</v>
      </c>
      <c r="E619" s="33">
        <f t="shared" si="175"/>
        <v>12.002079490959694</v>
      </c>
      <c r="F619" s="34">
        <f t="shared" si="175"/>
        <v>10.725614095221818</v>
      </c>
      <c r="G619" s="33">
        <f t="shared" si="175"/>
        <v>10.801428492938914</v>
      </c>
      <c r="H619" s="34">
        <f t="shared" si="175"/>
        <v>10.252145681330495</v>
      </c>
      <c r="I619" s="33">
        <f t="shared" si="175"/>
        <v>11.639619209442474</v>
      </c>
      <c r="J619" s="34">
        <f t="shared" si="175"/>
        <v>10.430499431035667</v>
      </c>
      <c r="K619" s="33">
        <f t="shared" si="175"/>
        <v>13.98184191812622</v>
      </c>
      <c r="L619" s="34">
        <f t="shared" si="175"/>
        <v>12.888182832185484</v>
      </c>
      <c r="M619" s="33">
        <f t="shared" si="175"/>
        <v>10.481050245145846</v>
      </c>
      <c r="N619" s="35">
        <f t="shared" si="175"/>
        <v>7.9451348309492182</v>
      </c>
      <c r="O619" s="35">
        <f t="shared" si="175"/>
        <v>6.605082810174232</v>
      </c>
      <c r="P619" s="36">
        <f>(SUM(B619:N619)-MAX(B619:N619)-MIN(B619:N619))/(COUNTA(B619:N619)-2)</f>
        <v>11.095536733291842</v>
      </c>
      <c r="Q619" s="37" t="s">
        <v>88</v>
      </c>
    </row>
    <row r="620" spans="1:18" x14ac:dyDescent="0.3">
      <c r="B620" s="33">
        <f t="shared" ref="B620:O620" si="176">B617/B445</f>
        <v>2.7260019899991619</v>
      </c>
      <c r="C620" s="33">
        <f t="shared" si="176"/>
        <v>2.7231476800900358</v>
      </c>
      <c r="D620" s="34">
        <f t="shared" si="176"/>
        <v>3.7790925347229649</v>
      </c>
      <c r="E620" s="33">
        <f t="shared" si="176"/>
        <v>3.4741062686261266</v>
      </c>
      <c r="F620" s="34">
        <f t="shared" si="176"/>
        <v>3.9322928068561729</v>
      </c>
      <c r="G620" s="33">
        <f t="shared" si="176"/>
        <v>4.202068112756705</v>
      </c>
      <c r="H620" s="34">
        <f t="shared" si="176"/>
        <v>4.1660344843959134</v>
      </c>
      <c r="I620" s="33">
        <f t="shared" si="176"/>
        <v>4.0178631851489515</v>
      </c>
      <c r="J620" s="34">
        <f t="shared" si="176"/>
        <v>3.6163416631745782</v>
      </c>
      <c r="K620" s="33">
        <f t="shared" si="176"/>
        <v>4.023151284668808</v>
      </c>
      <c r="L620" s="34">
        <f t="shared" si="176"/>
        <v>3.9998421794309853</v>
      </c>
      <c r="M620" s="33">
        <f t="shared" si="176"/>
        <v>3.1180206536270347</v>
      </c>
      <c r="N620" s="35">
        <f t="shared" si="176"/>
        <v>1.836161457450606</v>
      </c>
      <c r="O620" s="35">
        <f t="shared" si="176"/>
        <v>2.1953729815360403</v>
      </c>
      <c r="P620" s="36">
        <f>(SUM(B620:N620)-MAX(B620:N620)-MIN(B620:N620))/(COUNTA(B620:N620)-2)</f>
        <v>3.5978086118855206</v>
      </c>
      <c r="Q620" s="37" t="s">
        <v>90</v>
      </c>
    </row>
    <row r="621" spans="1:18" s="16" customFormat="1" ht="14.25" x14ac:dyDescent="0.2">
      <c r="A621" s="111"/>
      <c r="B621" s="38">
        <v>94</v>
      </c>
      <c r="C621" s="38">
        <v>91</v>
      </c>
      <c r="D621" s="39">
        <v>130</v>
      </c>
      <c r="E621" s="38">
        <v>144</v>
      </c>
      <c r="F621" s="39">
        <v>203</v>
      </c>
      <c r="G621" s="38">
        <v>225</v>
      </c>
      <c r="H621" s="39">
        <v>252</v>
      </c>
      <c r="I621" s="38">
        <v>236</v>
      </c>
      <c r="J621" s="39">
        <v>203</v>
      </c>
      <c r="K621" s="38">
        <v>237</v>
      </c>
      <c r="L621" s="39">
        <v>245</v>
      </c>
      <c r="M621" s="38">
        <v>205</v>
      </c>
      <c r="N621" s="40">
        <v>154.5</v>
      </c>
      <c r="O621" s="40">
        <v>153</v>
      </c>
      <c r="P621" s="32"/>
      <c r="Q621" s="41" t="s">
        <v>91</v>
      </c>
    </row>
    <row r="622" spans="1:18" s="82" customFormat="1" ht="14.25" x14ac:dyDescent="0.2">
      <c r="A622" s="112"/>
      <c r="B622" s="42">
        <v>38.5</v>
      </c>
      <c r="C622" s="42">
        <v>40.25</v>
      </c>
      <c r="D622" s="43">
        <v>77.25</v>
      </c>
      <c r="E622" s="42">
        <v>99.75</v>
      </c>
      <c r="F622" s="43">
        <v>113.5</v>
      </c>
      <c r="G622" s="42">
        <v>156</v>
      </c>
      <c r="H622" s="43">
        <v>145.5</v>
      </c>
      <c r="I622" s="42">
        <v>147</v>
      </c>
      <c r="J622" s="43">
        <v>144</v>
      </c>
      <c r="K622" s="42">
        <v>179.5</v>
      </c>
      <c r="L622" s="43">
        <v>182</v>
      </c>
      <c r="M622" s="42">
        <v>130.5</v>
      </c>
      <c r="N622" s="44">
        <v>70</v>
      </c>
      <c r="O622" s="44">
        <v>110</v>
      </c>
      <c r="P622" s="45"/>
      <c r="Q622" s="46" t="s">
        <v>92</v>
      </c>
    </row>
    <row r="623" spans="1:18" s="3" customFormat="1" ht="14.25" x14ac:dyDescent="0.2">
      <c r="A623" s="113"/>
      <c r="B623" s="47">
        <v>68.489999999999995</v>
      </c>
      <c r="C623" s="47">
        <v>64.17</v>
      </c>
      <c r="D623" s="48">
        <v>99.07</v>
      </c>
      <c r="E623" s="47">
        <v>121.49</v>
      </c>
      <c r="F623" s="48">
        <v>158.02000000000001</v>
      </c>
      <c r="G623" s="47">
        <v>186.51</v>
      </c>
      <c r="H623" s="48">
        <v>197.71</v>
      </c>
      <c r="I623" s="47">
        <v>191.98</v>
      </c>
      <c r="J623" s="48">
        <v>175.09</v>
      </c>
      <c r="K623" s="47">
        <v>200.61</v>
      </c>
      <c r="L623" s="48">
        <v>207.11</v>
      </c>
      <c r="M623" s="47">
        <v>169.6</v>
      </c>
      <c r="N623" s="49">
        <v>98.88</v>
      </c>
      <c r="O623" s="49">
        <f>VLOOKUP($R623,Price!$A:$E,5,FALSE)</f>
        <v>118.5</v>
      </c>
      <c r="P623" s="32"/>
      <c r="Q623" s="37" t="s">
        <v>93</v>
      </c>
      <c r="R623" s="3" t="s">
        <v>551</v>
      </c>
    </row>
    <row r="624" spans="1:18" x14ac:dyDescent="0.3">
      <c r="B624" s="213" t="s">
        <v>95</v>
      </c>
      <c r="C624" s="214"/>
      <c r="D624" s="214"/>
      <c r="E624" s="214"/>
      <c r="F624" s="214"/>
      <c r="G624" s="214"/>
      <c r="H624" s="214"/>
      <c r="I624" s="214"/>
      <c r="J624" s="214"/>
      <c r="K624" s="214"/>
      <c r="L624" s="214"/>
      <c r="M624" s="214"/>
      <c r="N624" s="214"/>
      <c r="O624" s="156"/>
      <c r="P624" s="50"/>
      <c r="Q624" s="51"/>
    </row>
    <row r="625" spans="2:17" x14ac:dyDescent="0.3">
      <c r="B625" s="52"/>
      <c r="C625" s="53">
        <f t="shared" ref="C625:O625" si="177">365/(C445/((C370+B370)/2))</f>
        <v>5779.8879976919216</v>
      </c>
      <c r="D625" s="53">
        <f t="shared" si="177"/>
        <v>5685.2568632355842</v>
      </c>
      <c r="E625" s="53">
        <f t="shared" si="177"/>
        <v>4833.7187889105235</v>
      </c>
      <c r="F625" s="53">
        <f t="shared" si="177"/>
        <v>4664.1447683968672</v>
      </c>
      <c r="G625" s="53">
        <f t="shared" si="177"/>
        <v>4607.990045609652</v>
      </c>
      <c r="H625" s="53">
        <f t="shared" si="177"/>
        <v>4621.0848573556941</v>
      </c>
      <c r="I625" s="53">
        <f t="shared" si="177"/>
        <v>4832.0915097456891</v>
      </c>
      <c r="J625" s="53">
        <f t="shared" si="177"/>
        <v>4984.1224152569403</v>
      </c>
      <c r="K625" s="53">
        <f t="shared" si="177"/>
        <v>5075.0662735279893</v>
      </c>
      <c r="L625" s="53">
        <f t="shared" si="177"/>
        <v>5155.5065303661086</v>
      </c>
      <c r="M625" s="53">
        <f t="shared" si="177"/>
        <v>5156.1285340763479</v>
      </c>
      <c r="N625" s="54">
        <f t="shared" si="177"/>
        <v>5723.6703360526781</v>
      </c>
      <c r="O625" s="54">
        <f t="shared" si="177"/>
        <v>6132.2267456927066</v>
      </c>
      <c r="P625" s="50"/>
      <c r="Q625" s="51" t="s">
        <v>96</v>
      </c>
    </row>
    <row r="626" spans="2:17" x14ac:dyDescent="0.3">
      <c r="B626" s="52"/>
      <c r="C626" s="53">
        <f t="shared" ref="C626:O626" si="178">365/(C489/((C376+B376)/2))</f>
        <v>322.90046020709929</v>
      </c>
      <c r="D626" s="53">
        <f t="shared" si="178"/>
        <v>344.82079902530108</v>
      </c>
      <c r="E626" s="53">
        <f t="shared" si="178"/>
        <v>186.54722304202693</v>
      </c>
      <c r="F626" s="53">
        <f t="shared" si="178"/>
        <v>136.77911701302094</v>
      </c>
      <c r="G626" s="53">
        <f t="shared" si="178"/>
        <v>119.33346998361901</v>
      </c>
      <c r="H626" s="53">
        <f t="shared" si="178"/>
        <v>135.72690233992253</v>
      </c>
      <c r="I626" s="53">
        <f t="shared" si="178"/>
        <v>161.62329011716579</v>
      </c>
      <c r="J626" s="53">
        <f t="shared" si="178"/>
        <v>206.5037193225464</v>
      </c>
      <c r="K626" s="53">
        <f t="shared" si="178"/>
        <v>238.4014359472508</v>
      </c>
      <c r="L626" s="53">
        <f t="shared" si="178"/>
        <v>285.11717398130691</v>
      </c>
      <c r="M626" s="53">
        <f t="shared" si="178"/>
        <v>313.3632364500495</v>
      </c>
      <c r="N626" s="54">
        <f t="shared" si="178"/>
        <v>521.09135245563311</v>
      </c>
      <c r="O626" s="54">
        <f t="shared" si="178"/>
        <v>669.82185942607748</v>
      </c>
      <c r="P626" s="50"/>
      <c r="Q626" s="51" t="s">
        <v>97</v>
      </c>
    </row>
    <row r="627" spans="2:17" x14ac:dyDescent="0.3">
      <c r="B627" s="52"/>
      <c r="C627" s="53">
        <f t="shared" ref="C627:O627" si="179">365/(C489/((C400+B400)/2))</f>
        <v>21380.72370863047</v>
      </c>
      <c r="D627" s="53">
        <f t="shared" si="179"/>
        <v>24393.111081752413</v>
      </c>
      <c r="E627" s="53">
        <f t="shared" si="179"/>
        <v>15714.645820873588</v>
      </c>
      <c r="F627" s="53">
        <f t="shared" si="179"/>
        <v>14746.673009397904</v>
      </c>
      <c r="G627" s="53">
        <f t="shared" si="179"/>
        <v>15948.170511361943</v>
      </c>
      <c r="H627" s="53">
        <f t="shared" si="179"/>
        <v>18939.647359848881</v>
      </c>
      <c r="I627" s="53">
        <f t="shared" si="179"/>
        <v>20744.600461698996</v>
      </c>
      <c r="J627" s="53">
        <f t="shared" si="179"/>
        <v>24385.829652236775</v>
      </c>
      <c r="K627" s="53">
        <f t="shared" si="179"/>
        <v>26628.844220608029</v>
      </c>
      <c r="L627" s="53">
        <f t="shared" si="179"/>
        <v>27849.583076991625</v>
      </c>
      <c r="M627" s="53">
        <f t="shared" si="179"/>
        <v>27000.320347013792</v>
      </c>
      <c r="N627" s="54">
        <f t="shared" si="179"/>
        <v>43409.377754479719</v>
      </c>
      <c r="O627" s="54">
        <f t="shared" si="179"/>
        <v>56388.70249530438</v>
      </c>
      <c r="P627" s="50"/>
      <c r="Q627" s="51" t="s">
        <v>98</v>
      </c>
    </row>
    <row r="628" spans="2:17" x14ac:dyDescent="0.3">
      <c r="B628" s="55"/>
      <c r="C628" s="56">
        <f t="shared" ref="C628:M628" si="180">C626+C625-C627</f>
        <v>-15277.935250731451</v>
      </c>
      <c r="D628" s="56">
        <f t="shared" si="180"/>
        <v>-18363.033419491527</v>
      </c>
      <c r="E628" s="56">
        <f t="shared" si="180"/>
        <v>-10694.379808921036</v>
      </c>
      <c r="F628" s="56">
        <f t="shared" si="180"/>
        <v>-9945.7491239880146</v>
      </c>
      <c r="G628" s="56">
        <f t="shared" si="180"/>
        <v>-11220.846995768672</v>
      </c>
      <c r="H628" s="56">
        <f t="shared" si="180"/>
        <v>-14182.835600153265</v>
      </c>
      <c r="I628" s="56">
        <f t="shared" si="180"/>
        <v>-15750.885661836141</v>
      </c>
      <c r="J628" s="56">
        <f t="shared" si="180"/>
        <v>-19195.20351765729</v>
      </c>
      <c r="K628" s="56">
        <f t="shared" si="180"/>
        <v>-21315.376511132788</v>
      </c>
      <c r="L628" s="56">
        <f t="shared" si="180"/>
        <v>-22408.959372644211</v>
      </c>
      <c r="M628" s="56">
        <f t="shared" si="180"/>
        <v>-21530.828576487394</v>
      </c>
      <c r="N628" s="57">
        <f>N626+N625-N627</f>
        <v>-37164.616065971408</v>
      </c>
      <c r="O628" s="57">
        <f>O626+O625-O627</f>
        <v>-49586.653890185597</v>
      </c>
      <c r="P628" s="50"/>
      <c r="Q628" s="51" t="s">
        <v>99</v>
      </c>
    </row>
    <row r="629" spans="2:17" x14ac:dyDescent="0.3">
      <c r="B629" s="215" t="s">
        <v>100</v>
      </c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157"/>
      <c r="P629" s="29"/>
      <c r="Q629" s="100"/>
    </row>
    <row r="630" spans="2:17" x14ac:dyDescent="0.3">
      <c r="B630" s="114"/>
      <c r="C630" s="115">
        <f t="shared" ref="C630:O630" si="181">+C619/C613/100</f>
        <v>-3.581800979351395</v>
      </c>
      <c r="D630" s="114">
        <f t="shared" si="181"/>
        <v>0.34167702029858782</v>
      </c>
      <c r="E630" s="115">
        <f t="shared" si="181"/>
        <v>0.5757575380902652</v>
      </c>
      <c r="F630" s="114">
        <f t="shared" si="181"/>
        <v>0.23548003157441935</v>
      </c>
      <c r="G630" s="115">
        <f t="shared" si="181"/>
        <v>0.62795628230689471</v>
      </c>
      <c r="H630" s="114">
        <f t="shared" si="181"/>
        <v>0.87741346172320367</v>
      </c>
      <c r="I630" s="115">
        <f t="shared" si="181"/>
        <v>-0.80423108087303985</v>
      </c>
      <c r="J630" s="114">
        <f t="shared" si="181"/>
        <v>5.8779571518151412</v>
      </c>
      <c r="K630" s="115">
        <f t="shared" si="181"/>
        <v>-0.96251193981719652</v>
      </c>
      <c r="L630" s="114">
        <f t="shared" si="181"/>
        <v>1.0739421349971288</v>
      </c>
      <c r="M630" s="115">
        <f t="shared" si="181"/>
        <v>15.061762578370018</v>
      </c>
      <c r="N630" s="116">
        <f t="shared" si="181"/>
        <v>-0.34410297697106029</v>
      </c>
      <c r="O630" s="116">
        <f t="shared" si="181"/>
        <v>0.14958497500467235</v>
      </c>
      <c r="P630" s="29"/>
      <c r="Q630" s="100" t="s">
        <v>101</v>
      </c>
    </row>
    <row r="631" spans="2:17" x14ac:dyDescent="0.3">
      <c r="B631" s="117"/>
      <c r="D631" s="117"/>
      <c r="F631" s="117"/>
      <c r="H631" s="117"/>
      <c r="I631" s="118"/>
      <c r="J631" s="119"/>
      <c r="K631" s="118"/>
      <c r="L631" s="119"/>
      <c r="M631" s="118"/>
      <c r="N631" s="120"/>
      <c r="O631" s="120"/>
      <c r="P631" s="31"/>
      <c r="Q631" s="102" t="s">
        <v>102</v>
      </c>
    </row>
    <row r="632" spans="2:17" x14ac:dyDescent="0.3">
      <c r="B632" s="58">
        <f t="shared" ref="B632:O632" si="182">($P618-B618)/$P618</f>
        <v>5.605985201558477E-2</v>
      </c>
      <c r="C632" s="59">
        <f t="shared" si="182"/>
        <v>0.18317836240017749</v>
      </c>
      <c r="D632" s="58">
        <f t="shared" si="182"/>
        <v>-0.15007836847983455</v>
      </c>
      <c r="E632" s="59">
        <f t="shared" si="182"/>
        <v>-0.22944110619487643</v>
      </c>
      <c r="F632" s="58">
        <f t="shared" si="182"/>
        <v>-0.33845175213414452</v>
      </c>
      <c r="G632" s="59">
        <f t="shared" si="182"/>
        <v>-0.33269947494434887</v>
      </c>
      <c r="H632" s="58">
        <f t="shared" si="182"/>
        <v>-0.20484192463416148</v>
      </c>
      <c r="I632" s="59">
        <f t="shared" si="182"/>
        <v>-5.2274010124249794E-2</v>
      </c>
      <c r="J632" s="58">
        <f t="shared" si="182"/>
        <v>0.14752296610100893</v>
      </c>
      <c r="K632" s="59">
        <f t="shared" si="182"/>
        <v>9.8577186739960493E-2</v>
      </c>
      <c r="L632" s="58">
        <f t="shared" si="182"/>
        <v>0.13780732856290473</v>
      </c>
      <c r="M632" s="59">
        <f t="shared" si="182"/>
        <v>0.34618918855783393</v>
      </c>
      <c r="N632" s="60">
        <f t="shared" si="182"/>
        <v>0.65121978798218261</v>
      </c>
      <c r="O632" s="60">
        <f t="shared" si="182"/>
        <v>0.59344279173799908</v>
      </c>
      <c r="P632" s="32"/>
      <c r="Q632" s="61" t="s">
        <v>103</v>
      </c>
    </row>
    <row r="633" spans="2:17" x14ac:dyDescent="0.3">
      <c r="B633" s="58">
        <f t="shared" ref="B633:O633" si="183">($P619-B619)/$P619</f>
        <v>3.653902906322655E-2</v>
      </c>
      <c r="C633" s="59">
        <f t="shared" si="183"/>
        <v>7.0548349946507244E-2</v>
      </c>
      <c r="D633" s="58">
        <f t="shared" si="183"/>
        <v>-6.5960426533747105E-2</v>
      </c>
      <c r="E633" s="59">
        <f t="shared" si="183"/>
        <v>-8.1703371315764856E-2</v>
      </c>
      <c r="F633" s="58">
        <f t="shared" si="183"/>
        <v>3.3339769581410321E-2</v>
      </c>
      <c r="G633" s="59">
        <f t="shared" si="183"/>
        <v>2.6506896189209563E-2</v>
      </c>
      <c r="H633" s="58">
        <f t="shared" si="183"/>
        <v>7.6011739876519616E-2</v>
      </c>
      <c r="I633" s="59">
        <f t="shared" si="183"/>
        <v>-4.9036156540145315E-2</v>
      </c>
      <c r="J633" s="58">
        <f t="shared" si="183"/>
        <v>5.9937371056665516E-2</v>
      </c>
      <c r="K633" s="59">
        <f t="shared" si="183"/>
        <v>-0.26013209222895012</v>
      </c>
      <c r="L633" s="58">
        <f t="shared" si="183"/>
        <v>-0.1615646130497552</v>
      </c>
      <c r="M633" s="59">
        <f t="shared" si="183"/>
        <v>5.5381411725874123E-2</v>
      </c>
      <c r="N633" s="60">
        <f t="shared" si="183"/>
        <v>0.28393416002039207</v>
      </c>
      <c r="O633" s="60">
        <f t="shared" si="183"/>
        <v>0.40470813003972411</v>
      </c>
      <c r="P633" s="32"/>
      <c r="Q633" s="61" t="s">
        <v>104</v>
      </c>
    </row>
    <row r="634" spans="2:17" x14ac:dyDescent="0.3">
      <c r="B634" s="58">
        <f t="shared" ref="B634:O634" si="184">($P620-B620)/$P620</f>
        <v>0.24231600841865428</v>
      </c>
      <c r="C634" s="59">
        <f t="shared" si="184"/>
        <v>0.24310935520750146</v>
      </c>
      <c r="D634" s="58">
        <f t="shared" si="184"/>
        <v>-5.0387316945811077E-2</v>
      </c>
      <c r="E634" s="59">
        <f t="shared" si="184"/>
        <v>3.4382691411304594E-2</v>
      </c>
      <c r="F634" s="58">
        <f t="shared" si="184"/>
        <v>-9.2968868289899823E-2</v>
      </c>
      <c r="G634" s="59">
        <f t="shared" si="184"/>
        <v>-0.16795209697230318</v>
      </c>
      <c r="H634" s="58">
        <f t="shared" si="184"/>
        <v>-0.15793665917448566</v>
      </c>
      <c r="I634" s="59">
        <f t="shared" si="184"/>
        <v>-0.11675289560310738</v>
      </c>
      <c r="J634" s="58">
        <f t="shared" si="184"/>
        <v>-5.1512054387309039E-3</v>
      </c>
      <c r="K634" s="59">
        <f t="shared" si="184"/>
        <v>-0.11822270683830957</v>
      </c>
      <c r="L634" s="58">
        <f t="shared" si="184"/>
        <v>-0.111744011679034</v>
      </c>
      <c r="M634" s="59">
        <f t="shared" si="184"/>
        <v>0.13335560893191623</v>
      </c>
      <c r="N634" s="60">
        <f t="shared" si="184"/>
        <v>0.48964448765152069</v>
      </c>
      <c r="O634" s="60">
        <f t="shared" si="184"/>
        <v>0.38980273317387476</v>
      </c>
      <c r="P634" s="32"/>
      <c r="Q634" s="61" t="s">
        <v>106</v>
      </c>
    </row>
    <row r="635" spans="2:17" x14ac:dyDescent="0.3">
      <c r="B635" s="117"/>
      <c r="D635" s="117"/>
      <c r="F635" s="117"/>
      <c r="H635" s="117"/>
      <c r="I635" s="108"/>
      <c r="J635" s="107"/>
      <c r="K635" s="108"/>
      <c r="L635" s="107"/>
      <c r="M635" s="108"/>
      <c r="N635" s="109">
        <f>N631/N623-1</f>
        <v>-1</v>
      </c>
      <c r="O635" s="109">
        <f>O631/O623-1</f>
        <v>-1</v>
      </c>
      <c r="P635" s="29"/>
      <c r="Q635" s="110" t="s">
        <v>107</v>
      </c>
    </row>
    <row r="636" spans="2:17" x14ac:dyDescent="0.3">
      <c r="B636" s="121">
        <f t="shared" ref="B636:O636" si="185">AVERAGE(B632:B635)</f>
        <v>0.1116382964991552</v>
      </c>
      <c r="C636" s="122">
        <f t="shared" si="185"/>
        <v>0.16561202251806206</v>
      </c>
      <c r="D636" s="121">
        <f t="shared" si="185"/>
        <v>-8.8808703986464232E-2</v>
      </c>
      <c r="E636" s="122">
        <f t="shared" si="185"/>
        <v>-9.2253928699778887E-2</v>
      </c>
      <c r="F636" s="121">
        <f t="shared" si="185"/>
        <v>-0.13269361694754467</v>
      </c>
      <c r="G636" s="122">
        <f t="shared" si="185"/>
        <v>-0.15804822524248083</v>
      </c>
      <c r="H636" s="121">
        <f t="shared" si="185"/>
        <v>-9.5588947977375827E-2</v>
      </c>
      <c r="I636" s="122">
        <f t="shared" si="185"/>
        <v>-7.2687687422500827E-2</v>
      </c>
      <c r="J636" s="62">
        <f t="shared" si="185"/>
        <v>6.7436377239647849E-2</v>
      </c>
      <c r="K636" s="63">
        <f t="shared" si="185"/>
        <v>-9.3259204109099728E-2</v>
      </c>
      <c r="L636" s="62">
        <f t="shared" si="185"/>
        <v>-4.5167098721961486E-2</v>
      </c>
      <c r="M636" s="63">
        <f t="shared" si="185"/>
        <v>0.17830873640520808</v>
      </c>
      <c r="N636" s="64">
        <f t="shared" si="185"/>
        <v>0.10619960891352387</v>
      </c>
      <c r="O636" s="64">
        <f t="shared" si="185"/>
        <v>9.6988413737899459E-2</v>
      </c>
      <c r="P636" s="32"/>
      <c r="Q636" s="61" t="s">
        <v>108</v>
      </c>
    </row>
    <row r="637" spans="2:17" x14ac:dyDescent="0.3">
      <c r="B637" s="217" t="s">
        <v>109</v>
      </c>
      <c r="C637" s="218"/>
      <c r="D637" s="218"/>
      <c r="E637" s="218"/>
      <c r="F637" s="218"/>
      <c r="G637" s="218"/>
      <c r="H637" s="218"/>
      <c r="I637" s="218"/>
      <c r="J637" s="218"/>
      <c r="K637" s="218"/>
      <c r="L637" s="218"/>
      <c r="M637" s="218"/>
      <c r="N637" s="218"/>
      <c r="O637" s="158"/>
      <c r="P637" s="29"/>
      <c r="Q637" s="100"/>
    </row>
    <row r="638" spans="2:17" s="3" customFormat="1" ht="14.25" x14ac:dyDescent="0.2">
      <c r="B638" s="65"/>
      <c r="C638" s="66">
        <f>+B$614+B638</f>
        <v>2</v>
      </c>
      <c r="D638" s="66">
        <f t="shared" ref="D638:O638" si="186">+C$614+C638</f>
        <v>4.5</v>
      </c>
      <c r="E638" s="66">
        <f t="shared" si="186"/>
        <v>7</v>
      </c>
      <c r="F638" s="66">
        <f t="shared" si="186"/>
        <v>9.5</v>
      </c>
      <c r="G638" s="66">
        <f t="shared" si="186"/>
        <v>12.5</v>
      </c>
      <c r="H638" s="66">
        <f t="shared" si="186"/>
        <v>16</v>
      </c>
      <c r="I638" s="66">
        <f t="shared" si="186"/>
        <v>20</v>
      </c>
      <c r="J638" s="66">
        <f t="shared" si="186"/>
        <v>24</v>
      </c>
      <c r="K638" s="66">
        <f t="shared" si="186"/>
        <v>28</v>
      </c>
      <c r="L638" s="66">
        <f t="shared" si="186"/>
        <v>32</v>
      </c>
      <c r="M638" s="66">
        <f t="shared" si="186"/>
        <v>36</v>
      </c>
      <c r="N638" s="67">
        <f t="shared" si="186"/>
        <v>41</v>
      </c>
      <c r="O638" s="67">
        <f t="shared" si="186"/>
        <v>43.5</v>
      </c>
      <c r="P638" s="32"/>
      <c r="Q638" s="37" t="s">
        <v>110</v>
      </c>
    </row>
    <row r="639" spans="2:17" s="3" customFormat="1" ht="14.25" x14ac:dyDescent="0.2">
      <c r="B639" s="68">
        <f>+B$623+B638</f>
        <v>68.489999999999995</v>
      </c>
      <c r="C639" s="69">
        <f t="shared" ref="C639:O639" si="187">+C$623+C638</f>
        <v>66.17</v>
      </c>
      <c r="D639" s="69">
        <f t="shared" si="187"/>
        <v>103.57</v>
      </c>
      <c r="E639" s="69">
        <f t="shared" si="187"/>
        <v>128.49</v>
      </c>
      <c r="F639" s="69">
        <f t="shared" si="187"/>
        <v>167.52</v>
      </c>
      <c r="G639" s="69">
        <f t="shared" si="187"/>
        <v>199.01</v>
      </c>
      <c r="H639" s="69">
        <f t="shared" si="187"/>
        <v>213.71</v>
      </c>
      <c r="I639" s="69">
        <f t="shared" si="187"/>
        <v>211.98</v>
      </c>
      <c r="J639" s="69">
        <f t="shared" si="187"/>
        <v>199.09</v>
      </c>
      <c r="K639" s="69">
        <f t="shared" si="187"/>
        <v>228.61</v>
      </c>
      <c r="L639" s="69">
        <f t="shared" si="187"/>
        <v>239.11</v>
      </c>
      <c r="M639" s="69">
        <f t="shared" si="187"/>
        <v>205.6</v>
      </c>
      <c r="N639" s="70">
        <f t="shared" si="187"/>
        <v>139.88</v>
      </c>
      <c r="O639" s="70">
        <f t="shared" si="187"/>
        <v>162</v>
      </c>
      <c r="P639" s="32"/>
      <c r="Q639" s="37" t="s">
        <v>111</v>
      </c>
    </row>
    <row r="640" spans="2:17" s="3" customFormat="1" ht="14.25" x14ac:dyDescent="0.2">
      <c r="B640" s="83"/>
      <c r="I640" s="71"/>
      <c r="J640" s="71"/>
      <c r="K640" s="71"/>
      <c r="L640" s="71"/>
      <c r="M640" s="71"/>
      <c r="N640" s="72">
        <f>+N639/B639-1</f>
        <v>1.0423419477295957</v>
      </c>
      <c r="O640" s="72">
        <f>+O639/C639-1</f>
        <v>1.4482393834063774</v>
      </c>
      <c r="P640" s="32"/>
      <c r="Q640" s="73" t="s">
        <v>112</v>
      </c>
    </row>
    <row r="641" spans="1:17" s="80" customFormat="1" ht="14.25" x14ac:dyDescent="0.2">
      <c r="A641" s="74"/>
      <c r="B641" s="75"/>
      <c r="C641" s="76">
        <f>RATE(C$346-$B$346,,-$B639,C639)</f>
        <v>-3.3873558183676274E-2</v>
      </c>
      <c r="D641" s="76">
        <f t="shared" ref="D641:O641" si="188">RATE(D$346-$B$346,,-$B639,D639)</f>
        <v>0.2297119828690769</v>
      </c>
      <c r="E641" s="76">
        <f t="shared" si="188"/>
        <v>0.23333404790101478</v>
      </c>
      <c r="F641" s="76">
        <f t="shared" si="188"/>
        <v>0.2505753800891406</v>
      </c>
      <c r="G641" s="76">
        <f t="shared" si="188"/>
        <v>0.23779734464761551</v>
      </c>
      <c r="H641" s="76">
        <f t="shared" si="188"/>
        <v>0.20883292306995596</v>
      </c>
      <c r="I641" s="76">
        <f t="shared" si="188"/>
        <v>0.1751556387575437</v>
      </c>
      <c r="J641" s="76">
        <f t="shared" si="188"/>
        <v>0.14268831155277426</v>
      </c>
      <c r="K641" s="76">
        <f t="shared" si="188"/>
        <v>0.14330767126817268</v>
      </c>
      <c r="L641" s="76">
        <f t="shared" si="188"/>
        <v>0.13317518977801457</v>
      </c>
      <c r="M641" s="76">
        <f t="shared" si="188"/>
        <v>0.10509504410306748</v>
      </c>
      <c r="N641" s="77">
        <f t="shared" si="188"/>
        <v>6.1314354317336089E-2</v>
      </c>
      <c r="O641" s="77">
        <f t="shared" si="188"/>
        <v>6.8465746158587026E-2</v>
      </c>
      <c r="P641" s="78"/>
      <c r="Q641" s="79" t="s">
        <v>113</v>
      </c>
    </row>
    <row r="642" spans="1:17" s="3" customFormat="1" ht="14.25" x14ac:dyDescent="0.2">
      <c r="B642" s="65"/>
      <c r="C642" s="66"/>
      <c r="D642" s="66">
        <f t="shared" ref="D642:O642" si="189">+C$614+C642</f>
        <v>2.5</v>
      </c>
      <c r="E642" s="66">
        <f t="shared" si="189"/>
        <v>5</v>
      </c>
      <c r="F642" s="66">
        <f t="shared" si="189"/>
        <v>7.5</v>
      </c>
      <c r="G642" s="66">
        <f t="shared" si="189"/>
        <v>10.5</v>
      </c>
      <c r="H642" s="66">
        <f t="shared" si="189"/>
        <v>14</v>
      </c>
      <c r="I642" s="66">
        <f t="shared" si="189"/>
        <v>18</v>
      </c>
      <c r="J642" s="66">
        <f t="shared" si="189"/>
        <v>22</v>
      </c>
      <c r="K642" s="66">
        <f t="shared" si="189"/>
        <v>26</v>
      </c>
      <c r="L642" s="66">
        <f t="shared" si="189"/>
        <v>30</v>
      </c>
      <c r="M642" s="66">
        <f t="shared" si="189"/>
        <v>34</v>
      </c>
      <c r="N642" s="67">
        <f t="shared" si="189"/>
        <v>39</v>
      </c>
      <c r="O642" s="67">
        <f t="shared" si="189"/>
        <v>41.5</v>
      </c>
      <c r="P642" s="32"/>
      <c r="Q642" s="37" t="s">
        <v>110</v>
      </c>
    </row>
    <row r="643" spans="1:17" s="3" customFormat="1" ht="14.25" x14ac:dyDescent="0.2">
      <c r="B643" s="68"/>
      <c r="C643" s="69">
        <f t="shared" ref="C643:O643" si="190">+C$623+C642</f>
        <v>64.17</v>
      </c>
      <c r="D643" s="69">
        <f t="shared" si="190"/>
        <v>101.57</v>
      </c>
      <c r="E643" s="69">
        <f t="shared" si="190"/>
        <v>126.49</v>
      </c>
      <c r="F643" s="69">
        <f t="shared" si="190"/>
        <v>165.52</v>
      </c>
      <c r="G643" s="69">
        <f t="shared" si="190"/>
        <v>197.01</v>
      </c>
      <c r="H643" s="69">
        <f t="shared" si="190"/>
        <v>211.71</v>
      </c>
      <c r="I643" s="69">
        <f t="shared" si="190"/>
        <v>209.98</v>
      </c>
      <c r="J643" s="69">
        <f t="shared" si="190"/>
        <v>197.09</v>
      </c>
      <c r="K643" s="69">
        <f t="shared" si="190"/>
        <v>226.61</v>
      </c>
      <c r="L643" s="69">
        <f t="shared" si="190"/>
        <v>237.11</v>
      </c>
      <c r="M643" s="69">
        <f t="shared" si="190"/>
        <v>203.6</v>
      </c>
      <c r="N643" s="70">
        <f t="shared" si="190"/>
        <v>137.88</v>
      </c>
      <c r="O643" s="70">
        <f t="shared" si="190"/>
        <v>160</v>
      </c>
      <c r="P643" s="32"/>
      <c r="Q643" s="37" t="s">
        <v>111</v>
      </c>
    </row>
    <row r="644" spans="1:17" s="3" customFormat="1" ht="14.25" x14ac:dyDescent="0.2">
      <c r="B644" s="83"/>
      <c r="I644" s="71"/>
      <c r="J644" s="71"/>
      <c r="K644" s="71"/>
      <c r="L644" s="71"/>
      <c r="M644" s="71"/>
      <c r="N644" s="72">
        <f>+N643/C643-1</f>
        <v>1.1486676016830293</v>
      </c>
      <c r="O644" s="72">
        <f>+O643/D643-1</f>
        <v>0.57526828788027973</v>
      </c>
      <c r="P644" s="32"/>
      <c r="Q644" s="73" t="s">
        <v>112</v>
      </c>
    </row>
    <row r="645" spans="1:17" s="80" customFormat="1" ht="14.25" x14ac:dyDescent="0.2">
      <c r="A645" s="74"/>
      <c r="B645" s="75"/>
      <c r="C645" s="76"/>
      <c r="D645" s="76">
        <f>RATE(D$346-$C$346,,-$C643,D643)</f>
        <v>0.582826866136824</v>
      </c>
      <c r="E645" s="76">
        <f t="shared" ref="E645:O645" si="191">RATE(E$346-$C$346,,-$C643,E643)</f>
        <v>0.40398373523844194</v>
      </c>
      <c r="F645" s="76">
        <f t="shared" si="191"/>
        <v>0.37142737070651127</v>
      </c>
      <c r="G645" s="76">
        <f t="shared" si="191"/>
        <v>0.32369844271509296</v>
      </c>
      <c r="H645" s="76">
        <f t="shared" si="191"/>
        <v>0.26964371327556252</v>
      </c>
      <c r="I645" s="76">
        <f t="shared" si="191"/>
        <v>0.21844982154247058</v>
      </c>
      <c r="J645" s="76">
        <f t="shared" si="191"/>
        <v>0.1738671133378285</v>
      </c>
      <c r="K645" s="76">
        <f t="shared" si="191"/>
        <v>0.17082875224470254</v>
      </c>
      <c r="L645" s="76">
        <f t="shared" si="191"/>
        <v>0.15629500059890766</v>
      </c>
      <c r="M645" s="76">
        <f t="shared" si="191"/>
        <v>0.12239202816577459</v>
      </c>
      <c r="N645" s="77">
        <f t="shared" si="191"/>
        <v>7.2005968206663801E-2</v>
      </c>
      <c r="O645" s="77">
        <f t="shared" si="191"/>
        <v>7.9109862913069068E-2</v>
      </c>
      <c r="P645" s="78"/>
      <c r="Q645" s="79" t="s">
        <v>113</v>
      </c>
    </row>
    <row r="646" spans="1:17" s="3" customFormat="1" ht="14.25" x14ac:dyDescent="0.2">
      <c r="B646" s="65"/>
      <c r="C646" s="66"/>
      <c r="D646" s="66"/>
      <c r="E646" s="66">
        <f t="shared" ref="E646:O646" si="192">+D$614+D646</f>
        <v>2.5</v>
      </c>
      <c r="F646" s="66">
        <f t="shared" si="192"/>
        <v>5</v>
      </c>
      <c r="G646" s="66">
        <f t="shared" si="192"/>
        <v>8</v>
      </c>
      <c r="H646" s="66">
        <f t="shared" si="192"/>
        <v>11.5</v>
      </c>
      <c r="I646" s="66">
        <f t="shared" si="192"/>
        <v>15.5</v>
      </c>
      <c r="J646" s="66">
        <f t="shared" si="192"/>
        <v>19.5</v>
      </c>
      <c r="K646" s="66">
        <f t="shared" si="192"/>
        <v>23.5</v>
      </c>
      <c r="L646" s="66">
        <f t="shared" si="192"/>
        <v>27.5</v>
      </c>
      <c r="M646" s="66">
        <f t="shared" si="192"/>
        <v>31.5</v>
      </c>
      <c r="N646" s="67">
        <f t="shared" si="192"/>
        <v>36.5</v>
      </c>
      <c r="O646" s="67">
        <f t="shared" si="192"/>
        <v>39</v>
      </c>
      <c r="P646" s="32"/>
      <c r="Q646" s="37" t="s">
        <v>110</v>
      </c>
    </row>
    <row r="647" spans="1:17" s="3" customFormat="1" ht="14.25" x14ac:dyDescent="0.2">
      <c r="B647" s="68"/>
      <c r="C647" s="69"/>
      <c r="D647" s="69">
        <f t="shared" ref="D647:O647" si="193">+D$623+D646</f>
        <v>99.07</v>
      </c>
      <c r="E647" s="69">
        <f t="shared" si="193"/>
        <v>123.99</v>
      </c>
      <c r="F647" s="69">
        <f t="shared" si="193"/>
        <v>163.02000000000001</v>
      </c>
      <c r="G647" s="69">
        <f t="shared" si="193"/>
        <v>194.51</v>
      </c>
      <c r="H647" s="69">
        <f t="shared" si="193"/>
        <v>209.21</v>
      </c>
      <c r="I647" s="69">
        <f t="shared" si="193"/>
        <v>207.48</v>
      </c>
      <c r="J647" s="69">
        <f t="shared" si="193"/>
        <v>194.59</v>
      </c>
      <c r="K647" s="69">
        <f t="shared" si="193"/>
        <v>224.11</v>
      </c>
      <c r="L647" s="69">
        <f t="shared" si="193"/>
        <v>234.61</v>
      </c>
      <c r="M647" s="69">
        <f t="shared" si="193"/>
        <v>201.1</v>
      </c>
      <c r="N647" s="70">
        <f t="shared" si="193"/>
        <v>135.38</v>
      </c>
      <c r="O647" s="70">
        <f t="shared" si="193"/>
        <v>157.5</v>
      </c>
      <c r="P647" s="32"/>
      <c r="Q647" s="37" t="s">
        <v>111</v>
      </c>
    </row>
    <row r="648" spans="1:17" s="3" customFormat="1" ht="14.25" x14ac:dyDescent="0.2">
      <c r="B648" s="83"/>
      <c r="I648" s="71"/>
      <c r="J648" s="71"/>
      <c r="K648" s="71"/>
      <c r="L648" s="71"/>
      <c r="M648" s="71"/>
      <c r="N648" s="72">
        <f>+N647/D647-1</f>
        <v>0.36650852932270106</v>
      </c>
      <c r="O648" s="72">
        <f>+O647/E647-1</f>
        <v>0.27026373094604406</v>
      </c>
      <c r="P648" s="32"/>
      <c r="Q648" s="73" t="s">
        <v>112</v>
      </c>
    </row>
    <row r="649" spans="1:17" s="80" customFormat="1" ht="14.25" x14ac:dyDescent="0.2">
      <c r="A649" s="74"/>
      <c r="B649" s="75"/>
      <c r="C649" s="76"/>
      <c r="D649" s="76"/>
      <c r="E649" s="76">
        <f>RATE(E$346-$D$346,,-$D647,E647)</f>
        <v>0.25153931563540943</v>
      </c>
      <c r="F649" s="76">
        <f t="shared" ref="F649:O649" si="194">RATE(F$346-$D$346,,-$D647,F647)</f>
        <v>0.28277167865913655</v>
      </c>
      <c r="G649" s="76">
        <f t="shared" si="194"/>
        <v>0.25217950234099334</v>
      </c>
      <c r="H649" s="76">
        <f t="shared" si="194"/>
        <v>0.20548016566609956</v>
      </c>
      <c r="I649" s="76">
        <f t="shared" si="194"/>
        <v>0.15932930863989928</v>
      </c>
      <c r="J649" s="76">
        <f t="shared" si="194"/>
        <v>0.11908496032477364</v>
      </c>
      <c r="K649" s="76">
        <f t="shared" si="194"/>
        <v>0.1236875829011593</v>
      </c>
      <c r="L649" s="76">
        <f t="shared" si="194"/>
        <v>0.11378289672034074</v>
      </c>
      <c r="M649" s="76">
        <f t="shared" si="194"/>
        <v>8.1840717518232353E-2</v>
      </c>
      <c r="N649" s="77">
        <f t="shared" si="194"/>
        <v>3.1718539491127955E-2</v>
      </c>
      <c r="O649" s="77">
        <f t="shared" si="194"/>
        <v>4.3046068533047904E-2</v>
      </c>
      <c r="P649" s="78"/>
      <c r="Q649" s="79" t="s">
        <v>113</v>
      </c>
    </row>
    <row r="650" spans="1:17" s="3" customFormat="1" ht="14.25" x14ac:dyDescent="0.2">
      <c r="B650" s="65"/>
      <c r="C650" s="66"/>
      <c r="D650" s="66"/>
      <c r="E650" s="66"/>
      <c r="F650" s="66">
        <f t="shared" ref="F650:O650" si="195">+E$614+E650</f>
        <v>2.5</v>
      </c>
      <c r="G650" s="66">
        <f t="shared" si="195"/>
        <v>5.5</v>
      </c>
      <c r="H650" s="66">
        <f t="shared" si="195"/>
        <v>9</v>
      </c>
      <c r="I650" s="66">
        <f t="shared" si="195"/>
        <v>13</v>
      </c>
      <c r="J650" s="66">
        <f t="shared" si="195"/>
        <v>17</v>
      </c>
      <c r="K650" s="66">
        <f t="shared" si="195"/>
        <v>21</v>
      </c>
      <c r="L650" s="66">
        <f t="shared" si="195"/>
        <v>25</v>
      </c>
      <c r="M650" s="66">
        <f t="shared" si="195"/>
        <v>29</v>
      </c>
      <c r="N650" s="67">
        <f t="shared" si="195"/>
        <v>34</v>
      </c>
      <c r="O650" s="67">
        <f t="shared" si="195"/>
        <v>36.5</v>
      </c>
      <c r="P650" s="32"/>
      <c r="Q650" s="37" t="s">
        <v>110</v>
      </c>
    </row>
    <row r="651" spans="1:17" s="3" customFormat="1" ht="14.25" x14ac:dyDescent="0.2">
      <c r="B651" s="68"/>
      <c r="C651" s="69"/>
      <c r="D651" s="69"/>
      <c r="E651" s="69">
        <f t="shared" ref="E651:O651" si="196">+E$623+E650</f>
        <v>121.49</v>
      </c>
      <c r="F651" s="69">
        <f t="shared" si="196"/>
        <v>160.52000000000001</v>
      </c>
      <c r="G651" s="69">
        <f t="shared" si="196"/>
        <v>192.01</v>
      </c>
      <c r="H651" s="69">
        <f t="shared" si="196"/>
        <v>206.71</v>
      </c>
      <c r="I651" s="69">
        <f t="shared" si="196"/>
        <v>204.98</v>
      </c>
      <c r="J651" s="69">
        <f t="shared" si="196"/>
        <v>192.09</v>
      </c>
      <c r="K651" s="69">
        <f t="shared" si="196"/>
        <v>221.61</v>
      </c>
      <c r="L651" s="69">
        <f t="shared" si="196"/>
        <v>232.11</v>
      </c>
      <c r="M651" s="69">
        <f t="shared" si="196"/>
        <v>198.6</v>
      </c>
      <c r="N651" s="70">
        <f t="shared" si="196"/>
        <v>132.88</v>
      </c>
      <c r="O651" s="70">
        <f t="shared" si="196"/>
        <v>155</v>
      </c>
      <c r="P651" s="32"/>
      <c r="Q651" s="37" t="s">
        <v>111</v>
      </c>
    </row>
    <row r="652" spans="1:17" s="3" customFormat="1" ht="14.25" x14ac:dyDescent="0.2">
      <c r="B652" s="83"/>
      <c r="I652" s="71"/>
      <c r="J652" s="71"/>
      <c r="K652" s="71"/>
      <c r="L652" s="71"/>
      <c r="M652" s="71"/>
      <c r="N652" s="72">
        <f>+N651/E651-1</f>
        <v>9.3752572228166908E-2</v>
      </c>
      <c r="O652" s="72">
        <f>+O651/F651-1</f>
        <v>-3.438823822576631E-2</v>
      </c>
      <c r="P652" s="32"/>
      <c r="Q652" s="73" t="s">
        <v>112</v>
      </c>
    </row>
    <row r="653" spans="1:17" s="80" customFormat="1" ht="14.25" x14ac:dyDescent="0.2">
      <c r="A653" s="74"/>
      <c r="B653" s="75"/>
      <c r="C653" s="76"/>
      <c r="D653" s="76"/>
      <c r="E653" s="76"/>
      <c r="F653" s="76">
        <f>RATE(F$346-$E$346,,-$E651,F651)</f>
        <v>0.32126100913655464</v>
      </c>
      <c r="G653" s="76">
        <f t="shared" ref="G653:O653" si="197">RATE(G$346-$E$346,,-$E651,G651)</f>
        <v>0.25716319428365519</v>
      </c>
      <c r="H653" s="76">
        <f t="shared" si="197"/>
        <v>0.19382403529082418</v>
      </c>
      <c r="I653" s="76">
        <f t="shared" si="197"/>
        <v>0.13970574952136461</v>
      </c>
      <c r="J653" s="76">
        <f t="shared" si="197"/>
        <v>9.5955309254093596E-2</v>
      </c>
      <c r="K653" s="76">
        <f t="shared" si="197"/>
        <v>0.10537117943626652</v>
      </c>
      <c r="L653" s="76">
        <f t="shared" si="197"/>
        <v>9.6894250114907113E-2</v>
      </c>
      <c r="M653" s="76">
        <f t="shared" si="197"/>
        <v>6.3358823296217684E-2</v>
      </c>
      <c r="N653" s="77">
        <f t="shared" si="197"/>
        <v>1.0006905370898708E-2</v>
      </c>
      <c r="O653" s="77">
        <f t="shared" si="197"/>
        <v>2.4658428131865171E-2</v>
      </c>
      <c r="P653" s="78"/>
      <c r="Q653" s="79" t="s">
        <v>113</v>
      </c>
    </row>
    <row r="654" spans="1:17" s="3" customFormat="1" ht="14.25" x14ac:dyDescent="0.2">
      <c r="B654" s="65"/>
      <c r="C654" s="66"/>
      <c r="D654" s="66"/>
      <c r="E654" s="66"/>
      <c r="F654" s="66"/>
      <c r="G654" s="66">
        <f t="shared" ref="G654:O654" si="198">+F$614+F654</f>
        <v>3</v>
      </c>
      <c r="H654" s="66">
        <f t="shared" si="198"/>
        <v>6.5</v>
      </c>
      <c r="I654" s="66">
        <f t="shared" si="198"/>
        <v>10.5</v>
      </c>
      <c r="J654" s="66">
        <f t="shared" si="198"/>
        <v>14.5</v>
      </c>
      <c r="K654" s="66">
        <f t="shared" si="198"/>
        <v>18.5</v>
      </c>
      <c r="L654" s="66">
        <f t="shared" si="198"/>
        <v>22.5</v>
      </c>
      <c r="M654" s="66">
        <f t="shared" si="198"/>
        <v>26.5</v>
      </c>
      <c r="N654" s="67">
        <f t="shared" si="198"/>
        <v>31.5</v>
      </c>
      <c r="O654" s="67">
        <f t="shared" si="198"/>
        <v>34</v>
      </c>
      <c r="P654" s="32"/>
      <c r="Q654" s="37" t="s">
        <v>110</v>
      </c>
    </row>
    <row r="655" spans="1:17" s="3" customFormat="1" ht="14.25" x14ac:dyDescent="0.2">
      <c r="B655" s="68"/>
      <c r="C655" s="69"/>
      <c r="D655" s="69"/>
      <c r="E655" s="69"/>
      <c r="F655" s="69">
        <f t="shared" ref="F655:O655" si="199">+F$623+F654</f>
        <v>158.02000000000001</v>
      </c>
      <c r="G655" s="69">
        <f t="shared" si="199"/>
        <v>189.51</v>
      </c>
      <c r="H655" s="69">
        <f t="shared" si="199"/>
        <v>204.21</v>
      </c>
      <c r="I655" s="69">
        <f t="shared" si="199"/>
        <v>202.48</v>
      </c>
      <c r="J655" s="69">
        <f t="shared" si="199"/>
        <v>189.59</v>
      </c>
      <c r="K655" s="69">
        <f t="shared" si="199"/>
        <v>219.11</v>
      </c>
      <c r="L655" s="69">
        <f t="shared" si="199"/>
        <v>229.61</v>
      </c>
      <c r="M655" s="69">
        <f t="shared" si="199"/>
        <v>196.1</v>
      </c>
      <c r="N655" s="70">
        <f t="shared" si="199"/>
        <v>130.38</v>
      </c>
      <c r="O655" s="70">
        <f t="shared" si="199"/>
        <v>152.5</v>
      </c>
      <c r="P655" s="32"/>
      <c r="Q655" s="37" t="s">
        <v>111</v>
      </c>
    </row>
    <row r="656" spans="1:17" s="3" customFormat="1" ht="14.25" x14ac:dyDescent="0.2">
      <c r="B656" s="83"/>
      <c r="I656" s="71"/>
      <c r="J656" s="71"/>
      <c r="K656" s="71"/>
      <c r="L656" s="71"/>
      <c r="M656" s="71"/>
      <c r="N656" s="72">
        <f>+N655/F655-1</f>
        <v>-0.17491456777623093</v>
      </c>
      <c r="O656" s="72">
        <f>+O655/G655-1</f>
        <v>-0.19529312437338398</v>
      </c>
      <c r="P656" s="32"/>
      <c r="Q656" s="73" t="s">
        <v>112</v>
      </c>
    </row>
    <row r="657" spans="1:17" s="80" customFormat="1" ht="14.25" x14ac:dyDescent="0.2">
      <c r="A657" s="74"/>
      <c r="B657" s="75"/>
      <c r="C657" s="76"/>
      <c r="D657" s="76"/>
      <c r="E657" s="76"/>
      <c r="F657" s="76"/>
      <c r="G657" s="76">
        <f>RATE(G$346-$F$346,,-$F655,G655)</f>
        <v>0.19927857233261592</v>
      </c>
      <c r="H657" s="76">
        <f t="shared" ref="H657:O657" si="200">RATE(H$346-$F$346,,-$F655,H655)</f>
        <v>0.13679583547263977</v>
      </c>
      <c r="I657" s="76">
        <f t="shared" si="200"/>
        <v>8.6150546109071732E-2</v>
      </c>
      <c r="J657" s="76">
        <f t="shared" si="200"/>
        <v>4.6588220241965968E-2</v>
      </c>
      <c r="K657" s="76">
        <f t="shared" si="200"/>
        <v>6.7554432982553217E-2</v>
      </c>
      <c r="L657" s="76">
        <f t="shared" si="200"/>
        <v>6.4256856603944854E-2</v>
      </c>
      <c r="M657" s="76">
        <f t="shared" si="200"/>
        <v>3.1323886588443761E-2</v>
      </c>
      <c r="N657" s="77">
        <f t="shared" si="200"/>
        <v>-2.3747037219806675E-2</v>
      </c>
      <c r="O657" s="77">
        <f t="shared" si="200"/>
        <v>-3.9429849675770325E-3</v>
      </c>
      <c r="P657" s="78"/>
      <c r="Q657" s="79" t="s">
        <v>113</v>
      </c>
    </row>
    <row r="658" spans="1:17" s="3" customFormat="1" ht="14.25" x14ac:dyDescent="0.2">
      <c r="B658" s="65"/>
      <c r="C658" s="66"/>
      <c r="D658" s="66"/>
      <c r="E658" s="66"/>
      <c r="F658" s="66"/>
      <c r="G658" s="66"/>
      <c r="H658" s="66">
        <f t="shared" ref="H658:O658" si="201">+G$614+G658</f>
        <v>3.5</v>
      </c>
      <c r="I658" s="66">
        <f t="shared" si="201"/>
        <v>7.5</v>
      </c>
      <c r="J658" s="66">
        <f t="shared" si="201"/>
        <v>11.5</v>
      </c>
      <c r="K658" s="66">
        <f t="shared" si="201"/>
        <v>15.5</v>
      </c>
      <c r="L658" s="66">
        <f t="shared" si="201"/>
        <v>19.5</v>
      </c>
      <c r="M658" s="66">
        <f t="shared" si="201"/>
        <v>23.5</v>
      </c>
      <c r="N658" s="67">
        <f t="shared" si="201"/>
        <v>28.5</v>
      </c>
      <c r="O658" s="67">
        <f t="shared" si="201"/>
        <v>31</v>
      </c>
      <c r="P658" s="32"/>
      <c r="Q658" s="37" t="s">
        <v>110</v>
      </c>
    </row>
    <row r="659" spans="1:17" s="3" customFormat="1" ht="14.25" x14ac:dyDescent="0.2">
      <c r="B659" s="68"/>
      <c r="C659" s="69"/>
      <c r="D659" s="69"/>
      <c r="E659" s="69"/>
      <c r="F659" s="69"/>
      <c r="G659" s="69">
        <f t="shared" ref="G659:O659" si="202">+G$623+G658</f>
        <v>186.51</v>
      </c>
      <c r="H659" s="69">
        <f t="shared" si="202"/>
        <v>201.21</v>
      </c>
      <c r="I659" s="69">
        <f t="shared" si="202"/>
        <v>199.48</v>
      </c>
      <c r="J659" s="69">
        <f t="shared" si="202"/>
        <v>186.59</v>
      </c>
      <c r="K659" s="69">
        <f t="shared" si="202"/>
        <v>216.11</v>
      </c>
      <c r="L659" s="69">
        <f t="shared" si="202"/>
        <v>226.61</v>
      </c>
      <c r="M659" s="69">
        <f t="shared" si="202"/>
        <v>193.1</v>
      </c>
      <c r="N659" s="70">
        <f t="shared" si="202"/>
        <v>127.38</v>
      </c>
      <c r="O659" s="70">
        <f t="shared" si="202"/>
        <v>149.5</v>
      </c>
      <c r="P659" s="32"/>
      <c r="Q659" s="37" t="s">
        <v>111</v>
      </c>
    </row>
    <row r="660" spans="1:17" s="3" customFormat="1" ht="14.25" x14ac:dyDescent="0.2">
      <c r="B660" s="83"/>
      <c r="I660" s="71"/>
      <c r="J660" s="71"/>
      <c r="K660" s="71"/>
      <c r="L660" s="71"/>
      <c r="M660" s="71"/>
      <c r="N660" s="72">
        <f>+N659/G659-1</f>
        <v>-0.3170339391989706</v>
      </c>
      <c r="O660" s="72">
        <f>+O659/H659-1</f>
        <v>-0.25699517916604542</v>
      </c>
      <c r="P660" s="32"/>
      <c r="Q660" s="73" t="s">
        <v>112</v>
      </c>
    </row>
    <row r="661" spans="1:17" s="80" customFormat="1" ht="14.25" x14ac:dyDescent="0.2">
      <c r="A661" s="74"/>
      <c r="B661" s="75"/>
      <c r="C661" s="76"/>
      <c r="D661" s="76"/>
      <c r="E661" s="76"/>
      <c r="F661" s="76"/>
      <c r="G661" s="76"/>
      <c r="H661" s="76">
        <f>RATE(H$346-$G$346,,-$G659,H659)</f>
        <v>7.8816149268135752E-2</v>
      </c>
      <c r="I661" s="76">
        <f t="shared" ref="I661:O661" si="203">RATE(I$346-$G$346,,-$G659,I659)</f>
        <v>3.4185915208273437E-2</v>
      </c>
      <c r="J661" s="76">
        <f t="shared" si="203"/>
        <v>1.4295670398137999E-4</v>
      </c>
      <c r="K661" s="76">
        <f t="shared" si="203"/>
        <v>3.751213567599012E-2</v>
      </c>
      <c r="L661" s="76">
        <f t="shared" si="203"/>
        <v>3.9717585902653577E-2</v>
      </c>
      <c r="M661" s="76">
        <f t="shared" si="203"/>
        <v>5.8040004015684384E-3</v>
      </c>
      <c r="N661" s="77">
        <f t="shared" si="203"/>
        <v>-5.3015802786390953E-2</v>
      </c>
      <c r="O661" s="77">
        <f t="shared" si="203"/>
        <v>-2.7269835043171122E-2</v>
      </c>
      <c r="P661" s="78"/>
      <c r="Q661" s="79" t="s">
        <v>113</v>
      </c>
    </row>
    <row r="662" spans="1:17" s="3" customFormat="1" ht="14.25" x14ac:dyDescent="0.2">
      <c r="B662" s="65"/>
      <c r="C662" s="66"/>
      <c r="D662" s="66"/>
      <c r="E662" s="66"/>
      <c r="F662" s="66"/>
      <c r="G662" s="66"/>
      <c r="H662" s="66"/>
      <c r="I662" s="66">
        <f t="shared" ref="I662:O662" si="204">+H$614+H662</f>
        <v>4</v>
      </c>
      <c r="J662" s="66">
        <f t="shared" si="204"/>
        <v>8</v>
      </c>
      <c r="K662" s="66">
        <f t="shared" si="204"/>
        <v>12</v>
      </c>
      <c r="L662" s="66">
        <f t="shared" si="204"/>
        <v>16</v>
      </c>
      <c r="M662" s="66">
        <f t="shared" si="204"/>
        <v>20</v>
      </c>
      <c r="N662" s="67">
        <f t="shared" si="204"/>
        <v>25</v>
      </c>
      <c r="O662" s="67">
        <f t="shared" si="204"/>
        <v>27.5</v>
      </c>
      <c r="P662" s="32"/>
      <c r="Q662" s="37" t="s">
        <v>110</v>
      </c>
    </row>
    <row r="663" spans="1:17" s="3" customFormat="1" ht="14.25" x14ac:dyDescent="0.2">
      <c r="B663" s="68"/>
      <c r="C663" s="69"/>
      <c r="D663" s="69"/>
      <c r="E663" s="69"/>
      <c r="F663" s="69"/>
      <c r="G663" s="69"/>
      <c r="H663" s="69">
        <f t="shared" ref="H663:O663" si="205">+H$623+H662</f>
        <v>197.71</v>
      </c>
      <c r="I663" s="69">
        <f t="shared" si="205"/>
        <v>195.98</v>
      </c>
      <c r="J663" s="69">
        <f t="shared" si="205"/>
        <v>183.09</v>
      </c>
      <c r="K663" s="69">
        <f t="shared" si="205"/>
        <v>212.61</v>
      </c>
      <c r="L663" s="69">
        <f t="shared" si="205"/>
        <v>223.11</v>
      </c>
      <c r="M663" s="69">
        <f t="shared" si="205"/>
        <v>189.6</v>
      </c>
      <c r="N663" s="70">
        <f t="shared" si="205"/>
        <v>123.88</v>
      </c>
      <c r="O663" s="70">
        <f t="shared" si="205"/>
        <v>146</v>
      </c>
      <c r="P663" s="32"/>
      <c r="Q663" s="37" t="s">
        <v>111</v>
      </c>
    </row>
    <row r="664" spans="1:17" s="3" customFormat="1" ht="14.25" x14ac:dyDescent="0.2">
      <c r="B664" s="83"/>
      <c r="I664" s="71"/>
      <c r="J664" s="71"/>
      <c r="K664" s="71"/>
      <c r="L664" s="71"/>
      <c r="M664" s="71"/>
      <c r="N664" s="72">
        <f>+N663/H663-1</f>
        <v>-0.37342572454605238</v>
      </c>
      <c r="O664" s="72">
        <f>+O663/I663-1</f>
        <v>-0.25502602306357791</v>
      </c>
      <c r="P664" s="32"/>
      <c r="Q664" s="73" t="s">
        <v>112</v>
      </c>
    </row>
    <row r="665" spans="1:17" s="80" customFormat="1" ht="14.25" x14ac:dyDescent="0.2">
      <c r="A665" s="74"/>
      <c r="B665" s="75"/>
      <c r="C665" s="76"/>
      <c r="D665" s="76"/>
      <c r="E665" s="76"/>
      <c r="F665" s="76"/>
      <c r="G665" s="76"/>
      <c r="H665" s="76"/>
      <c r="I665" s="76">
        <f t="shared" ref="I665:O665" si="206">RATE(I$346-$H$346,,-$H663,I663)</f>
        <v>-8.7501896717415515E-3</v>
      </c>
      <c r="J665" s="76">
        <f t="shared" si="206"/>
        <v>-3.7683362710521709E-2</v>
      </c>
      <c r="K665" s="76">
        <f t="shared" si="206"/>
        <v>2.4515068734469282E-2</v>
      </c>
      <c r="L665" s="76">
        <f t="shared" si="206"/>
        <v>3.0677036402630291E-2</v>
      </c>
      <c r="M665" s="76">
        <f t="shared" si="206"/>
        <v>-8.3419553244854835E-3</v>
      </c>
      <c r="N665" s="77">
        <f t="shared" si="206"/>
        <v>-7.4956632927392713E-2</v>
      </c>
      <c r="O665" s="77">
        <f t="shared" si="206"/>
        <v>-4.2388893924702749E-2</v>
      </c>
      <c r="P665" s="78"/>
      <c r="Q665" s="79" t="s">
        <v>113</v>
      </c>
    </row>
    <row r="666" spans="1:17" s="3" customFormat="1" ht="14.25" x14ac:dyDescent="0.2">
      <c r="B666" s="65"/>
      <c r="C666" s="66"/>
      <c r="D666" s="66"/>
      <c r="E666" s="66"/>
      <c r="F666" s="66"/>
      <c r="G666" s="66"/>
      <c r="H666" s="66"/>
      <c r="I666" s="66"/>
      <c r="J666" s="66">
        <f t="shared" ref="J666:O666" si="207">+I$614+I666</f>
        <v>4</v>
      </c>
      <c r="K666" s="66">
        <f t="shared" si="207"/>
        <v>8</v>
      </c>
      <c r="L666" s="66">
        <f t="shared" si="207"/>
        <v>12</v>
      </c>
      <c r="M666" s="66">
        <f t="shared" si="207"/>
        <v>16</v>
      </c>
      <c r="N666" s="67">
        <f t="shared" si="207"/>
        <v>21</v>
      </c>
      <c r="O666" s="67">
        <f t="shared" si="207"/>
        <v>23.5</v>
      </c>
      <c r="P666" s="32"/>
      <c r="Q666" s="37" t="s">
        <v>110</v>
      </c>
    </row>
    <row r="667" spans="1:17" s="3" customFormat="1" ht="14.25" x14ac:dyDescent="0.2">
      <c r="B667" s="68"/>
      <c r="C667" s="69"/>
      <c r="D667" s="69"/>
      <c r="E667" s="69"/>
      <c r="F667" s="69"/>
      <c r="G667" s="69"/>
      <c r="H667" s="69"/>
      <c r="I667" s="69">
        <f t="shared" ref="I667:O667" si="208">+I$623+I666</f>
        <v>191.98</v>
      </c>
      <c r="J667" s="69">
        <f t="shared" si="208"/>
        <v>179.09</v>
      </c>
      <c r="K667" s="69">
        <f t="shared" si="208"/>
        <v>208.61</v>
      </c>
      <c r="L667" s="69">
        <f t="shared" si="208"/>
        <v>219.11</v>
      </c>
      <c r="M667" s="69">
        <f t="shared" si="208"/>
        <v>185.6</v>
      </c>
      <c r="N667" s="70">
        <f t="shared" si="208"/>
        <v>119.88</v>
      </c>
      <c r="O667" s="70">
        <f t="shared" si="208"/>
        <v>142</v>
      </c>
      <c r="P667" s="32"/>
      <c r="Q667" s="37" t="s">
        <v>111</v>
      </c>
    </row>
    <row r="668" spans="1:17" s="3" customFormat="1" ht="14.25" x14ac:dyDescent="0.2">
      <c r="B668" s="83"/>
      <c r="I668" s="71"/>
      <c r="J668" s="71"/>
      <c r="K668" s="71"/>
      <c r="L668" s="71"/>
      <c r="M668" s="71"/>
      <c r="N668" s="72">
        <f>+N667/I667-1</f>
        <v>-0.37555995416189181</v>
      </c>
      <c r="O668" s="72">
        <f>+O667/J667-1</f>
        <v>-0.20710257412474176</v>
      </c>
      <c r="P668" s="32"/>
      <c r="Q668" s="73" t="s">
        <v>112</v>
      </c>
    </row>
    <row r="669" spans="1:17" s="80" customFormat="1" ht="14.25" x14ac:dyDescent="0.2">
      <c r="A669" s="74"/>
      <c r="B669" s="75"/>
      <c r="C669" s="76"/>
      <c r="D669" s="76"/>
      <c r="E669" s="76"/>
      <c r="F669" s="76"/>
      <c r="G669" s="76"/>
      <c r="H669" s="76"/>
      <c r="I669" s="76"/>
      <c r="J669" s="76">
        <f t="shared" ref="J669:O669" si="209">RATE(J$346-$I$346,,-$I667,J667)</f>
        <v>-6.7142410667777916E-2</v>
      </c>
      <c r="K669" s="76">
        <f t="shared" si="209"/>
        <v>4.2412397579277811E-2</v>
      </c>
      <c r="L669" s="76">
        <f t="shared" si="209"/>
        <v>4.5045991682844289E-2</v>
      </c>
      <c r="M669" s="76">
        <f t="shared" si="209"/>
        <v>-8.4137495043673568E-3</v>
      </c>
      <c r="N669" s="77">
        <f t="shared" si="209"/>
        <v>-8.9881066172350116E-2</v>
      </c>
      <c r="O669" s="77">
        <f t="shared" si="209"/>
        <v>-4.9018519548288494E-2</v>
      </c>
      <c r="P669" s="78"/>
      <c r="Q669" s="79" t="s">
        <v>113</v>
      </c>
    </row>
    <row r="670" spans="1:17" s="3" customFormat="1" ht="14.25" x14ac:dyDescent="0.2">
      <c r="B670" s="65"/>
      <c r="C670" s="66"/>
      <c r="D670" s="66"/>
      <c r="E670" s="66"/>
      <c r="F670" s="66"/>
      <c r="G670" s="66"/>
      <c r="H670" s="66"/>
      <c r="I670" s="66"/>
      <c r="J670" s="66"/>
      <c r="K670" s="66">
        <f>+J$614+J670</f>
        <v>4</v>
      </c>
      <c r="L670" s="66">
        <f>+K$614+K670</f>
        <v>8</v>
      </c>
      <c r="M670" s="66">
        <f>+L$614+L670</f>
        <v>12</v>
      </c>
      <c r="N670" s="67">
        <f>+M$614+M670</f>
        <v>17</v>
      </c>
      <c r="O670" s="67">
        <f>+N$614+N670</f>
        <v>19.5</v>
      </c>
      <c r="P670" s="32"/>
      <c r="Q670" s="37" t="s">
        <v>110</v>
      </c>
    </row>
    <row r="671" spans="1:17" s="3" customFormat="1" ht="14.25" x14ac:dyDescent="0.2">
      <c r="B671" s="68"/>
      <c r="C671" s="69"/>
      <c r="D671" s="69"/>
      <c r="E671" s="69"/>
      <c r="F671" s="69"/>
      <c r="G671" s="69"/>
      <c r="H671" s="69"/>
      <c r="I671" s="69"/>
      <c r="J671" s="69">
        <f t="shared" ref="J671:O671" si="210">+J$623+J670</f>
        <v>175.09</v>
      </c>
      <c r="K671" s="69">
        <f t="shared" si="210"/>
        <v>204.61</v>
      </c>
      <c r="L671" s="69">
        <f t="shared" si="210"/>
        <v>215.11</v>
      </c>
      <c r="M671" s="69">
        <f t="shared" si="210"/>
        <v>181.6</v>
      </c>
      <c r="N671" s="70">
        <f t="shared" si="210"/>
        <v>115.88</v>
      </c>
      <c r="O671" s="70">
        <f t="shared" si="210"/>
        <v>138</v>
      </c>
      <c r="P671" s="32"/>
      <c r="Q671" s="37" t="s">
        <v>111</v>
      </c>
    </row>
    <row r="672" spans="1:17" s="3" customFormat="1" ht="14.25" x14ac:dyDescent="0.2">
      <c r="B672" s="83"/>
      <c r="I672" s="71"/>
      <c r="J672" s="71"/>
      <c r="K672" s="71"/>
      <c r="L672" s="71"/>
      <c r="M672" s="71"/>
      <c r="N672" s="72">
        <f>+N671/J671-1</f>
        <v>-0.33816894168713241</v>
      </c>
      <c r="O672" s="72">
        <f>+O671/K671-1</f>
        <v>-0.32554616098919897</v>
      </c>
      <c r="P672" s="32"/>
      <c r="Q672" s="73" t="s">
        <v>112</v>
      </c>
    </row>
    <row r="673" spans="1:17" s="80" customFormat="1" ht="14.25" x14ac:dyDescent="0.2">
      <c r="A673" s="74"/>
      <c r="B673" s="75"/>
      <c r="C673" s="76"/>
      <c r="D673" s="76"/>
      <c r="E673" s="76"/>
      <c r="F673" s="76"/>
      <c r="G673" s="76"/>
      <c r="H673" s="76"/>
      <c r="I673" s="76"/>
      <c r="J673" s="76"/>
      <c r="K673" s="76">
        <f>RATE(K$346-$J$346,,-$J671,K671)</f>
        <v>0.16859900622536989</v>
      </c>
      <c r="L673" s="76">
        <f>RATE(L$346-$J$346,,-$J671,L671)</f>
        <v>0.1084079415737435</v>
      </c>
      <c r="M673" s="76">
        <f>RATE(M$346-$J$346,,-$J671,M671)</f>
        <v>1.224312041424116E-2</v>
      </c>
      <c r="N673" s="77">
        <f>RATE(N$346-$J$346,,-$J671,N671)</f>
        <v>-9.8041021768833558E-2</v>
      </c>
      <c r="O673" s="77">
        <f>RATE(O$346-$J$346,,-$J671,O671)</f>
        <v>-4.6493739788725418E-2</v>
      </c>
      <c r="P673" s="78"/>
      <c r="Q673" s="79" t="s">
        <v>113</v>
      </c>
    </row>
    <row r="674" spans="1:17" s="3" customFormat="1" ht="14.25" x14ac:dyDescent="0.2">
      <c r="B674" s="84"/>
      <c r="C674" s="85"/>
      <c r="D674" s="85"/>
      <c r="E674" s="85"/>
      <c r="F674" s="85"/>
      <c r="G674" s="85"/>
      <c r="H674" s="85"/>
      <c r="I674" s="85"/>
      <c r="J674" s="85"/>
      <c r="K674" s="85"/>
      <c r="L674" s="85">
        <f>+K$614+K674</f>
        <v>4</v>
      </c>
      <c r="M674" s="85">
        <f>+L$614+L674</f>
        <v>8</v>
      </c>
      <c r="N674" s="86">
        <f>+M$614+M674</f>
        <v>13</v>
      </c>
      <c r="O674" s="86">
        <f>+N$614+N674</f>
        <v>15.5</v>
      </c>
      <c r="P674" s="32"/>
      <c r="Q674" s="37" t="s">
        <v>110</v>
      </c>
    </row>
    <row r="675" spans="1:17" s="3" customFormat="1" ht="14.25" x14ac:dyDescent="0.2">
      <c r="B675" s="87"/>
      <c r="C675" s="88"/>
      <c r="D675" s="88"/>
      <c r="E675" s="88"/>
      <c r="F675" s="88"/>
      <c r="G675" s="88"/>
      <c r="H675" s="88"/>
      <c r="I675" s="88"/>
      <c r="J675" s="88"/>
      <c r="K675" s="88">
        <f>+K$623+K674</f>
        <v>200.61</v>
      </c>
      <c r="L675" s="88">
        <f>+L$623+L674</f>
        <v>211.11</v>
      </c>
      <c r="M675" s="88">
        <f>+M$623+M674</f>
        <v>177.6</v>
      </c>
      <c r="N675" s="89">
        <f>+N$623+N674</f>
        <v>111.88</v>
      </c>
      <c r="O675" s="89">
        <f>+O$623+O674</f>
        <v>134</v>
      </c>
      <c r="P675" s="32"/>
      <c r="Q675" s="37" t="s">
        <v>111</v>
      </c>
    </row>
    <row r="676" spans="1:17" s="3" customFormat="1" ht="14.25" x14ac:dyDescent="0.2">
      <c r="B676" s="83"/>
      <c r="I676" s="71"/>
      <c r="J676" s="71"/>
      <c r="K676" s="71"/>
      <c r="L676" s="71"/>
      <c r="M676" s="71"/>
      <c r="N676" s="72">
        <f>+N675/K675-1</f>
        <v>-0.44230098200488521</v>
      </c>
      <c r="O676" s="72">
        <f>+O675/L675-1</f>
        <v>-0.36525981715693245</v>
      </c>
      <c r="P676" s="32"/>
      <c r="Q676" s="73" t="s">
        <v>112</v>
      </c>
    </row>
    <row r="677" spans="1:17" s="80" customFormat="1" ht="14.25" x14ac:dyDescent="0.2">
      <c r="A677" s="74"/>
      <c r="B677" s="75"/>
      <c r="C677" s="76"/>
      <c r="D677" s="76"/>
      <c r="E677" s="76"/>
      <c r="F677" s="76"/>
      <c r="G677" s="76"/>
      <c r="H677" s="76"/>
      <c r="I677" s="76"/>
      <c r="J677" s="76"/>
      <c r="K677" s="76"/>
      <c r="L677" s="76">
        <f>RATE(L$346-$K$346,,-$K675,L675)</f>
        <v>5.2340361896216471E-2</v>
      </c>
      <c r="M677" s="76">
        <f>RATE(M$346-$K$346,,-$K675,M675)</f>
        <v>-5.9096266612925968E-2</v>
      </c>
      <c r="N677" s="77">
        <f>RATE(N$346-$K$346,,-$K675,N675)</f>
        <v>-0.17687341875956461</v>
      </c>
      <c r="O677" s="77">
        <f>RATE(O$346-$K$346,,-$K675,O675)</f>
        <v>-9.595914967186521E-2</v>
      </c>
      <c r="P677" s="78"/>
      <c r="Q677" s="79" t="s">
        <v>113</v>
      </c>
    </row>
    <row r="678" spans="1:17" s="3" customFormat="1" ht="14.25" x14ac:dyDescent="0.2">
      <c r="B678" s="84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>
        <f>+L$614+L678</f>
        <v>4</v>
      </c>
      <c r="N678" s="86">
        <f>+M$614+M678</f>
        <v>9</v>
      </c>
      <c r="O678" s="86">
        <f>+N$614+N678</f>
        <v>11.5</v>
      </c>
      <c r="P678" s="32"/>
      <c r="Q678" s="37" t="s">
        <v>110</v>
      </c>
    </row>
    <row r="679" spans="1:17" s="3" customFormat="1" ht="14.25" x14ac:dyDescent="0.2">
      <c r="B679" s="87"/>
      <c r="C679" s="88"/>
      <c r="D679" s="88"/>
      <c r="E679" s="88"/>
      <c r="F679" s="88"/>
      <c r="G679" s="88"/>
      <c r="H679" s="88"/>
      <c r="I679" s="88"/>
      <c r="J679" s="88"/>
      <c r="K679" s="88"/>
      <c r="L679" s="88">
        <f>+L$623+L678</f>
        <v>207.11</v>
      </c>
      <c r="M679" s="88">
        <f>+M$623+M678</f>
        <v>173.6</v>
      </c>
      <c r="N679" s="89">
        <f>+N$623+N678</f>
        <v>107.88</v>
      </c>
      <c r="O679" s="89">
        <f>+O$623+O678</f>
        <v>130</v>
      </c>
      <c r="P679" s="32"/>
      <c r="Q679" s="37" t="s">
        <v>111</v>
      </c>
    </row>
    <row r="680" spans="1:17" s="3" customFormat="1" ht="14.25" x14ac:dyDescent="0.2">
      <c r="B680" s="83"/>
      <c r="I680" s="71"/>
      <c r="J680" s="71"/>
      <c r="K680" s="71"/>
      <c r="L680" s="71"/>
      <c r="M680" s="71"/>
      <c r="N680" s="72">
        <f>+N679/L679-1</f>
        <v>-0.47911737723914838</v>
      </c>
      <c r="O680" s="72">
        <f>+O679/M679-1</f>
        <v>-0.25115207373271886</v>
      </c>
      <c r="P680" s="32"/>
      <c r="Q680" s="73" t="s">
        <v>112</v>
      </c>
    </row>
    <row r="681" spans="1:17" s="80" customFormat="1" ht="14.25" x14ac:dyDescent="0.2">
      <c r="A681" s="74"/>
      <c r="B681" s="75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>
        <f>RATE(M$346-$L$346,,-$L679,M679)</f>
        <v>-0.16179807831587087</v>
      </c>
      <c r="N681" s="77">
        <f>RATE(N$346-$L$346,,-$L679,N679)</f>
        <v>-0.27827801560374954</v>
      </c>
      <c r="O681" s="77">
        <f>RATE(O$346-$L$346,,-$L679,O679)</f>
        <v>-0.14378908247235711</v>
      </c>
      <c r="P681" s="78"/>
      <c r="Q681" s="79" t="s">
        <v>113</v>
      </c>
    </row>
    <row r="682" spans="1:17" s="3" customFormat="1" ht="14.25" x14ac:dyDescent="0.2">
      <c r="B682" s="84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6">
        <f>+M$614+M682</f>
        <v>5</v>
      </c>
      <c r="O682" s="86">
        <f>+N$614+N682</f>
        <v>7.5</v>
      </c>
      <c r="P682" s="32"/>
      <c r="Q682" s="37" t="s">
        <v>110</v>
      </c>
    </row>
    <row r="683" spans="1:17" s="3" customFormat="1" ht="14.25" x14ac:dyDescent="0.2">
      <c r="B683" s="87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>
        <f>+M$623+M682</f>
        <v>169.6</v>
      </c>
      <c r="N683" s="89">
        <f>+N$623+N682</f>
        <v>103.88</v>
      </c>
      <c r="O683" s="89">
        <f>+O$623+O682</f>
        <v>126</v>
      </c>
      <c r="P683" s="32"/>
      <c r="Q683" s="37" t="s">
        <v>111</v>
      </c>
    </row>
    <row r="684" spans="1:17" s="3" customFormat="1" ht="14.25" x14ac:dyDescent="0.2">
      <c r="B684" s="83"/>
      <c r="I684" s="71"/>
      <c r="J684" s="71"/>
      <c r="K684" s="71"/>
      <c r="L684" s="71"/>
      <c r="M684" s="71"/>
      <c r="N684" s="72">
        <f>+N683/M683-1</f>
        <v>-0.38749999999999996</v>
      </c>
      <c r="O684" s="72">
        <f>+O683/N683-1</f>
        <v>0.21293800539083563</v>
      </c>
      <c r="P684" s="32"/>
      <c r="Q684" s="73" t="s">
        <v>112</v>
      </c>
    </row>
    <row r="685" spans="1:17" s="80" customFormat="1" ht="14.25" x14ac:dyDescent="0.2">
      <c r="A685" s="74"/>
      <c r="B685" s="75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7">
        <f>RATE(N$346-$M$346,,-$M683,N683)</f>
        <v>-0.38750000000000001</v>
      </c>
      <c r="O685" s="77">
        <f>RATE(O$346-$M$346,,-$M683,O683)</f>
        <v>-0.13806930191246139</v>
      </c>
      <c r="P685" s="78"/>
      <c r="Q685" s="79" t="s">
        <v>113</v>
      </c>
    </row>
  </sheetData>
  <mergeCells count="54">
    <mergeCell ref="B609:N609"/>
    <mergeCell ref="B624:N624"/>
    <mergeCell ref="B629:N629"/>
    <mergeCell ref="B637:N637"/>
    <mergeCell ref="B360:N360"/>
    <mergeCell ref="B471:N471"/>
    <mergeCell ref="B500:N500"/>
    <mergeCell ref="B516:N516"/>
    <mergeCell ref="B508:N508"/>
    <mergeCell ref="B587:N587"/>
    <mergeCell ref="B592:N592"/>
    <mergeCell ref="B597:N597"/>
    <mergeCell ref="B602:N602"/>
    <mergeCell ref="B603:N603"/>
    <mergeCell ref="B606:N606"/>
    <mergeCell ref="B563:N563"/>
    <mergeCell ref="B564:N564"/>
    <mergeCell ref="B570:N570"/>
    <mergeCell ref="B576:N576"/>
    <mergeCell ref="B581:N581"/>
    <mergeCell ref="B582:N582"/>
    <mergeCell ref="B555:N555"/>
    <mergeCell ref="B492:N492"/>
    <mergeCell ref="B532:N532"/>
    <mergeCell ref="B533:N533"/>
    <mergeCell ref="B524:N524"/>
    <mergeCell ref="B541:N541"/>
    <mergeCell ref="B548:N548"/>
    <mergeCell ref="B484:N484"/>
    <mergeCell ref="B426:N426"/>
    <mergeCell ref="B427:N427"/>
    <mergeCell ref="B433:N433"/>
    <mergeCell ref="B439:N439"/>
    <mergeCell ref="B440:N440"/>
    <mergeCell ref="B447:N447"/>
    <mergeCell ref="B453:N453"/>
    <mergeCell ref="B459:N459"/>
    <mergeCell ref="B465:N465"/>
    <mergeCell ref="B477:N477"/>
    <mergeCell ref="B483:N483"/>
    <mergeCell ref="B402:N402"/>
    <mergeCell ref="B408:N408"/>
    <mergeCell ref="B414:N414"/>
    <mergeCell ref="B420:N420"/>
    <mergeCell ref="B378:N378"/>
    <mergeCell ref="B384:N384"/>
    <mergeCell ref="B390:N390"/>
    <mergeCell ref="B395:N395"/>
    <mergeCell ref="B396:N396"/>
    <mergeCell ref="B347:N347"/>
    <mergeCell ref="B348:N348"/>
    <mergeCell ref="B354:N354"/>
    <mergeCell ref="B366:N366"/>
    <mergeCell ref="B372:N372"/>
  </mergeCells>
  <conditionalFormatting sqref="Q561 Q534:Q537 Q539 Q556:Q559 P483:Q484 P346:Q346 B483 C349:M353 C355:M359 C367:M371 C373:M377 C379:M383 C389:M389 Q438 Q441:Q445 B575 N355:N357 N367:N369 N373:N375 N379:N381 B385:N387 B388:M388 B391:N393 B397:N399 B400:M400 B403:N405 B406:M406 B409:N411 B412:M412 B415:N417 B418:M418 B419:N419 B421:N423 B424:M424 B428:N430 B431:M431 B434:N436 B437:M437 B490:N490 B569 B593:N596 B547:N547 B561:N561 P624 B624 P555:Q555 B555 P548:Q548 B548 P447:Q447 B447 P439:Q440 B439:B440 B433 B426:B427 B420 B408 B402 B394:M394 B395:B396 B390 B384 B378:B382 B372:B376 B366:B370 B354:B358 B347:B348 B604:P605">
    <cfRule type="cellIs" dxfId="8338" priority="1419" operator="lessThan">
      <formula>0</formula>
    </cfRule>
  </conditionalFormatting>
  <conditionalFormatting sqref="P555">
    <cfRule type="cellIs" dxfId="8337" priority="1414" operator="lessThan">
      <formula>0</formula>
    </cfRule>
  </conditionalFormatting>
  <conditionalFormatting sqref="B346:N346">
    <cfRule type="cellIs" dxfId="8336" priority="1413" operator="lessThan">
      <formula>0</formula>
    </cfRule>
  </conditionalFormatting>
  <conditionalFormatting sqref="P532:P533">
    <cfRule type="cellIs" dxfId="8335" priority="1415" operator="lessThan">
      <formula>0</formula>
    </cfRule>
  </conditionalFormatting>
  <conditionalFormatting sqref="B346:N346">
    <cfRule type="cellIs" dxfId="8334" priority="1412" operator="lessThan">
      <formula>0</formula>
    </cfRule>
  </conditionalFormatting>
  <conditionalFormatting sqref="Q560">
    <cfRule type="cellIs" dxfId="8333" priority="1397" operator="lessThan">
      <formula>0</formula>
    </cfRule>
  </conditionalFormatting>
  <conditionalFormatting sqref="Q485:Q488">
    <cfRule type="cellIs" dxfId="8332" priority="1411" operator="lessThan">
      <formula>0</formula>
    </cfRule>
  </conditionalFormatting>
  <conditionalFormatting sqref="Q489">
    <cfRule type="cellIs" dxfId="8331" priority="1410" operator="lessThan">
      <formula>0</formula>
    </cfRule>
  </conditionalFormatting>
  <conditionalFormatting sqref="Q489">
    <cfRule type="cellIs" dxfId="8330" priority="1409" operator="lessThan">
      <formula>0</formula>
    </cfRule>
  </conditionalFormatting>
  <conditionalFormatting sqref="B532">
    <cfRule type="cellIs" dxfId="8329" priority="1407" operator="lessThan">
      <formula>0</formula>
    </cfRule>
  </conditionalFormatting>
  <conditionalFormatting sqref="Q538">
    <cfRule type="cellIs" dxfId="8328" priority="1405" operator="lessThan">
      <formula>0</formula>
    </cfRule>
  </conditionalFormatting>
  <conditionalFormatting sqref="Q538">
    <cfRule type="cellIs" dxfId="8327" priority="1404" operator="lessThan">
      <formula>0</formula>
    </cfRule>
  </conditionalFormatting>
  <conditionalFormatting sqref="B533">
    <cfRule type="cellIs" dxfId="8326" priority="1408" operator="lessThan">
      <formula>0</formula>
    </cfRule>
  </conditionalFormatting>
  <conditionalFormatting sqref="P556:P559">
    <cfRule type="cellIs" dxfId="8325" priority="1390" operator="lessThan">
      <formula>0</formula>
    </cfRule>
  </conditionalFormatting>
  <conditionalFormatting sqref="Q370">
    <cfRule type="cellIs" dxfId="8324" priority="1349" operator="lessThan">
      <formula>0</formula>
    </cfRule>
  </conditionalFormatting>
  <conditionalFormatting sqref="Q560">
    <cfRule type="cellIs" dxfId="8323" priority="1396" operator="lessThan">
      <formula>0</formula>
    </cfRule>
  </conditionalFormatting>
  <conditionalFormatting sqref="J351:N352 K349:N350">
    <cfRule type="cellIs" dxfId="8322" priority="1376" operator="lessThan">
      <formula>0</formula>
    </cfRule>
  </conditionalFormatting>
  <conditionalFormatting sqref="P534:P537">
    <cfRule type="cellIs" dxfId="8321" priority="1395" operator="lessThan">
      <formula>0</formula>
    </cfRule>
  </conditionalFormatting>
  <conditionalFormatting sqref="Q352">
    <cfRule type="cellIs" dxfId="8320" priority="1369" operator="lessThan">
      <formula>0</formula>
    </cfRule>
  </conditionalFormatting>
  <conditionalFormatting sqref="Q448:Q452">
    <cfRule type="cellIs" dxfId="8319" priority="1380" operator="lessThan">
      <formula>0</formula>
    </cfRule>
  </conditionalFormatting>
  <conditionalFormatting sqref="J349">
    <cfRule type="cellIs" dxfId="8318" priority="1375" operator="lessThan">
      <formula>0</formula>
    </cfRule>
  </conditionalFormatting>
  <conditionalFormatting sqref="P347:Q348 Q349:Q351">
    <cfRule type="cellIs" dxfId="8317" priority="1379" operator="lessThan">
      <formula>0</formula>
    </cfRule>
  </conditionalFormatting>
  <conditionalFormatting sqref="B347">
    <cfRule type="cellIs" dxfId="8316" priority="1374" operator="lessThan">
      <formula>0</formula>
    </cfRule>
  </conditionalFormatting>
  <conditionalFormatting sqref="P390:Q390 Q391:Q393">
    <cfRule type="cellIs" dxfId="8315" priority="1300" operator="lessThan">
      <formula>0</formula>
    </cfRule>
  </conditionalFormatting>
  <conditionalFormatting sqref="P347:P348">
    <cfRule type="cellIs" dxfId="8314" priority="1378" operator="lessThan">
      <formula>0</formula>
    </cfRule>
  </conditionalFormatting>
  <conditionalFormatting sqref="P349:P352">
    <cfRule type="cellIs" dxfId="8313" priority="1377" operator="lessThan">
      <formula>0</formula>
    </cfRule>
  </conditionalFormatting>
  <conditionalFormatting sqref="Q394">
    <cfRule type="cellIs" dxfId="8312" priority="1297" operator="lessThan">
      <formula>0</formula>
    </cfRule>
  </conditionalFormatting>
  <conditionalFormatting sqref="Q353">
    <cfRule type="cellIs" dxfId="8311" priority="1372" operator="lessThan">
      <formula>0</formula>
    </cfRule>
  </conditionalFormatting>
  <conditionalFormatting sqref="Q401">
    <cfRule type="cellIs" dxfId="8310" priority="1283" operator="lessThan">
      <formula>0</formula>
    </cfRule>
  </conditionalFormatting>
  <conditionalFormatting sqref="P391:P393">
    <cfRule type="cellIs" dxfId="8309" priority="1298" operator="lessThan">
      <formula>0</formula>
    </cfRule>
  </conditionalFormatting>
  <conditionalFormatting sqref="C355:J355">
    <cfRule type="cellIs" dxfId="8308" priority="1363" operator="lessThan">
      <formula>0</formula>
    </cfRule>
  </conditionalFormatting>
  <conditionalFormatting sqref="H383">
    <cfRule type="cellIs" dxfId="8307" priority="1263" operator="lessThan">
      <formula>0</formula>
    </cfRule>
  </conditionalFormatting>
  <conditionalFormatting sqref="Q394">
    <cfRule type="cellIs" dxfId="8306" priority="1296" operator="lessThan">
      <formula>0</formula>
    </cfRule>
  </conditionalFormatting>
  <conditionalFormatting sqref="B348">
    <cfRule type="cellIs" dxfId="8305" priority="1373" operator="lessThan">
      <formula>0</formula>
    </cfRule>
  </conditionalFormatting>
  <conditionalFormatting sqref="J350">
    <cfRule type="cellIs" dxfId="8304" priority="1370" operator="lessThan">
      <formula>0</formula>
    </cfRule>
  </conditionalFormatting>
  <conditionalFormatting sqref="P353">
    <cfRule type="cellIs" dxfId="8303" priority="1371" operator="lessThan">
      <formula>0</formula>
    </cfRule>
  </conditionalFormatting>
  <conditionalFormatting sqref="P420">
    <cfRule type="cellIs" dxfId="8302" priority="1249" operator="lessThan">
      <formula>0</formula>
    </cfRule>
  </conditionalFormatting>
  <conditionalFormatting sqref="Q352">
    <cfRule type="cellIs" dxfId="8301" priority="1368" operator="lessThan">
      <formula>0</formula>
    </cfRule>
  </conditionalFormatting>
  <conditionalFormatting sqref="P354:Q354 Q355:Q357">
    <cfRule type="cellIs" dxfId="8300" priority="1367" operator="lessThan">
      <formula>0</formula>
    </cfRule>
  </conditionalFormatting>
  <conditionalFormatting sqref="P354">
    <cfRule type="cellIs" dxfId="8299" priority="1366" operator="lessThan">
      <formula>0</formula>
    </cfRule>
  </conditionalFormatting>
  <conditionalFormatting sqref="P355:P358">
    <cfRule type="cellIs" dxfId="8298" priority="1365" operator="lessThan">
      <formula>0</formula>
    </cfRule>
  </conditionalFormatting>
  <conditionalFormatting sqref="I356 K356:N356 C357:M358 K355:M355">
    <cfRule type="cellIs" dxfId="8297" priority="1364" operator="lessThan">
      <formula>0</formula>
    </cfRule>
  </conditionalFormatting>
  <conditionalFormatting sqref="B354">
    <cfRule type="cellIs" dxfId="8296" priority="1361" operator="lessThan">
      <formula>0</formula>
    </cfRule>
  </conditionalFormatting>
  <conditionalFormatting sqref="I355">
    <cfRule type="cellIs" dxfId="8295" priority="1362" operator="lessThan">
      <formula>0</formula>
    </cfRule>
  </conditionalFormatting>
  <conditionalFormatting sqref="Q359">
    <cfRule type="cellIs" dxfId="8294" priority="1360" operator="lessThan">
      <formula>0</formula>
    </cfRule>
  </conditionalFormatting>
  <conditionalFormatting sqref="C356:J356">
    <cfRule type="cellIs" dxfId="8293" priority="1359" operator="lessThan">
      <formula>0</formula>
    </cfRule>
  </conditionalFormatting>
  <conditionalFormatting sqref="Q358">
    <cfRule type="cellIs" dxfId="8292" priority="1358" operator="lessThan">
      <formula>0</formula>
    </cfRule>
  </conditionalFormatting>
  <conditionalFormatting sqref="Q358">
    <cfRule type="cellIs" dxfId="8291" priority="1357" operator="lessThan">
      <formula>0</formula>
    </cfRule>
  </conditionalFormatting>
  <conditionalFormatting sqref="P366:Q366 Q367:Q369">
    <cfRule type="cellIs" dxfId="8290" priority="1356" operator="lessThan">
      <formula>0</formula>
    </cfRule>
  </conditionalFormatting>
  <conditionalFormatting sqref="P366">
    <cfRule type="cellIs" dxfId="8289" priority="1355" operator="lessThan">
      <formula>0</formula>
    </cfRule>
  </conditionalFormatting>
  <conditionalFormatting sqref="J367">
    <cfRule type="cellIs" dxfId="8288" priority="1353" operator="lessThan">
      <formula>0</formula>
    </cfRule>
  </conditionalFormatting>
  <conditionalFormatting sqref="K367:N368 J369:M370">
    <cfRule type="cellIs" dxfId="8287" priority="1354" operator="lessThan">
      <formula>0</formula>
    </cfRule>
  </conditionalFormatting>
  <conditionalFormatting sqref="P372">
    <cfRule type="cellIs" dxfId="8286" priority="1346" operator="lessThan">
      <formula>0</formula>
    </cfRule>
  </conditionalFormatting>
  <conditionalFormatting sqref="Q371">
    <cfRule type="cellIs" dxfId="8285" priority="1351" operator="lessThan">
      <formula>0</formula>
    </cfRule>
  </conditionalFormatting>
  <conditionalFormatting sqref="B366">
    <cfRule type="cellIs" dxfId="8284" priority="1352" operator="lessThan">
      <formula>0</formula>
    </cfRule>
  </conditionalFormatting>
  <conditionalFormatting sqref="P397:P399">
    <cfRule type="cellIs" dxfId="8283" priority="1284" operator="lessThan">
      <formula>0</formula>
    </cfRule>
  </conditionalFormatting>
  <conditionalFormatting sqref="J368">
    <cfRule type="cellIs" dxfId="8282" priority="1350" operator="lessThan">
      <formula>0</formula>
    </cfRule>
  </conditionalFormatting>
  <conditionalFormatting sqref="Q370">
    <cfRule type="cellIs" dxfId="8281" priority="1348" operator="lessThan">
      <formula>0</formula>
    </cfRule>
  </conditionalFormatting>
  <conditionalFormatting sqref="P372:Q372 Q373:Q375">
    <cfRule type="cellIs" dxfId="8280" priority="1347" operator="lessThan">
      <formula>0</formula>
    </cfRule>
  </conditionalFormatting>
  <conditionalFormatting sqref="Q376">
    <cfRule type="cellIs" dxfId="8279" priority="1338" operator="lessThan">
      <formula>0</formula>
    </cfRule>
  </conditionalFormatting>
  <conditionalFormatting sqref="I374 K373:N374 C375:M376">
    <cfRule type="cellIs" dxfId="8278" priority="1345" operator="lessThan">
      <formula>0</formula>
    </cfRule>
  </conditionalFormatting>
  <conditionalFormatting sqref="I373">
    <cfRule type="cellIs" dxfId="8277" priority="1343" operator="lessThan">
      <formula>0</formula>
    </cfRule>
  </conditionalFormatting>
  <conditionalFormatting sqref="C373:J373">
    <cfRule type="cellIs" dxfId="8276" priority="1344" operator="lessThan">
      <formula>0</formula>
    </cfRule>
  </conditionalFormatting>
  <conditionalFormatting sqref="B372">
    <cfRule type="cellIs" dxfId="8275" priority="1342" operator="lessThan">
      <formula>0</formula>
    </cfRule>
  </conditionalFormatting>
  <conditionalFormatting sqref="Q377">
    <cfRule type="cellIs" dxfId="8274" priority="1341" operator="lessThan">
      <formula>0</formula>
    </cfRule>
  </conditionalFormatting>
  <conditionalFormatting sqref="Q428:Q430">
    <cfRule type="cellIs" dxfId="8273" priority="1239" operator="lessThan">
      <formula>0</formula>
    </cfRule>
  </conditionalFormatting>
  <conditionalFormatting sqref="C374:J374">
    <cfRule type="cellIs" dxfId="8272" priority="1340" operator="lessThan">
      <formula>0</formula>
    </cfRule>
  </conditionalFormatting>
  <conditionalFormatting sqref="Q376">
    <cfRule type="cellIs" dxfId="8271" priority="1339" operator="lessThan">
      <formula>0</formula>
    </cfRule>
  </conditionalFormatting>
  <conditionalFormatting sqref="Q382">
    <cfRule type="cellIs" dxfId="8270" priority="1316" operator="lessThan">
      <formula>0</formula>
    </cfRule>
  </conditionalFormatting>
  <conditionalFormatting sqref="P384:Q384 Q385:Q387">
    <cfRule type="cellIs" dxfId="8269" priority="1315" operator="lessThan">
      <formula>0</formula>
    </cfRule>
  </conditionalFormatting>
  <conditionalFormatting sqref="P384">
    <cfRule type="cellIs" dxfId="8268" priority="1314" operator="lessThan">
      <formula>0</formula>
    </cfRule>
  </conditionalFormatting>
  <conditionalFormatting sqref="P385:P387">
    <cfRule type="cellIs" dxfId="8267" priority="1313" operator="lessThan">
      <formula>0</formula>
    </cfRule>
  </conditionalFormatting>
  <conditionalFormatting sqref="Q389">
    <cfRule type="cellIs" dxfId="8266" priority="1311" operator="lessThan">
      <formula>0</formula>
    </cfRule>
  </conditionalFormatting>
  <conditionalFormatting sqref="B384">
    <cfRule type="cellIs" dxfId="8265" priority="1312" operator="lessThan">
      <formula>0</formula>
    </cfRule>
  </conditionalFormatting>
  <conditionalFormatting sqref="Q388">
    <cfRule type="cellIs" dxfId="8264" priority="1310" operator="lessThan">
      <formula>0</formula>
    </cfRule>
  </conditionalFormatting>
  <conditionalFormatting sqref="P378:Q378 Q379:Q381">
    <cfRule type="cellIs" dxfId="8263" priority="1326" operator="lessThan">
      <formula>0</formula>
    </cfRule>
  </conditionalFormatting>
  <conditionalFormatting sqref="P378">
    <cfRule type="cellIs" dxfId="8262" priority="1325" operator="lessThan">
      <formula>0</formula>
    </cfRule>
  </conditionalFormatting>
  <conditionalFormatting sqref="P379:P381">
    <cfRule type="cellIs" dxfId="8261" priority="1324" operator="lessThan">
      <formula>0</formula>
    </cfRule>
  </conditionalFormatting>
  <conditionalFormatting sqref="I380 K379:N380 C381:N381 C382:M382">
    <cfRule type="cellIs" dxfId="8260" priority="1323" operator="lessThan">
      <formula>0</formula>
    </cfRule>
  </conditionalFormatting>
  <conditionalFormatting sqref="Q388">
    <cfRule type="cellIs" dxfId="8259" priority="1309" operator="lessThan">
      <formula>0</formula>
    </cfRule>
  </conditionalFormatting>
  <conditionalFormatting sqref="J371:M371">
    <cfRule type="cellIs" dxfId="8258" priority="1291" operator="lessThan">
      <formula>0</formula>
    </cfRule>
  </conditionalFormatting>
  <conditionalFormatting sqref="C359:M359">
    <cfRule type="cellIs" dxfId="8257" priority="1290" operator="lessThan">
      <formula>0</formula>
    </cfRule>
  </conditionalFormatting>
  <conditionalFormatting sqref="J353:N353">
    <cfRule type="cellIs" dxfId="8256" priority="1289" operator="lessThan">
      <formula>0</formula>
    </cfRule>
  </conditionalFormatting>
  <conditionalFormatting sqref="I379">
    <cfRule type="cellIs" dxfId="8255" priority="1321" operator="lessThan">
      <formula>0</formula>
    </cfRule>
  </conditionalFormatting>
  <conditionalFormatting sqref="C379:J379">
    <cfRule type="cellIs" dxfId="8254" priority="1322" operator="lessThan">
      <formula>0</formula>
    </cfRule>
  </conditionalFormatting>
  <conditionalFormatting sqref="B378">
    <cfRule type="cellIs" dxfId="8253" priority="1320" operator="lessThan">
      <formula>0</formula>
    </cfRule>
  </conditionalFormatting>
  <conditionalFormatting sqref="Q383">
    <cfRule type="cellIs" dxfId="8252" priority="1319" operator="lessThan">
      <formula>0</formula>
    </cfRule>
  </conditionalFormatting>
  <conditionalFormatting sqref="C380:J380">
    <cfRule type="cellIs" dxfId="8251" priority="1318" operator="lessThan">
      <formula>0</formula>
    </cfRule>
  </conditionalFormatting>
  <conditionalFormatting sqref="Q382">
    <cfRule type="cellIs" dxfId="8250" priority="1317" operator="lessThan">
      <formula>0</formula>
    </cfRule>
  </conditionalFormatting>
  <conditionalFormatting sqref="P390">
    <cfRule type="cellIs" dxfId="8249" priority="1299" operator="lessThan">
      <formula>0</formula>
    </cfRule>
  </conditionalFormatting>
  <conditionalFormatting sqref="C389:M389">
    <cfRule type="cellIs" dxfId="8248" priority="1295" operator="lessThan">
      <formula>0</formula>
    </cfRule>
  </conditionalFormatting>
  <conditionalFormatting sqref="C383:M383">
    <cfRule type="cellIs" dxfId="8247" priority="1294" operator="lessThan">
      <formula>0</formula>
    </cfRule>
  </conditionalFormatting>
  <conditionalFormatting sqref="C377:M377">
    <cfRule type="cellIs" dxfId="8246" priority="1292" operator="lessThan">
      <formula>0</formula>
    </cfRule>
  </conditionalFormatting>
  <conditionalFormatting sqref="Q424">
    <cfRule type="cellIs" dxfId="8245" priority="1245" operator="lessThan">
      <formula>0</formula>
    </cfRule>
  </conditionalFormatting>
  <conditionalFormatting sqref="H376">
    <cfRule type="cellIs" dxfId="8244" priority="1258" operator="lessThan">
      <formula>0</formula>
    </cfRule>
  </conditionalFormatting>
  <conditionalFormatting sqref="H358">
    <cfRule type="cellIs" dxfId="8243" priority="1260" operator="lessThan">
      <formula>0</formula>
    </cfRule>
  </conditionalFormatting>
  <conditionalFormatting sqref="H359">
    <cfRule type="cellIs" dxfId="8242" priority="1259" operator="lessThan">
      <formula>0</formula>
    </cfRule>
  </conditionalFormatting>
  <conditionalFormatting sqref="P421:P423">
    <cfRule type="cellIs" dxfId="8241" priority="1248" operator="lessThan">
      <formula>0</formula>
    </cfRule>
  </conditionalFormatting>
  <conditionalFormatting sqref="B426">
    <cfRule type="cellIs" dxfId="8240" priority="1241" operator="lessThan">
      <formula>0</formula>
    </cfRule>
  </conditionalFormatting>
  <conditionalFormatting sqref="B396">
    <cfRule type="cellIs" dxfId="8239" priority="1280" operator="lessThan">
      <formula>0</formula>
    </cfRule>
  </conditionalFormatting>
  <conditionalFormatting sqref="P420:Q420 Q421:Q423">
    <cfRule type="cellIs" dxfId="8238" priority="1250" operator="lessThan">
      <formula>0</formula>
    </cfRule>
  </conditionalFormatting>
  <conditionalFormatting sqref="P414:Q414 Q415:Q417">
    <cfRule type="cellIs" dxfId="8237" priority="1272" operator="lessThan">
      <formula>0</formula>
    </cfRule>
  </conditionalFormatting>
  <conditionalFormatting sqref="B390">
    <cfRule type="cellIs" dxfId="8236" priority="1288" operator="lessThan">
      <formula>0</formula>
    </cfRule>
  </conditionalFormatting>
  <conditionalFormatting sqref="B395">
    <cfRule type="cellIs" dxfId="8235" priority="1287" operator="lessThan">
      <formula>0</formula>
    </cfRule>
  </conditionalFormatting>
  <conditionalFormatting sqref="Q400">
    <cfRule type="cellIs" dxfId="8234" priority="1281" operator="lessThan">
      <formula>0</formula>
    </cfRule>
  </conditionalFormatting>
  <conditionalFormatting sqref="P396:Q396 Q397:Q399">
    <cfRule type="cellIs" dxfId="8233" priority="1286" operator="lessThan">
      <formula>0</formula>
    </cfRule>
  </conditionalFormatting>
  <conditionalFormatting sqref="P396">
    <cfRule type="cellIs" dxfId="8232" priority="1285" operator="lessThan">
      <formula>0</formula>
    </cfRule>
  </conditionalFormatting>
  <conditionalFormatting sqref="Q400">
    <cfRule type="cellIs" dxfId="8231" priority="1282" operator="lessThan">
      <formula>0</formula>
    </cfRule>
  </conditionalFormatting>
  <conditionalFormatting sqref="P415:P417">
    <cfRule type="cellIs" dxfId="8230" priority="1270" operator="lessThan">
      <formula>0</formula>
    </cfRule>
  </conditionalFormatting>
  <conditionalFormatting sqref="H377">
    <cfRule type="cellIs" dxfId="8229" priority="1257" operator="lessThan">
      <formula>0</formula>
    </cfRule>
  </conditionalFormatting>
  <conditionalFormatting sqref="P414">
    <cfRule type="cellIs" dxfId="8228" priority="1271" operator="lessThan">
      <formula>0</formula>
    </cfRule>
  </conditionalFormatting>
  <conditionalFormatting sqref="Q419">
    <cfRule type="cellIs" dxfId="8227" priority="1269" operator="lessThan">
      <formula>0</formula>
    </cfRule>
  </conditionalFormatting>
  <conditionalFormatting sqref="Q418">
    <cfRule type="cellIs" dxfId="8226" priority="1267" operator="lessThan">
      <formula>0</formula>
    </cfRule>
  </conditionalFormatting>
  <conditionalFormatting sqref="Q431">
    <cfRule type="cellIs" dxfId="8225" priority="1236" operator="lessThan">
      <formula>0</formula>
    </cfRule>
  </conditionalFormatting>
  <conditionalFormatting sqref="Q434:Q436">
    <cfRule type="cellIs" dxfId="8224" priority="1235" operator="lessThan">
      <formula>0</formula>
    </cfRule>
  </conditionalFormatting>
  <conditionalFormatting sqref="P428:P430">
    <cfRule type="cellIs" dxfId="8223" priority="1238" operator="lessThan">
      <formula>0</formula>
    </cfRule>
  </conditionalFormatting>
  <conditionalFormatting sqref="Q431">
    <cfRule type="cellIs" dxfId="8222" priority="1237" operator="lessThan">
      <formula>0</formula>
    </cfRule>
  </conditionalFormatting>
  <conditionalFormatting sqref="Q418">
    <cfRule type="cellIs" dxfId="8221" priority="1268" operator="lessThan">
      <formula>0</formula>
    </cfRule>
  </conditionalFormatting>
  <conditionalFormatting sqref="H389">
    <cfRule type="cellIs" dxfId="8220" priority="1265" operator="lessThan">
      <formula>0</formula>
    </cfRule>
  </conditionalFormatting>
  <conditionalFormatting sqref="Q437">
    <cfRule type="cellIs" dxfId="8219" priority="1233" operator="lessThan">
      <formula>0</formula>
    </cfRule>
  </conditionalFormatting>
  <conditionalFormatting sqref="Q424">
    <cfRule type="cellIs" dxfId="8218" priority="1246" operator="lessThan">
      <formula>0</formula>
    </cfRule>
  </conditionalFormatting>
  <conditionalFormatting sqref="H382">
    <cfRule type="cellIs" dxfId="8217" priority="1264" operator="lessThan">
      <formula>0</formula>
    </cfRule>
  </conditionalFormatting>
  <conditionalFormatting sqref="B427">
    <cfRule type="cellIs" dxfId="8216" priority="1240" operator="lessThan">
      <formula>0</formula>
    </cfRule>
  </conditionalFormatting>
  <conditionalFormatting sqref="Q437">
    <cfRule type="cellIs" dxfId="8215" priority="1232" operator="lessThan">
      <formula>0</formula>
    </cfRule>
  </conditionalFormatting>
  <conditionalFormatting sqref="Q432">
    <cfRule type="cellIs" dxfId="8214" priority="1231" operator="lessThan">
      <formula>0</formula>
    </cfRule>
  </conditionalFormatting>
  <conditionalFormatting sqref="P434:P436">
    <cfRule type="cellIs" dxfId="8213" priority="1234" operator="lessThan">
      <formula>0</formula>
    </cfRule>
  </conditionalFormatting>
  <conditionalFormatting sqref="P426">
    <cfRule type="cellIs" dxfId="8212" priority="1247" operator="lessThan">
      <formula>0</formula>
    </cfRule>
  </conditionalFormatting>
  <conditionalFormatting sqref="Q425:Q426">
    <cfRule type="cellIs" dxfId="8211" priority="1242" operator="lessThan">
      <formula>0</formula>
    </cfRule>
  </conditionalFormatting>
  <conditionalFormatting sqref="P565:P567">
    <cfRule type="cellIs" dxfId="8210" priority="1228" operator="lessThan">
      <formula>0</formula>
    </cfRule>
  </conditionalFormatting>
  <conditionalFormatting sqref="Q568">
    <cfRule type="cellIs" dxfId="8209" priority="1224" operator="lessThan">
      <formula>0</formula>
    </cfRule>
  </conditionalFormatting>
  <conditionalFormatting sqref="B420">
    <cfRule type="cellIs" dxfId="8208" priority="1244" operator="lessThan">
      <formula>0</formula>
    </cfRule>
  </conditionalFormatting>
  <conditionalFormatting sqref="B433">
    <cfRule type="cellIs" dxfId="8207" priority="1230" operator="lessThan">
      <formula>0</formula>
    </cfRule>
  </conditionalFormatting>
  <conditionalFormatting sqref="Q568">
    <cfRule type="cellIs" dxfId="8206" priority="1223" operator="lessThan">
      <formula>0</formula>
    </cfRule>
  </conditionalFormatting>
  <conditionalFormatting sqref="Q569">
    <cfRule type="cellIs" dxfId="8205" priority="1222" operator="lessThan">
      <formula>0</formula>
    </cfRule>
  </conditionalFormatting>
  <conditionalFormatting sqref="Q575">
    <cfRule type="cellIs" dxfId="8204" priority="1213" operator="lessThan">
      <formula>0</formula>
    </cfRule>
  </conditionalFormatting>
  <conditionalFormatting sqref="B597">
    <cfRule type="cellIs" dxfId="8203" priority="1177" operator="lessThan">
      <formula>0</formula>
    </cfRule>
  </conditionalFormatting>
  <conditionalFormatting sqref="J571:N571 J573:N574 J572:M572">
    <cfRule type="cellIs" dxfId="8202" priority="1217" operator="lessThan">
      <formula>0</formula>
    </cfRule>
  </conditionalFormatting>
  <conditionalFormatting sqref="J572">
    <cfRule type="cellIs" dxfId="8201" priority="1216" operator="lessThan">
      <formula>0</formula>
    </cfRule>
  </conditionalFormatting>
  <conditionalFormatting sqref="Q591">
    <cfRule type="cellIs" dxfId="8200" priority="1205" operator="lessThan">
      <formula>0</formula>
    </cfRule>
  </conditionalFormatting>
  <conditionalFormatting sqref="Q574">
    <cfRule type="cellIs" dxfId="8199" priority="1215" operator="lessThan">
      <formula>0</formula>
    </cfRule>
  </conditionalFormatting>
  <conditionalFormatting sqref="J565:N567 J568:M568">
    <cfRule type="cellIs" dxfId="8198" priority="1226" operator="lessThan">
      <formula>0</formula>
    </cfRule>
  </conditionalFormatting>
  <conditionalFormatting sqref="P571:P574">
    <cfRule type="cellIs" dxfId="8197" priority="1219" operator="lessThan">
      <formula>0</formula>
    </cfRule>
  </conditionalFormatting>
  <conditionalFormatting sqref="J573:N574 K571:N571 K572:M572">
    <cfRule type="cellIs" dxfId="8196" priority="1218" operator="lessThan">
      <formula>0</formula>
    </cfRule>
  </conditionalFormatting>
  <conditionalFormatting sqref="Q565:Q567">
    <cfRule type="cellIs" dxfId="8195" priority="1229" operator="lessThan">
      <formula>0</formula>
    </cfRule>
  </conditionalFormatting>
  <conditionalFormatting sqref="Q574">
    <cfRule type="cellIs" dxfId="8194" priority="1214" operator="lessThan">
      <formula>0</formula>
    </cfRule>
  </conditionalFormatting>
  <conditionalFormatting sqref="B564">
    <cfRule type="cellIs" dxfId="8193" priority="1221" operator="lessThan">
      <formula>0</formula>
    </cfRule>
  </conditionalFormatting>
  <conditionalFormatting sqref="J566">
    <cfRule type="cellIs" dxfId="8192" priority="1225" operator="lessThan">
      <formula>0</formula>
    </cfRule>
  </conditionalFormatting>
  <conditionalFormatting sqref="J567:N567 K565:N566 J568:M568">
    <cfRule type="cellIs" dxfId="8191" priority="1227" operator="lessThan">
      <formula>0</formula>
    </cfRule>
  </conditionalFormatting>
  <conditionalFormatting sqref="P588:P591">
    <cfRule type="cellIs" dxfId="8190" priority="1211" operator="lessThan">
      <formula>0</formula>
    </cfRule>
  </conditionalFormatting>
  <conditionalFormatting sqref="Q571:Q573">
    <cfRule type="cellIs" dxfId="8189" priority="1220" operator="lessThan">
      <formula>0</formula>
    </cfRule>
  </conditionalFormatting>
  <conditionalFormatting sqref="Q601">
    <cfRule type="cellIs" dxfId="8188" priority="1181" operator="lessThan">
      <formula>0</formula>
    </cfRule>
  </conditionalFormatting>
  <conditionalFormatting sqref="I598">
    <cfRule type="cellIs" dxfId="8187" priority="1184" operator="lessThan">
      <formula>0</formula>
    </cfRule>
  </conditionalFormatting>
  <conditionalFormatting sqref="C588:N591">
    <cfRule type="cellIs" dxfId="8186" priority="1209" operator="lessThan">
      <formula>0</formula>
    </cfRule>
  </conditionalFormatting>
  <conditionalFormatting sqref="I588">
    <cfRule type="cellIs" dxfId="8185" priority="1208" operator="lessThan">
      <formula>0</formula>
    </cfRule>
  </conditionalFormatting>
  <conditionalFormatting sqref="H593:H596">
    <cfRule type="cellIs" dxfId="8184" priority="1191" operator="lessThan">
      <formula>0</formula>
    </cfRule>
  </conditionalFormatting>
  <conditionalFormatting sqref="Q591">
    <cfRule type="cellIs" dxfId="8183" priority="1206" operator="lessThan">
      <formula>0</formula>
    </cfRule>
  </conditionalFormatting>
  <conditionalFormatting sqref="H588">
    <cfRule type="cellIs" dxfId="8182" priority="1202" operator="lessThan">
      <formula>0</formula>
    </cfRule>
  </conditionalFormatting>
  <conditionalFormatting sqref="H588:H591">
    <cfRule type="cellIs" dxfId="8181" priority="1203" operator="lessThan">
      <formula>0</formula>
    </cfRule>
  </conditionalFormatting>
  <conditionalFormatting sqref="C589:J589">
    <cfRule type="cellIs" dxfId="8180" priority="1207" operator="lessThan">
      <formula>0</formula>
    </cfRule>
  </conditionalFormatting>
  <conditionalFormatting sqref="H589:H591">
    <cfRule type="cellIs" dxfId="8179" priority="1204" operator="lessThan">
      <formula>0</formula>
    </cfRule>
  </conditionalFormatting>
  <conditionalFormatting sqref="I589 K588:N589 C590:N591">
    <cfRule type="cellIs" dxfId="8178" priority="1210" operator="lessThan">
      <formula>0</formula>
    </cfRule>
  </conditionalFormatting>
  <conditionalFormatting sqref="Q588:Q590">
    <cfRule type="cellIs" dxfId="8177" priority="1212" operator="lessThan">
      <formula>0</formula>
    </cfRule>
  </conditionalFormatting>
  <conditionalFormatting sqref="B587">
    <cfRule type="cellIs" dxfId="8176" priority="1201" operator="lessThan">
      <formula>0</formula>
    </cfRule>
  </conditionalFormatting>
  <conditionalFormatting sqref="Q596">
    <cfRule type="cellIs" dxfId="8175" priority="1193" operator="lessThan">
      <formula>0</formula>
    </cfRule>
  </conditionalFormatting>
  <conditionalFormatting sqref="I593">
    <cfRule type="cellIs" dxfId="8174" priority="1196" operator="lessThan">
      <formula>0</formula>
    </cfRule>
  </conditionalFormatting>
  <conditionalFormatting sqref="C593:N596">
    <cfRule type="cellIs" dxfId="8173" priority="1197" operator="lessThan">
      <formula>0</formula>
    </cfRule>
  </conditionalFormatting>
  <conditionalFormatting sqref="Q596">
    <cfRule type="cellIs" dxfId="8172" priority="1194" operator="lessThan">
      <formula>0</formula>
    </cfRule>
  </conditionalFormatting>
  <conditionalFormatting sqref="H593">
    <cfRule type="cellIs" dxfId="8171" priority="1190" operator="lessThan">
      <formula>0</formula>
    </cfRule>
  </conditionalFormatting>
  <conditionalFormatting sqref="P593:P596">
    <cfRule type="cellIs" dxfId="8170" priority="1199" operator="lessThan">
      <formula>0</formula>
    </cfRule>
  </conditionalFormatting>
  <conditionalFormatting sqref="C594:J594">
    <cfRule type="cellIs" dxfId="8169" priority="1195" operator="lessThan">
      <formula>0</formula>
    </cfRule>
  </conditionalFormatting>
  <conditionalFormatting sqref="H594:H596">
    <cfRule type="cellIs" dxfId="8168" priority="1192" operator="lessThan">
      <formula>0</formula>
    </cfRule>
  </conditionalFormatting>
  <conditionalFormatting sqref="I594 K593:N594 C595:N596">
    <cfRule type="cellIs" dxfId="8167" priority="1198" operator="lessThan">
      <formula>0</formula>
    </cfRule>
  </conditionalFormatting>
  <conditionalFormatting sqref="Q593:Q595">
    <cfRule type="cellIs" dxfId="8166" priority="1200" operator="lessThan">
      <formula>0</formula>
    </cfRule>
  </conditionalFormatting>
  <conditionalFormatting sqref="B592">
    <cfRule type="cellIs" dxfId="8165" priority="1189" operator="lessThan">
      <formula>0</formula>
    </cfRule>
  </conditionalFormatting>
  <conditionalFormatting sqref="C598:N601">
    <cfRule type="cellIs" dxfId="8164" priority="1185" operator="lessThan">
      <formula>0</formula>
    </cfRule>
  </conditionalFormatting>
  <conditionalFormatting sqref="Q601">
    <cfRule type="cellIs" dxfId="8163" priority="1182" operator="lessThan">
      <formula>0</formula>
    </cfRule>
  </conditionalFormatting>
  <conditionalFormatting sqref="H598">
    <cfRule type="cellIs" dxfId="8162" priority="1178" operator="lessThan">
      <formula>0</formula>
    </cfRule>
  </conditionalFormatting>
  <conditionalFormatting sqref="H598:H601">
    <cfRule type="cellIs" dxfId="8161" priority="1179" operator="lessThan">
      <formula>0</formula>
    </cfRule>
  </conditionalFormatting>
  <conditionalFormatting sqref="P598:P601">
    <cfRule type="cellIs" dxfId="8160" priority="1187" operator="lessThan">
      <formula>0</formula>
    </cfRule>
  </conditionalFormatting>
  <conditionalFormatting sqref="C599:J599">
    <cfRule type="cellIs" dxfId="8159" priority="1183" operator="lessThan">
      <formula>0</formula>
    </cfRule>
  </conditionalFormatting>
  <conditionalFormatting sqref="H599:H601">
    <cfRule type="cellIs" dxfId="8158" priority="1180" operator="lessThan">
      <formula>0</formula>
    </cfRule>
  </conditionalFormatting>
  <conditionalFormatting sqref="I599 K598:N599 C600:N601">
    <cfRule type="cellIs" dxfId="8157" priority="1186" operator="lessThan">
      <formula>0</formula>
    </cfRule>
  </conditionalFormatting>
  <conditionalFormatting sqref="Q598:Q600">
    <cfRule type="cellIs" dxfId="8156" priority="1188" operator="lessThan">
      <formula>0</formula>
    </cfRule>
  </conditionalFormatting>
  <conditionalFormatting sqref="C349:I349">
    <cfRule type="cellIs" dxfId="8155" priority="1174" operator="lessThan">
      <formula>0</formula>
    </cfRule>
  </conditionalFormatting>
  <conditionalFormatting sqref="C351:I352">
    <cfRule type="cellIs" dxfId="8154" priority="1175" operator="lessThan">
      <formula>0</formula>
    </cfRule>
  </conditionalFormatting>
  <conditionalFormatting sqref="P492:Q492">
    <cfRule type="cellIs" dxfId="8153" priority="1158" operator="lessThan">
      <formula>0</formula>
    </cfRule>
  </conditionalFormatting>
  <conditionalFormatting sqref="P485:P488">
    <cfRule type="cellIs" dxfId="8152" priority="1159" operator="lessThan">
      <formula>0</formula>
    </cfRule>
  </conditionalFormatting>
  <conditionalFormatting sqref="Q583:Q585">
    <cfRule type="cellIs" dxfId="8151" priority="1121" operator="lessThan">
      <formula>0</formula>
    </cfRule>
  </conditionalFormatting>
  <conditionalFormatting sqref="B484">
    <cfRule type="cellIs" dxfId="8150" priority="1176" operator="lessThan">
      <formula>0</formula>
    </cfRule>
  </conditionalFormatting>
  <conditionalFormatting sqref="N413">
    <cfRule type="cellIs" dxfId="8149" priority="895" operator="lessThan">
      <formula>0</formula>
    </cfRule>
  </conditionalFormatting>
  <conditionalFormatting sqref="C350:I350">
    <cfRule type="cellIs" dxfId="8148" priority="1173" operator="lessThan">
      <formula>0</formula>
    </cfRule>
  </conditionalFormatting>
  <conditionalFormatting sqref="C353:I353">
    <cfRule type="cellIs" dxfId="8147" priority="1172" operator="lessThan">
      <formula>0</formula>
    </cfRule>
  </conditionalFormatting>
  <conditionalFormatting sqref="C369:I370">
    <cfRule type="cellIs" dxfId="8146" priority="1171" operator="lessThan">
      <formula>0</formula>
    </cfRule>
  </conditionalFormatting>
  <conditionalFormatting sqref="C367:I367">
    <cfRule type="cellIs" dxfId="8145" priority="1170" operator="lessThan">
      <formula>0</formula>
    </cfRule>
  </conditionalFormatting>
  <conditionalFormatting sqref="C368:I368">
    <cfRule type="cellIs" dxfId="8144" priority="1169" operator="lessThan">
      <formula>0</formula>
    </cfRule>
  </conditionalFormatting>
  <conditionalFormatting sqref="C371:I371">
    <cfRule type="cellIs" dxfId="8143" priority="1168" operator="lessThan">
      <formula>0</formula>
    </cfRule>
  </conditionalFormatting>
  <conditionalFormatting sqref="C565:I568">
    <cfRule type="cellIs" dxfId="8142" priority="1166" operator="lessThan">
      <formula>0</formula>
    </cfRule>
  </conditionalFormatting>
  <conditionalFormatting sqref="C566:I566">
    <cfRule type="cellIs" dxfId="8141" priority="1165" operator="lessThan">
      <formula>0</formula>
    </cfRule>
  </conditionalFormatting>
  <conditionalFormatting sqref="C567:I568">
    <cfRule type="cellIs" dxfId="8140" priority="1167" operator="lessThan">
      <formula>0</formula>
    </cfRule>
  </conditionalFormatting>
  <conditionalFormatting sqref="C571:I574">
    <cfRule type="cellIs" dxfId="8139" priority="1163" operator="lessThan">
      <formula>0</formula>
    </cfRule>
  </conditionalFormatting>
  <conditionalFormatting sqref="C572:I572">
    <cfRule type="cellIs" dxfId="8138" priority="1162" operator="lessThan">
      <formula>0</formula>
    </cfRule>
  </conditionalFormatting>
  <conditionalFormatting sqref="C573:I574">
    <cfRule type="cellIs" dxfId="8137" priority="1164" operator="lessThan">
      <formula>0</formula>
    </cfRule>
  </conditionalFormatting>
  <conditionalFormatting sqref="C441:C444">
    <cfRule type="cellIs" dxfId="8136" priority="1161" operator="lessThan">
      <formula>0</formula>
    </cfRule>
  </conditionalFormatting>
  <conditionalFormatting sqref="P448:P451">
    <cfRule type="cellIs" dxfId="8135" priority="1160" operator="lessThan">
      <formula>0</formula>
    </cfRule>
  </conditionalFormatting>
  <conditionalFormatting sqref="Q493:Q496">
    <cfRule type="cellIs" dxfId="8134" priority="1157" operator="lessThan">
      <formula>0</formula>
    </cfRule>
  </conditionalFormatting>
  <conditionalFormatting sqref="Q497:Q498">
    <cfRule type="cellIs" dxfId="8133" priority="1156" operator="lessThan">
      <formula>0</formula>
    </cfRule>
  </conditionalFormatting>
  <conditionalFormatting sqref="Q498">
    <cfRule type="cellIs" dxfId="8132" priority="1155" operator="lessThan">
      <formula>0</formula>
    </cfRule>
  </conditionalFormatting>
  <conditionalFormatting sqref="Q497">
    <cfRule type="cellIs" dxfId="8131" priority="1154" operator="lessThan">
      <formula>0</formula>
    </cfRule>
  </conditionalFormatting>
  <conditionalFormatting sqref="P493:P496">
    <cfRule type="cellIs" dxfId="8130" priority="1153" operator="lessThan">
      <formula>0</formula>
    </cfRule>
  </conditionalFormatting>
  <conditionalFormatting sqref="B492">
    <cfRule type="cellIs" dxfId="8129" priority="1152" operator="lessThan">
      <formula>0</formula>
    </cfRule>
  </conditionalFormatting>
  <conditionalFormatting sqref="C583:N586">
    <cfRule type="cellIs" dxfId="8128" priority="1118" operator="lessThan">
      <formula>0</formula>
    </cfRule>
  </conditionalFormatting>
  <conditionalFormatting sqref="Q586">
    <cfRule type="cellIs" dxfId="8127" priority="1115" operator="lessThan">
      <formula>0</formula>
    </cfRule>
  </conditionalFormatting>
  <conditionalFormatting sqref="H583:H586">
    <cfRule type="cellIs" dxfId="8126" priority="1112" operator="lessThan">
      <formula>0</formula>
    </cfRule>
  </conditionalFormatting>
  <conditionalFormatting sqref="Q490">
    <cfRule type="cellIs" dxfId="8125" priority="1151" operator="lessThan">
      <formula>0</formula>
    </cfRule>
  </conditionalFormatting>
  <conditionalFormatting sqref="Q542:Q545 Q547">
    <cfRule type="cellIs" dxfId="8124" priority="1143" operator="lessThan">
      <formula>0</formula>
    </cfRule>
  </conditionalFormatting>
  <conditionalFormatting sqref="P541">
    <cfRule type="cellIs" dxfId="8123" priority="1142" operator="lessThan">
      <formula>0</formula>
    </cfRule>
  </conditionalFormatting>
  <conditionalFormatting sqref="Q546">
    <cfRule type="cellIs" dxfId="8122" priority="1141" operator="lessThan">
      <formula>0</formula>
    </cfRule>
  </conditionalFormatting>
  <conditionalFormatting sqref="Q546">
    <cfRule type="cellIs" dxfId="8121" priority="1140" operator="lessThan">
      <formula>0</formula>
    </cfRule>
  </conditionalFormatting>
  <conditionalFormatting sqref="P542:P545">
    <cfRule type="cellIs" dxfId="8120" priority="1139" operator="lessThan">
      <formula>0</formula>
    </cfRule>
  </conditionalFormatting>
  <conditionalFormatting sqref="Q554 Q549:Q552">
    <cfRule type="cellIs" dxfId="8119" priority="1137" operator="lessThan">
      <formula>0</formula>
    </cfRule>
  </conditionalFormatting>
  <conditionalFormatting sqref="Q553">
    <cfRule type="cellIs" dxfId="8118" priority="1135" operator="lessThan">
      <formula>0</formula>
    </cfRule>
  </conditionalFormatting>
  <conditionalFormatting sqref="B541">
    <cfRule type="cellIs" dxfId="8117" priority="1138" operator="lessThan">
      <formula>0</formula>
    </cfRule>
  </conditionalFormatting>
  <conditionalFormatting sqref="P548">
    <cfRule type="cellIs" dxfId="8116" priority="1136" operator="lessThan">
      <formula>0</formula>
    </cfRule>
  </conditionalFormatting>
  <conditionalFormatting sqref="P549:P552">
    <cfRule type="cellIs" dxfId="8115" priority="1133" operator="lessThan">
      <formula>0</formula>
    </cfRule>
  </conditionalFormatting>
  <conditionalFormatting sqref="Q553">
    <cfRule type="cellIs" dxfId="8114" priority="1134" operator="lessThan">
      <formula>0</formula>
    </cfRule>
  </conditionalFormatting>
  <conditionalFormatting sqref="P577:P579 P581">
    <cfRule type="cellIs" dxfId="8113" priority="1131" operator="lessThan">
      <formula>0</formula>
    </cfRule>
  </conditionalFormatting>
  <conditionalFormatting sqref="Q577:Q579">
    <cfRule type="cellIs" dxfId="8112" priority="1132" operator="lessThan">
      <formula>0</formula>
    </cfRule>
  </conditionalFormatting>
  <conditionalFormatting sqref="C579:I579">
    <cfRule type="cellIs" dxfId="8111" priority="1124" operator="lessThan">
      <formula>0</formula>
    </cfRule>
  </conditionalFormatting>
  <conditionalFormatting sqref="C577:I579">
    <cfRule type="cellIs" dxfId="8110" priority="1123" operator="lessThan">
      <formula>0</formula>
    </cfRule>
  </conditionalFormatting>
  <conditionalFormatting sqref="B576">
    <cfRule type="cellIs" dxfId="8109" priority="1125" operator="lessThan">
      <formula>0</formula>
    </cfRule>
  </conditionalFormatting>
  <conditionalFormatting sqref="J577:N579">
    <cfRule type="cellIs" dxfId="8108" priority="1129" operator="lessThan">
      <formula>0</formula>
    </cfRule>
  </conditionalFormatting>
  <conditionalFormatting sqref="P583:P586">
    <cfRule type="cellIs" dxfId="8107" priority="1120" operator="lessThan">
      <formula>0</formula>
    </cfRule>
  </conditionalFormatting>
  <conditionalFormatting sqref="Q580:Q581">
    <cfRule type="cellIs" dxfId="8106" priority="1126" operator="lessThan">
      <formula>0</formula>
    </cfRule>
  </conditionalFormatting>
  <conditionalFormatting sqref="C419:M419">
    <cfRule type="cellIs" dxfId="8105" priority="893" operator="lessThan">
      <formula>0</formula>
    </cfRule>
  </conditionalFormatting>
  <conditionalFormatting sqref="Q580:Q581">
    <cfRule type="cellIs" dxfId="8104" priority="1127" operator="lessThan">
      <formula>0</formula>
    </cfRule>
  </conditionalFormatting>
  <conditionalFormatting sqref="J578">
    <cfRule type="cellIs" dxfId="8103" priority="1128" operator="lessThan">
      <formula>0</formula>
    </cfRule>
  </conditionalFormatting>
  <conditionalFormatting sqref="J579:N579 K577:N578">
    <cfRule type="cellIs" dxfId="8102" priority="1130" operator="lessThan">
      <formula>0</formula>
    </cfRule>
  </conditionalFormatting>
  <conditionalFormatting sqref="I584 K583:N584 C585:N586">
    <cfRule type="cellIs" dxfId="8101" priority="1119" operator="lessThan">
      <formula>0</formula>
    </cfRule>
  </conditionalFormatting>
  <conditionalFormatting sqref="N413">
    <cfRule type="cellIs" dxfId="8100" priority="896" operator="lessThan">
      <formula>0</formula>
    </cfRule>
  </conditionalFormatting>
  <conditionalFormatting sqref="B415:N415">
    <cfRule type="cellIs" dxfId="8099" priority="888" operator="lessThan">
      <formula>0</formula>
    </cfRule>
  </conditionalFormatting>
  <conditionalFormatting sqref="C578:I578">
    <cfRule type="cellIs" dxfId="8098" priority="1122" operator="lessThan">
      <formula>0</formula>
    </cfRule>
  </conditionalFormatting>
  <conditionalFormatting sqref="B415:N415">
    <cfRule type="cellIs" dxfId="8097" priority="889" operator="lessThan">
      <formula>0</formula>
    </cfRule>
  </conditionalFormatting>
  <conditionalFormatting sqref="H419">
    <cfRule type="cellIs" dxfId="8096" priority="892" operator="lessThan">
      <formula>0</formula>
    </cfRule>
  </conditionalFormatting>
  <conditionalFormatting sqref="B419">
    <cfRule type="cellIs" dxfId="8095" priority="891" operator="lessThan">
      <formula>0</formula>
    </cfRule>
  </conditionalFormatting>
  <conditionalFormatting sqref="B419">
    <cfRule type="cellIs" dxfId="8094" priority="890" operator="lessThan">
      <formula>0</formula>
    </cfRule>
  </conditionalFormatting>
  <conditionalFormatting sqref="B415:N415">
    <cfRule type="cellIs" dxfId="8093" priority="886" operator="lessThan">
      <formula>0</formula>
    </cfRule>
  </conditionalFormatting>
  <conditionalFormatting sqref="B415:N415">
    <cfRule type="cellIs" dxfId="8092" priority="887" operator="lessThan">
      <formula>0</formula>
    </cfRule>
  </conditionalFormatting>
  <conditionalFormatting sqref="B421:N421">
    <cfRule type="cellIs" dxfId="8091" priority="852" operator="lessThan">
      <formula>0</formula>
    </cfRule>
  </conditionalFormatting>
  <conditionalFormatting sqref="H583">
    <cfRule type="cellIs" dxfId="8090" priority="1111" operator="lessThan">
      <formula>0</formula>
    </cfRule>
  </conditionalFormatting>
  <conditionalFormatting sqref="C419:M419">
    <cfRule type="cellIs" dxfId="8089" priority="894" operator="lessThan">
      <formula>0</formula>
    </cfRule>
  </conditionalFormatting>
  <conditionalFormatting sqref="H584:H586">
    <cfRule type="cellIs" dxfId="8088" priority="1113" operator="lessThan">
      <formula>0</formula>
    </cfRule>
  </conditionalFormatting>
  <conditionalFormatting sqref="Q586">
    <cfRule type="cellIs" dxfId="8087" priority="1114" operator="lessThan">
      <formula>0</formula>
    </cfRule>
  </conditionalFormatting>
  <conditionalFormatting sqref="I583">
    <cfRule type="cellIs" dxfId="8086" priority="1117" operator="lessThan">
      <formula>0</formula>
    </cfRule>
  </conditionalFormatting>
  <conditionalFormatting sqref="H425">
    <cfRule type="cellIs" dxfId="8085" priority="862" operator="lessThan">
      <formula>0</formula>
    </cfRule>
  </conditionalFormatting>
  <conditionalFormatting sqref="C584:J584">
    <cfRule type="cellIs" dxfId="8084" priority="1116" operator="lessThan">
      <formula>0</formula>
    </cfRule>
  </conditionalFormatting>
  <conditionalFormatting sqref="B582">
    <cfRule type="cellIs" dxfId="8083" priority="1110" operator="lessThan">
      <formula>0</formula>
    </cfRule>
  </conditionalFormatting>
  <conditionalFormatting sqref="N424">
    <cfRule type="cellIs" dxfId="8082" priority="851" operator="lessThan">
      <formula>0</formula>
    </cfRule>
  </conditionalFormatting>
  <conditionalFormatting sqref="C425:M425">
    <cfRule type="cellIs" dxfId="8081" priority="863" operator="lessThan">
      <formula>0</formula>
    </cfRule>
  </conditionalFormatting>
  <conditionalFormatting sqref="C425:M425">
    <cfRule type="cellIs" dxfId="8080" priority="864" operator="lessThan">
      <formula>0</formula>
    </cfRule>
  </conditionalFormatting>
  <conditionalFormatting sqref="N425">
    <cfRule type="cellIs" dxfId="8079" priority="850" operator="lessThan">
      <formula>0</formula>
    </cfRule>
  </conditionalFormatting>
  <conditionalFormatting sqref="H432">
    <cfRule type="cellIs" dxfId="8078" priority="846" operator="lessThan">
      <formula>0</formula>
    </cfRule>
  </conditionalFormatting>
  <conditionalFormatting sqref="N425">
    <cfRule type="cellIs" dxfId="8077" priority="849" operator="lessThan">
      <formula>0</formula>
    </cfRule>
  </conditionalFormatting>
  <conditionalFormatting sqref="C432:M432">
    <cfRule type="cellIs" dxfId="8076" priority="847" operator="lessThan">
      <formula>0</formula>
    </cfRule>
  </conditionalFormatting>
  <conditionalFormatting sqref="B570">
    <cfRule type="cellIs" dxfId="8075" priority="1109" operator="lessThan">
      <formula>0</formula>
    </cfRule>
  </conditionalFormatting>
  <conditionalFormatting sqref="B425">
    <cfRule type="cellIs" dxfId="8074" priority="861" operator="lessThan">
      <formula>0</formula>
    </cfRule>
  </conditionalFormatting>
  <conditionalFormatting sqref="C432:M432">
    <cfRule type="cellIs" dxfId="8073" priority="848" operator="lessThan">
      <formula>0</formula>
    </cfRule>
  </conditionalFormatting>
  <conditionalFormatting sqref="B570">
    <cfRule type="cellIs" dxfId="8072" priority="1108" operator="lessThan">
      <formula>0</formula>
    </cfRule>
  </conditionalFormatting>
  <conditionalFormatting sqref="B624">
    <cfRule type="cellIs" dxfId="8071" priority="1096" operator="lessThan">
      <formula>0</formula>
    </cfRule>
  </conditionalFormatting>
  <conditionalFormatting sqref="B563">
    <cfRule type="cellIs" dxfId="8070" priority="1106" operator="lessThan">
      <formula>0</formula>
    </cfRule>
  </conditionalFormatting>
  <conditionalFormatting sqref="B563">
    <cfRule type="cellIs" dxfId="8069" priority="1107" operator="lessThan">
      <formula>0</formula>
    </cfRule>
  </conditionalFormatting>
  <conditionalFormatting sqref="B581">
    <cfRule type="cellIs" dxfId="8068" priority="1104" operator="lessThan">
      <formula>0</formula>
    </cfRule>
  </conditionalFormatting>
  <conditionalFormatting sqref="B581">
    <cfRule type="cellIs" dxfId="8067" priority="1105" operator="lessThan">
      <formula>0</formula>
    </cfRule>
  </conditionalFormatting>
  <conditionalFormatting sqref="B602 P602:Q603 P606:Q606 Q607:Q608 P609:Q610 C613:N613 C618:N619 N620 C630:N630 I621:N623 C625:N628 C636:H636 Q617 J615:N616 Q611:Q615 B638:N641 B674:N677 B624 P616:Q616 Q604:Q605 O618:O623 I631:N636 B632:H634 P618:Q637 O630:O636">
    <cfRule type="cellIs" dxfId="8066" priority="1103" operator="lessThan">
      <formula>0</formula>
    </cfRule>
  </conditionalFormatting>
  <conditionalFormatting sqref="B609">
    <cfRule type="cellIs" dxfId="8065" priority="1100" operator="lessThan">
      <formula>0</formula>
    </cfRule>
  </conditionalFormatting>
  <conditionalFormatting sqref="B603">
    <cfRule type="cellIs" dxfId="8064" priority="1102" operator="lessThan">
      <formula>0</formula>
    </cfRule>
  </conditionalFormatting>
  <conditionalFormatting sqref="B606">
    <cfRule type="cellIs" dxfId="8063" priority="1101" operator="lessThan">
      <formula>0</formula>
    </cfRule>
  </conditionalFormatting>
  <conditionalFormatting sqref="B629">
    <cfRule type="cellIs" dxfId="8062" priority="1099" operator="lessThan">
      <formula>0</formula>
    </cfRule>
  </conditionalFormatting>
  <conditionalFormatting sqref="B637">
    <cfRule type="cellIs" dxfId="8061" priority="1098" operator="lessThan">
      <formula>0</formula>
    </cfRule>
  </conditionalFormatting>
  <conditionalFormatting sqref="I640:N640 P638:Q641">
    <cfRule type="cellIs" dxfId="8060" priority="1097" operator="lessThan">
      <formula>0</formula>
    </cfRule>
  </conditionalFormatting>
  <conditionalFormatting sqref="P624">
    <cfRule type="cellIs" dxfId="8059" priority="1094" operator="lessThan">
      <formula>0</formula>
    </cfRule>
  </conditionalFormatting>
  <conditionalFormatting sqref="P624">
    <cfRule type="cellIs" dxfId="8058" priority="1095" operator="lessThan">
      <formula>0</formula>
    </cfRule>
  </conditionalFormatting>
  <conditionalFormatting sqref="P408:Q408 Q409:Q411">
    <cfRule type="cellIs" dxfId="8057" priority="1081" operator="lessThan">
      <formula>0</formula>
    </cfRule>
  </conditionalFormatting>
  <conditionalFormatting sqref="B402">
    <cfRule type="cellIs" dxfId="8056" priority="1082" operator="lessThan">
      <formula>0</formula>
    </cfRule>
  </conditionalFormatting>
  <conditionalFormatting sqref="P409:P411">
    <cfRule type="cellIs" dxfId="8055" priority="1079" operator="lessThan">
      <formula>0</formula>
    </cfRule>
  </conditionalFormatting>
  <conditionalFormatting sqref="P408">
    <cfRule type="cellIs" dxfId="8054" priority="1080" operator="lessThan">
      <formula>0</formula>
    </cfRule>
  </conditionalFormatting>
  <conditionalFormatting sqref="Q412">
    <cfRule type="cellIs" dxfId="8053" priority="1077" operator="lessThan">
      <formula>0</formula>
    </cfRule>
  </conditionalFormatting>
  <conditionalFormatting sqref="Q413">
    <cfRule type="cellIs" dxfId="8052" priority="1078" operator="lessThan">
      <formula>0</formula>
    </cfRule>
  </conditionalFormatting>
  <conditionalFormatting sqref="B408">
    <cfRule type="cellIs" dxfId="8051" priority="1075" operator="lessThan">
      <formula>0</formula>
    </cfRule>
  </conditionalFormatting>
  <conditionalFormatting sqref="Q412">
    <cfRule type="cellIs" dxfId="8050" priority="1076" operator="lessThan">
      <formula>0</formula>
    </cfRule>
  </conditionalFormatting>
  <conditionalFormatting sqref="B434:N434">
    <cfRule type="cellIs" dxfId="8049" priority="826" operator="lessThan">
      <formula>0</formula>
    </cfRule>
  </conditionalFormatting>
  <conditionalFormatting sqref="B434:N434">
    <cfRule type="cellIs" dxfId="8048" priority="827" operator="lessThan">
      <formula>0</formula>
    </cfRule>
  </conditionalFormatting>
  <conditionalFormatting sqref="C615:I615">
    <cfRule type="cellIs" dxfId="8047" priority="1093" operator="lessThan">
      <formula>0</formula>
    </cfRule>
  </conditionalFormatting>
  <conditionalFormatting sqref="C616:I616">
    <cfRule type="cellIs" dxfId="8046" priority="1092" operator="lessThan">
      <formula>0</formula>
    </cfRule>
  </conditionalFormatting>
  <conditionalFormatting sqref="C620:M620">
    <cfRule type="cellIs" dxfId="8045" priority="1091" operator="lessThan">
      <formula>0</formula>
    </cfRule>
  </conditionalFormatting>
  <conditionalFormatting sqref="P613">
    <cfRule type="cellIs" dxfId="8044" priority="1089" operator="lessThan">
      <formula>0</formula>
    </cfRule>
  </conditionalFormatting>
  <conditionalFormatting sqref="P403:P405">
    <cfRule type="cellIs" dxfId="8043" priority="1086" operator="lessThan">
      <formula>0</formula>
    </cfRule>
  </conditionalFormatting>
  <conditionalFormatting sqref="Q406">
    <cfRule type="cellIs" dxfId="8042" priority="1083" operator="lessThan">
      <formula>0</formula>
    </cfRule>
  </conditionalFormatting>
  <conditionalFormatting sqref="Q407">
    <cfRule type="cellIs" dxfId="8041" priority="1085" operator="lessThan">
      <formula>0</formula>
    </cfRule>
  </conditionalFormatting>
  <conditionalFormatting sqref="P402:Q402 Q403:Q405">
    <cfRule type="cellIs" dxfId="8040" priority="1088" operator="lessThan">
      <formula>0</formula>
    </cfRule>
  </conditionalFormatting>
  <conditionalFormatting sqref="P402">
    <cfRule type="cellIs" dxfId="8039" priority="1087" operator="lessThan">
      <formula>0</formula>
    </cfRule>
  </conditionalFormatting>
  <conditionalFormatting sqref="Q406">
    <cfRule type="cellIs" dxfId="8038" priority="1084" operator="lessThan">
      <formula>0</formula>
    </cfRule>
  </conditionalFormatting>
  <conditionalFormatting sqref="B434:N434">
    <cfRule type="cellIs" dxfId="8037" priority="825" operator="lessThan">
      <formula>0</formula>
    </cfRule>
  </conditionalFormatting>
  <conditionalFormatting sqref="B434:N434">
    <cfRule type="cellIs" dxfId="8036" priority="824" operator="lessThan">
      <formula>0</formula>
    </cfRule>
  </conditionalFormatting>
  <conditionalFormatting sqref="B434:N434">
    <cfRule type="cellIs" dxfId="8035" priority="823" operator="lessThan">
      <formula>0</formula>
    </cfRule>
  </conditionalFormatting>
  <conditionalFormatting sqref="B434:N434">
    <cfRule type="cellIs" dxfId="8034" priority="821" operator="lessThan">
      <formula>0</formula>
    </cfRule>
  </conditionalFormatting>
  <conditionalFormatting sqref="B434:N434">
    <cfRule type="cellIs" dxfId="8033" priority="822" operator="lessThan">
      <formula>0</formula>
    </cfRule>
  </conditionalFormatting>
  <conditionalFormatting sqref="N437">
    <cfRule type="cellIs" dxfId="8032" priority="819" operator="lessThan">
      <formula>0</formula>
    </cfRule>
  </conditionalFormatting>
  <conditionalFormatting sqref="B434:N434">
    <cfRule type="cellIs" dxfId="8031" priority="820" operator="lessThan">
      <formula>0</formula>
    </cfRule>
  </conditionalFormatting>
  <conditionalFormatting sqref="N438">
    <cfRule type="cellIs" dxfId="8030" priority="818" operator="lessThan">
      <formula>0</formula>
    </cfRule>
  </conditionalFormatting>
  <conditionalFormatting sqref="N438">
    <cfRule type="cellIs" dxfId="8029" priority="817" operator="lessThan">
      <formula>0</formula>
    </cfRule>
  </conditionalFormatting>
  <conditionalFormatting sqref="D441:N444">
    <cfRule type="cellIs" dxfId="8028" priority="814" operator="lessThan">
      <formula>0</formula>
    </cfRule>
  </conditionalFormatting>
  <conditionalFormatting sqref="B441:B444">
    <cfRule type="cellIs" dxfId="8027" priority="811" operator="lessThan">
      <formula>0</formula>
    </cfRule>
  </conditionalFormatting>
  <conditionalFormatting sqref="B498">
    <cfRule type="cellIs" dxfId="8026" priority="808" operator="lessThan">
      <formula>0</formula>
    </cfRule>
  </conditionalFormatting>
  <conditionalFormatting sqref="C498">
    <cfRule type="cellIs" dxfId="8025" priority="805" operator="lessThan">
      <formula>0</formula>
    </cfRule>
  </conditionalFormatting>
  <conditionalFormatting sqref="P562">
    <cfRule type="cellIs" dxfId="8024" priority="526" operator="lessThan">
      <formula>0</formula>
    </cfRule>
  </conditionalFormatting>
  <conditionalFormatting sqref="N369">
    <cfRule type="cellIs" dxfId="8023" priority="1074" operator="lessThan">
      <formula>0</formula>
    </cfRule>
  </conditionalFormatting>
  <conditionalFormatting sqref="N375">
    <cfRule type="cellIs" dxfId="8022" priority="1073" operator="lessThan">
      <formula>0</formula>
    </cfRule>
  </conditionalFormatting>
  <conditionalFormatting sqref="B414">
    <cfRule type="cellIs" dxfId="8021" priority="1068" operator="lessThan">
      <formula>0</formula>
    </cfRule>
  </conditionalFormatting>
  <conditionalFormatting sqref="N357">
    <cfRule type="cellIs" dxfId="8020" priority="1071" operator="lessThan">
      <formula>0</formula>
    </cfRule>
  </conditionalFormatting>
  <conditionalFormatting sqref="B350">
    <cfRule type="cellIs" dxfId="8019" priority="1034" operator="lessThan">
      <formula>0</formula>
    </cfRule>
  </conditionalFormatting>
  <conditionalFormatting sqref="B560">
    <cfRule type="cellIs" dxfId="8018" priority="1065" operator="lessThan">
      <formula>0</formula>
    </cfRule>
  </conditionalFormatting>
  <conditionalFormatting sqref="B375:B376">
    <cfRule type="cellIs" dxfId="8017" priority="1060" operator="lessThan">
      <formula>0</formula>
    </cfRule>
  </conditionalFormatting>
  <conditionalFormatting sqref="B379">
    <cfRule type="cellIs" dxfId="8016" priority="1053" operator="lessThan">
      <formula>0</formula>
    </cfRule>
  </conditionalFormatting>
  <conditionalFormatting sqref="C349:M352">
    <cfRule type="cellIs" dxfId="8015" priority="1070" operator="lessThan">
      <formula>0</formula>
    </cfRule>
  </conditionalFormatting>
  <conditionalFormatting sqref="B414">
    <cfRule type="cellIs" dxfId="8014" priority="1069" operator="lessThan">
      <formula>0</formula>
    </cfRule>
  </conditionalFormatting>
  <conditionalFormatting sqref="B389 B379:B383 B373:B377 B367:B371 B355:B359 B349:B353">
    <cfRule type="cellIs" dxfId="8013" priority="1067" operator="lessThan">
      <formula>0</formula>
    </cfRule>
  </conditionalFormatting>
  <conditionalFormatting sqref="B357:B358">
    <cfRule type="cellIs" dxfId="8012" priority="1063" operator="lessThan">
      <formula>0</formula>
    </cfRule>
  </conditionalFormatting>
  <conditionalFormatting sqref="B355">
    <cfRule type="cellIs" dxfId="8011" priority="1062" operator="lessThan">
      <formula>0</formula>
    </cfRule>
  </conditionalFormatting>
  <conditionalFormatting sqref="B557:B559">
    <cfRule type="cellIs" dxfId="8010" priority="1066" operator="lessThan">
      <formula>0</formula>
    </cfRule>
  </conditionalFormatting>
  <conditionalFormatting sqref="B556">
    <cfRule type="cellIs" dxfId="8009" priority="1064" operator="lessThan">
      <formula>0</formula>
    </cfRule>
  </conditionalFormatting>
  <conditionalFormatting sqref="B377">
    <cfRule type="cellIs" dxfId="8008" priority="1047" operator="lessThan">
      <formula>0</formula>
    </cfRule>
  </conditionalFormatting>
  <conditionalFormatting sqref="B356">
    <cfRule type="cellIs" dxfId="8007" priority="1061" operator="lessThan">
      <formula>0</formula>
    </cfRule>
  </conditionalFormatting>
  <conditionalFormatting sqref="B373">
    <cfRule type="cellIs" dxfId="8006" priority="1059" operator="lessThan">
      <formula>0</formula>
    </cfRule>
  </conditionalFormatting>
  <conditionalFormatting sqref="B374">
    <cfRule type="cellIs" dxfId="8005" priority="1058" operator="lessThan">
      <formula>0</formula>
    </cfRule>
  </conditionalFormatting>
  <conditionalFormatting sqref="B380">
    <cfRule type="cellIs" dxfId="8004" priority="1052" operator="lessThan">
      <formula>0</formula>
    </cfRule>
  </conditionalFormatting>
  <conditionalFormatting sqref="B381:B382">
    <cfRule type="cellIs" dxfId="8003" priority="1054" operator="lessThan">
      <formula>0</formula>
    </cfRule>
  </conditionalFormatting>
  <conditionalFormatting sqref="B351:B352">
    <cfRule type="cellIs" dxfId="8002" priority="1036" operator="lessThan">
      <formula>0</formula>
    </cfRule>
  </conditionalFormatting>
  <conditionalFormatting sqref="B349">
    <cfRule type="cellIs" dxfId="8001" priority="1035" operator="lessThan">
      <formula>0</formula>
    </cfRule>
  </conditionalFormatting>
  <conditionalFormatting sqref="B389">
    <cfRule type="cellIs" dxfId="8000" priority="1050" operator="lessThan">
      <formula>0</formula>
    </cfRule>
  </conditionalFormatting>
  <conditionalFormatting sqref="B383">
    <cfRule type="cellIs" dxfId="7999" priority="1049" operator="lessThan">
      <formula>0</formula>
    </cfRule>
  </conditionalFormatting>
  <conditionalFormatting sqref="B588:B591">
    <cfRule type="cellIs" dxfId="7998" priority="1044" operator="lessThan">
      <formula>0</formula>
    </cfRule>
  </conditionalFormatting>
  <conditionalFormatting sqref="B368">
    <cfRule type="cellIs" dxfId="7997" priority="1030" operator="lessThan">
      <formula>0</formula>
    </cfRule>
  </conditionalFormatting>
  <conditionalFormatting sqref="B359">
    <cfRule type="cellIs" dxfId="7996" priority="1046" operator="lessThan">
      <formula>0</formula>
    </cfRule>
  </conditionalFormatting>
  <conditionalFormatting sqref="B593:B596">
    <cfRule type="cellIs" dxfId="7995" priority="1041" operator="lessThan">
      <formula>0</formula>
    </cfRule>
  </conditionalFormatting>
  <conditionalFormatting sqref="B565:B568">
    <cfRule type="cellIs" dxfId="7994" priority="1027" operator="lessThan">
      <formula>0</formula>
    </cfRule>
  </conditionalFormatting>
  <conditionalFormatting sqref="B589">
    <cfRule type="cellIs" dxfId="7993" priority="1043" operator="lessThan">
      <formula>0</formula>
    </cfRule>
  </conditionalFormatting>
  <conditionalFormatting sqref="B590:B591">
    <cfRule type="cellIs" dxfId="7992" priority="1045" operator="lessThan">
      <formula>0</formula>
    </cfRule>
  </conditionalFormatting>
  <conditionalFormatting sqref="B600:B601">
    <cfRule type="cellIs" dxfId="7991" priority="1039" operator="lessThan">
      <formula>0</formula>
    </cfRule>
  </conditionalFormatting>
  <conditionalFormatting sqref="B594">
    <cfRule type="cellIs" dxfId="7990" priority="1040" operator="lessThan">
      <formula>0</formula>
    </cfRule>
  </conditionalFormatting>
  <conditionalFormatting sqref="B595:B596">
    <cfRule type="cellIs" dxfId="7989" priority="1042" operator="lessThan">
      <formula>0</formula>
    </cfRule>
  </conditionalFormatting>
  <conditionalFormatting sqref="B598:B601">
    <cfRule type="cellIs" dxfId="7988" priority="1038" operator="lessThan">
      <formula>0</formula>
    </cfRule>
  </conditionalFormatting>
  <conditionalFormatting sqref="B599">
    <cfRule type="cellIs" dxfId="7987" priority="1037" operator="lessThan">
      <formula>0</formula>
    </cfRule>
  </conditionalFormatting>
  <conditionalFormatting sqref="B369:B370">
    <cfRule type="cellIs" dxfId="7986" priority="1032" operator="lessThan">
      <formula>0</formula>
    </cfRule>
  </conditionalFormatting>
  <conditionalFormatting sqref="B353">
    <cfRule type="cellIs" dxfId="7985" priority="1033" operator="lessThan">
      <formula>0</formula>
    </cfRule>
  </conditionalFormatting>
  <conditionalFormatting sqref="B385:N385">
    <cfRule type="cellIs" dxfId="7984" priority="998" operator="lessThan">
      <formula>0</formula>
    </cfRule>
  </conditionalFormatting>
  <conditionalFormatting sqref="B385:N385">
    <cfRule type="cellIs" dxfId="7983" priority="997" operator="lessThan">
      <formula>0</formula>
    </cfRule>
  </conditionalFormatting>
  <conditionalFormatting sqref="B546">
    <cfRule type="cellIs" dxfId="7982" priority="1019" operator="lessThan">
      <formula>0</formula>
    </cfRule>
  </conditionalFormatting>
  <conditionalFormatting sqref="B542">
    <cfRule type="cellIs" dxfId="7981" priority="1018" operator="lessThan">
      <formula>0</formula>
    </cfRule>
  </conditionalFormatting>
  <conditionalFormatting sqref="B579:B580">
    <cfRule type="cellIs" dxfId="7980" priority="1017" operator="lessThan">
      <formula>0</formula>
    </cfRule>
  </conditionalFormatting>
  <conditionalFormatting sqref="B367">
    <cfRule type="cellIs" dxfId="7979" priority="1031" operator="lessThan">
      <formula>0</formula>
    </cfRule>
  </conditionalFormatting>
  <conditionalFormatting sqref="B583:B586">
    <cfRule type="cellIs" dxfId="7978" priority="1013" operator="lessThan">
      <formula>0</formula>
    </cfRule>
  </conditionalFormatting>
  <conditionalFormatting sqref="B371">
    <cfRule type="cellIs" dxfId="7977" priority="1029" operator="lessThan">
      <formula>0</formula>
    </cfRule>
  </conditionalFormatting>
  <conditionalFormatting sqref="B566">
    <cfRule type="cellIs" dxfId="7976" priority="1026" operator="lessThan">
      <formula>0</formula>
    </cfRule>
  </conditionalFormatting>
  <conditionalFormatting sqref="B567:B568">
    <cfRule type="cellIs" dxfId="7975" priority="1028" operator="lessThan">
      <formula>0</formula>
    </cfRule>
  </conditionalFormatting>
  <conditionalFormatting sqref="B575">
    <cfRule type="cellIs" dxfId="7974" priority="1021" operator="lessThan">
      <formula>0</formula>
    </cfRule>
  </conditionalFormatting>
  <conditionalFormatting sqref="B575">
    <cfRule type="cellIs" dxfId="7973" priority="1022" operator="lessThan">
      <formula>0</formula>
    </cfRule>
  </conditionalFormatting>
  <conditionalFormatting sqref="B571:B574">
    <cfRule type="cellIs" dxfId="7972" priority="1024" operator="lessThan">
      <formula>0</formula>
    </cfRule>
  </conditionalFormatting>
  <conditionalFormatting sqref="B572">
    <cfRule type="cellIs" dxfId="7971" priority="1023" operator="lessThan">
      <formula>0</formula>
    </cfRule>
  </conditionalFormatting>
  <conditionalFormatting sqref="B573:B574">
    <cfRule type="cellIs" dxfId="7970" priority="1025" operator="lessThan">
      <formula>0</formula>
    </cfRule>
  </conditionalFormatting>
  <conditionalFormatting sqref="N388">
    <cfRule type="cellIs" dxfId="7969" priority="992" operator="lessThan">
      <formula>0</formula>
    </cfRule>
  </conditionalFormatting>
  <conditionalFormatting sqref="B543:B545">
    <cfRule type="cellIs" dxfId="7968" priority="1020" operator="lessThan">
      <formula>0</formula>
    </cfRule>
  </conditionalFormatting>
  <conditionalFormatting sqref="B577:B580">
    <cfRule type="cellIs" dxfId="7967" priority="1016" operator="lessThan">
      <formula>0</formula>
    </cfRule>
  </conditionalFormatting>
  <conditionalFormatting sqref="B561">
    <cfRule type="cellIs" dxfId="7966" priority="742" operator="lessThan">
      <formula>0</formula>
    </cfRule>
  </conditionalFormatting>
  <conditionalFormatting sqref="B585:B586">
    <cfRule type="cellIs" dxfId="7965" priority="1014" operator="lessThan">
      <formula>0</formula>
    </cfRule>
  </conditionalFormatting>
  <conditionalFormatting sqref="B578">
    <cfRule type="cellIs" dxfId="7964" priority="1015" operator="lessThan">
      <formula>0</formula>
    </cfRule>
  </conditionalFormatting>
  <conditionalFormatting sqref="B584">
    <cfRule type="cellIs" dxfId="7963" priority="1012" operator="lessThan">
      <formula>0</formula>
    </cfRule>
  </conditionalFormatting>
  <conditionalFormatting sqref="D561">
    <cfRule type="cellIs" dxfId="7962" priority="736" operator="lessThan">
      <formula>0</formula>
    </cfRule>
  </conditionalFormatting>
  <conditionalFormatting sqref="B613 B618:B619 B630 B625:B628 B636">
    <cfRule type="cellIs" dxfId="7961" priority="1011" operator="lessThan">
      <formula>0</formula>
    </cfRule>
  </conditionalFormatting>
  <conditionalFormatting sqref="B391:N391">
    <cfRule type="cellIs" dxfId="7960" priority="981" operator="lessThan">
      <formula>0</formula>
    </cfRule>
  </conditionalFormatting>
  <conditionalFormatting sqref="N376">
    <cfRule type="cellIs" dxfId="7959" priority="1003" operator="lessThan">
      <formula>0</formula>
    </cfRule>
  </conditionalFormatting>
  <conditionalFormatting sqref="B385:N385">
    <cfRule type="cellIs" dxfId="7958" priority="1000" operator="lessThan">
      <formula>0</formula>
    </cfRule>
  </conditionalFormatting>
  <conditionalFormatting sqref="N382">
    <cfRule type="cellIs" dxfId="7957" priority="1001" operator="lessThan">
      <formula>0</formula>
    </cfRule>
  </conditionalFormatting>
  <conditionalFormatting sqref="B385:N385">
    <cfRule type="cellIs" dxfId="7956" priority="999" operator="lessThan">
      <formula>0</formula>
    </cfRule>
  </conditionalFormatting>
  <conditionalFormatting sqref="B385:N385">
    <cfRule type="cellIs" dxfId="7955" priority="996" operator="lessThan">
      <formula>0</formula>
    </cfRule>
  </conditionalFormatting>
  <conditionalFormatting sqref="B615">
    <cfRule type="cellIs" dxfId="7954" priority="1010" operator="lessThan">
      <formula>0</formula>
    </cfRule>
  </conditionalFormatting>
  <conditionalFormatting sqref="B616">
    <cfRule type="cellIs" dxfId="7953" priority="1009" operator="lessThan">
      <formula>0</formula>
    </cfRule>
  </conditionalFormatting>
  <conditionalFormatting sqref="B620">
    <cfRule type="cellIs" dxfId="7952" priority="1008" operator="lessThan">
      <formula>0</formula>
    </cfRule>
  </conditionalFormatting>
  <conditionalFormatting sqref="G561">
    <cfRule type="cellIs" dxfId="7951" priority="727" operator="lessThan">
      <formula>0</formula>
    </cfRule>
  </conditionalFormatting>
  <conditionalFormatting sqref="H561">
    <cfRule type="cellIs" dxfId="7950" priority="724" operator="lessThan">
      <formula>0</formula>
    </cfRule>
  </conditionalFormatting>
  <conditionalFormatting sqref="B349:B352">
    <cfRule type="cellIs" dxfId="7949" priority="1006" operator="lessThan">
      <formula>0</formula>
    </cfRule>
  </conditionalFormatting>
  <conditionalFormatting sqref="N358">
    <cfRule type="cellIs" dxfId="7948" priority="1005" operator="lessThan">
      <formula>0</formula>
    </cfRule>
  </conditionalFormatting>
  <conditionalFormatting sqref="N370">
    <cfRule type="cellIs" dxfId="7947" priority="1004" operator="lessThan">
      <formula>0</formula>
    </cfRule>
  </conditionalFormatting>
  <conditionalFormatting sqref="B385:N385">
    <cfRule type="cellIs" dxfId="7946" priority="995" operator="lessThan">
      <formula>0</formula>
    </cfRule>
  </conditionalFormatting>
  <conditionalFormatting sqref="B385:N385">
    <cfRule type="cellIs" dxfId="7945" priority="994" operator="lessThan">
      <formula>0</formula>
    </cfRule>
  </conditionalFormatting>
  <conditionalFormatting sqref="B385:N385">
    <cfRule type="cellIs" dxfId="7944" priority="993" operator="lessThan">
      <formula>0</formula>
    </cfRule>
  </conditionalFormatting>
  <conditionalFormatting sqref="B391:N391">
    <cfRule type="cellIs" dxfId="7943" priority="982" operator="lessThan">
      <formula>0</formula>
    </cfRule>
  </conditionalFormatting>
  <conditionalFormatting sqref="N383">
    <cfRule type="cellIs" dxfId="7942" priority="964" operator="lessThan">
      <formula>0</formula>
    </cfRule>
  </conditionalFormatting>
  <conditionalFormatting sqref="B391:N391">
    <cfRule type="cellIs" dxfId="7941" priority="980" operator="lessThan">
      <formula>0</formula>
    </cfRule>
  </conditionalFormatting>
  <conditionalFormatting sqref="B391:N391">
    <cfRule type="cellIs" dxfId="7940" priority="979" operator="lessThan">
      <formula>0</formula>
    </cfRule>
  </conditionalFormatting>
  <conditionalFormatting sqref="B391:N391">
    <cfRule type="cellIs" dxfId="7939" priority="978" operator="lessThan">
      <formula>0</formula>
    </cfRule>
  </conditionalFormatting>
  <conditionalFormatting sqref="B391:N391">
    <cfRule type="cellIs" dxfId="7938" priority="977" operator="lessThan">
      <formula>0</formula>
    </cfRule>
  </conditionalFormatting>
  <conditionalFormatting sqref="B391:N391">
    <cfRule type="cellIs" dxfId="7937" priority="976" operator="lessThan">
      <formula>0</formula>
    </cfRule>
  </conditionalFormatting>
  <conditionalFormatting sqref="B391:N391">
    <cfRule type="cellIs" dxfId="7936" priority="975" operator="lessThan">
      <formula>0</formula>
    </cfRule>
  </conditionalFormatting>
  <conditionalFormatting sqref="N394">
    <cfRule type="cellIs" dxfId="7935" priority="974" operator="lessThan">
      <formula>0</formula>
    </cfRule>
  </conditionalFormatting>
  <conditionalFormatting sqref="N353">
    <cfRule type="cellIs" dxfId="7934" priority="973" operator="lessThan">
      <formula>0</formula>
    </cfRule>
  </conditionalFormatting>
  <conditionalFormatting sqref="N359">
    <cfRule type="cellIs" dxfId="7933" priority="972" operator="lessThan">
      <formula>0</formula>
    </cfRule>
  </conditionalFormatting>
  <conditionalFormatting sqref="N359">
    <cfRule type="cellIs" dxfId="7932" priority="971" operator="lessThan">
      <formula>0</formula>
    </cfRule>
  </conditionalFormatting>
  <conditionalFormatting sqref="N371">
    <cfRule type="cellIs" dxfId="7931" priority="970" operator="lessThan">
      <formula>0</formula>
    </cfRule>
  </conditionalFormatting>
  <conditionalFormatting sqref="N371">
    <cfRule type="cellIs" dxfId="7930" priority="969" operator="lessThan">
      <formula>0</formula>
    </cfRule>
  </conditionalFormatting>
  <conditionalFormatting sqref="N377">
    <cfRule type="cellIs" dxfId="7929" priority="968" operator="lessThan">
      <formula>0</formula>
    </cfRule>
  </conditionalFormatting>
  <conditionalFormatting sqref="N377">
    <cfRule type="cellIs" dxfId="7928" priority="967" operator="lessThan">
      <formula>0</formula>
    </cfRule>
  </conditionalFormatting>
  <conditionalFormatting sqref="N389">
    <cfRule type="cellIs" dxfId="7927" priority="962" operator="lessThan">
      <formula>0</formula>
    </cfRule>
  </conditionalFormatting>
  <conditionalFormatting sqref="N389">
    <cfRule type="cellIs" dxfId="7926" priority="961" operator="lessThan">
      <formula>0</formula>
    </cfRule>
  </conditionalFormatting>
  <conditionalFormatting sqref="N383">
    <cfRule type="cellIs" dxfId="7925" priority="963" operator="lessThan">
      <formula>0</formula>
    </cfRule>
  </conditionalFormatting>
  <conditionalFormatting sqref="N400">
    <cfRule type="cellIs" dxfId="7924" priority="945" operator="lessThan">
      <formula>0</formula>
    </cfRule>
  </conditionalFormatting>
  <conditionalFormatting sqref="N401">
    <cfRule type="cellIs" dxfId="7923" priority="944" operator="lessThan">
      <formula>0</formula>
    </cfRule>
  </conditionalFormatting>
  <conditionalFormatting sqref="H401">
    <cfRule type="cellIs" dxfId="7922" priority="956" operator="lessThan">
      <formula>0</formula>
    </cfRule>
  </conditionalFormatting>
  <conditionalFormatting sqref="B401">
    <cfRule type="cellIs" dxfId="7921" priority="955" operator="lessThan">
      <formula>0</formula>
    </cfRule>
  </conditionalFormatting>
  <conditionalFormatting sqref="C401:M401">
    <cfRule type="cellIs" dxfId="7920" priority="958" operator="lessThan">
      <formula>0</formula>
    </cfRule>
  </conditionalFormatting>
  <conditionalFormatting sqref="C401:M401">
    <cfRule type="cellIs" dxfId="7919" priority="957" operator="lessThan">
      <formula>0</formula>
    </cfRule>
  </conditionalFormatting>
  <conditionalFormatting sqref="B407">
    <cfRule type="cellIs" dxfId="7918" priority="922" operator="lessThan">
      <formula>0</formula>
    </cfRule>
  </conditionalFormatting>
  <conditionalFormatting sqref="B403:N403">
    <cfRule type="cellIs" dxfId="7917" priority="921" operator="lessThan">
      <formula>0</formula>
    </cfRule>
  </conditionalFormatting>
  <conditionalFormatting sqref="B401">
    <cfRule type="cellIs" dxfId="7916" priority="954" operator="lessThan">
      <formula>0</formula>
    </cfRule>
  </conditionalFormatting>
  <conditionalFormatting sqref="B397:N397">
    <cfRule type="cellIs" dxfId="7915" priority="953" operator="lessThan">
      <formula>0</formula>
    </cfRule>
  </conditionalFormatting>
  <conditionalFormatting sqref="B397:N397">
    <cfRule type="cellIs" dxfId="7914" priority="952" operator="lessThan">
      <formula>0</formula>
    </cfRule>
  </conditionalFormatting>
  <conditionalFormatting sqref="B397:N397">
    <cfRule type="cellIs" dxfId="7913" priority="951" operator="lessThan">
      <formula>0</formula>
    </cfRule>
  </conditionalFormatting>
  <conditionalFormatting sqref="B397:N397">
    <cfRule type="cellIs" dxfId="7912" priority="950" operator="lessThan">
      <formula>0</formula>
    </cfRule>
  </conditionalFormatting>
  <conditionalFormatting sqref="B397:N397">
    <cfRule type="cellIs" dxfId="7911" priority="949" operator="lessThan">
      <formula>0</formula>
    </cfRule>
  </conditionalFormatting>
  <conditionalFormatting sqref="B397:N397">
    <cfRule type="cellIs" dxfId="7910" priority="948" operator="lessThan">
      <formula>0</formula>
    </cfRule>
  </conditionalFormatting>
  <conditionalFormatting sqref="B397:N397">
    <cfRule type="cellIs" dxfId="7909" priority="947" operator="lessThan">
      <formula>0</formula>
    </cfRule>
  </conditionalFormatting>
  <conditionalFormatting sqref="B397:N397">
    <cfRule type="cellIs" dxfId="7908" priority="946" operator="lessThan">
      <formula>0</formula>
    </cfRule>
  </conditionalFormatting>
  <conditionalFormatting sqref="N401">
    <cfRule type="cellIs" dxfId="7907" priority="943" operator="lessThan">
      <formula>0</formula>
    </cfRule>
  </conditionalFormatting>
  <conditionalFormatting sqref="B403:N403">
    <cfRule type="cellIs" dxfId="7906" priority="920" operator="lessThan">
      <formula>0</formula>
    </cfRule>
  </conditionalFormatting>
  <conditionalFormatting sqref="B403:N403">
    <cfRule type="cellIs" dxfId="7905" priority="919" operator="lessThan">
      <formula>0</formula>
    </cfRule>
  </conditionalFormatting>
  <conditionalFormatting sqref="B403:N403">
    <cfRule type="cellIs" dxfId="7904" priority="918" operator="lessThan">
      <formula>0</formula>
    </cfRule>
  </conditionalFormatting>
  <conditionalFormatting sqref="B403:N403">
    <cfRule type="cellIs" dxfId="7903" priority="917" operator="lessThan">
      <formula>0</formula>
    </cfRule>
  </conditionalFormatting>
  <conditionalFormatting sqref="B403:N403">
    <cfRule type="cellIs" dxfId="7902" priority="916" operator="lessThan">
      <formula>0</formula>
    </cfRule>
  </conditionalFormatting>
  <conditionalFormatting sqref="B403:N403">
    <cfRule type="cellIs" dxfId="7901" priority="915" operator="lessThan">
      <formula>0</formula>
    </cfRule>
  </conditionalFormatting>
  <conditionalFormatting sqref="B403:N403">
    <cfRule type="cellIs" dxfId="7900" priority="914" operator="lessThan">
      <formula>0</formula>
    </cfRule>
  </conditionalFormatting>
  <conditionalFormatting sqref="N406">
    <cfRule type="cellIs" dxfId="7899" priority="913" operator="lessThan">
      <formula>0</formula>
    </cfRule>
  </conditionalFormatting>
  <conditionalFormatting sqref="N407">
    <cfRule type="cellIs" dxfId="7898" priority="912" operator="lessThan">
      <formula>0</formula>
    </cfRule>
  </conditionalFormatting>
  <conditionalFormatting sqref="N407">
    <cfRule type="cellIs" dxfId="7897" priority="911" operator="lessThan">
      <formula>0</formula>
    </cfRule>
  </conditionalFormatting>
  <conditionalFormatting sqref="C413:M413">
    <cfRule type="cellIs" dxfId="7896" priority="910" operator="lessThan">
      <formula>0</formula>
    </cfRule>
  </conditionalFormatting>
  <conditionalFormatting sqref="C407:M407">
    <cfRule type="cellIs" dxfId="7895" priority="926" operator="lessThan">
      <formula>0</formula>
    </cfRule>
  </conditionalFormatting>
  <conditionalFormatting sqref="C407:M407">
    <cfRule type="cellIs" dxfId="7894" priority="925" operator="lessThan">
      <formula>0</formula>
    </cfRule>
  </conditionalFormatting>
  <conditionalFormatting sqref="H407">
    <cfRule type="cellIs" dxfId="7893" priority="924" operator="lessThan">
      <formula>0</formula>
    </cfRule>
  </conditionalFormatting>
  <conditionalFormatting sqref="B407">
    <cfRule type="cellIs" dxfId="7892" priority="923" operator="lessThan">
      <formula>0</formula>
    </cfRule>
  </conditionalFormatting>
  <conditionalFormatting sqref="C413:M413">
    <cfRule type="cellIs" dxfId="7891" priority="909" operator="lessThan">
      <formula>0</formula>
    </cfRule>
  </conditionalFormatting>
  <conditionalFormatting sqref="H413">
    <cfRule type="cellIs" dxfId="7890" priority="908" operator="lessThan">
      <formula>0</formula>
    </cfRule>
  </conditionalFormatting>
  <conditionalFormatting sqref="B413">
    <cfRule type="cellIs" dxfId="7889" priority="907" operator="lessThan">
      <formula>0</formula>
    </cfRule>
  </conditionalFormatting>
  <conditionalFormatting sqref="B413">
    <cfRule type="cellIs" dxfId="7888" priority="906" operator="lessThan">
      <formula>0</formula>
    </cfRule>
  </conditionalFormatting>
  <conditionalFormatting sqref="B409:N409">
    <cfRule type="cellIs" dxfId="7887" priority="904" operator="lessThan">
      <formula>0</formula>
    </cfRule>
  </conditionalFormatting>
  <conditionalFormatting sqref="B409:N409">
    <cfRule type="cellIs" dxfId="7886" priority="903" operator="lessThan">
      <formula>0</formula>
    </cfRule>
  </conditionalFormatting>
  <conditionalFormatting sqref="B409:N409">
    <cfRule type="cellIs" dxfId="7885" priority="902" operator="lessThan">
      <formula>0</formula>
    </cfRule>
  </conditionalFormatting>
  <conditionalFormatting sqref="B409:N409">
    <cfRule type="cellIs" dxfId="7884" priority="901" operator="lessThan">
      <formula>0</formula>
    </cfRule>
  </conditionalFormatting>
  <conditionalFormatting sqref="B409:N409">
    <cfRule type="cellIs" dxfId="7883" priority="900" operator="lessThan">
      <formula>0</formula>
    </cfRule>
  </conditionalFormatting>
  <conditionalFormatting sqref="B409:N409">
    <cfRule type="cellIs" dxfId="7882" priority="899" operator="lessThan">
      <formula>0</formula>
    </cfRule>
  </conditionalFormatting>
  <conditionalFormatting sqref="B409:N409">
    <cfRule type="cellIs" dxfId="7881" priority="898" operator="lessThan">
      <formula>0</formula>
    </cfRule>
  </conditionalFormatting>
  <conditionalFormatting sqref="N412">
    <cfRule type="cellIs" dxfId="7880" priority="897" operator="lessThan">
      <formula>0</formula>
    </cfRule>
  </conditionalFormatting>
  <conditionalFormatting sqref="B409:N409">
    <cfRule type="cellIs" dxfId="7879" priority="905" operator="lessThan">
      <formula>0</formula>
    </cfRule>
  </conditionalFormatting>
  <conditionalFormatting sqref="B415:N415">
    <cfRule type="cellIs" dxfId="7878" priority="885" operator="lessThan">
      <formula>0</formula>
    </cfRule>
  </conditionalFormatting>
  <conditionalFormatting sqref="B415:N415">
    <cfRule type="cellIs" dxfId="7877" priority="884" operator="lessThan">
      <formula>0</formula>
    </cfRule>
  </conditionalFormatting>
  <conditionalFormatting sqref="B415:N415">
    <cfRule type="cellIs" dxfId="7876" priority="883" operator="lessThan">
      <formula>0</formula>
    </cfRule>
  </conditionalFormatting>
  <conditionalFormatting sqref="B415:N415">
    <cfRule type="cellIs" dxfId="7875" priority="882" operator="lessThan">
      <formula>0</formula>
    </cfRule>
  </conditionalFormatting>
  <conditionalFormatting sqref="N418">
    <cfRule type="cellIs" dxfId="7874" priority="881" operator="lessThan">
      <formula>0</formula>
    </cfRule>
  </conditionalFormatting>
  <conditionalFormatting sqref="B421:N421">
    <cfRule type="cellIs" dxfId="7873" priority="859" operator="lessThan">
      <formula>0</formula>
    </cfRule>
  </conditionalFormatting>
  <conditionalFormatting sqref="B421:N421">
    <cfRule type="cellIs" dxfId="7872" priority="858" operator="lessThan">
      <formula>0</formula>
    </cfRule>
  </conditionalFormatting>
  <conditionalFormatting sqref="B421:N421">
    <cfRule type="cellIs" dxfId="7871" priority="857" operator="lessThan">
      <formula>0</formula>
    </cfRule>
  </conditionalFormatting>
  <conditionalFormatting sqref="B421:N421">
    <cfRule type="cellIs" dxfId="7870" priority="856" operator="lessThan">
      <formula>0</formula>
    </cfRule>
  </conditionalFormatting>
  <conditionalFormatting sqref="B421:N421">
    <cfRule type="cellIs" dxfId="7869" priority="855" operator="lessThan">
      <formula>0</formula>
    </cfRule>
  </conditionalFormatting>
  <conditionalFormatting sqref="B421:N421">
    <cfRule type="cellIs" dxfId="7868" priority="854" operator="lessThan">
      <formula>0</formula>
    </cfRule>
  </conditionalFormatting>
  <conditionalFormatting sqref="B421:N421">
    <cfRule type="cellIs" dxfId="7867" priority="853" operator="lessThan">
      <formula>0</formula>
    </cfRule>
  </conditionalFormatting>
  <conditionalFormatting sqref="C607:N608">
    <cfRule type="cellIs" dxfId="7866" priority="593" operator="lessThan">
      <formula>0</formula>
    </cfRule>
  </conditionalFormatting>
  <conditionalFormatting sqref="C569:N569">
    <cfRule type="cellIs" dxfId="7865" priority="590" operator="lessThan">
      <formula>0</formula>
    </cfRule>
  </conditionalFormatting>
  <conditionalFormatting sqref="C575:N575">
    <cfRule type="cellIs" dxfId="7864" priority="587" operator="lessThan">
      <formula>0</formula>
    </cfRule>
  </conditionalFormatting>
  <conditionalFormatting sqref="C575:N575">
    <cfRule type="cellIs" dxfId="7863" priority="586" operator="lessThan">
      <formula>0</formula>
    </cfRule>
  </conditionalFormatting>
  <conditionalFormatting sqref="C575:N575">
    <cfRule type="cellIs" dxfId="7862" priority="585" operator="lessThan">
      <formula>0</formula>
    </cfRule>
  </conditionalFormatting>
  <conditionalFormatting sqref="B432">
    <cfRule type="cellIs" dxfId="7861" priority="845" operator="lessThan">
      <formula>0</formula>
    </cfRule>
  </conditionalFormatting>
  <conditionalFormatting sqref="B432">
    <cfRule type="cellIs" dxfId="7860" priority="844" operator="lessThan">
      <formula>0</formula>
    </cfRule>
  </conditionalFormatting>
  <conditionalFormatting sqref="B425">
    <cfRule type="cellIs" dxfId="7859" priority="860" operator="lessThan">
      <formula>0</formula>
    </cfRule>
  </conditionalFormatting>
  <conditionalFormatting sqref="B428:N428">
    <cfRule type="cellIs" dxfId="7858" priority="842" operator="lessThan">
      <formula>0</formula>
    </cfRule>
  </conditionalFormatting>
  <conditionalFormatting sqref="B428:N428">
    <cfRule type="cellIs" dxfId="7857" priority="841" operator="lessThan">
      <formula>0</formula>
    </cfRule>
  </conditionalFormatting>
  <conditionalFormatting sqref="B428:N428">
    <cfRule type="cellIs" dxfId="7856" priority="840" operator="lessThan">
      <formula>0</formula>
    </cfRule>
  </conditionalFormatting>
  <conditionalFormatting sqref="B428:N428">
    <cfRule type="cellIs" dxfId="7855" priority="839" operator="lessThan">
      <formula>0</formula>
    </cfRule>
  </conditionalFormatting>
  <conditionalFormatting sqref="B428:N428">
    <cfRule type="cellIs" dxfId="7854" priority="838" operator="lessThan">
      <formula>0</formula>
    </cfRule>
  </conditionalFormatting>
  <conditionalFormatting sqref="B428:N428">
    <cfRule type="cellIs" dxfId="7853" priority="837" operator="lessThan">
      <formula>0</formula>
    </cfRule>
  </conditionalFormatting>
  <conditionalFormatting sqref="B428:N428">
    <cfRule type="cellIs" dxfId="7852" priority="836" operator="lessThan">
      <formula>0</formula>
    </cfRule>
  </conditionalFormatting>
  <conditionalFormatting sqref="N431">
    <cfRule type="cellIs" dxfId="7851" priority="835" operator="lessThan">
      <formula>0</formula>
    </cfRule>
  </conditionalFormatting>
  <conditionalFormatting sqref="N432">
    <cfRule type="cellIs" dxfId="7850" priority="834" operator="lessThan">
      <formula>0</formula>
    </cfRule>
  </conditionalFormatting>
  <conditionalFormatting sqref="N432">
    <cfRule type="cellIs" dxfId="7849" priority="833" operator="lessThan">
      <formula>0</formula>
    </cfRule>
  </conditionalFormatting>
  <conditionalFormatting sqref="C438:M438">
    <cfRule type="cellIs" dxfId="7848" priority="832" operator="lessThan">
      <formula>0</formula>
    </cfRule>
  </conditionalFormatting>
  <conditionalFormatting sqref="C438:M438">
    <cfRule type="cellIs" dxfId="7847" priority="831" operator="lessThan">
      <formula>0</formula>
    </cfRule>
  </conditionalFormatting>
  <conditionalFormatting sqref="H438">
    <cfRule type="cellIs" dxfId="7846" priority="830" operator="lessThan">
      <formula>0</formula>
    </cfRule>
  </conditionalFormatting>
  <conditionalFormatting sqref="B438">
    <cfRule type="cellIs" dxfId="7845" priority="829" operator="lessThan">
      <formula>0</formula>
    </cfRule>
  </conditionalFormatting>
  <conditionalFormatting sqref="B438">
    <cfRule type="cellIs" dxfId="7844" priority="828" operator="lessThan">
      <formula>0</formula>
    </cfRule>
  </conditionalFormatting>
  <conditionalFormatting sqref="B428:N428">
    <cfRule type="cellIs" dxfId="7843" priority="843" operator="lessThan">
      <formula>0</formula>
    </cfRule>
  </conditionalFormatting>
  <conditionalFormatting sqref="Q491:Q499">
    <cfRule type="cellIs" dxfId="7842" priority="548" operator="lessThan">
      <formula>0</formula>
    </cfRule>
  </conditionalFormatting>
  <conditionalFormatting sqref="P491:P499">
    <cfRule type="cellIs" dxfId="7841" priority="547" operator="lessThan">
      <formula>0</formula>
    </cfRule>
  </conditionalFormatting>
  <conditionalFormatting sqref="Q499">
    <cfRule type="cellIs" dxfId="7840" priority="545" operator="lessThan">
      <formula>0</formula>
    </cfRule>
  </conditionalFormatting>
  <conditionalFormatting sqref="P499">
    <cfRule type="cellIs" dxfId="7839" priority="544" operator="lessThan">
      <formula>0</formula>
    </cfRule>
  </conditionalFormatting>
  <conditionalFormatting sqref="Q540">
    <cfRule type="cellIs" dxfId="7838" priority="542" operator="lessThan">
      <formula>0</formula>
    </cfRule>
  </conditionalFormatting>
  <conditionalFormatting sqref="P540">
    <cfRule type="cellIs" dxfId="7837" priority="541" operator="lessThan">
      <formula>0</formula>
    </cfRule>
  </conditionalFormatting>
  <conditionalFormatting sqref="C441:C444 C604:O605">
    <cfRule type="expression" dxfId="7836" priority="815">
      <formula>C441/B441&gt;1</formula>
    </cfRule>
    <cfRule type="expression" dxfId="7835" priority="816">
      <formula>C441/B441&lt;1</formula>
    </cfRule>
  </conditionalFormatting>
  <conditionalFormatting sqref="D441:N444">
    <cfRule type="expression" dxfId="7834" priority="812">
      <formula>D441/C441&gt;1</formula>
    </cfRule>
    <cfRule type="expression" dxfId="7833" priority="813">
      <formula>D441/C441&lt;1</formula>
    </cfRule>
  </conditionalFormatting>
  <conditionalFormatting sqref="B441:B444 B547:N547 B561:N561">
    <cfRule type="expression" dxfId="7832" priority="809">
      <formula>B441/#REF!&gt;1</formula>
    </cfRule>
    <cfRule type="expression" dxfId="7831" priority="810">
      <formula>B441/#REF!&lt;1</formula>
    </cfRule>
  </conditionalFormatting>
  <conditionalFormatting sqref="B498">
    <cfRule type="expression" dxfId="7830" priority="806">
      <formula>B498/#REF!&gt;1</formula>
    </cfRule>
    <cfRule type="expression" dxfId="7829" priority="807">
      <formula>B498/#REF!&lt;1</formula>
    </cfRule>
  </conditionalFormatting>
  <conditionalFormatting sqref="Q562">
    <cfRule type="cellIs" dxfId="7828" priority="527" operator="lessThan">
      <formula>0</formula>
    </cfRule>
  </conditionalFormatting>
  <conditionalFormatting sqref="C498">
    <cfRule type="expression" dxfId="7827" priority="803">
      <formula>C498/B498&gt;1</formula>
    </cfRule>
    <cfRule type="expression" dxfId="7826" priority="804">
      <formula>C498/B498&lt;1</formula>
    </cfRule>
  </conditionalFormatting>
  <conditionalFormatting sqref="D498">
    <cfRule type="cellIs" dxfId="7825" priority="802" operator="lessThan">
      <formula>0</formula>
    </cfRule>
  </conditionalFormatting>
  <conditionalFormatting sqref="D498">
    <cfRule type="expression" dxfId="7824" priority="800">
      <formula>D498/C498&gt;1</formula>
    </cfRule>
    <cfRule type="expression" dxfId="7823" priority="801">
      <formula>D498/C498&lt;1</formula>
    </cfRule>
  </conditionalFormatting>
  <conditionalFormatting sqref="E498">
    <cfRule type="cellIs" dxfId="7822" priority="799" operator="lessThan">
      <formula>0</formula>
    </cfRule>
  </conditionalFormatting>
  <conditionalFormatting sqref="E498">
    <cfRule type="expression" dxfId="7821" priority="797">
      <formula>E498/D498&gt;1</formula>
    </cfRule>
    <cfRule type="expression" dxfId="7820" priority="798">
      <formula>E498/D498&lt;1</formula>
    </cfRule>
  </conditionalFormatting>
  <conditionalFormatting sqref="F498">
    <cfRule type="cellIs" dxfId="7819" priority="796" operator="lessThan">
      <formula>0</formula>
    </cfRule>
  </conditionalFormatting>
  <conditionalFormatting sqref="F498">
    <cfRule type="expression" dxfId="7818" priority="794">
      <formula>F498/E498&gt;1</formula>
    </cfRule>
    <cfRule type="expression" dxfId="7817" priority="795">
      <formula>F498/E498&lt;1</formula>
    </cfRule>
  </conditionalFormatting>
  <conditionalFormatting sqref="G498">
    <cfRule type="cellIs" dxfId="7816" priority="793" operator="lessThan">
      <formula>0</formula>
    </cfRule>
  </conditionalFormatting>
  <conditionalFormatting sqref="G498">
    <cfRule type="expression" dxfId="7815" priority="791">
      <formula>G498/F498&gt;1</formula>
    </cfRule>
    <cfRule type="expression" dxfId="7814" priority="792">
      <formula>G498/F498&lt;1</formula>
    </cfRule>
  </conditionalFormatting>
  <conditionalFormatting sqref="H498">
    <cfRule type="cellIs" dxfId="7813" priority="790" operator="lessThan">
      <formula>0</formula>
    </cfRule>
  </conditionalFormatting>
  <conditionalFormatting sqref="H498">
    <cfRule type="expression" dxfId="7812" priority="788">
      <formula>H498/G498&gt;1</formula>
    </cfRule>
    <cfRule type="expression" dxfId="7811" priority="789">
      <formula>H498/G498&lt;1</formula>
    </cfRule>
  </conditionalFormatting>
  <conditionalFormatting sqref="I498:N498">
    <cfRule type="cellIs" dxfId="7810" priority="787" operator="lessThan">
      <formula>0</formula>
    </cfRule>
  </conditionalFormatting>
  <conditionalFormatting sqref="I498:N498">
    <cfRule type="expression" dxfId="7809" priority="785">
      <formula>I498/H498&gt;1</formula>
    </cfRule>
    <cfRule type="expression" dxfId="7808" priority="786">
      <formula>I498/H498&lt;1</formula>
    </cfRule>
  </conditionalFormatting>
  <conditionalFormatting sqref="B561">
    <cfRule type="expression" dxfId="7807" priority="740">
      <formula>B561/#REF!&gt;1</formula>
    </cfRule>
    <cfRule type="expression" dxfId="7806" priority="741">
      <formula>B561/#REF!&lt;1</formula>
    </cfRule>
  </conditionalFormatting>
  <conditionalFormatting sqref="C561">
    <cfRule type="cellIs" dxfId="7805" priority="739" operator="lessThan">
      <formula>0</formula>
    </cfRule>
  </conditionalFormatting>
  <conditionalFormatting sqref="C561">
    <cfRule type="expression" dxfId="7804" priority="737">
      <formula>C561/B561&gt;1</formula>
    </cfRule>
    <cfRule type="expression" dxfId="7803" priority="738">
      <formula>C561/B561&lt;1</formula>
    </cfRule>
  </conditionalFormatting>
  <conditionalFormatting sqref="D561">
    <cfRule type="expression" dxfId="7802" priority="734">
      <formula>D561/C561&gt;1</formula>
    </cfRule>
    <cfRule type="expression" dxfId="7801" priority="735">
      <formula>D561/C561&lt;1</formula>
    </cfRule>
  </conditionalFormatting>
  <conditionalFormatting sqref="E561">
    <cfRule type="cellIs" dxfId="7800" priority="733" operator="lessThan">
      <formula>0</formula>
    </cfRule>
  </conditionalFormatting>
  <conditionalFormatting sqref="E561">
    <cfRule type="expression" dxfId="7799" priority="731">
      <formula>E561/D561&gt;1</formula>
    </cfRule>
    <cfRule type="expression" dxfId="7798" priority="732">
      <formula>E561/D561&lt;1</formula>
    </cfRule>
  </conditionalFormatting>
  <conditionalFormatting sqref="F561">
    <cfRule type="cellIs" dxfId="7797" priority="730" operator="lessThan">
      <formula>0</formula>
    </cfRule>
  </conditionalFormatting>
  <conditionalFormatting sqref="F561">
    <cfRule type="expression" dxfId="7796" priority="728">
      <formula>F561/E561&gt;1</formula>
    </cfRule>
    <cfRule type="expression" dxfId="7795" priority="729">
      <formula>F561/E561&lt;1</formula>
    </cfRule>
  </conditionalFormatting>
  <conditionalFormatting sqref="G561">
    <cfRule type="expression" dxfId="7794" priority="725">
      <formula>G561/F561&gt;1</formula>
    </cfRule>
    <cfRule type="expression" dxfId="7793" priority="726">
      <formula>G561/F561&lt;1</formula>
    </cfRule>
  </conditionalFormatting>
  <conditionalFormatting sqref="H561">
    <cfRule type="expression" dxfId="7792" priority="722">
      <formula>H561/G561&gt;1</formula>
    </cfRule>
    <cfRule type="expression" dxfId="7791" priority="723">
      <formula>H561/G561&lt;1</formula>
    </cfRule>
  </conditionalFormatting>
  <conditionalFormatting sqref="N568">
    <cfRule type="cellIs" dxfId="7790" priority="721" operator="lessThan">
      <formula>0</formula>
    </cfRule>
  </conditionalFormatting>
  <conditionalFormatting sqref="N572">
    <cfRule type="cellIs" dxfId="7789" priority="720" operator="lessThan">
      <formula>0</formula>
    </cfRule>
  </conditionalFormatting>
  <conditionalFormatting sqref="N572">
    <cfRule type="cellIs" dxfId="7788" priority="719" operator="lessThan">
      <formula>0</formula>
    </cfRule>
  </conditionalFormatting>
  <conditionalFormatting sqref="P367">
    <cfRule type="cellIs" dxfId="7787" priority="718" operator="lessThan">
      <formula>0</formula>
    </cfRule>
  </conditionalFormatting>
  <conditionalFormatting sqref="P368:P369">
    <cfRule type="cellIs" dxfId="7786" priority="717" operator="lessThan">
      <formula>0</formula>
    </cfRule>
  </conditionalFormatting>
  <conditionalFormatting sqref="P441:P444">
    <cfRule type="cellIs" dxfId="7785" priority="716" operator="lessThan">
      <formula>0</formula>
    </cfRule>
  </conditionalFormatting>
  <conditionalFormatting sqref="P359">
    <cfRule type="cellIs" dxfId="7784" priority="715" operator="lessThan">
      <formula>0</formula>
    </cfRule>
  </conditionalFormatting>
  <conditionalFormatting sqref="P370:P371">
    <cfRule type="cellIs" dxfId="7783" priority="714" operator="lessThan">
      <formula>0</formula>
    </cfRule>
  </conditionalFormatting>
  <conditionalFormatting sqref="P373:P377">
    <cfRule type="cellIs" dxfId="7782" priority="713" operator="lessThan">
      <formula>0</formula>
    </cfRule>
  </conditionalFormatting>
  <conditionalFormatting sqref="P394">
    <cfRule type="cellIs" dxfId="7781" priority="708" operator="lessThan">
      <formula>0</formula>
    </cfRule>
  </conditionalFormatting>
  <conditionalFormatting sqref="P382:P383">
    <cfRule type="cellIs" dxfId="7780" priority="711" operator="lessThan">
      <formula>0</formula>
    </cfRule>
  </conditionalFormatting>
  <conditionalFormatting sqref="P388:P389">
    <cfRule type="cellIs" dxfId="7779" priority="710" operator="lessThan">
      <formula>0</formula>
    </cfRule>
  </conditionalFormatting>
  <conditionalFormatting sqref="P400:P401">
    <cfRule type="cellIs" dxfId="7778" priority="707" operator="lessThan">
      <formula>0</formula>
    </cfRule>
  </conditionalFormatting>
  <conditionalFormatting sqref="P560:P561">
    <cfRule type="cellIs" dxfId="7777" priority="685" operator="lessThan">
      <formula>0</formula>
    </cfRule>
  </conditionalFormatting>
  <conditionalFormatting sqref="P406:P407">
    <cfRule type="cellIs" dxfId="7776" priority="705" operator="lessThan">
      <formula>0</formula>
    </cfRule>
  </conditionalFormatting>
  <conditionalFormatting sqref="P412:P413">
    <cfRule type="cellIs" dxfId="7775" priority="704" operator="lessThan">
      <formula>0</formula>
    </cfRule>
  </conditionalFormatting>
  <conditionalFormatting sqref="P418:P419">
    <cfRule type="cellIs" dxfId="7774" priority="703" operator="lessThan">
      <formula>0</formula>
    </cfRule>
  </conditionalFormatting>
  <conditionalFormatting sqref="P445">
    <cfRule type="cellIs" dxfId="7773" priority="698" operator="lessThan">
      <formula>0</formula>
    </cfRule>
  </conditionalFormatting>
  <conditionalFormatting sqref="P424:P425">
    <cfRule type="cellIs" dxfId="7772" priority="701" operator="lessThan">
      <formula>0</formula>
    </cfRule>
  </conditionalFormatting>
  <conditionalFormatting sqref="P431:P432">
    <cfRule type="cellIs" dxfId="7771" priority="700" operator="lessThan">
      <formula>0</formula>
    </cfRule>
  </conditionalFormatting>
  <conditionalFormatting sqref="P437:P438">
    <cfRule type="cellIs" dxfId="7770" priority="699" operator="lessThan">
      <formula>0</formula>
    </cfRule>
  </conditionalFormatting>
  <conditionalFormatting sqref="P452">
    <cfRule type="cellIs" dxfId="7769" priority="697" operator="lessThan">
      <formula>0</formula>
    </cfRule>
  </conditionalFormatting>
  <conditionalFormatting sqref="P489:P490">
    <cfRule type="cellIs" dxfId="7768" priority="696" operator="lessThan">
      <formula>0</formula>
    </cfRule>
  </conditionalFormatting>
  <conditionalFormatting sqref="P497:P498">
    <cfRule type="cellIs" dxfId="7767" priority="695" operator="lessThan">
      <formula>0</formula>
    </cfRule>
  </conditionalFormatting>
  <conditionalFormatting sqref="P538:P539">
    <cfRule type="cellIs" dxfId="7766" priority="694" operator="lessThan">
      <formula>0</formula>
    </cfRule>
  </conditionalFormatting>
  <conditionalFormatting sqref="C493:C496">
    <cfRule type="cellIs" dxfId="7765" priority="674" operator="lessThan">
      <formula>0</formula>
    </cfRule>
  </conditionalFormatting>
  <conditionalFormatting sqref="P546:P547">
    <cfRule type="cellIs" dxfId="7764" priority="687" operator="lessThan">
      <formula>0</formula>
    </cfRule>
  </conditionalFormatting>
  <conditionalFormatting sqref="P553:P554">
    <cfRule type="cellIs" dxfId="7763" priority="686" operator="lessThan">
      <formula>0</formula>
    </cfRule>
  </conditionalFormatting>
  <conditionalFormatting sqref="B493:B496">
    <cfRule type="cellIs" dxfId="7762" priority="668" operator="lessThan">
      <formula>0</formula>
    </cfRule>
  </conditionalFormatting>
  <conditionalFormatting sqref="P568:P569">
    <cfRule type="cellIs" dxfId="7761" priority="684" operator="lessThan">
      <formula>0</formula>
    </cfRule>
  </conditionalFormatting>
  <conditionalFormatting sqref="P575">
    <cfRule type="cellIs" dxfId="7760" priority="683" operator="lessThan">
      <formula>0</formula>
    </cfRule>
  </conditionalFormatting>
  <conditionalFormatting sqref="P580">
    <cfRule type="cellIs" dxfId="7759" priority="682" operator="lessThan">
      <formula>0</formula>
    </cfRule>
  </conditionalFormatting>
  <conditionalFormatting sqref="C560:I560 C556:C559 C546:I546 C542:C545">
    <cfRule type="cellIs" dxfId="7758" priority="664" operator="lessThan">
      <formula>0</formula>
    </cfRule>
  </conditionalFormatting>
  <conditionalFormatting sqref="I676:N676 P674:Q677">
    <cfRule type="cellIs" dxfId="7757" priority="675" operator="lessThan">
      <formula>0</formula>
    </cfRule>
  </conditionalFormatting>
  <conditionalFormatting sqref="P607:P608">
    <cfRule type="cellIs" dxfId="7756" priority="680" operator="lessThan">
      <formula>0</formula>
    </cfRule>
  </conditionalFormatting>
  <conditionalFormatting sqref="P611">
    <cfRule type="cellIs" dxfId="7755" priority="679" operator="lessThan">
      <formula>0</formula>
    </cfRule>
  </conditionalFormatting>
  <conditionalFormatting sqref="P612">
    <cfRule type="cellIs" dxfId="7754" priority="678" operator="lessThan">
      <formula>0</formula>
    </cfRule>
  </conditionalFormatting>
  <conditionalFormatting sqref="P614">
    <cfRule type="cellIs" dxfId="7753" priority="677" operator="lessThan">
      <formula>0</formula>
    </cfRule>
  </conditionalFormatting>
  <conditionalFormatting sqref="P615">
    <cfRule type="cellIs" dxfId="7752" priority="676" operator="lessThan">
      <formula>0</formula>
    </cfRule>
  </conditionalFormatting>
  <conditionalFormatting sqref="D617:N617 D614:N614 D611:N612">
    <cfRule type="expression" dxfId="7751" priority="648">
      <formula>D611/C611&gt;1</formula>
    </cfRule>
    <cfRule type="expression" dxfId="7750" priority="649">
      <formula>D611/C611&lt;1</formula>
    </cfRule>
  </conditionalFormatting>
  <conditionalFormatting sqref="C493:C496">
    <cfRule type="expression" dxfId="7749" priority="672">
      <formula>C493/B493&gt;1</formula>
    </cfRule>
    <cfRule type="expression" dxfId="7748" priority="673">
      <formula>C493/B493&lt;1</formula>
    </cfRule>
  </conditionalFormatting>
  <conditionalFormatting sqref="D493:N496">
    <cfRule type="cellIs" dxfId="7747" priority="671" operator="lessThan">
      <formula>0</formula>
    </cfRule>
  </conditionalFormatting>
  <conditionalFormatting sqref="D493:N496">
    <cfRule type="expression" dxfId="7746" priority="669">
      <formula>D493/C493&gt;1</formula>
    </cfRule>
    <cfRule type="expression" dxfId="7745" priority="670">
      <formula>D493/C493&lt;1</formula>
    </cfRule>
  </conditionalFormatting>
  <conditionalFormatting sqref="B493:B496">
    <cfRule type="expression" dxfId="7744" priority="666">
      <formula>B493/#REF!&gt;1</formula>
    </cfRule>
    <cfRule type="expression" dxfId="7743" priority="667">
      <formula>B493/#REF!&lt;1</formula>
    </cfRule>
  </conditionalFormatting>
  <conditionalFormatting sqref="J560:N560 J546:N546">
    <cfRule type="cellIs" dxfId="7742" priority="665" operator="lessThan">
      <formula>0</formula>
    </cfRule>
  </conditionalFormatting>
  <conditionalFormatting sqref="C560:M560 C546:M546">
    <cfRule type="cellIs" dxfId="7741" priority="663" operator="lessThan">
      <formula>0</formula>
    </cfRule>
  </conditionalFormatting>
  <conditionalFormatting sqref="C556:C559 C542:C545">
    <cfRule type="expression" dxfId="7740" priority="661">
      <formula>C542/B542&gt;1</formula>
    </cfRule>
    <cfRule type="expression" dxfId="7739" priority="662">
      <formula>C542/B542&lt;1</formula>
    </cfRule>
  </conditionalFormatting>
  <conditionalFormatting sqref="D556:N559 D542:N545">
    <cfRule type="cellIs" dxfId="7738" priority="660" operator="lessThan">
      <formula>0</formula>
    </cfRule>
  </conditionalFormatting>
  <conditionalFormatting sqref="D556:N559 D542:N545">
    <cfRule type="expression" dxfId="7737" priority="658">
      <formula>D542/C542&gt;1</formula>
    </cfRule>
    <cfRule type="expression" dxfId="7736" priority="659">
      <formula>D542/C542&lt;1</formula>
    </cfRule>
  </conditionalFormatting>
  <conditionalFormatting sqref="C560:N560 C546:N546">
    <cfRule type="cellIs" dxfId="7735" priority="657" operator="lessThan">
      <formula>0</formula>
    </cfRule>
  </conditionalFormatting>
  <conditionalFormatting sqref="C560:N560 C546:N546">
    <cfRule type="expression" dxfId="7734" priority="655">
      <formula>C546/B546&gt;1</formula>
    </cfRule>
    <cfRule type="expression" dxfId="7733" priority="656">
      <formula>C546/B546&lt;1</formula>
    </cfRule>
  </conditionalFormatting>
  <conditionalFormatting sqref="B617 B614 B611:B612 B607:B608">
    <cfRule type="cellIs" dxfId="7732" priority="654" operator="lessThan">
      <formula>0</formula>
    </cfRule>
  </conditionalFormatting>
  <conditionalFormatting sqref="C617 C614 C611:C612">
    <cfRule type="cellIs" dxfId="7731" priority="653" operator="lessThan">
      <formula>0</formula>
    </cfRule>
  </conditionalFormatting>
  <conditionalFormatting sqref="C617 C614 C611:C612">
    <cfRule type="expression" dxfId="7730" priority="651">
      <formula>C611/B611&gt;1</formula>
    </cfRule>
    <cfRule type="expression" dxfId="7729" priority="652">
      <formula>C611/B611&lt;1</formula>
    </cfRule>
  </conditionalFormatting>
  <conditionalFormatting sqref="D617:N617 D614:N614 D611:N612">
    <cfRule type="cellIs" dxfId="7728" priority="650" operator="lessThan">
      <formula>0</formula>
    </cfRule>
  </conditionalFormatting>
  <conditionalFormatting sqref="B490:N490 B569">
    <cfRule type="expression" dxfId="7727" priority="1420">
      <formula>B490/#REF!&gt;1</formula>
    </cfRule>
    <cfRule type="expression" dxfId="7726" priority="1421">
      <formula>B490/#REF!&lt;1</formula>
    </cfRule>
  </conditionalFormatting>
  <conditionalFormatting sqref="C445">
    <cfRule type="cellIs" dxfId="7725" priority="647" operator="lessThan">
      <formula>0</formula>
    </cfRule>
  </conditionalFormatting>
  <conditionalFormatting sqref="C445">
    <cfRule type="expression" dxfId="7724" priority="645">
      <formula>C445/B445&gt;1</formula>
    </cfRule>
    <cfRule type="expression" dxfId="7723" priority="646">
      <formula>C445/B445&lt;1</formula>
    </cfRule>
  </conditionalFormatting>
  <conditionalFormatting sqref="D445:N445">
    <cfRule type="cellIs" dxfId="7722" priority="644" operator="lessThan">
      <formula>0</formula>
    </cfRule>
  </conditionalFormatting>
  <conditionalFormatting sqref="D445:N445">
    <cfRule type="expression" dxfId="7721" priority="642">
      <formula>D445/C445&gt;1</formula>
    </cfRule>
    <cfRule type="expression" dxfId="7720" priority="643">
      <formula>D445/C445&lt;1</formula>
    </cfRule>
  </conditionalFormatting>
  <conditionalFormatting sqref="B445">
    <cfRule type="cellIs" dxfId="7719" priority="641" operator="lessThan">
      <formula>0</formula>
    </cfRule>
  </conditionalFormatting>
  <conditionalFormatting sqref="B445">
    <cfRule type="expression" dxfId="7718" priority="639">
      <formula>B445/#REF!&gt;1</formula>
    </cfRule>
    <cfRule type="expression" dxfId="7717" priority="640">
      <formula>B445/#REF!&lt;1</formula>
    </cfRule>
  </conditionalFormatting>
  <conditionalFormatting sqref="C497">
    <cfRule type="cellIs" dxfId="7716" priority="638" operator="lessThan">
      <formula>0</formula>
    </cfRule>
  </conditionalFormatting>
  <conditionalFormatting sqref="D497:N497">
    <cfRule type="cellIs" dxfId="7715" priority="635" operator="lessThan">
      <formula>0</formula>
    </cfRule>
  </conditionalFormatting>
  <conditionalFormatting sqref="C497">
    <cfRule type="expression" dxfId="7714" priority="636">
      <formula>C497/B497&gt;1</formula>
    </cfRule>
    <cfRule type="expression" dxfId="7713" priority="637">
      <formula>C497/B497&lt;1</formula>
    </cfRule>
  </conditionalFormatting>
  <conditionalFormatting sqref="D497:N497">
    <cfRule type="expression" dxfId="7712" priority="633">
      <formula>D497/C497&gt;1</formula>
    </cfRule>
    <cfRule type="expression" dxfId="7711" priority="634">
      <formula>D497/C497&lt;1</formula>
    </cfRule>
  </conditionalFormatting>
  <conditionalFormatting sqref="B497">
    <cfRule type="cellIs" dxfId="7710" priority="632" operator="lessThan">
      <formula>0</formula>
    </cfRule>
  </conditionalFormatting>
  <conditionalFormatting sqref="B497">
    <cfRule type="expression" dxfId="7709" priority="630">
      <formula>B497/#REF!&gt;1</formula>
    </cfRule>
    <cfRule type="expression" dxfId="7708" priority="631">
      <formula>B497/#REF!&lt;1</formula>
    </cfRule>
  </conditionalFormatting>
  <conditionalFormatting sqref="B539">
    <cfRule type="cellIs" dxfId="7707" priority="629" operator="lessThan">
      <formula>0</formula>
    </cfRule>
  </conditionalFormatting>
  <conditionalFormatting sqref="B539">
    <cfRule type="expression" dxfId="7706" priority="627">
      <formula>B539/#REF!&gt;1</formula>
    </cfRule>
    <cfRule type="expression" dxfId="7705" priority="628">
      <formula>B539/#REF!&lt;1</formula>
    </cfRule>
  </conditionalFormatting>
  <conditionalFormatting sqref="C539">
    <cfRule type="cellIs" dxfId="7704" priority="626" operator="lessThan">
      <formula>0</formula>
    </cfRule>
  </conditionalFormatting>
  <conditionalFormatting sqref="C539">
    <cfRule type="expression" dxfId="7703" priority="624">
      <formula>C539/B539&gt;1</formula>
    </cfRule>
    <cfRule type="expression" dxfId="7702" priority="625">
      <formula>C539/B539&lt;1</formula>
    </cfRule>
  </conditionalFormatting>
  <conditionalFormatting sqref="C575:N575">
    <cfRule type="expression" dxfId="7701" priority="583">
      <formula>C575/B575&gt;1</formula>
    </cfRule>
    <cfRule type="expression" dxfId="7700" priority="584">
      <formula>C575/B575&lt;1</formula>
    </cfRule>
  </conditionalFormatting>
  <conditionalFormatting sqref="B547:N547">
    <cfRule type="cellIs" dxfId="7699" priority="605" operator="lessThan">
      <formula>0</formula>
    </cfRule>
  </conditionalFormatting>
  <conditionalFormatting sqref="B547:N547">
    <cfRule type="expression" dxfId="7698" priority="603">
      <formula>B547/A547&gt;1</formula>
    </cfRule>
    <cfRule type="expression" dxfId="7697" priority="604">
      <formula>B547/A547&lt;1</formula>
    </cfRule>
  </conditionalFormatting>
  <conditionalFormatting sqref="B561:N561">
    <cfRule type="cellIs" dxfId="7696" priority="602" operator="lessThan">
      <formula>0</formula>
    </cfRule>
  </conditionalFormatting>
  <conditionalFormatting sqref="B561:N561">
    <cfRule type="expression" dxfId="7695" priority="600">
      <formula>B561/A561&gt;1</formula>
    </cfRule>
    <cfRule type="expression" dxfId="7694" priority="601">
      <formula>B561/A561&lt;1</formula>
    </cfRule>
  </conditionalFormatting>
  <conditionalFormatting sqref="N580">
    <cfRule type="cellIs" dxfId="7693" priority="576" operator="lessThan">
      <formula>0</formula>
    </cfRule>
  </conditionalFormatting>
  <conditionalFormatting sqref="D539:N539">
    <cfRule type="cellIs" dxfId="7692" priority="623" operator="lessThan">
      <formula>0</formula>
    </cfRule>
  </conditionalFormatting>
  <conditionalFormatting sqref="D539:N539">
    <cfRule type="expression" dxfId="7691" priority="621">
      <formula>D539/C539&gt;1</formula>
    </cfRule>
    <cfRule type="expression" dxfId="7690" priority="622">
      <formula>D539/C539&lt;1</formula>
    </cfRule>
  </conditionalFormatting>
  <conditionalFormatting sqref="C554:N554">
    <cfRule type="expression" dxfId="7689" priority="594">
      <formula>C554/B554&gt;1</formula>
    </cfRule>
    <cfRule type="expression" dxfId="7688" priority="595">
      <formula>C554/B554&lt;1</formula>
    </cfRule>
  </conditionalFormatting>
  <conditionalFormatting sqref="C580:M580">
    <cfRule type="expression" dxfId="7687" priority="578">
      <formula>C580/B580&gt;1</formula>
    </cfRule>
    <cfRule type="expression" dxfId="7686" priority="579">
      <formula>C580/B580&lt;1</formula>
    </cfRule>
  </conditionalFormatting>
  <conditionalFormatting sqref="N580">
    <cfRule type="expression" dxfId="7685" priority="573">
      <formula>N580/M580&gt;1</formula>
    </cfRule>
    <cfRule type="expression" dxfId="7684" priority="574">
      <formula>N580/M580&lt;1</formula>
    </cfRule>
  </conditionalFormatting>
  <conditionalFormatting sqref="C580:M580">
    <cfRule type="cellIs" dxfId="7683" priority="582" operator="lessThan">
      <formula>0</formula>
    </cfRule>
  </conditionalFormatting>
  <conditionalFormatting sqref="C580:M580">
    <cfRule type="cellIs" dxfId="7682" priority="581" operator="lessThan">
      <formula>0</formula>
    </cfRule>
  </conditionalFormatting>
  <conditionalFormatting sqref="B554">
    <cfRule type="cellIs" dxfId="7681" priority="597" operator="lessThan">
      <formula>0</formula>
    </cfRule>
  </conditionalFormatting>
  <conditionalFormatting sqref="B554">
    <cfRule type="expression" dxfId="7680" priority="598">
      <formula>B554/#REF!&gt;1</formula>
    </cfRule>
    <cfRule type="expression" dxfId="7679" priority="599">
      <formula>B554/#REF!&lt;1</formula>
    </cfRule>
  </conditionalFormatting>
  <conditionalFormatting sqref="C554:N554">
    <cfRule type="cellIs" dxfId="7678" priority="596" operator="lessThan">
      <formula>0</formula>
    </cfRule>
  </conditionalFormatting>
  <conditionalFormatting sqref="C607:N608">
    <cfRule type="expression" dxfId="7677" priority="591">
      <formula>C607/B607&gt;1</formula>
    </cfRule>
    <cfRule type="expression" dxfId="7676" priority="592">
      <formula>C607/B607&lt;1</formula>
    </cfRule>
  </conditionalFormatting>
  <conditionalFormatting sqref="C569:N569">
    <cfRule type="expression" dxfId="7675" priority="588">
      <formula>C569/B569&gt;1</formula>
    </cfRule>
    <cfRule type="expression" dxfId="7674" priority="589">
      <formula>C569/B569&lt;1</formula>
    </cfRule>
  </conditionalFormatting>
  <conditionalFormatting sqref="N580">
    <cfRule type="cellIs" dxfId="7673" priority="577" operator="lessThan">
      <formula>0</formula>
    </cfRule>
  </conditionalFormatting>
  <conditionalFormatting sqref="C580:M580">
    <cfRule type="cellIs" dxfId="7672" priority="580" operator="lessThan">
      <formula>0</formula>
    </cfRule>
  </conditionalFormatting>
  <conditionalFormatting sqref="N580">
    <cfRule type="cellIs" dxfId="7671" priority="575" operator="lessThan">
      <formula>0</formula>
    </cfRule>
  </conditionalFormatting>
  <conditionalFormatting sqref="B642:N645">
    <cfRule type="cellIs" dxfId="7670" priority="572" operator="lessThan">
      <formula>0</formula>
    </cfRule>
  </conditionalFormatting>
  <conditionalFormatting sqref="I644:N644 P642:Q645">
    <cfRule type="cellIs" dxfId="7669" priority="571" operator="lessThan">
      <formula>0</formula>
    </cfRule>
  </conditionalFormatting>
  <conditionalFormatting sqref="B646:N649">
    <cfRule type="cellIs" dxfId="7668" priority="570" operator="lessThan">
      <formula>0</formula>
    </cfRule>
  </conditionalFormatting>
  <conditionalFormatting sqref="I648:N648 P646:Q649">
    <cfRule type="cellIs" dxfId="7667" priority="569" operator="lessThan">
      <formula>0</formula>
    </cfRule>
  </conditionalFormatting>
  <conditionalFormatting sqref="B650:N653">
    <cfRule type="cellIs" dxfId="7666" priority="568" operator="lessThan">
      <formula>0</formula>
    </cfRule>
  </conditionalFormatting>
  <conditionalFormatting sqref="I652:N652 P650:Q653">
    <cfRule type="cellIs" dxfId="7665" priority="567" operator="lessThan">
      <formula>0</formula>
    </cfRule>
  </conditionalFormatting>
  <conditionalFormatting sqref="B654:N657">
    <cfRule type="cellIs" dxfId="7664" priority="566" operator="lessThan">
      <formula>0</formula>
    </cfRule>
  </conditionalFormatting>
  <conditionalFormatting sqref="I656:N656 P654:Q657">
    <cfRule type="cellIs" dxfId="7663" priority="565" operator="lessThan">
      <formula>0</formula>
    </cfRule>
  </conditionalFormatting>
  <conditionalFormatting sqref="B658:N661">
    <cfRule type="cellIs" dxfId="7662" priority="564" operator="lessThan">
      <formula>0</formula>
    </cfRule>
  </conditionalFormatting>
  <conditionalFormatting sqref="I660:N660 P658:Q661">
    <cfRule type="cellIs" dxfId="7661" priority="563" operator="lessThan">
      <formula>0</formula>
    </cfRule>
  </conditionalFormatting>
  <conditionalFormatting sqref="B662:N665">
    <cfRule type="cellIs" dxfId="7660" priority="562" operator="lessThan">
      <formula>0</formula>
    </cfRule>
  </conditionalFormatting>
  <conditionalFormatting sqref="I664:N664 P662:Q665">
    <cfRule type="cellIs" dxfId="7659" priority="561" operator="lessThan">
      <formula>0</formula>
    </cfRule>
  </conditionalFormatting>
  <conditionalFormatting sqref="B666:N669">
    <cfRule type="cellIs" dxfId="7658" priority="560" operator="lessThan">
      <formula>0</formula>
    </cfRule>
  </conditionalFormatting>
  <conditionalFormatting sqref="I668:N668 P666:Q669">
    <cfRule type="cellIs" dxfId="7657" priority="559" operator="lessThan">
      <formula>0</formula>
    </cfRule>
  </conditionalFormatting>
  <conditionalFormatting sqref="B670:N673">
    <cfRule type="cellIs" dxfId="7656" priority="558" operator="lessThan">
      <formula>0</formula>
    </cfRule>
  </conditionalFormatting>
  <conditionalFormatting sqref="I672:N672 P670:Q673">
    <cfRule type="cellIs" dxfId="7655" priority="557" operator="lessThan">
      <formula>0</formula>
    </cfRule>
  </conditionalFormatting>
  <conditionalFormatting sqref="B678:N681">
    <cfRule type="cellIs" dxfId="7654" priority="556" operator="lessThan">
      <formula>0</formula>
    </cfRule>
  </conditionalFormatting>
  <conditionalFormatting sqref="I680:N680 P678:Q681">
    <cfRule type="cellIs" dxfId="7653" priority="555" operator="lessThan">
      <formula>0</formula>
    </cfRule>
  </conditionalFormatting>
  <conditionalFormatting sqref="B682:N685">
    <cfRule type="cellIs" dxfId="7652" priority="554" operator="lessThan">
      <formula>0</formula>
    </cfRule>
  </conditionalFormatting>
  <conditionalFormatting sqref="I684:N684 P682:Q685">
    <cfRule type="cellIs" dxfId="7651" priority="553" operator="lessThan">
      <formula>0</formula>
    </cfRule>
  </conditionalFormatting>
  <conditionalFormatting sqref="P617">
    <cfRule type="cellIs" dxfId="7650" priority="552" operator="lessThan">
      <formula>0</formula>
    </cfRule>
  </conditionalFormatting>
  <conditionalFormatting sqref="Q446">
    <cfRule type="cellIs" dxfId="7649" priority="551" operator="lessThan">
      <formula>0</formula>
    </cfRule>
  </conditionalFormatting>
  <conditionalFormatting sqref="P446">
    <cfRule type="cellIs" dxfId="7648" priority="550" operator="lessThan">
      <formula>0</formula>
    </cfRule>
  </conditionalFormatting>
  <conditionalFormatting sqref="B446:N446">
    <cfRule type="cellIs" dxfId="7647" priority="549" operator="lessThan">
      <formula>0</formula>
    </cfRule>
  </conditionalFormatting>
  <conditionalFormatting sqref="B491:N499">
    <cfRule type="cellIs" dxfId="7646" priority="546" operator="lessThan">
      <formula>0</formula>
    </cfRule>
  </conditionalFormatting>
  <conditionalFormatting sqref="B499:N499">
    <cfRule type="cellIs" dxfId="7645" priority="543" operator="lessThan">
      <formula>0</formula>
    </cfRule>
  </conditionalFormatting>
  <conditionalFormatting sqref="B540:N540">
    <cfRule type="cellIs" dxfId="7644" priority="540" operator="lessThan">
      <formula>0</formula>
    </cfRule>
  </conditionalFormatting>
  <conditionalFormatting sqref="B562:N562">
    <cfRule type="cellIs" dxfId="7643" priority="525" operator="lessThan">
      <formula>0</formula>
    </cfRule>
  </conditionalFormatting>
  <conditionalFormatting sqref="P477:Q477 B477">
    <cfRule type="cellIs" dxfId="7642" priority="524" operator="lessThan">
      <formula>0</formula>
    </cfRule>
  </conditionalFormatting>
  <conditionalFormatting sqref="Q478:Q482">
    <cfRule type="cellIs" dxfId="7641" priority="523" operator="lessThan">
      <formula>0</formula>
    </cfRule>
  </conditionalFormatting>
  <conditionalFormatting sqref="P478:P481">
    <cfRule type="cellIs" dxfId="7640" priority="522" operator="lessThan">
      <formula>0</formula>
    </cfRule>
  </conditionalFormatting>
  <conditionalFormatting sqref="P482">
    <cfRule type="cellIs" dxfId="7639" priority="521" operator="lessThan">
      <formula>0</formula>
    </cfRule>
  </conditionalFormatting>
  <conditionalFormatting sqref="P453:Q453 B453">
    <cfRule type="cellIs" dxfId="7638" priority="520" operator="lessThan">
      <formula>0</formula>
    </cfRule>
  </conditionalFormatting>
  <conditionalFormatting sqref="Q454:Q458">
    <cfRule type="cellIs" dxfId="7637" priority="519" operator="lessThan">
      <formula>0</formula>
    </cfRule>
  </conditionalFormatting>
  <conditionalFormatting sqref="P454:P457">
    <cfRule type="cellIs" dxfId="7636" priority="518" operator="lessThan">
      <formula>0</formula>
    </cfRule>
  </conditionalFormatting>
  <conditionalFormatting sqref="P458">
    <cfRule type="cellIs" dxfId="7635" priority="517" operator="lessThan">
      <formula>0</formula>
    </cfRule>
  </conditionalFormatting>
  <conditionalFormatting sqref="P459:Q459 B459">
    <cfRule type="cellIs" dxfId="7634" priority="516" operator="lessThan">
      <formula>0</formula>
    </cfRule>
  </conditionalFormatting>
  <conditionalFormatting sqref="Q460:Q464">
    <cfRule type="cellIs" dxfId="7633" priority="515" operator="lessThan">
      <formula>0</formula>
    </cfRule>
  </conditionalFormatting>
  <conditionalFormatting sqref="P460:P463">
    <cfRule type="cellIs" dxfId="7632" priority="514" operator="lessThan">
      <formula>0</formula>
    </cfRule>
  </conditionalFormatting>
  <conditionalFormatting sqref="P464">
    <cfRule type="cellIs" dxfId="7631" priority="513" operator="lessThan">
      <formula>0</formula>
    </cfRule>
  </conditionalFormatting>
  <conditionalFormatting sqref="P465:Q465 B465">
    <cfRule type="cellIs" dxfId="7630" priority="512" operator="lessThan">
      <formula>0</formula>
    </cfRule>
  </conditionalFormatting>
  <conditionalFormatting sqref="Q466:Q470">
    <cfRule type="cellIs" dxfId="7629" priority="511" operator="lessThan">
      <formula>0</formula>
    </cfRule>
  </conditionalFormatting>
  <conditionalFormatting sqref="P466:P469">
    <cfRule type="cellIs" dxfId="7628" priority="510" operator="lessThan">
      <formula>0</formula>
    </cfRule>
  </conditionalFormatting>
  <conditionalFormatting sqref="P470">
    <cfRule type="cellIs" dxfId="7627" priority="509" operator="lessThan">
      <formula>0</formula>
    </cfRule>
  </conditionalFormatting>
  <conditionalFormatting sqref="B478:N482">
    <cfRule type="cellIs" dxfId="7626" priority="508" operator="lessThan">
      <formula>0</formula>
    </cfRule>
  </conditionalFormatting>
  <conditionalFormatting sqref="B478:N482">
    <cfRule type="expression" dxfId="7625" priority="506">
      <formula>B478/A478&gt;1</formula>
    </cfRule>
    <cfRule type="expression" dxfId="7624" priority="507">
      <formula>B478/A478&lt;1</formula>
    </cfRule>
  </conditionalFormatting>
  <conditionalFormatting sqref="O355:O357 O367:O369 O373:O375 O379:O381 O385:O387 O391:O393 O397:O399 O403:O405 O409:O411 O419 O421:O423 O428:O430 O434:O436 O490 O593:O596 O547 O561 B415:O418">
    <cfRule type="cellIs" dxfId="7623" priority="503" operator="lessThan">
      <formula>0</formula>
    </cfRule>
  </conditionalFormatting>
  <conditionalFormatting sqref="O346">
    <cfRule type="cellIs" dxfId="7622" priority="502" operator="lessThan">
      <formula>0</formula>
    </cfRule>
  </conditionalFormatting>
  <conditionalFormatting sqref="O346">
    <cfRule type="cellIs" dxfId="7621" priority="501" operator="lessThan">
      <formula>0</formula>
    </cfRule>
  </conditionalFormatting>
  <conditionalFormatting sqref="O349:O352">
    <cfRule type="cellIs" dxfId="7620" priority="500" operator="lessThan">
      <formula>0</formula>
    </cfRule>
  </conditionalFormatting>
  <conditionalFormatting sqref="O356">
    <cfRule type="cellIs" dxfId="7619" priority="499" operator="lessThan">
      <formula>0</formula>
    </cfRule>
  </conditionalFormatting>
  <conditionalFormatting sqref="O367:O368">
    <cfRule type="cellIs" dxfId="7618" priority="498" operator="lessThan">
      <formula>0</formula>
    </cfRule>
  </conditionalFormatting>
  <conditionalFormatting sqref="O373:O374">
    <cfRule type="cellIs" dxfId="7617" priority="497" operator="lessThan">
      <formula>0</formula>
    </cfRule>
  </conditionalFormatting>
  <conditionalFormatting sqref="O565:O567">
    <cfRule type="cellIs" dxfId="7616" priority="492" operator="lessThan">
      <formula>0</formula>
    </cfRule>
  </conditionalFormatting>
  <conditionalFormatting sqref="O379:O381">
    <cfRule type="cellIs" dxfId="7615" priority="495" operator="lessThan">
      <formula>0</formula>
    </cfRule>
  </conditionalFormatting>
  <conditionalFormatting sqref="O353">
    <cfRule type="cellIs" dxfId="7614" priority="494" operator="lessThan">
      <formula>0</formula>
    </cfRule>
  </conditionalFormatting>
  <conditionalFormatting sqref="O375">
    <cfRule type="cellIs" dxfId="7613" priority="475" operator="lessThan">
      <formula>0</formula>
    </cfRule>
  </conditionalFormatting>
  <conditionalFormatting sqref="O565:O567">
    <cfRule type="cellIs" dxfId="7612" priority="493" operator="lessThan">
      <formula>0</formula>
    </cfRule>
  </conditionalFormatting>
  <conditionalFormatting sqref="O571 O573:O574">
    <cfRule type="cellIs" dxfId="7611" priority="490" operator="lessThan">
      <formula>0</formula>
    </cfRule>
  </conditionalFormatting>
  <conditionalFormatting sqref="O573:O574 O571">
    <cfRule type="cellIs" dxfId="7610" priority="491" operator="lessThan">
      <formula>0</formula>
    </cfRule>
  </conditionalFormatting>
  <conditionalFormatting sqref="O588:O591">
    <cfRule type="cellIs" dxfId="7609" priority="488" operator="lessThan">
      <formula>0</formula>
    </cfRule>
  </conditionalFormatting>
  <conditionalFormatting sqref="O588:O591">
    <cfRule type="cellIs" dxfId="7608" priority="489" operator="lessThan">
      <formula>0</formula>
    </cfRule>
  </conditionalFormatting>
  <conditionalFormatting sqref="O593:O596">
    <cfRule type="cellIs" dxfId="7607" priority="486" operator="lessThan">
      <formula>0</formula>
    </cfRule>
  </conditionalFormatting>
  <conditionalFormatting sqref="O593:O596">
    <cfRule type="cellIs" dxfId="7606" priority="487" operator="lessThan">
      <formula>0</formula>
    </cfRule>
  </conditionalFormatting>
  <conditionalFormatting sqref="O598:O601">
    <cfRule type="cellIs" dxfId="7605" priority="484" operator="lessThan">
      <formula>0</formula>
    </cfRule>
  </conditionalFormatting>
  <conditionalFormatting sqref="O598:O601">
    <cfRule type="cellIs" dxfId="7604" priority="485" operator="lessThan">
      <formula>0</formula>
    </cfRule>
  </conditionalFormatting>
  <conditionalFormatting sqref="O413">
    <cfRule type="cellIs" dxfId="7603" priority="382" operator="lessThan">
      <formula>0</formula>
    </cfRule>
  </conditionalFormatting>
  <conditionalFormatting sqref="O583:O586">
    <cfRule type="cellIs" dxfId="7602" priority="480" operator="lessThan">
      <formula>0</formula>
    </cfRule>
  </conditionalFormatting>
  <conditionalFormatting sqref="O577:O579">
    <cfRule type="cellIs" dxfId="7601" priority="482" operator="lessThan">
      <formula>0</formula>
    </cfRule>
  </conditionalFormatting>
  <conditionalFormatting sqref="O577:O579">
    <cfRule type="cellIs" dxfId="7600" priority="483" operator="lessThan">
      <formula>0</formula>
    </cfRule>
  </conditionalFormatting>
  <conditionalFormatting sqref="O583:O586">
    <cfRule type="cellIs" dxfId="7599" priority="481" operator="lessThan">
      <formula>0</formula>
    </cfRule>
  </conditionalFormatting>
  <conditionalFormatting sqref="O413">
    <cfRule type="cellIs" dxfId="7598" priority="383" operator="lessThan">
      <formula>0</formula>
    </cfRule>
  </conditionalFormatting>
  <conditionalFormatting sqref="B415:O418">
    <cfRule type="cellIs" dxfId="7597" priority="380" operator="lessThan">
      <formula>0</formula>
    </cfRule>
  </conditionalFormatting>
  <conditionalFormatting sqref="B415:O418">
    <cfRule type="cellIs" dxfId="7596" priority="381" operator="lessThan">
      <formula>0</formula>
    </cfRule>
  </conditionalFormatting>
  <conditionalFormatting sqref="B415:O418">
    <cfRule type="cellIs" dxfId="7595" priority="378" operator="lessThan">
      <formula>0</formula>
    </cfRule>
  </conditionalFormatting>
  <conditionalFormatting sqref="B415:O418">
    <cfRule type="cellIs" dxfId="7594" priority="379" operator="lessThan">
      <formula>0</formula>
    </cfRule>
  </conditionalFormatting>
  <conditionalFormatting sqref="O428">
    <cfRule type="cellIs" dxfId="7593" priority="349" operator="lessThan">
      <formula>0</formula>
    </cfRule>
  </conditionalFormatting>
  <conditionalFormatting sqref="O421">
    <cfRule type="cellIs" dxfId="7592" priority="359" operator="lessThan">
      <formula>0</formula>
    </cfRule>
  </conditionalFormatting>
  <conditionalFormatting sqref="O428">
    <cfRule type="cellIs" dxfId="7591" priority="348" operator="lessThan">
      <formula>0</formula>
    </cfRule>
  </conditionalFormatting>
  <conditionalFormatting sqref="O428">
    <cfRule type="cellIs" dxfId="7590" priority="347" operator="lessThan">
      <formula>0</formula>
    </cfRule>
  </conditionalFormatting>
  <conditionalFormatting sqref="O421">
    <cfRule type="cellIs" dxfId="7589" priority="360" operator="lessThan">
      <formula>0</formula>
    </cfRule>
  </conditionalFormatting>
  <conditionalFormatting sqref="O428">
    <cfRule type="cellIs" dxfId="7588" priority="346" operator="lessThan">
      <formula>0</formula>
    </cfRule>
  </conditionalFormatting>
  <conditionalFormatting sqref="O421">
    <cfRule type="cellIs" dxfId="7587" priority="361" operator="lessThan">
      <formula>0</formula>
    </cfRule>
  </conditionalFormatting>
  <conditionalFormatting sqref="O421">
    <cfRule type="cellIs" dxfId="7586" priority="358" operator="lessThan">
      <formula>0</formula>
    </cfRule>
  </conditionalFormatting>
  <conditionalFormatting sqref="O428">
    <cfRule type="cellIs" dxfId="7585" priority="345" operator="lessThan">
      <formula>0</formula>
    </cfRule>
  </conditionalFormatting>
  <conditionalFormatting sqref="O613 O625:O628 O615:O616 O638:O641 O674:O677">
    <cfRule type="cellIs" dxfId="7584" priority="479" operator="lessThan">
      <formula>0</formula>
    </cfRule>
  </conditionalFormatting>
  <conditionalFormatting sqref="O640">
    <cfRule type="cellIs" dxfId="7583" priority="478" operator="lessThan">
      <formula>0</formula>
    </cfRule>
  </conditionalFormatting>
  <conditionalFormatting sqref="O434">
    <cfRule type="cellIs" dxfId="7582" priority="338" operator="lessThan">
      <formula>0</formula>
    </cfRule>
  </conditionalFormatting>
  <conditionalFormatting sqref="O434">
    <cfRule type="cellIs" dxfId="7581" priority="339" operator="lessThan">
      <formula>0</formula>
    </cfRule>
  </conditionalFormatting>
  <conditionalFormatting sqref="O369">
    <cfRule type="cellIs" dxfId="7580" priority="476" operator="lessThan">
      <formula>0</formula>
    </cfRule>
  </conditionalFormatting>
  <conditionalFormatting sqref="O434">
    <cfRule type="cellIs" dxfId="7579" priority="337" operator="lessThan">
      <formula>0</formula>
    </cfRule>
  </conditionalFormatting>
  <conditionalFormatting sqref="O434">
    <cfRule type="cellIs" dxfId="7578" priority="336" operator="lessThan">
      <formula>0</formula>
    </cfRule>
  </conditionalFormatting>
  <conditionalFormatting sqref="O434">
    <cfRule type="cellIs" dxfId="7577" priority="335" operator="lessThan">
      <formula>0</formula>
    </cfRule>
  </conditionalFormatting>
  <conditionalFormatting sqref="O434">
    <cfRule type="cellIs" dxfId="7576" priority="333" operator="lessThan">
      <formula>0</formula>
    </cfRule>
  </conditionalFormatting>
  <conditionalFormatting sqref="O434">
    <cfRule type="cellIs" dxfId="7575" priority="334" operator="lessThan">
      <formula>0</formula>
    </cfRule>
  </conditionalFormatting>
  <conditionalFormatting sqref="O437">
    <cfRule type="cellIs" dxfId="7574" priority="331" operator="lessThan">
      <formula>0</formula>
    </cfRule>
  </conditionalFormatting>
  <conditionalFormatting sqref="O434">
    <cfRule type="cellIs" dxfId="7573" priority="332" operator="lessThan">
      <formula>0</formula>
    </cfRule>
  </conditionalFormatting>
  <conditionalFormatting sqref="O438">
    <cfRule type="cellIs" dxfId="7572" priority="330" operator="lessThan">
      <formula>0</formula>
    </cfRule>
  </conditionalFormatting>
  <conditionalFormatting sqref="O438">
    <cfRule type="cellIs" dxfId="7571" priority="329" operator="lessThan">
      <formula>0</formula>
    </cfRule>
  </conditionalFormatting>
  <conditionalFormatting sqref="O441:O444">
    <cfRule type="cellIs" dxfId="7570" priority="328" operator="lessThan">
      <formula>0</formula>
    </cfRule>
  </conditionalFormatting>
  <conditionalFormatting sqref="O376">
    <cfRule type="cellIs" dxfId="7569" priority="470" operator="lessThan">
      <formula>0</formula>
    </cfRule>
  </conditionalFormatting>
  <conditionalFormatting sqref="O357">
    <cfRule type="cellIs" dxfId="7568" priority="473" operator="lessThan">
      <formula>0</formula>
    </cfRule>
  </conditionalFormatting>
  <conditionalFormatting sqref="O385">
    <cfRule type="cellIs" dxfId="7567" priority="465" operator="lessThan">
      <formula>0</formula>
    </cfRule>
  </conditionalFormatting>
  <conditionalFormatting sqref="O385">
    <cfRule type="cellIs" dxfId="7566" priority="464" operator="lessThan">
      <formula>0</formula>
    </cfRule>
  </conditionalFormatting>
  <conditionalFormatting sqref="O388">
    <cfRule type="cellIs" dxfId="7565" priority="459" operator="lessThan">
      <formula>0</formula>
    </cfRule>
  </conditionalFormatting>
  <conditionalFormatting sqref="O391">
    <cfRule type="cellIs" dxfId="7564" priority="448" operator="lessThan">
      <formula>0</formula>
    </cfRule>
  </conditionalFormatting>
  <conditionalFormatting sqref="O371">
    <cfRule type="cellIs" dxfId="7563" priority="436" operator="lessThan">
      <formula>0</formula>
    </cfRule>
  </conditionalFormatting>
  <conditionalFormatting sqref="O385">
    <cfRule type="cellIs" dxfId="7562" priority="467" operator="lessThan">
      <formula>0</formula>
    </cfRule>
  </conditionalFormatting>
  <conditionalFormatting sqref="O382">
    <cfRule type="cellIs" dxfId="7561" priority="468" operator="lessThan">
      <formula>0</formula>
    </cfRule>
  </conditionalFormatting>
  <conditionalFormatting sqref="O385">
    <cfRule type="cellIs" dxfId="7560" priority="466" operator="lessThan">
      <formula>0</formula>
    </cfRule>
  </conditionalFormatting>
  <conditionalFormatting sqref="O385">
    <cfRule type="cellIs" dxfId="7559" priority="463" operator="lessThan">
      <formula>0</formula>
    </cfRule>
  </conditionalFormatting>
  <conditionalFormatting sqref="O358">
    <cfRule type="cellIs" dxfId="7558" priority="472" operator="lessThan">
      <formula>0</formula>
    </cfRule>
  </conditionalFormatting>
  <conditionalFormatting sqref="O370">
    <cfRule type="cellIs" dxfId="7557" priority="471" operator="lessThan">
      <formula>0</formula>
    </cfRule>
  </conditionalFormatting>
  <conditionalFormatting sqref="O385">
    <cfRule type="cellIs" dxfId="7556" priority="462" operator="lessThan">
      <formula>0</formula>
    </cfRule>
  </conditionalFormatting>
  <conditionalFormatting sqref="O385">
    <cfRule type="cellIs" dxfId="7555" priority="461" operator="lessThan">
      <formula>0</formula>
    </cfRule>
  </conditionalFormatting>
  <conditionalFormatting sqref="O385">
    <cfRule type="cellIs" dxfId="7554" priority="460" operator="lessThan">
      <formula>0</formula>
    </cfRule>
  </conditionalFormatting>
  <conditionalFormatting sqref="O391">
    <cfRule type="cellIs" dxfId="7553" priority="449" operator="lessThan">
      <formula>0</formula>
    </cfRule>
  </conditionalFormatting>
  <conditionalFormatting sqref="O383">
    <cfRule type="cellIs" dxfId="7552" priority="431" operator="lessThan">
      <formula>0</formula>
    </cfRule>
  </conditionalFormatting>
  <conditionalFormatting sqref="O391">
    <cfRule type="cellIs" dxfId="7551" priority="447" operator="lessThan">
      <formula>0</formula>
    </cfRule>
  </conditionalFormatting>
  <conditionalFormatting sqref="O391">
    <cfRule type="cellIs" dxfId="7550" priority="446" operator="lessThan">
      <formula>0</formula>
    </cfRule>
  </conditionalFormatting>
  <conditionalFormatting sqref="O391">
    <cfRule type="cellIs" dxfId="7549" priority="445" operator="lessThan">
      <formula>0</formula>
    </cfRule>
  </conditionalFormatting>
  <conditionalFormatting sqref="O391">
    <cfRule type="cellIs" dxfId="7548" priority="444" operator="lessThan">
      <formula>0</formula>
    </cfRule>
  </conditionalFormatting>
  <conditionalFormatting sqref="O391">
    <cfRule type="cellIs" dxfId="7547" priority="443" operator="lessThan">
      <formula>0</formula>
    </cfRule>
  </conditionalFormatting>
  <conditionalFormatting sqref="O391">
    <cfRule type="cellIs" dxfId="7546" priority="442" operator="lessThan">
      <formula>0</formula>
    </cfRule>
  </conditionalFormatting>
  <conditionalFormatting sqref="O394">
    <cfRule type="cellIs" dxfId="7545" priority="441" operator="lessThan">
      <formula>0</formula>
    </cfRule>
  </conditionalFormatting>
  <conditionalFormatting sqref="O353">
    <cfRule type="cellIs" dxfId="7544" priority="440" operator="lessThan">
      <formula>0</formula>
    </cfRule>
  </conditionalFormatting>
  <conditionalFormatting sqref="O359">
    <cfRule type="cellIs" dxfId="7543" priority="439" operator="lessThan">
      <formula>0</formula>
    </cfRule>
  </conditionalFormatting>
  <conditionalFormatting sqref="O359">
    <cfRule type="cellIs" dxfId="7542" priority="438" operator="lessThan">
      <formula>0</formula>
    </cfRule>
  </conditionalFormatting>
  <conditionalFormatting sqref="O371">
    <cfRule type="cellIs" dxfId="7541" priority="437" operator="lessThan">
      <formula>0</formula>
    </cfRule>
  </conditionalFormatting>
  <conditionalFormatting sqref="O377">
    <cfRule type="cellIs" dxfId="7540" priority="435" operator="lessThan">
      <formula>0</formula>
    </cfRule>
  </conditionalFormatting>
  <conditionalFormatting sqref="O377">
    <cfRule type="cellIs" dxfId="7539" priority="434" operator="lessThan">
      <formula>0</formula>
    </cfRule>
  </conditionalFormatting>
  <conditionalFormatting sqref="O389">
    <cfRule type="cellIs" dxfId="7538" priority="429" operator="lessThan">
      <formula>0</formula>
    </cfRule>
  </conditionalFormatting>
  <conditionalFormatting sqref="O389">
    <cfRule type="cellIs" dxfId="7537" priority="428" operator="lessThan">
      <formula>0</formula>
    </cfRule>
  </conditionalFormatting>
  <conditionalFormatting sqref="O383">
    <cfRule type="cellIs" dxfId="7536" priority="430" operator="lessThan">
      <formula>0</formula>
    </cfRule>
  </conditionalFormatting>
  <conditionalFormatting sqref="O406">
    <cfRule type="cellIs" dxfId="7535" priority="395" operator="lessThan">
      <formula>0</formula>
    </cfRule>
  </conditionalFormatting>
  <conditionalFormatting sqref="O407">
    <cfRule type="cellIs" dxfId="7534" priority="394" operator="lessThan">
      <formula>0</formula>
    </cfRule>
  </conditionalFormatting>
  <conditionalFormatting sqref="O397">
    <cfRule type="cellIs" dxfId="7533" priority="423" operator="lessThan">
      <formula>0</formula>
    </cfRule>
  </conditionalFormatting>
  <conditionalFormatting sqref="O397">
    <cfRule type="cellIs" dxfId="7532" priority="422" operator="lessThan">
      <formula>0</formula>
    </cfRule>
  </conditionalFormatting>
  <conditionalFormatting sqref="O397">
    <cfRule type="cellIs" dxfId="7531" priority="425" operator="lessThan">
      <formula>0</formula>
    </cfRule>
  </conditionalFormatting>
  <conditionalFormatting sqref="O397">
    <cfRule type="cellIs" dxfId="7530" priority="424" operator="lessThan">
      <formula>0</formula>
    </cfRule>
  </conditionalFormatting>
  <conditionalFormatting sqref="O409">
    <cfRule type="cellIs" dxfId="7529" priority="389" operator="lessThan">
      <formula>0</formula>
    </cfRule>
  </conditionalFormatting>
  <conditionalFormatting sqref="O409">
    <cfRule type="cellIs" dxfId="7528" priority="388" operator="lessThan">
      <formula>0</formula>
    </cfRule>
  </conditionalFormatting>
  <conditionalFormatting sqref="O397">
    <cfRule type="cellIs" dxfId="7527" priority="421" operator="lessThan">
      <formula>0</formula>
    </cfRule>
  </conditionalFormatting>
  <conditionalFormatting sqref="O397">
    <cfRule type="cellIs" dxfId="7526" priority="420" operator="lessThan">
      <formula>0</formula>
    </cfRule>
  </conditionalFormatting>
  <conditionalFormatting sqref="O397">
    <cfRule type="cellIs" dxfId="7525" priority="419" operator="lessThan">
      <formula>0</formula>
    </cfRule>
  </conditionalFormatting>
  <conditionalFormatting sqref="O397">
    <cfRule type="cellIs" dxfId="7524" priority="418" operator="lessThan">
      <formula>0</formula>
    </cfRule>
  </conditionalFormatting>
  <conditionalFormatting sqref="O400">
    <cfRule type="cellIs" dxfId="7523" priority="417" operator="lessThan">
      <formula>0</formula>
    </cfRule>
  </conditionalFormatting>
  <conditionalFormatting sqref="O401">
    <cfRule type="cellIs" dxfId="7522" priority="416" operator="lessThan">
      <formula>0</formula>
    </cfRule>
  </conditionalFormatting>
  <conditionalFormatting sqref="O401">
    <cfRule type="cellIs" dxfId="7521" priority="415" operator="lessThan">
      <formula>0</formula>
    </cfRule>
  </conditionalFormatting>
  <conditionalFormatting sqref="O407">
    <cfRule type="cellIs" dxfId="7520" priority="393" operator="lessThan">
      <formula>0</formula>
    </cfRule>
  </conditionalFormatting>
  <conditionalFormatting sqref="O409">
    <cfRule type="cellIs" dxfId="7519" priority="392" operator="lessThan">
      <formula>0</formula>
    </cfRule>
  </conditionalFormatting>
  <conditionalFormatting sqref="O409">
    <cfRule type="cellIs" dxfId="7518" priority="391" operator="lessThan">
      <formula>0</formula>
    </cfRule>
  </conditionalFormatting>
  <conditionalFormatting sqref="O409">
    <cfRule type="cellIs" dxfId="7517" priority="390" operator="lessThan">
      <formula>0</formula>
    </cfRule>
  </conditionalFormatting>
  <conditionalFormatting sqref="O409">
    <cfRule type="cellIs" dxfId="7516" priority="387" operator="lessThan">
      <formula>0</formula>
    </cfRule>
  </conditionalFormatting>
  <conditionalFormatting sqref="O403">
    <cfRule type="cellIs" dxfId="7515" priority="403" operator="lessThan">
      <formula>0</formula>
    </cfRule>
  </conditionalFormatting>
  <conditionalFormatting sqref="O403">
    <cfRule type="cellIs" dxfId="7514" priority="402" operator="lessThan">
      <formula>0</formula>
    </cfRule>
  </conditionalFormatting>
  <conditionalFormatting sqref="O403">
    <cfRule type="cellIs" dxfId="7513" priority="401" operator="lessThan">
      <formula>0</formula>
    </cfRule>
  </conditionalFormatting>
  <conditionalFormatting sqref="O403">
    <cfRule type="cellIs" dxfId="7512" priority="400" operator="lessThan">
      <formula>0</formula>
    </cfRule>
  </conditionalFormatting>
  <conditionalFormatting sqref="O409">
    <cfRule type="cellIs" dxfId="7511" priority="386" operator="lessThan">
      <formula>0</formula>
    </cfRule>
  </conditionalFormatting>
  <conditionalFormatting sqref="O409">
    <cfRule type="cellIs" dxfId="7510" priority="385" operator="lessThan">
      <formula>0</formula>
    </cfRule>
  </conditionalFormatting>
  <conditionalFormatting sqref="O412">
    <cfRule type="cellIs" dxfId="7509" priority="384" operator="lessThan">
      <formula>0</formula>
    </cfRule>
  </conditionalFormatting>
  <conditionalFormatting sqref="O403">
    <cfRule type="cellIs" dxfId="7508" priority="399" operator="lessThan">
      <formula>0</formula>
    </cfRule>
  </conditionalFormatting>
  <conditionalFormatting sqref="O403">
    <cfRule type="cellIs" dxfId="7507" priority="398" operator="lessThan">
      <formula>0</formula>
    </cfRule>
  </conditionalFormatting>
  <conditionalFormatting sqref="O403">
    <cfRule type="cellIs" dxfId="7506" priority="397" operator="lessThan">
      <formula>0</formula>
    </cfRule>
  </conditionalFormatting>
  <conditionalFormatting sqref="O403">
    <cfRule type="cellIs" dxfId="7505" priority="396" operator="lessThan">
      <formula>0</formula>
    </cfRule>
  </conditionalFormatting>
  <conditionalFormatting sqref="B415:O418">
    <cfRule type="cellIs" dxfId="7504" priority="376" operator="lessThan">
      <formula>0</formula>
    </cfRule>
  </conditionalFormatting>
  <conditionalFormatting sqref="B415:O418">
    <cfRule type="cellIs" dxfId="7503" priority="375" operator="lessThan">
      <formula>0</formula>
    </cfRule>
  </conditionalFormatting>
  <conditionalFormatting sqref="B415:O418">
    <cfRule type="cellIs" dxfId="7502" priority="374" operator="lessThan">
      <formula>0</formula>
    </cfRule>
  </conditionalFormatting>
  <conditionalFormatting sqref="O418">
    <cfRule type="cellIs" dxfId="7501" priority="373" operator="lessThan">
      <formula>0</formula>
    </cfRule>
  </conditionalFormatting>
  <conditionalFormatting sqref="B415:O418">
    <cfRule type="cellIs" dxfId="7500" priority="377" operator="lessThan">
      <formula>0</formula>
    </cfRule>
  </conditionalFormatting>
  <conditionalFormatting sqref="O425">
    <cfRule type="cellIs" dxfId="7499" priority="351" operator="lessThan">
      <formula>0</formula>
    </cfRule>
  </conditionalFormatting>
  <conditionalFormatting sqref="O428">
    <cfRule type="cellIs" dxfId="7498" priority="350" operator="lessThan">
      <formula>0</formula>
    </cfRule>
  </conditionalFormatting>
  <conditionalFormatting sqref="O607:O608">
    <cfRule type="cellIs" dxfId="7497" priority="270" operator="lessThan">
      <formula>0</formula>
    </cfRule>
  </conditionalFormatting>
  <conditionalFormatting sqref="O569">
    <cfRule type="cellIs" dxfId="7496" priority="267" operator="lessThan">
      <formula>0</formula>
    </cfRule>
  </conditionalFormatting>
  <conditionalFormatting sqref="O575">
    <cfRule type="cellIs" dxfId="7495" priority="264" operator="lessThan">
      <formula>0</formula>
    </cfRule>
  </conditionalFormatting>
  <conditionalFormatting sqref="O575">
    <cfRule type="cellIs" dxfId="7494" priority="263" operator="lessThan">
      <formula>0</formula>
    </cfRule>
  </conditionalFormatting>
  <conditionalFormatting sqref="O575">
    <cfRule type="cellIs" dxfId="7493" priority="262" operator="lessThan">
      <formula>0</formula>
    </cfRule>
  </conditionalFormatting>
  <conditionalFormatting sqref="O428">
    <cfRule type="cellIs" dxfId="7492" priority="344" operator="lessThan">
      <formula>0</formula>
    </cfRule>
  </conditionalFormatting>
  <conditionalFormatting sqref="O428">
    <cfRule type="cellIs" dxfId="7491" priority="343" operator="lessThan">
      <formula>0</formula>
    </cfRule>
  </conditionalFormatting>
  <conditionalFormatting sqref="O431">
    <cfRule type="cellIs" dxfId="7490" priority="342" operator="lessThan">
      <formula>0</formula>
    </cfRule>
  </conditionalFormatting>
  <conditionalFormatting sqref="O432">
    <cfRule type="cellIs" dxfId="7489" priority="341" operator="lessThan">
      <formula>0</formula>
    </cfRule>
  </conditionalFormatting>
  <conditionalFormatting sqref="O421">
    <cfRule type="cellIs" dxfId="7488" priority="357" operator="lessThan">
      <formula>0</formula>
    </cfRule>
  </conditionalFormatting>
  <conditionalFormatting sqref="O421">
    <cfRule type="cellIs" dxfId="7487" priority="356" operator="lessThan">
      <formula>0</formula>
    </cfRule>
  </conditionalFormatting>
  <conditionalFormatting sqref="O421">
    <cfRule type="cellIs" dxfId="7486" priority="355" operator="lessThan">
      <formula>0</formula>
    </cfRule>
  </conditionalFormatting>
  <conditionalFormatting sqref="O421">
    <cfRule type="cellIs" dxfId="7485" priority="354" operator="lessThan">
      <formula>0</formula>
    </cfRule>
  </conditionalFormatting>
  <conditionalFormatting sqref="O424">
    <cfRule type="cellIs" dxfId="7484" priority="353" operator="lessThan">
      <formula>0</formula>
    </cfRule>
  </conditionalFormatting>
  <conditionalFormatting sqref="O425">
    <cfRule type="cellIs" dxfId="7483" priority="352" operator="lessThan">
      <formula>0</formula>
    </cfRule>
  </conditionalFormatting>
  <conditionalFormatting sqref="O432">
    <cfRule type="cellIs" dxfId="7482" priority="340" operator="lessThan">
      <formula>0</formula>
    </cfRule>
  </conditionalFormatting>
  <conditionalFormatting sqref="O441:O444">
    <cfRule type="expression" dxfId="7481" priority="326">
      <formula>O441/N441&gt;1</formula>
    </cfRule>
    <cfRule type="expression" dxfId="7480" priority="327">
      <formula>O441/N441&lt;1</formula>
    </cfRule>
  </conditionalFormatting>
  <conditionalFormatting sqref="O547 O561">
    <cfRule type="expression" dxfId="7479" priority="324">
      <formula>O547/#REF!&gt;1</formula>
    </cfRule>
    <cfRule type="expression" dxfId="7478" priority="325">
      <formula>O547/#REF!&lt;1</formula>
    </cfRule>
  </conditionalFormatting>
  <conditionalFormatting sqref="O498">
    <cfRule type="cellIs" dxfId="7477" priority="323" operator="lessThan">
      <formula>0</formula>
    </cfRule>
  </conditionalFormatting>
  <conditionalFormatting sqref="O498">
    <cfRule type="expression" dxfId="7476" priority="321">
      <formula>O498/N498&gt;1</formula>
    </cfRule>
    <cfRule type="expression" dxfId="7475" priority="322">
      <formula>O498/N498&lt;1</formula>
    </cfRule>
  </conditionalFormatting>
  <conditionalFormatting sqref="O568">
    <cfRule type="cellIs" dxfId="7474" priority="320" operator="lessThan">
      <formula>0</formula>
    </cfRule>
  </conditionalFormatting>
  <conditionalFormatting sqref="O572">
    <cfRule type="cellIs" dxfId="7473" priority="319" operator="lessThan">
      <formula>0</formula>
    </cfRule>
  </conditionalFormatting>
  <conditionalFormatting sqref="O572">
    <cfRule type="cellIs" dxfId="7472" priority="318" operator="lessThan">
      <formula>0</formula>
    </cfRule>
  </conditionalFormatting>
  <conditionalFormatting sqref="O676">
    <cfRule type="cellIs" dxfId="7471" priority="317" operator="lessThan">
      <formula>0</formula>
    </cfRule>
  </conditionalFormatting>
  <conditionalFormatting sqref="O617 O614 O611:O612">
    <cfRule type="expression" dxfId="7470" priority="304">
      <formula>O611/N611&gt;1</formula>
    </cfRule>
    <cfRule type="expression" dxfId="7469" priority="305">
      <formula>O611/N611&lt;1</formula>
    </cfRule>
  </conditionalFormatting>
  <conditionalFormatting sqref="O493:O496">
    <cfRule type="cellIs" dxfId="7468" priority="316" operator="lessThan">
      <formula>0</formula>
    </cfRule>
  </conditionalFormatting>
  <conditionalFormatting sqref="O493:O496">
    <cfRule type="expression" dxfId="7467" priority="314">
      <formula>O493/N493&gt;1</formula>
    </cfRule>
    <cfRule type="expression" dxfId="7466" priority="315">
      <formula>O493/N493&lt;1</formula>
    </cfRule>
  </conditionalFormatting>
  <conditionalFormatting sqref="O560 O546">
    <cfRule type="cellIs" dxfId="7465" priority="313" operator="lessThan">
      <formula>0</formula>
    </cfRule>
  </conditionalFormatting>
  <conditionalFormatting sqref="O556:O559 O542:O545">
    <cfRule type="cellIs" dxfId="7464" priority="312" operator="lessThan">
      <formula>0</formula>
    </cfRule>
  </conditionalFormatting>
  <conditionalFormatting sqref="O556:O559 O542:O545">
    <cfRule type="expression" dxfId="7463" priority="310">
      <formula>O542/N542&gt;1</formula>
    </cfRule>
    <cfRule type="expression" dxfId="7462" priority="311">
      <formula>O542/N542&lt;1</formula>
    </cfRule>
  </conditionalFormatting>
  <conditionalFormatting sqref="O560 O546">
    <cfRule type="cellIs" dxfId="7461" priority="309" operator="lessThan">
      <formula>0</formula>
    </cfRule>
  </conditionalFormatting>
  <conditionalFormatting sqref="O560 O546">
    <cfRule type="expression" dxfId="7460" priority="307">
      <formula>O546/N546&gt;1</formula>
    </cfRule>
    <cfRule type="expression" dxfId="7459" priority="308">
      <formula>O546/N546&lt;1</formula>
    </cfRule>
  </conditionalFormatting>
  <conditionalFormatting sqref="O617 O614 O611:O612">
    <cfRule type="cellIs" dxfId="7458" priority="306" operator="lessThan">
      <formula>0</formula>
    </cfRule>
  </conditionalFormatting>
  <conditionalFormatting sqref="O490">
    <cfRule type="expression" dxfId="7457" priority="504">
      <formula>O490/#REF!&gt;1</formula>
    </cfRule>
    <cfRule type="expression" dxfId="7456" priority="505">
      <formula>O490/#REF!&lt;1</formula>
    </cfRule>
  </conditionalFormatting>
  <conditionalFormatting sqref="O445">
    <cfRule type="cellIs" dxfId="7455" priority="303" operator="lessThan">
      <formula>0</formula>
    </cfRule>
  </conditionalFormatting>
  <conditionalFormatting sqref="O445">
    <cfRule type="expression" dxfId="7454" priority="301">
      <formula>O445/N445&gt;1</formula>
    </cfRule>
    <cfRule type="expression" dxfId="7453" priority="302">
      <formula>O445/N445&lt;1</formula>
    </cfRule>
  </conditionalFormatting>
  <conditionalFormatting sqref="O497">
    <cfRule type="cellIs" dxfId="7452" priority="300" operator="lessThan">
      <formula>0</formula>
    </cfRule>
  </conditionalFormatting>
  <conditionalFormatting sqref="O497">
    <cfRule type="expression" dxfId="7451" priority="298">
      <formula>O497/N497&gt;1</formula>
    </cfRule>
    <cfRule type="expression" dxfId="7450" priority="299">
      <formula>O497/N497&lt;1</formula>
    </cfRule>
  </conditionalFormatting>
  <conditionalFormatting sqref="O575">
    <cfRule type="expression" dxfId="7449" priority="260">
      <formula>O575/N575&gt;1</formula>
    </cfRule>
    <cfRule type="expression" dxfId="7448" priority="261">
      <formula>O575/N575&lt;1</formula>
    </cfRule>
  </conditionalFormatting>
  <conditionalFormatting sqref="O547">
    <cfRule type="cellIs" dxfId="7447" priority="279" operator="lessThan">
      <formula>0</formula>
    </cfRule>
  </conditionalFormatting>
  <conditionalFormatting sqref="O547">
    <cfRule type="expression" dxfId="7446" priority="277">
      <formula>O547/N547&gt;1</formula>
    </cfRule>
    <cfRule type="expression" dxfId="7445" priority="278">
      <formula>O547/N547&lt;1</formula>
    </cfRule>
  </conditionalFormatting>
  <conditionalFormatting sqref="O561">
    <cfRule type="cellIs" dxfId="7444" priority="276" operator="lessThan">
      <formula>0</formula>
    </cfRule>
  </conditionalFormatting>
  <conditionalFormatting sqref="O561">
    <cfRule type="expression" dxfId="7443" priority="274">
      <formula>O561/N561&gt;1</formula>
    </cfRule>
    <cfRule type="expression" dxfId="7442" priority="275">
      <formula>O561/N561&lt;1</formula>
    </cfRule>
  </conditionalFormatting>
  <conditionalFormatting sqref="O580">
    <cfRule type="cellIs" dxfId="7441" priority="258" operator="lessThan">
      <formula>0</formula>
    </cfRule>
  </conditionalFormatting>
  <conditionalFormatting sqref="O539">
    <cfRule type="cellIs" dxfId="7440" priority="297" operator="lessThan">
      <formula>0</formula>
    </cfRule>
  </conditionalFormatting>
  <conditionalFormatting sqref="O539">
    <cfRule type="expression" dxfId="7439" priority="295">
      <formula>O539/N539&gt;1</formula>
    </cfRule>
    <cfRule type="expression" dxfId="7438" priority="296">
      <formula>O539/N539&lt;1</formula>
    </cfRule>
  </conditionalFormatting>
  <conditionalFormatting sqref="O554">
    <cfRule type="expression" dxfId="7437" priority="271">
      <formula>O554/N554&gt;1</formula>
    </cfRule>
    <cfRule type="expression" dxfId="7436" priority="272">
      <formula>O554/N554&lt;1</formula>
    </cfRule>
  </conditionalFormatting>
  <conditionalFormatting sqref="O580">
    <cfRule type="expression" dxfId="7435" priority="255">
      <formula>O580/N580&gt;1</formula>
    </cfRule>
    <cfRule type="expression" dxfId="7434" priority="256">
      <formula>O580/N580&lt;1</formula>
    </cfRule>
  </conditionalFormatting>
  <conditionalFormatting sqref="O554">
    <cfRule type="cellIs" dxfId="7433" priority="273" operator="lessThan">
      <formula>0</formula>
    </cfRule>
  </conditionalFormatting>
  <conditionalFormatting sqref="O607:O608">
    <cfRule type="expression" dxfId="7432" priority="268">
      <formula>O607/N607&gt;1</formula>
    </cfRule>
    <cfRule type="expression" dxfId="7431" priority="269">
      <formula>O607/N607&lt;1</formula>
    </cfRule>
  </conditionalFormatting>
  <conditionalFormatting sqref="O569">
    <cfRule type="expression" dxfId="7430" priority="265">
      <formula>O569/N569&gt;1</formula>
    </cfRule>
    <cfRule type="expression" dxfId="7429" priority="266">
      <formula>O569/N569&lt;1</formula>
    </cfRule>
  </conditionalFormatting>
  <conditionalFormatting sqref="O580">
    <cfRule type="cellIs" dxfId="7428" priority="259" operator="lessThan">
      <formula>0</formula>
    </cfRule>
  </conditionalFormatting>
  <conditionalFormatting sqref="O580">
    <cfRule type="cellIs" dxfId="7427" priority="257" operator="lessThan">
      <formula>0</formula>
    </cfRule>
  </conditionalFormatting>
  <conditionalFormatting sqref="O642:O645">
    <cfRule type="cellIs" dxfId="7426" priority="254" operator="lessThan">
      <formula>0</formula>
    </cfRule>
  </conditionalFormatting>
  <conditionalFormatting sqref="O644">
    <cfRule type="cellIs" dxfId="7425" priority="253" operator="lessThan">
      <formula>0</formula>
    </cfRule>
  </conditionalFormatting>
  <conditionalFormatting sqref="O646:O649">
    <cfRule type="cellIs" dxfId="7424" priority="252" operator="lessThan">
      <formula>0</formula>
    </cfRule>
  </conditionalFormatting>
  <conditionalFormatting sqref="O648">
    <cfRule type="cellIs" dxfId="7423" priority="251" operator="lessThan">
      <formula>0</formula>
    </cfRule>
  </conditionalFormatting>
  <conditionalFormatting sqref="O650:O653">
    <cfRule type="cellIs" dxfId="7422" priority="250" operator="lessThan">
      <formula>0</formula>
    </cfRule>
  </conditionalFormatting>
  <conditionalFormatting sqref="O652">
    <cfRule type="cellIs" dxfId="7421" priority="249" operator="lessThan">
      <formula>0</formula>
    </cfRule>
  </conditionalFormatting>
  <conditionalFormatting sqref="O654:O657">
    <cfRule type="cellIs" dxfId="7420" priority="248" operator="lessThan">
      <formula>0</formula>
    </cfRule>
  </conditionalFormatting>
  <conditionalFormatting sqref="O656">
    <cfRule type="cellIs" dxfId="7419" priority="247" operator="lessThan">
      <formula>0</formula>
    </cfRule>
  </conditionalFormatting>
  <conditionalFormatting sqref="O658:O661">
    <cfRule type="cellIs" dxfId="7418" priority="246" operator="lessThan">
      <formula>0</formula>
    </cfRule>
  </conditionalFormatting>
  <conditionalFormatting sqref="O660">
    <cfRule type="cellIs" dxfId="7417" priority="245" operator="lessThan">
      <formula>0</formula>
    </cfRule>
  </conditionalFormatting>
  <conditionalFormatting sqref="O662:O665">
    <cfRule type="cellIs" dxfId="7416" priority="244" operator="lessThan">
      <formula>0</formula>
    </cfRule>
  </conditionalFormatting>
  <conditionalFormatting sqref="O664">
    <cfRule type="cellIs" dxfId="7415" priority="243" operator="lessThan">
      <formula>0</formula>
    </cfRule>
  </conditionalFormatting>
  <conditionalFormatting sqref="O666:O669">
    <cfRule type="cellIs" dxfId="7414" priority="242" operator="lessThan">
      <formula>0</formula>
    </cfRule>
  </conditionalFormatting>
  <conditionalFormatting sqref="O668">
    <cfRule type="cellIs" dxfId="7413" priority="241" operator="lessThan">
      <formula>0</formula>
    </cfRule>
  </conditionalFormatting>
  <conditionalFormatting sqref="O670:O673">
    <cfRule type="cellIs" dxfId="7412" priority="240" operator="lessThan">
      <formula>0</formula>
    </cfRule>
  </conditionalFormatting>
  <conditionalFormatting sqref="O672">
    <cfRule type="cellIs" dxfId="7411" priority="239" operator="lessThan">
      <formula>0</formula>
    </cfRule>
  </conditionalFormatting>
  <conditionalFormatting sqref="O678:O681">
    <cfRule type="cellIs" dxfId="7410" priority="238" operator="lessThan">
      <formula>0</formula>
    </cfRule>
  </conditionalFormatting>
  <conditionalFormatting sqref="O680">
    <cfRule type="cellIs" dxfId="7409" priority="237" operator="lessThan">
      <formula>0</formula>
    </cfRule>
  </conditionalFormatting>
  <conditionalFormatting sqref="O682:O685">
    <cfRule type="cellIs" dxfId="7408" priority="236" operator="lessThan">
      <formula>0</formula>
    </cfRule>
  </conditionalFormatting>
  <conditionalFormatting sqref="O684">
    <cfRule type="cellIs" dxfId="7407" priority="235" operator="lessThan">
      <formula>0</formula>
    </cfRule>
  </conditionalFormatting>
  <conditionalFormatting sqref="O446">
    <cfRule type="cellIs" dxfId="7406" priority="234" operator="lessThan">
      <formula>0</formula>
    </cfRule>
  </conditionalFormatting>
  <conditionalFormatting sqref="O491:O499">
    <cfRule type="cellIs" dxfId="7405" priority="233" operator="lessThan">
      <formula>0</formula>
    </cfRule>
  </conditionalFormatting>
  <conditionalFormatting sqref="O499">
    <cfRule type="cellIs" dxfId="7404" priority="232" operator="lessThan">
      <formula>0</formula>
    </cfRule>
  </conditionalFormatting>
  <conditionalFormatting sqref="O540">
    <cfRule type="cellIs" dxfId="7403" priority="231" operator="lessThan">
      <formula>0</formula>
    </cfRule>
  </conditionalFormatting>
  <conditionalFormatting sqref="O562">
    <cfRule type="cellIs" dxfId="7402" priority="226" operator="lessThan">
      <formula>0</formula>
    </cfRule>
  </conditionalFormatting>
  <conditionalFormatting sqref="O478:O482">
    <cfRule type="cellIs" dxfId="7401" priority="225" operator="lessThan">
      <formula>0</formula>
    </cfRule>
  </conditionalFormatting>
  <conditionalFormatting sqref="O478:O482">
    <cfRule type="expression" dxfId="7400" priority="223">
      <formula>O478/N478&gt;1</formula>
    </cfRule>
    <cfRule type="expression" dxfId="7399" priority="224">
      <formula>O478/N478&lt;1</formula>
    </cfRule>
  </conditionalFormatting>
  <conditionalFormatting sqref="C361:M365 N361:N363 B360:B364">
    <cfRule type="cellIs" dxfId="7398" priority="222" operator="lessThan">
      <formula>0</formula>
    </cfRule>
  </conditionalFormatting>
  <conditionalFormatting sqref="C361:J361">
    <cfRule type="cellIs" dxfId="7397" priority="217" operator="lessThan">
      <formula>0</formula>
    </cfRule>
  </conditionalFormatting>
  <conditionalFormatting sqref="P360:Q360 Q361:Q363">
    <cfRule type="cellIs" dxfId="7396" priority="221" operator="lessThan">
      <formula>0</formula>
    </cfRule>
  </conditionalFormatting>
  <conditionalFormatting sqref="P360">
    <cfRule type="cellIs" dxfId="7395" priority="220" operator="lessThan">
      <formula>0</formula>
    </cfRule>
  </conditionalFormatting>
  <conditionalFormatting sqref="P361:P364">
    <cfRule type="cellIs" dxfId="7394" priority="219" operator="lessThan">
      <formula>0</formula>
    </cfRule>
  </conditionalFormatting>
  <conditionalFormatting sqref="I362 K362:N362 C363:M364 K361:M361">
    <cfRule type="cellIs" dxfId="7393" priority="218" operator="lessThan">
      <formula>0</formula>
    </cfRule>
  </conditionalFormatting>
  <conditionalFormatting sqref="B360">
    <cfRule type="cellIs" dxfId="7392" priority="215" operator="lessThan">
      <formula>0</formula>
    </cfRule>
  </conditionalFormatting>
  <conditionalFormatting sqref="I361">
    <cfRule type="cellIs" dxfId="7391" priority="216" operator="lessThan">
      <formula>0</formula>
    </cfRule>
  </conditionalFormatting>
  <conditionalFormatting sqref="Q365">
    <cfRule type="cellIs" dxfId="7390" priority="214" operator="lessThan">
      <formula>0</formula>
    </cfRule>
  </conditionalFormatting>
  <conditionalFormatting sqref="C362:J362">
    <cfRule type="cellIs" dxfId="7389" priority="213" operator="lessThan">
      <formula>0</formula>
    </cfRule>
  </conditionalFormatting>
  <conditionalFormatting sqref="Q364">
    <cfRule type="cellIs" dxfId="7388" priority="212" operator="lessThan">
      <formula>0</formula>
    </cfRule>
  </conditionalFormatting>
  <conditionalFormatting sqref="Q364">
    <cfRule type="cellIs" dxfId="7387" priority="211" operator="lessThan">
      <formula>0</formula>
    </cfRule>
  </conditionalFormatting>
  <conditionalFormatting sqref="H364">
    <cfRule type="cellIs" dxfId="7386" priority="209" operator="lessThan">
      <formula>0</formula>
    </cfRule>
  </conditionalFormatting>
  <conditionalFormatting sqref="H365">
    <cfRule type="cellIs" dxfId="7385" priority="208" operator="lessThan">
      <formula>0</formula>
    </cfRule>
  </conditionalFormatting>
  <conditionalFormatting sqref="C365:M365">
    <cfRule type="cellIs" dxfId="7384" priority="210" operator="lessThan">
      <formula>0</formula>
    </cfRule>
  </conditionalFormatting>
  <conditionalFormatting sqref="N363">
    <cfRule type="cellIs" dxfId="7383" priority="207" operator="lessThan">
      <formula>0</formula>
    </cfRule>
  </conditionalFormatting>
  <conditionalFormatting sqref="B361:B365">
    <cfRule type="cellIs" dxfId="7382" priority="206" operator="lessThan">
      <formula>0</formula>
    </cfRule>
  </conditionalFormatting>
  <conditionalFormatting sqref="B363:B364">
    <cfRule type="cellIs" dxfId="7381" priority="205" operator="lessThan">
      <formula>0</formula>
    </cfRule>
  </conditionalFormatting>
  <conditionalFormatting sqref="B361">
    <cfRule type="cellIs" dxfId="7380" priority="204" operator="lessThan">
      <formula>0</formula>
    </cfRule>
  </conditionalFormatting>
  <conditionalFormatting sqref="B362">
    <cfRule type="cellIs" dxfId="7379" priority="203" operator="lessThan">
      <formula>0</formula>
    </cfRule>
  </conditionalFormatting>
  <conditionalFormatting sqref="B365">
    <cfRule type="cellIs" dxfId="7378" priority="202" operator="lessThan">
      <formula>0</formula>
    </cfRule>
  </conditionalFormatting>
  <conditionalFormatting sqref="N364">
    <cfRule type="cellIs" dxfId="7377" priority="201" operator="lessThan">
      <formula>0</formula>
    </cfRule>
  </conditionalFormatting>
  <conditionalFormatting sqref="N365">
    <cfRule type="cellIs" dxfId="7376" priority="200" operator="lessThan">
      <formula>0</formula>
    </cfRule>
  </conditionalFormatting>
  <conditionalFormatting sqref="N365">
    <cfRule type="cellIs" dxfId="7375" priority="199" operator="lessThan">
      <formula>0</formula>
    </cfRule>
  </conditionalFormatting>
  <conditionalFormatting sqref="P365">
    <cfRule type="cellIs" dxfId="7374" priority="198" operator="lessThan">
      <formula>0</formula>
    </cfRule>
  </conditionalFormatting>
  <conditionalFormatting sqref="O361:O363">
    <cfRule type="cellIs" dxfId="7373" priority="197" operator="lessThan">
      <formula>0</formula>
    </cfRule>
  </conditionalFormatting>
  <conditionalFormatting sqref="O362">
    <cfRule type="cellIs" dxfId="7372" priority="196" operator="lessThan">
      <formula>0</formula>
    </cfRule>
  </conditionalFormatting>
  <conditionalFormatting sqref="O363">
    <cfRule type="cellIs" dxfId="7371" priority="195" operator="lessThan">
      <formula>0</formula>
    </cfRule>
  </conditionalFormatting>
  <conditionalFormatting sqref="O364">
    <cfRule type="cellIs" dxfId="7370" priority="194" operator="lessThan">
      <formula>0</formula>
    </cfRule>
  </conditionalFormatting>
  <conditionalFormatting sqref="O365">
    <cfRule type="cellIs" dxfId="7369" priority="193" operator="lessThan">
      <formula>0</formula>
    </cfRule>
  </conditionalFormatting>
  <conditionalFormatting sqref="O365">
    <cfRule type="cellIs" dxfId="7368" priority="192" operator="lessThan">
      <formula>0</formula>
    </cfRule>
  </conditionalFormatting>
  <conditionalFormatting sqref="P471:Q471 B471">
    <cfRule type="cellIs" dxfId="7367" priority="191" operator="lessThan">
      <formula>0</formula>
    </cfRule>
  </conditionalFormatting>
  <conditionalFormatting sqref="Q472:Q476">
    <cfRule type="cellIs" dxfId="7366" priority="190" operator="lessThan">
      <formula>0</formula>
    </cfRule>
  </conditionalFormatting>
  <conditionalFormatting sqref="P472:P475">
    <cfRule type="cellIs" dxfId="7365" priority="189" operator="lessThan">
      <formula>0</formula>
    </cfRule>
  </conditionalFormatting>
  <conditionalFormatting sqref="P476">
    <cfRule type="cellIs" dxfId="7364" priority="188" operator="lessThan">
      <formula>0</formula>
    </cfRule>
  </conditionalFormatting>
  <conditionalFormatting sqref="P500:Q500 B506:N506">
    <cfRule type="cellIs" dxfId="7363" priority="185" operator="lessThan">
      <formula>0</formula>
    </cfRule>
  </conditionalFormatting>
  <conditionalFormatting sqref="Q501:Q504">
    <cfRule type="cellIs" dxfId="7362" priority="184" operator="lessThan">
      <formula>0</formula>
    </cfRule>
  </conditionalFormatting>
  <conditionalFormatting sqref="Q505">
    <cfRule type="cellIs" dxfId="7361" priority="183" operator="lessThan">
      <formula>0</formula>
    </cfRule>
  </conditionalFormatting>
  <conditionalFormatting sqref="Q505">
    <cfRule type="cellIs" dxfId="7360" priority="182" operator="lessThan">
      <formula>0</formula>
    </cfRule>
  </conditionalFormatting>
  <conditionalFormatting sqref="P501:P504">
    <cfRule type="cellIs" dxfId="7359" priority="180" operator="lessThan">
      <formula>0</formula>
    </cfRule>
  </conditionalFormatting>
  <conditionalFormatting sqref="B500">
    <cfRule type="cellIs" dxfId="7358" priority="181" operator="lessThan">
      <formula>0</formula>
    </cfRule>
  </conditionalFormatting>
  <conditionalFormatting sqref="Q506">
    <cfRule type="cellIs" dxfId="7357" priority="179" operator="lessThan">
      <formula>0</formula>
    </cfRule>
  </conditionalFormatting>
  <conditionalFormatting sqref="Q507">
    <cfRule type="cellIs" dxfId="7356" priority="177" operator="lessThan">
      <formula>0</formula>
    </cfRule>
  </conditionalFormatting>
  <conditionalFormatting sqref="P507">
    <cfRule type="cellIs" dxfId="7355" priority="176" operator="lessThan">
      <formula>0</formula>
    </cfRule>
  </conditionalFormatting>
  <conditionalFormatting sqref="P505:P506">
    <cfRule type="cellIs" dxfId="7354" priority="178" operator="lessThan">
      <formula>0</formula>
    </cfRule>
  </conditionalFormatting>
  <conditionalFormatting sqref="B506:N506">
    <cfRule type="expression" dxfId="7353" priority="186">
      <formula>B506/#REF!&gt;1</formula>
    </cfRule>
    <cfRule type="expression" dxfId="7352" priority="187">
      <formula>B506/#REF!&lt;1</formula>
    </cfRule>
  </conditionalFormatting>
  <conditionalFormatting sqref="B507:N507">
    <cfRule type="cellIs" dxfId="7351" priority="175" operator="lessThan">
      <formula>0</formula>
    </cfRule>
  </conditionalFormatting>
  <conditionalFormatting sqref="O506">
    <cfRule type="cellIs" dxfId="7350" priority="172" operator="lessThan">
      <formula>0</formula>
    </cfRule>
  </conditionalFormatting>
  <conditionalFormatting sqref="O506">
    <cfRule type="expression" dxfId="7349" priority="173">
      <formula>O506/#REF!&gt;1</formula>
    </cfRule>
    <cfRule type="expression" dxfId="7348" priority="174">
      <formula>O506/#REF!&lt;1</formula>
    </cfRule>
  </conditionalFormatting>
  <conditionalFormatting sqref="O507">
    <cfRule type="cellIs" dxfId="7347" priority="171" operator="lessThan">
      <formula>0</formula>
    </cfRule>
  </conditionalFormatting>
  <conditionalFormatting sqref="P516:Q516 B522:N522">
    <cfRule type="cellIs" dxfId="7346" priority="168" operator="lessThan">
      <formula>0</formula>
    </cfRule>
  </conditionalFormatting>
  <conditionalFormatting sqref="Q517:Q520">
    <cfRule type="cellIs" dxfId="7345" priority="167" operator="lessThan">
      <formula>0</formula>
    </cfRule>
  </conditionalFormatting>
  <conditionalFormatting sqref="Q521">
    <cfRule type="cellIs" dxfId="7344" priority="166" operator="lessThan">
      <formula>0</formula>
    </cfRule>
  </conditionalFormatting>
  <conditionalFormatting sqref="Q521">
    <cfRule type="cellIs" dxfId="7343" priority="165" operator="lessThan">
      <formula>0</formula>
    </cfRule>
  </conditionalFormatting>
  <conditionalFormatting sqref="P517:P520">
    <cfRule type="cellIs" dxfId="7342" priority="163" operator="lessThan">
      <formula>0</formula>
    </cfRule>
  </conditionalFormatting>
  <conditionalFormatting sqref="B516">
    <cfRule type="cellIs" dxfId="7341" priority="164" operator="lessThan">
      <formula>0</formula>
    </cfRule>
  </conditionalFormatting>
  <conditionalFormatting sqref="Q522">
    <cfRule type="cellIs" dxfId="7340" priority="162" operator="lessThan">
      <formula>0</formula>
    </cfRule>
  </conditionalFormatting>
  <conditionalFormatting sqref="Q523">
    <cfRule type="cellIs" dxfId="7339" priority="160" operator="lessThan">
      <formula>0</formula>
    </cfRule>
  </conditionalFormatting>
  <conditionalFormatting sqref="P523">
    <cfRule type="cellIs" dxfId="7338" priority="159" operator="lessThan">
      <formula>0</formula>
    </cfRule>
  </conditionalFormatting>
  <conditionalFormatting sqref="P521:P522">
    <cfRule type="cellIs" dxfId="7337" priority="161" operator="lessThan">
      <formula>0</formula>
    </cfRule>
  </conditionalFormatting>
  <conditionalFormatting sqref="B522:N522">
    <cfRule type="expression" dxfId="7336" priority="169">
      <formula>B522/#REF!&gt;1</formula>
    </cfRule>
    <cfRule type="expression" dxfId="7335" priority="170">
      <formula>B522/#REF!&lt;1</formula>
    </cfRule>
  </conditionalFormatting>
  <conditionalFormatting sqref="B523:N523">
    <cfRule type="cellIs" dxfId="7334" priority="158" operator="lessThan">
      <formula>0</formula>
    </cfRule>
  </conditionalFormatting>
  <conditionalFormatting sqref="O522">
    <cfRule type="cellIs" dxfId="7333" priority="155" operator="lessThan">
      <formula>0</formula>
    </cfRule>
  </conditionalFormatting>
  <conditionalFormatting sqref="O522">
    <cfRule type="expression" dxfId="7332" priority="156">
      <formula>O522/#REF!&gt;1</formula>
    </cfRule>
    <cfRule type="expression" dxfId="7331" priority="157">
      <formula>O522/#REF!&lt;1</formula>
    </cfRule>
  </conditionalFormatting>
  <conditionalFormatting sqref="O523">
    <cfRule type="cellIs" dxfId="7330" priority="154" operator="lessThan">
      <formula>0</formula>
    </cfRule>
  </conditionalFormatting>
  <conditionalFormatting sqref="B610:N610">
    <cfRule type="cellIs" dxfId="7329" priority="136" operator="lessThan">
      <formula>0</formula>
    </cfRule>
  </conditionalFormatting>
  <conditionalFormatting sqref="P508:Q508">
    <cfRule type="cellIs" dxfId="7328" priority="135" operator="lessThan">
      <formula>0</formula>
    </cfRule>
  </conditionalFormatting>
  <conditionalFormatting sqref="Q509:Q512">
    <cfRule type="cellIs" dxfId="7327" priority="134" operator="lessThan">
      <formula>0</formula>
    </cfRule>
  </conditionalFormatting>
  <conditionalFormatting sqref="Q513:Q514">
    <cfRule type="cellIs" dxfId="7326" priority="133" operator="lessThan">
      <formula>0</formula>
    </cfRule>
  </conditionalFormatting>
  <conditionalFormatting sqref="Q514">
    <cfRule type="cellIs" dxfId="7325" priority="132" operator="lessThan">
      <formula>0</formula>
    </cfRule>
  </conditionalFormatting>
  <conditionalFormatting sqref="Q513">
    <cfRule type="cellIs" dxfId="7324" priority="131" operator="lessThan">
      <formula>0</formula>
    </cfRule>
  </conditionalFormatting>
  <conditionalFormatting sqref="P509:P512">
    <cfRule type="cellIs" dxfId="7323" priority="130" operator="lessThan">
      <formula>0</formula>
    </cfRule>
  </conditionalFormatting>
  <conditionalFormatting sqref="B508">
    <cfRule type="cellIs" dxfId="7322" priority="129" operator="lessThan">
      <formula>0</formula>
    </cfRule>
  </conditionalFormatting>
  <conditionalFormatting sqref="B514">
    <cfRule type="cellIs" dxfId="7321" priority="128" operator="lessThan">
      <formula>0</formula>
    </cfRule>
  </conditionalFormatting>
  <conditionalFormatting sqref="C514">
    <cfRule type="cellIs" dxfId="7320" priority="125" operator="lessThan">
      <formula>0</formula>
    </cfRule>
  </conditionalFormatting>
  <conditionalFormatting sqref="Q508:Q515">
    <cfRule type="cellIs" dxfId="7319" priority="85" operator="lessThan">
      <formula>0</formula>
    </cfRule>
  </conditionalFormatting>
  <conditionalFormatting sqref="P508:P515">
    <cfRule type="cellIs" dxfId="7318" priority="84" operator="lessThan">
      <formula>0</formula>
    </cfRule>
  </conditionalFormatting>
  <conditionalFormatting sqref="Q515">
    <cfRule type="cellIs" dxfId="7317" priority="82" operator="lessThan">
      <formula>0</formula>
    </cfRule>
  </conditionalFormatting>
  <conditionalFormatting sqref="P515">
    <cfRule type="cellIs" dxfId="7316" priority="81" operator="lessThan">
      <formula>0</formula>
    </cfRule>
  </conditionalFormatting>
  <conditionalFormatting sqref="B514">
    <cfRule type="expression" dxfId="7315" priority="126">
      <formula>B514/#REF!&gt;1</formula>
    </cfRule>
    <cfRule type="expression" dxfId="7314" priority="127">
      <formula>B514/#REF!&lt;1</formula>
    </cfRule>
  </conditionalFormatting>
  <conditionalFormatting sqref="C514">
    <cfRule type="expression" dxfId="7313" priority="123">
      <formula>C514/B514&gt;1</formula>
    </cfRule>
    <cfRule type="expression" dxfId="7312" priority="124">
      <formula>C514/B514&lt;1</formula>
    </cfRule>
  </conditionalFormatting>
  <conditionalFormatting sqref="D514">
    <cfRule type="cellIs" dxfId="7311" priority="122" operator="lessThan">
      <formula>0</formula>
    </cfRule>
  </conditionalFormatting>
  <conditionalFormatting sqref="D514">
    <cfRule type="expression" dxfId="7310" priority="120">
      <formula>D514/C514&gt;1</formula>
    </cfRule>
    <cfRule type="expression" dxfId="7309" priority="121">
      <formula>D514/C514&lt;1</formula>
    </cfRule>
  </conditionalFormatting>
  <conditionalFormatting sqref="E514">
    <cfRule type="cellIs" dxfId="7308" priority="119" operator="lessThan">
      <formula>0</formula>
    </cfRule>
  </conditionalFormatting>
  <conditionalFormatting sqref="E514">
    <cfRule type="expression" dxfId="7307" priority="117">
      <formula>E514/D514&gt;1</formula>
    </cfRule>
    <cfRule type="expression" dxfId="7306" priority="118">
      <formula>E514/D514&lt;1</formula>
    </cfRule>
  </conditionalFormatting>
  <conditionalFormatting sqref="F514">
    <cfRule type="cellIs" dxfId="7305" priority="116" operator="lessThan">
      <formula>0</formula>
    </cfRule>
  </conditionalFormatting>
  <conditionalFormatting sqref="F514">
    <cfRule type="expression" dxfId="7304" priority="114">
      <formula>F514/E514&gt;1</formula>
    </cfRule>
    <cfRule type="expression" dxfId="7303" priority="115">
      <formula>F514/E514&lt;1</formula>
    </cfRule>
  </conditionalFormatting>
  <conditionalFormatting sqref="G514">
    <cfRule type="cellIs" dxfId="7302" priority="113" operator="lessThan">
      <formula>0</formula>
    </cfRule>
  </conditionalFormatting>
  <conditionalFormatting sqref="G514">
    <cfRule type="expression" dxfId="7301" priority="111">
      <formula>G514/F514&gt;1</formula>
    </cfRule>
    <cfRule type="expression" dxfId="7300" priority="112">
      <formula>G514/F514&lt;1</formula>
    </cfRule>
  </conditionalFormatting>
  <conditionalFormatting sqref="H514">
    <cfRule type="cellIs" dxfId="7299" priority="110" operator="lessThan">
      <formula>0</formula>
    </cfRule>
  </conditionalFormatting>
  <conditionalFormatting sqref="H514">
    <cfRule type="expression" dxfId="7298" priority="108">
      <formula>H514/G514&gt;1</formula>
    </cfRule>
    <cfRule type="expression" dxfId="7297" priority="109">
      <formula>H514/G514&lt;1</formula>
    </cfRule>
  </conditionalFormatting>
  <conditionalFormatting sqref="I514:N514">
    <cfRule type="cellIs" dxfId="7296" priority="107" operator="lessThan">
      <formula>0</formula>
    </cfRule>
  </conditionalFormatting>
  <conditionalFormatting sqref="I514:N514">
    <cfRule type="expression" dxfId="7295" priority="105">
      <formula>I514/H514&gt;1</formula>
    </cfRule>
    <cfRule type="expression" dxfId="7294" priority="106">
      <formula>I514/H514&lt;1</formula>
    </cfRule>
  </conditionalFormatting>
  <conditionalFormatting sqref="P513:P514">
    <cfRule type="cellIs" dxfId="7293" priority="104" operator="lessThan">
      <formula>0</formula>
    </cfRule>
  </conditionalFormatting>
  <conditionalFormatting sqref="C509:C512">
    <cfRule type="cellIs" dxfId="7292" priority="103" operator="lessThan">
      <formula>0</formula>
    </cfRule>
  </conditionalFormatting>
  <conditionalFormatting sqref="B509:B512">
    <cfRule type="cellIs" dxfId="7291" priority="97" operator="lessThan">
      <formula>0</formula>
    </cfRule>
  </conditionalFormatting>
  <conditionalFormatting sqref="C509:C512">
    <cfRule type="expression" dxfId="7290" priority="101">
      <formula>C509/B509&gt;1</formula>
    </cfRule>
    <cfRule type="expression" dxfId="7289" priority="102">
      <formula>C509/B509&lt;1</formula>
    </cfRule>
  </conditionalFormatting>
  <conditionalFormatting sqref="D509:N512">
    <cfRule type="cellIs" dxfId="7288" priority="100" operator="lessThan">
      <formula>0</formula>
    </cfRule>
  </conditionalFormatting>
  <conditionalFormatting sqref="D509:N512">
    <cfRule type="expression" dxfId="7287" priority="98">
      <formula>D509/C509&gt;1</formula>
    </cfRule>
    <cfRule type="expression" dxfId="7286" priority="99">
      <formula>D509/C509&lt;1</formula>
    </cfRule>
  </conditionalFormatting>
  <conditionalFormatting sqref="B509:B512">
    <cfRule type="expression" dxfId="7285" priority="95">
      <formula>B509/#REF!&gt;1</formula>
    </cfRule>
    <cfRule type="expression" dxfId="7284" priority="96">
      <formula>B509/#REF!&lt;1</formula>
    </cfRule>
  </conditionalFormatting>
  <conditionalFormatting sqref="C513">
    <cfRule type="cellIs" dxfId="7283" priority="94" operator="lessThan">
      <formula>0</formula>
    </cfRule>
  </conditionalFormatting>
  <conditionalFormatting sqref="D513:N513">
    <cfRule type="cellIs" dxfId="7282" priority="91" operator="lessThan">
      <formula>0</formula>
    </cfRule>
  </conditionalFormatting>
  <conditionalFormatting sqref="C513">
    <cfRule type="expression" dxfId="7281" priority="92">
      <formula>C513/B513&gt;1</formula>
    </cfRule>
    <cfRule type="expression" dxfId="7280" priority="93">
      <formula>C513/B513&lt;1</formula>
    </cfRule>
  </conditionalFormatting>
  <conditionalFormatting sqref="D513:N513">
    <cfRule type="expression" dxfId="7279" priority="89">
      <formula>D513/C513&gt;1</formula>
    </cfRule>
    <cfRule type="expression" dxfId="7278" priority="90">
      <formula>D513/C513&lt;1</formula>
    </cfRule>
  </conditionalFormatting>
  <conditionalFormatting sqref="B513">
    <cfRule type="cellIs" dxfId="7277" priority="88" operator="lessThan">
      <formula>0</formula>
    </cfRule>
  </conditionalFormatting>
  <conditionalFormatting sqref="B513">
    <cfRule type="expression" dxfId="7276" priority="86">
      <formula>B513/#REF!&gt;1</formula>
    </cfRule>
    <cfRule type="expression" dxfId="7275" priority="87">
      <formula>B513/#REF!&lt;1</formula>
    </cfRule>
  </conditionalFormatting>
  <conditionalFormatting sqref="B508:N515">
    <cfRule type="cellIs" dxfId="7274" priority="83" operator="lessThan">
      <formula>0</formula>
    </cfRule>
  </conditionalFormatting>
  <conditionalFormatting sqref="B515:N515">
    <cfRule type="cellIs" dxfId="7273" priority="80" operator="lessThan">
      <formula>0</formula>
    </cfRule>
  </conditionalFormatting>
  <conditionalFormatting sqref="O514">
    <cfRule type="cellIs" dxfId="7272" priority="79" operator="lessThan">
      <formula>0</formula>
    </cfRule>
  </conditionalFormatting>
  <conditionalFormatting sqref="O514">
    <cfRule type="expression" dxfId="7271" priority="77">
      <formula>O514/N514&gt;1</formula>
    </cfRule>
    <cfRule type="expression" dxfId="7270" priority="78">
      <formula>O514/N514&lt;1</formula>
    </cfRule>
  </conditionalFormatting>
  <conditionalFormatting sqref="O509:O512">
    <cfRule type="cellIs" dxfId="7269" priority="76" operator="lessThan">
      <formula>0</formula>
    </cfRule>
  </conditionalFormatting>
  <conditionalFormatting sqref="O509:O512">
    <cfRule type="expression" dxfId="7268" priority="74">
      <formula>O509/N509&gt;1</formula>
    </cfRule>
    <cfRule type="expression" dxfId="7267" priority="75">
      <formula>O509/N509&lt;1</formula>
    </cfRule>
  </conditionalFormatting>
  <conditionalFormatting sqref="O513">
    <cfRule type="cellIs" dxfId="7266" priority="73" operator="lessThan">
      <formula>0</formula>
    </cfRule>
  </conditionalFormatting>
  <conditionalFormatting sqref="O513">
    <cfRule type="expression" dxfId="7265" priority="71">
      <formula>O513/N513&gt;1</formula>
    </cfRule>
    <cfRule type="expression" dxfId="7264" priority="72">
      <formula>O513/N513&lt;1</formula>
    </cfRule>
  </conditionalFormatting>
  <conditionalFormatting sqref="O508:O515">
    <cfRule type="cellIs" dxfId="7263" priority="70" operator="lessThan">
      <formula>0</formula>
    </cfRule>
  </conditionalFormatting>
  <conditionalFormatting sqref="O515">
    <cfRule type="cellIs" dxfId="7262" priority="69" operator="lessThan">
      <formula>0</formula>
    </cfRule>
  </conditionalFormatting>
  <conditionalFormatting sqref="P524:Q524">
    <cfRule type="cellIs" dxfId="7261" priority="68" operator="lessThan">
      <formula>0</formula>
    </cfRule>
  </conditionalFormatting>
  <conditionalFormatting sqref="Q525:Q528">
    <cfRule type="cellIs" dxfId="7260" priority="67" operator="lessThan">
      <formula>0</formula>
    </cfRule>
  </conditionalFormatting>
  <conditionalFormatting sqref="Q529:Q530">
    <cfRule type="cellIs" dxfId="7259" priority="66" operator="lessThan">
      <formula>0</formula>
    </cfRule>
  </conditionalFormatting>
  <conditionalFormatting sqref="Q530">
    <cfRule type="cellIs" dxfId="7258" priority="65" operator="lessThan">
      <formula>0</formula>
    </cfRule>
  </conditionalFormatting>
  <conditionalFormatting sqref="Q529">
    <cfRule type="cellIs" dxfId="7257" priority="64" operator="lessThan">
      <formula>0</formula>
    </cfRule>
  </conditionalFormatting>
  <conditionalFormatting sqref="P525:P528">
    <cfRule type="cellIs" dxfId="7256" priority="63" operator="lessThan">
      <formula>0</formula>
    </cfRule>
  </conditionalFormatting>
  <conditionalFormatting sqref="B524">
    <cfRule type="cellIs" dxfId="7255" priority="62" operator="lessThan">
      <formula>0</formula>
    </cfRule>
  </conditionalFormatting>
  <conditionalFormatting sqref="B530">
    <cfRule type="cellIs" dxfId="7254" priority="61" operator="lessThan">
      <formula>0</formula>
    </cfRule>
  </conditionalFormatting>
  <conditionalFormatting sqref="C530">
    <cfRule type="cellIs" dxfId="7253" priority="58" operator="lessThan">
      <formula>0</formula>
    </cfRule>
  </conditionalFormatting>
  <conditionalFormatting sqref="Q524:Q531">
    <cfRule type="cellIs" dxfId="7252" priority="18" operator="lessThan">
      <formula>0</formula>
    </cfRule>
  </conditionalFormatting>
  <conditionalFormatting sqref="P524:P531">
    <cfRule type="cellIs" dxfId="7251" priority="17" operator="lessThan">
      <formula>0</formula>
    </cfRule>
  </conditionalFormatting>
  <conditionalFormatting sqref="Q531">
    <cfRule type="cellIs" dxfId="7250" priority="15" operator="lessThan">
      <formula>0</formula>
    </cfRule>
  </conditionalFormatting>
  <conditionalFormatting sqref="P531">
    <cfRule type="cellIs" dxfId="7249" priority="14" operator="lessThan">
      <formula>0</formula>
    </cfRule>
  </conditionalFormatting>
  <conditionalFormatting sqref="B530">
    <cfRule type="expression" dxfId="7248" priority="59">
      <formula>B530/#REF!&gt;1</formula>
    </cfRule>
    <cfRule type="expression" dxfId="7247" priority="60">
      <formula>B530/#REF!&lt;1</formula>
    </cfRule>
  </conditionalFormatting>
  <conditionalFormatting sqref="C530">
    <cfRule type="expression" dxfId="7246" priority="56">
      <formula>C530/B530&gt;1</formula>
    </cfRule>
    <cfRule type="expression" dxfId="7245" priority="57">
      <formula>C530/B530&lt;1</formula>
    </cfRule>
  </conditionalFormatting>
  <conditionalFormatting sqref="D530">
    <cfRule type="cellIs" dxfId="7244" priority="55" operator="lessThan">
      <formula>0</formula>
    </cfRule>
  </conditionalFormatting>
  <conditionalFormatting sqref="D530">
    <cfRule type="expression" dxfId="7243" priority="53">
      <formula>D530/C530&gt;1</formula>
    </cfRule>
    <cfRule type="expression" dxfId="7242" priority="54">
      <formula>D530/C530&lt;1</formula>
    </cfRule>
  </conditionalFormatting>
  <conditionalFormatting sqref="E530">
    <cfRule type="cellIs" dxfId="7241" priority="52" operator="lessThan">
      <formula>0</formula>
    </cfRule>
  </conditionalFormatting>
  <conditionalFormatting sqref="E530">
    <cfRule type="expression" dxfId="7240" priority="50">
      <formula>E530/D530&gt;1</formula>
    </cfRule>
    <cfRule type="expression" dxfId="7239" priority="51">
      <formula>E530/D530&lt;1</formula>
    </cfRule>
  </conditionalFormatting>
  <conditionalFormatting sqref="F530">
    <cfRule type="cellIs" dxfId="7238" priority="49" operator="lessThan">
      <formula>0</formula>
    </cfRule>
  </conditionalFormatting>
  <conditionalFormatting sqref="F530">
    <cfRule type="expression" dxfId="7237" priority="47">
      <formula>F530/E530&gt;1</formula>
    </cfRule>
    <cfRule type="expression" dxfId="7236" priority="48">
      <formula>F530/E530&lt;1</formula>
    </cfRule>
  </conditionalFormatting>
  <conditionalFormatting sqref="G530">
    <cfRule type="cellIs" dxfId="7235" priority="46" operator="lessThan">
      <formula>0</formula>
    </cfRule>
  </conditionalFormatting>
  <conditionalFormatting sqref="G530">
    <cfRule type="expression" dxfId="7234" priority="44">
      <formula>G530/F530&gt;1</formula>
    </cfRule>
    <cfRule type="expression" dxfId="7233" priority="45">
      <formula>G530/F530&lt;1</formula>
    </cfRule>
  </conditionalFormatting>
  <conditionalFormatting sqref="H530">
    <cfRule type="cellIs" dxfId="7232" priority="43" operator="lessThan">
      <formula>0</formula>
    </cfRule>
  </conditionalFormatting>
  <conditionalFormatting sqref="H530">
    <cfRule type="expression" dxfId="7231" priority="41">
      <formula>H530/G530&gt;1</formula>
    </cfRule>
    <cfRule type="expression" dxfId="7230" priority="42">
      <formula>H530/G530&lt;1</formula>
    </cfRule>
  </conditionalFormatting>
  <conditionalFormatting sqref="I530:N530">
    <cfRule type="cellIs" dxfId="7229" priority="40" operator="lessThan">
      <formula>0</formula>
    </cfRule>
  </conditionalFormatting>
  <conditionalFormatting sqref="I530:N530">
    <cfRule type="expression" dxfId="7228" priority="38">
      <formula>I530/H530&gt;1</formula>
    </cfRule>
    <cfRule type="expression" dxfId="7227" priority="39">
      <formula>I530/H530&lt;1</formula>
    </cfRule>
  </conditionalFormatting>
  <conditionalFormatting sqref="P529:P530">
    <cfRule type="cellIs" dxfId="7226" priority="37" operator="lessThan">
      <formula>0</formula>
    </cfRule>
  </conditionalFormatting>
  <conditionalFormatting sqref="C525:C528">
    <cfRule type="cellIs" dxfId="7225" priority="36" operator="lessThan">
      <formula>0</formula>
    </cfRule>
  </conditionalFormatting>
  <conditionalFormatting sqref="B525:B528">
    <cfRule type="cellIs" dxfId="7224" priority="30" operator="lessThan">
      <formula>0</formula>
    </cfRule>
  </conditionalFormatting>
  <conditionalFormatting sqref="C525:C528">
    <cfRule type="expression" dxfId="7223" priority="34">
      <formula>C525/B525&gt;1</formula>
    </cfRule>
    <cfRule type="expression" dxfId="7222" priority="35">
      <formula>C525/B525&lt;1</formula>
    </cfRule>
  </conditionalFormatting>
  <conditionalFormatting sqref="D525:N528">
    <cfRule type="cellIs" dxfId="7221" priority="33" operator="lessThan">
      <formula>0</formula>
    </cfRule>
  </conditionalFormatting>
  <conditionalFormatting sqref="D525:N528">
    <cfRule type="expression" dxfId="7220" priority="31">
      <formula>D525/C525&gt;1</formula>
    </cfRule>
    <cfRule type="expression" dxfId="7219" priority="32">
      <formula>D525/C525&lt;1</formula>
    </cfRule>
  </conditionalFormatting>
  <conditionalFormatting sqref="B525:B528">
    <cfRule type="expression" dxfId="7218" priority="28">
      <formula>B525/#REF!&gt;1</formula>
    </cfRule>
    <cfRule type="expression" dxfId="7217" priority="29">
      <formula>B525/#REF!&lt;1</formula>
    </cfRule>
  </conditionalFormatting>
  <conditionalFormatting sqref="C529">
    <cfRule type="cellIs" dxfId="7216" priority="27" operator="lessThan">
      <formula>0</formula>
    </cfRule>
  </conditionalFormatting>
  <conditionalFormatting sqref="D529:N529">
    <cfRule type="cellIs" dxfId="7215" priority="24" operator="lessThan">
      <formula>0</formula>
    </cfRule>
  </conditionalFormatting>
  <conditionalFormatting sqref="C529">
    <cfRule type="expression" dxfId="7214" priority="25">
      <formula>C529/B529&gt;1</formula>
    </cfRule>
    <cfRule type="expression" dxfId="7213" priority="26">
      <formula>C529/B529&lt;1</formula>
    </cfRule>
  </conditionalFormatting>
  <conditionalFormatting sqref="D529:N529">
    <cfRule type="expression" dxfId="7212" priority="22">
      <formula>D529/C529&gt;1</formula>
    </cfRule>
    <cfRule type="expression" dxfId="7211" priority="23">
      <formula>D529/C529&lt;1</formula>
    </cfRule>
  </conditionalFormatting>
  <conditionalFormatting sqref="B529">
    <cfRule type="cellIs" dxfId="7210" priority="21" operator="lessThan">
      <formula>0</formula>
    </cfRule>
  </conditionalFormatting>
  <conditionalFormatting sqref="B529">
    <cfRule type="expression" dxfId="7209" priority="19">
      <formula>B529/#REF!&gt;1</formula>
    </cfRule>
    <cfRule type="expression" dxfId="7208" priority="20">
      <formula>B529/#REF!&lt;1</formula>
    </cfRule>
  </conditionalFormatting>
  <conditionalFormatting sqref="B524:N531">
    <cfRule type="cellIs" dxfId="7207" priority="16" operator="lessThan">
      <formula>0</formula>
    </cfRule>
  </conditionalFormatting>
  <conditionalFormatting sqref="B531:N531">
    <cfRule type="cellIs" dxfId="7206" priority="13" operator="lessThan">
      <formula>0</formula>
    </cfRule>
  </conditionalFormatting>
  <conditionalFormatting sqref="O530">
    <cfRule type="cellIs" dxfId="7205" priority="12" operator="lessThan">
      <formula>0</formula>
    </cfRule>
  </conditionalFormatting>
  <conditionalFormatting sqref="O530">
    <cfRule type="expression" dxfId="7204" priority="10">
      <formula>O530/N530&gt;1</formula>
    </cfRule>
    <cfRule type="expression" dxfId="7203" priority="11">
      <formula>O530/N530&lt;1</formula>
    </cfRule>
  </conditionalFormatting>
  <conditionalFormatting sqref="O525:O528">
    <cfRule type="cellIs" dxfId="7202" priority="9" operator="lessThan">
      <formula>0</formula>
    </cfRule>
  </conditionalFormatting>
  <conditionalFormatting sqref="O525:O528">
    <cfRule type="expression" dxfId="7201" priority="7">
      <formula>O525/N525&gt;1</formula>
    </cfRule>
    <cfRule type="expression" dxfId="7200" priority="8">
      <formula>O525/N525&lt;1</formula>
    </cfRule>
  </conditionalFormatting>
  <conditionalFormatting sqref="O529">
    <cfRule type="cellIs" dxfId="7199" priority="6" operator="lessThan">
      <formula>0</formula>
    </cfRule>
  </conditionalFormatting>
  <conditionalFormatting sqref="O529">
    <cfRule type="expression" dxfId="7198" priority="4">
      <formula>O529/N529&gt;1</formula>
    </cfRule>
    <cfRule type="expression" dxfId="7197" priority="5">
      <formula>O529/N529&lt;1</formula>
    </cfRule>
  </conditionalFormatting>
  <conditionalFormatting sqref="O524:O531">
    <cfRule type="cellIs" dxfId="7196" priority="3" operator="lessThan">
      <formula>0</formula>
    </cfRule>
  </conditionalFormatting>
  <conditionalFormatting sqref="O531">
    <cfRule type="cellIs" dxfId="7195" priority="2" operator="lessThan">
      <formula>0</formula>
    </cfRule>
  </conditionalFormatting>
  <conditionalFormatting sqref="O610">
    <cfRule type="cellIs" dxfId="7194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outlinePr summaryBelow="0" summaryRight="0"/>
  </sheetPr>
  <dimension ref="A1:DN716"/>
  <sheetViews>
    <sheetView zoomScaleNormal="100" zoomScaleSheetLayoutView="80" workbookViewId="0">
      <selection sqref="A1:XFD1048576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t="s">
        <v>34</v>
      </c>
      <c r="B2" t="s">
        <v>864</v>
      </c>
      <c r="C2" t="s">
        <v>865</v>
      </c>
      <c r="D2" t="s">
        <v>866</v>
      </c>
      <c r="E2" t="s">
        <v>27</v>
      </c>
      <c r="F2" t="s">
        <v>26</v>
      </c>
      <c r="G2" t="s">
        <v>25</v>
      </c>
      <c r="H2" t="s">
        <v>24</v>
      </c>
      <c r="I2" t="s">
        <v>23</v>
      </c>
      <c r="J2" t="s">
        <v>22</v>
      </c>
      <c r="K2" t="s">
        <v>21</v>
      </c>
      <c r="L2" t="s">
        <v>20</v>
      </c>
      <c r="M2" t="s">
        <v>19</v>
      </c>
      <c r="N2" t="s">
        <v>18</v>
      </c>
      <c r="O2" t="s">
        <v>18</v>
      </c>
      <c r="P2" t="s">
        <v>17</v>
      </c>
      <c r="Q2" t="s">
        <v>16</v>
      </c>
      <c r="R2" t="s">
        <v>15</v>
      </c>
      <c r="S2" t="s">
        <v>14</v>
      </c>
      <c r="T2" t="s">
        <v>13</v>
      </c>
      <c r="U2" t="s">
        <v>12</v>
      </c>
      <c r="V2" t="s">
        <v>11</v>
      </c>
      <c r="W2" t="s">
        <v>10</v>
      </c>
      <c r="X2" t="s">
        <v>9</v>
      </c>
      <c r="Y2" t="s">
        <v>8</v>
      </c>
      <c r="Z2" t="s">
        <v>7</v>
      </c>
      <c r="AA2" t="s">
        <v>6</v>
      </c>
      <c r="AB2" t="s">
        <v>5</v>
      </c>
      <c r="AC2" t="s">
        <v>4</v>
      </c>
      <c r="AD2" t="s">
        <v>3</v>
      </c>
      <c r="AE2" t="s">
        <v>2</v>
      </c>
      <c r="AF2" t="s">
        <v>1</v>
      </c>
      <c r="AG2" t="s">
        <v>857</v>
      </c>
      <c r="AH2" t="s">
        <v>856</v>
      </c>
      <c r="AI2" t="s">
        <v>855</v>
      </c>
      <c r="AJ2" t="s">
        <v>854</v>
      </c>
      <c r="AK2" t="s">
        <v>853</v>
      </c>
      <c r="AL2" t="s">
        <v>852</v>
      </c>
      <c r="AM2" t="s">
        <v>851</v>
      </c>
      <c r="AN2" t="s">
        <v>850</v>
      </c>
      <c r="AO2" t="s">
        <v>849</v>
      </c>
      <c r="AP2" t="s">
        <v>848</v>
      </c>
      <c r="AQ2" t="s">
        <v>847</v>
      </c>
      <c r="AR2" t="s">
        <v>846</v>
      </c>
      <c r="AS2" t="s">
        <v>845</v>
      </c>
      <c r="AT2" t="s">
        <v>844</v>
      </c>
      <c r="AU2" t="s">
        <v>843</v>
      </c>
      <c r="AV2" t="s">
        <v>842</v>
      </c>
      <c r="AW2" t="s">
        <v>841</v>
      </c>
      <c r="AX2" t="s">
        <v>840</v>
      </c>
      <c r="AY2" t="s">
        <v>839</v>
      </c>
      <c r="AZ2" t="s">
        <v>838</v>
      </c>
      <c r="BA2" t="s">
        <v>837</v>
      </c>
      <c r="BB2" t="s">
        <v>836</v>
      </c>
      <c r="BC2" t="s">
        <v>835</v>
      </c>
    </row>
    <row r="3" spans="1:55" x14ac:dyDescent="0.3">
      <c r="A3" t="s">
        <v>867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x14ac:dyDescent="0.3">
      <c r="A4" t="s">
        <v>868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 x14ac:dyDescent="0.3">
      <c r="A5" t="s">
        <v>869</v>
      </c>
      <c r="B5">
        <v>36538694</v>
      </c>
      <c r="C5">
        <v>40589081.049999997</v>
      </c>
      <c r="D5">
        <v>48614207</v>
      </c>
      <c r="E5">
        <v>29523083</v>
      </c>
      <c r="F5">
        <v>29317093</v>
      </c>
      <c r="G5">
        <v>29860512.539999999</v>
      </c>
      <c r="H5">
        <v>25606889</v>
      </c>
      <c r="I5">
        <v>31370218</v>
      </c>
      <c r="J5">
        <v>35814961</v>
      </c>
      <c r="K5">
        <v>34023108.68</v>
      </c>
      <c r="L5">
        <v>36986408</v>
      </c>
      <c r="M5">
        <v>30800253</v>
      </c>
      <c r="N5">
        <v>39081732</v>
      </c>
      <c r="O5">
        <v>39081732</v>
      </c>
      <c r="P5">
        <v>28878805.809999999</v>
      </c>
      <c r="Q5">
        <v>28709117</v>
      </c>
      <c r="R5">
        <v>18591654</v>
      </c>
      <c r="S5">
        <v>23299098</v>
      </c>
      <c r="T5">
        <v>33443165.710000001</v>
      </c>
      <c r="U5">
        <v>30193256</v>
      </c>
      <c r="V5">
        <v>17066363</v>
      </c>
      <c r="W5">
        <v>21511026</v>
      </c>
      <c r="X5">
        <v>21518251.579999998</v>
      </c>
      <c r="Y5">
        <v>14480170</v>
      </c>
      <c r="Z5">
        <v>15566091</v>
      </c>
      <c r="AA5">
        <v>19069567</v>
      </c>
      <c r="AB5">
        <v>32204375.27</v>
      </c>
      <c r="AC5">
        <v>14460218</v>
      </c>
      <c r="AD5">
        <v>14859677</v>
      </c>
      <c r="AE5">
        <v>20673111</v>
      </c>
      <c r="AF5">
        <v>24632252.850000001</v>
      </c>
      <c r="AG5">
        <v>18314200</v>
      </c>
      <c r="AH5">
        <v>32065814</v>
      </c>
      <c r="AI5">
        <v>22569847</v>
      </c>
      <c r="AJ5">
        <v>23084975.809999999</v>
      </c>
      <c r="AK5">
        <v>20871756</v>
      </c>
      <c r="AL5">
        <v>18561818</v>
      </c>
      <c r="AM5">
        <v>19006324</v>
      </c>
      <c r="AN5">
        <v>14201712.210000001</v>
      </c>
      <c r="AO5">
        <v>14857086</v>
      </c>
      <c r="AP5">
        <v>14821080</v>
      </c>
      <c r="AQ5">
        <v>18380920</v>
      </c>
      <c r="AR5">
        <v>15715769.1</v>
      </c>
      <c r="AS5">
        <v>18182206</v>
      </c>
      <c r="AT5">
        <v>13933448</v>
      </c>
      <c r="AU5">
        <v>15103301</v>
      </c>
      <c r="AV5">
        <v>12682282.76</v>
      </c>
      <c r="AW5">
        <v>10093070</v>
      </c>
      <c r="AX5">
        <v>10424116</v>
      </c>
      <c r="AY5">
        <v>12166902</v>
      </c>
      <c r="AZ5">
        <v>11896726</v>
      </c>
      <c r="BA5">
        <v>9699487</v>
      </c>
      <c r="BB5">
        <v>10305744</v>
      </c>
      <c r="BC5">
        <v>11232920</v>
      </c>
    </row>
    <row r="6" spans="1:55" x14ac:dyDescent="0.3">
      <c r="A6" t="s">
        <v>870</v>
      </c>
      <c r="B6">
        <v>2000</v>
      </c>
      <c r="C6">
        <v>36568.949999999997</v>
      </c>
      <c r="D6">
        <v>198758</v>
      </c>
      <c r="E6">
        <v>222016</v>
      </c>
      <c r="F6">
        <v>183605</v>
      </c>
      <c r="G6">
        <v>658571.92000000004</v>
      </c>
      <c r="H6">
        <v>615867</v>
      </c>
      <c r="I6">
        <v>708947</v>
      </c>
      <c r="J6">
        <v>1586727</v>
      </c>
      <c r="K6">
        <v>1467226.8</v>
      </c>
      <c r="L6">
        <v>1461815</v>
      </c>
      <c r="M6">
        <v>1411564</v>
      </c>
      <c r="N6">
        <v>1704811</v>
      </c>
      <c r="O6">
        <v>1704811</v>
      </c>
      <c r="P6">
        <v>1384828.45</v>
      </c>
      <c r="Q6">
        <v>1372000</v>
      </c>
      <c r="R6">
        <v>1387360</v>
      </c>
      <c r="S6">
        <v>1406044</v>
      </c>
      <c r="T6">
        <v>1375805.32</v>
      </c>
      <c r="U6">
        <v>1383140</v>
      </c>
      <c r="V6">
        <v>1386185</v>
      </c>
      <c r="W6">
        <v>1393350</v>
      </c>
      <c r="X6">
        <v>1402447.57</v>
      </c>
      <c r="Y6">
        <v>1338221</v>
      </c>
      <c r="Z6">
        <v>1332000</v>
      </c>
      <c r="AA6">
        <v>1222000</v>
      </c>
      <c r="AB6">
        <v>1232027.25</v>
      </c>
      <c r="AC6">
        <v>1202000</v>
      </c>
      <c r="AD6">
        <v>1152000</v>
      </c>
      <c r="AE6">
        <v>1050000</v>
      </c>
      <c r="AF6">
        <v>1050000</v>
      </c>
      <c r="AG6">
        <v>975607</v>
      </c>
      <c r="AH6">
        <v>3648489</v>
      </c>
      <c r="AI6">
        <v>12417635</v>
      </c>
      <c r="AJ6">
        <v>11970669.34</v>
      </c>
      <c r="AK6">
        <v>9968062</v>
      </c>
      <c r="AL6">
        <v>7674552</v>
      </c>
      <c r="AM6">
        <v>9415364</v>
      </c>
      <c r="AN6">
        <v>9893328.6799999997</v>
      </c>
      <c r="AO6">
        <v>6700682</v>
      </c>
      <c r="AP6">
        <v>3793083</v>
      </c>
      <c r="AQ6">
        <v>4202344</v>
      </c>
      <c r="AR6">
        <v>4435563.0599999996</v>
      </c>
      <c r="AS6">
        <v>399144</v>
      </c>
      <c r="AT6">
        <v>200727</v>
      </c>
      <c r="AU6">
        <v>946010</v>
      </c>
      <c r="AV6">
        <v>1196010.08</v>
      </c>
      <c r="AW6">
        <v>869603</v>
      </c>
      <c r="AX6">
        <v>389584</v>
      </c>
      <c r="AY6">
        <v>529585</v>
      </c>
      <c r="AZ6">
        <v>750318</v>
      </c>
      <c r="BA6">
        <v>2517557</v>
      </c>
      <c r="BB6">
        <v>1169325</v>
      </c>
      <c r="BC6">
        <v>778056</v>
      </c>
    </row>
    <row r="7" spans="1:55" x14ac:dyDescent="0.3">
      <c r="A7" t="s">
        <v>871</v>
      </c>
      <c r="B7">
        <v>8210753</v>
      </c>
      <c r="C7">
        <v>8827964.9900000002</v>
      </c>
      <c r="D7">
        <v>8263232</v>
      </c>
      <c r="E7">
        <v>7464014</v>
      </c>
      <c r="F7">
        <v>8471792</v>
      </c>
      <c r="G7">
        <v>9447045.1600000001</v>
      </c>
      <c r="H7">
        <v>8284965</v>
      </c>
      <c r="I7">
        <v>7755751</v>
      </c>
      <c r="J7">
        <v>8114780</v>
      </c>
      <c r="K7">
        <v>9446122.1300000008</v>
      </c>
      <c r="L7">
        <v>7758662</v>
      </c>
      <c r="M7">
        <v>7497023</v>
      </c>
      <c r="N7">
        <v>7542021</v>
      </c>
      <c r="O7">
        <v>7542021</v>
      </c>
      <c r="P7">
        <v>8312731.7300000004</v>
      </c>
      <c r="Q7">
        <v>7820180</v>
      </c>
      <c r="R7">
        <v>7169932</v>
      </c>
      <c r="S7">
        <v>7575000</v>
      </c>
      <c r="T7">
        <v>3321628.35</v>
      </c>
      <c r="U7">
        <v>3025394</v>
      </c>
      <c r="V7">
        <v>3383902</v>
      </c>
      <c r="W7">
        <v>2676778</v>
      </c>
      <c r="X7">
        <v>2888246.72</v>
      </c>
      <c r="Y7">
        <v>2838246</v>
      </c>
      <c r="Z7">
        <v>2666262</v>
      </c>
      <c r="AA7">
        <v>2559166</v>
      </c>
      <c r="AB7">
        <v>2717800.18</v>
      </c>
      <c r="AC7">
        <v>2209466</v>
      </c>
      <c r="AD7">
        <v>2078493</v>
      </c>
      <c r="AE7">
        <v>2117510</v>
      </c>
      <c r="AF7">
        <v>2424666.33</v>
      </c>
      <c r="AG7">
        <v>2024838</v>
      </c>
      <c r="AH7">
        <v>2322687</v>
      </c>
      <c r="AI7">
        <v>1441877</v>
      </c>
      <c r="AJ7">
        <v>1888768.37</v>
      </c>
      <c r="AK7">
        <v>1647675</v>
      </c>
      <c r="AL7">
        <v>1583062</v>
      </c>
      <c r="AM7">
        <v>1302297</v>
      </c>
      <c r="AN7">
        <v>976539.17</v>
      </c>
      <c r="AO7">
        <v>1209742</v>
      </c>
      <c r="AP7">
        <v>1274003</v>
      </c>
      <c r="AQ7">
        <v>1293842</v>
      </c>
      <c r="AR7">
        <v>1225565.1100000001</v>
      </c>
      <c r="AS7">
        <v>1039535</v>
      </c>
      <c r="AT7">
        <v>928062</v>
      </c>
      <c r="AU7">
        <v>1066225</v>
      </c>
      <c r="AV7">
        <v>924688.77</v>
      </c>
      <c r="AW7">
        <v>1013191</v>
      </c>
      <c r="AX7">
        <v>935400</v>
      </c>
      <c r="AY7">
        <v>378734</v>
      </c>
      <c r="AZ7">
        <v>544612</v>
      </c>
      <c r="BA7">
        <v>767543</v>
      </c>
      <c r="BB7">
        <v>715806</v>
      </c>
      <c r="BC7">
        <v>613111</v>
      </c>
    </row>
    <row r="8" spans="1:55" x14ac:dyDescent="0.3">
      <c r="A8" t="s">
        <v>872</v>
      </c>
      <c r="B8">
        <v>1685235</v>
      </c>
      <c r="C8">
        <v>8827964.9900000002</v>
      </c>
      <c r="D8">
        <v>0</v>
      </c>
      <c r="E8">
        <v>0</v>
      </c>
      <c r="F8">
        <v>8471792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6229356</v>
      </c>
      <c r="T8">
        <v>0</v>
      </c>
      <c r="U8">
        <v>0</v>
      </c>
      <c r="V8">
        <v>2597421</v>
      </c>
      <c r="W8">
        <v>1846451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1576451.05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378734</v>
      </c>
      <c r="AZ8">
        <v>544612</v>
      </c>
      <c r="BA8">
        <v>767543</v>
      </c>
      <c r="BB8">
        <v>715806</v>
      </c>
      <c r="BC8">
        <v>613111</v>
      </c>
    </row>
    <row r="9" spans="1:55" x14ac:dyDescent="0.3">
      <c r="A9" t="s">
        <v>873</v>
      </c>
      <c r="B9">
        <v>6525518</v>
      </c>
      <c r="C9">
        <v>0</v>
      </c>
      <c r="D9">
        <v>8263232</v>
      </c>
      <c r="E9">
        <v>7464014</v>
      </c>
      <c r="F9">
        <v>0</v>
      </c>
      <c r="G9">
        <v>9447045.1600000001</v>
      </c>
      <c r="H9">
        <v>8284965</v>
      </c>
      <c r="I9">
        <v>7755751</v>
      </c>
      <c r="J9">
        <v>8114780</v>
      </c>
      <c r="K9">
        <v>9446122.1300000008</v>
      </c>
      <c r="L9">
        <v>7758662</v>
      </c>
      <c r="M9">
        <v>7497023</v>
      </c>
      <c r="N9">
        <v>7542021</v>
      </c>
      <c r="O9">
        <v>7542021</v>
      </c>
      <c r="P9">
        <v>8312731.7300000004</v>
      </c>
      <c r="Q9">
        <v>7820180</v>
      </c>
      <c r="R9">
        <v>7169932</v>
      </c>
      <c r="S9">
        <v>1345644</v>
      </c>
      <c r="T9">
        <v>3321628.35</v>
      </c>
      <c r="U9">
        <v>3025394</v>
      </c>
      <c r="V9">
        <v>786481</v>
      </c>
      <c r="W9">
        <v>830327</v>
      </c>
      <c r="X9">
        <v>2888246.72</v>
      </c>
      <c r="Y9">
        <v>2838246</v>
      </c>
      <c r="Z9">
        <v>2666262</v>
      </c>
      <c r="AA9">
        <v>2559166</v>
      </c>
      <c r="AB9">
        <v>2717800.18</v>
      </c>
      <c r="AC9">
        <v>2209466</v>
      </c>
      <c r="AD9">
        <v>2078493</v>
      </c>
      <c r="AE9">
        <v>2117510</v>
      </c>
      <c r="AF9">
        <v>848215.28</v>
      </c>
      <c r="AG9">
        <v>2024838</v>
      </c>
      <c r="AH9">
        <v>2322687</v>
      </c>
      <c r="AI9">
        <v>1441877</v>
      </c>
      <c r="AJ9">
        <v>1888768.37</v>
      </c>
      <c r="AK9">
        <v>1647675</v>
      </c>
      <c r="AL9">
        <v>1583062</v>
      </c>
      <c r="AM9">
        <v>1302297</v>
      </c>
      <c r="AN9">
        <v>976539.17</v>
      </c>
      <c r="AO9">
        <v>1209742</v>
      </c>
      <c r="AP9">
        <v>1274003</v>
      </c>
      <c r="AQ9">
        <v>1293842</v>
      </c>
      <c r="AR9">
        <v>1225565.1100000001</v>
      </c>
      <c r="AS9">
        <v>1039535</v>
      </c>
      <c r="AT9">
        <v>928062</v>
      </c>
      <c r="AU9">
        <v>1066225</v>
      </c>
      <c r="AV9">
        <v>924688.77</v>
      </c>
      <c r="AW9">
        <v>1013191</v>
      </c>
      <c r="AX9">
        <v>935400</v>
      </c>
      <c r="AY9">
        <v>0</v>
      </c>
      <c r="AZ9">
        <v>0</v>
      </c>
      <c r="BA9">
        <v>0</v>
      </c>
      <c r="BB9">
        <v>0</v>
      </c>
      <c r="BC9">
        <v>0</v>
      </c>
    </row>
    <row r="10" spans="1:55" x14ac:dyDescent="0.3">
      <c r="A10" t="s">
        <v>874</v>
      </c>
      <c r="B10">
        <v>30804499</v>
      </c>
      <c r="C10">
        <v>31748781.32</v>
      </c>
      <c r="D10">
        <v>29684404</v>
      </c>
      <c r="E10">
        <v>28859753</v>
      </c>
      <c r="F10">
        <v>31760769</v>
      </c>
      <c r="G10">
        <v>31537849.390000001</v>
      </c>
      <c r="H10">
        <v>28178451</v>
      </c>
      <c r="I10">
        <v>27956525</v>
      </c>
      <c r="J10">
        <v>29407105</v>
      </c>
      <c r="K10">
        <v>29570068.390000001</v>
      </c>
      <c r="L10">
        <v>26440566</v>
      </c>
      <c r="M10">
        <v>26014749</v>
      </c>
      <c r="N10">
        <v>27849746</v>
      </c>
      <c r="O10">
        <v>27849746</v>
      </c>
      <c r="P10">
        <v>27376288.300000001</v>
      </c>
      <c r="Q10">
        <v>24929014</v>
      </c>
      <c r="R10">
        <v>24296878</v>
      </c>
      <c r="S10">
        <v>26807925</v>
      </c>
      <c r="T10">
        <v>26704519.920000002</v>
      </c>
      <c r="U10">
        <v>23087813</v>
      </c>
      <c r="V10">
        <v>23560938</v>
      </c>
      <c r="W10">
        <v>24671548</v>
      </c>
      <c r="X10">
        <v>25072218.350000001</v>
      </c>
      <c r="Y10">
        <v>22072286</v>
      </c>
      <c r="Z10">
        <v>21415054</v>
      </c>
      <c r="AA10">
        <v>22111368</v>
      </c>
      <c r="AB10">
        <v>22167148.170000002</v>
      </c>
      <c r="AC10">
        <v>19350562</v>
      </c>
      <c r="AD10">
        <v>19609044</v>
      </c>
      <c r="AE10">
        <v>19923819</v>
      </c>
      <c r="AF10">
        <v>19915860.239999998</v>
      </c>
      <c r="AG10">
        <v>17326923</v>
      </c>
      <c r="AH10">
        <v>16553733</v>
      </c>
      <c r="AI10">
        <v>9486318</v>
      </c>
      <c r="AJ10">
        <v>9148331.0700000003</v>
      </c>
      <c r="AK10">
        <v>8312716</v>
      </c>
      <c r="AL10">
        <v>8226437</v>
      </c>
      <c r="AM10">
        <v>8338278</v>
      </c>
      <c r="AN10">
        <v>8642208.5800000001</v>
      </c>
      <c r="AO10">
        <v>6519536</v>
      </c>
      <c r="AP10">
        <v>6447579</v>
      </c>
      <c r="AQ10">
        <v>6820748</v>
      </c>
      <c r="AR10">
        <v>6517558.8700000001</v>
      </c>
      <c r="AS10">
        <v>5754042</v>
      </c>
      <c r="AT10">
        <v>5468468</v>
      </c>
      <c r="AU10">
        <v>5725390</v>
      </c>
      <c r="AV10">
        <v>5900343.21</v>
      </c>
      <c r="AW10">
        <v>5275641</v>
      </c>
      <c r="AX10">
        <v>4926677</v>
      </c>
      <c r="AY10">
        <v>5199666</v>
      </c>
      <c r="AZ10">
        <v>5443906</v>
      </c>
      <c r="BA10">
        <v>7815923</v>
      </c>
      <c r="BB10">
        <v>7232098</v>
      </c>
      <c r="BC10">
        <v>7072186</v>
      </c>
    </row>
    <row r="11" spans="1:55" x14ac:dyDescent="0.3">
      <c r="A11" t="s">
        <v>875</v>
      </c>
      <c r="B11">
        <v>0</v>
      </c>
      <c r="C11">
        <v>0</v>
      </c>
      <c r="D11">
        <v>29684404</v>
      </c>
      <c r="E11">
        <v>28859753</v>
      </c>
      <c r="F11">
        <v>0</v>
      </c>
      <c r="G11">
        <v>31537849.390000001</v>
      </c>
      <c r="H11">
        <v>28178451</v>
      </c>
      <c r="I11">
        <v>27956525</v>
      </c>
      <c r="J11">
        <v>29407105</v>
      </c>
      <c r="K11">
        <v>29570068.390000001</v>
      </c>
      <c r="L11">
        <v>26440566</v>
      </c>
      <c r="M11">
        <v>26014749</v>
      </c>
      <c r="N11">
        <v>0</v>
      </c>
      <c r="O11">
        <v>0</v>
      </c>
      <c r="P11">
        <v>0</v>
      </c>
      <c r="Q11">
        <v>24929014</v>
      </c>
      <c r="R11">
        <v>24296878</v>
      </c>
      <c r="S11">
        <v>0</v>
      </c>
      <c r="T11">
        <v>26704519.920000002</v>
      </c>
      <c r="U11">
        <v>23087813</v>
      </c>
      <c r="V11">
        <v>0</v>
      </c>
      <c r="W11">
        <v>0</v>
      </c>
      <c r="X11">
        <v>25072218.350000001</v>
      </c>
      <c r="Y11">
        <v>22072286</v>
      </c>
      <c r="Z11">
        <v>21415054</v>
      </c>
      <c r="AA11">
        <v>22111368</v>
      </c>
      <c r="AB11">
        <v>22167148.170000002</v>
      </c>
      <c r="AC11">
        <v>19350562</v>
      </c>
      <c r="AD11">
        <v>19609044</v>
      </c>
      <c r="AE11">
        <v>19923819</v>
      </c>
      <c r="AF11">
        <v>0</v>
      </c>
      <c r="AG11">
        <v>17326923</v>
      </c>
      <c r="AH11">
        <v>16553733</v>
      </c>
      <c r="AI11">
        <v>9486318</v>
      </c>
      <c r="AJ11">
        <v>9148331.0700000003</v>
      </c>
      <c r="AK11">
        <v>8312716</v>
      </c>
      <c r="AL11">
        <v>8226437</v>
      </c>
      <c r="AM11">
        <v>8338278</v>
      </c>
      <c r="AN11">
        <v>8642208.5800000001</v>
      </c>
      <c r="AO11">
        <v>6519536</v>
      </c>
      <c r="AP11">
        <v>6447579</v>
      </c>
      <c r="AQ11">
        <v>6820748</v>
      </c>
      <c r="AR11">
        <v>6517558.8700000001</v>
      </c>
      <c r="AS11">
        <v>5754042</v>
      </c>
      <c r="AT11">
        <v>5468468</v>
      </c>
      <c r="AU11">
        <v>5725390</v>
      </c>
      <c r="AV11">
        <v>5900343.21</v>
      </c>
      <c r="AW11">
        <v>5275641</v>
      </c>
      <c r="AX11">
        <v>4926677</v>
      </c>
      <c r="AY11">
        <v>0</v>
      </c>
      <c r="AZ11">
        <v>0</v>
      </c>
      <c r="BA11">
        <v>0</v>
      </c>
      <c r="BB11">
        <v>0</v>
      </c>
      <c r="BC11">
        <v>0</v>
      </c>
    </row>
    <row r="12" spans="1:55" x14ac:dyDescent="0.3">
      <c r="A12" t="s">
        <v>876</v>
      </c>
      <c r="B12">
        <v>1058086</v>
      </c>
      <c r="C12">
        <v>513.48</v>
      </c>
      <c r="D12">
        <v>43801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</row>
    <row r="13" spans="1:55" x14ac:dyDescent="0.3">
      <c r="A13" t="s">
        <v>877</v>
      </c>
      <c r="B13">
        <v>208140</v>
      </c>
      <c r="C13">
        <v>201038.04</v>
      </c>
      <c r="D13">
        <v>179130</v>
      </c>
      <c r="E13">
        <v>216487</v>
      </c>
      <c r="F13">
        <v>239261</v>
      </c>
      <c r="G13">
        <v>419217.41</v>
      </c>
      <c r="H13">
        <v>589728</v>
      </c>
      <c r="I13">
        <v>602902</v>
      </c>
      <c r="J13">
        <v>455735</v>
      </c>
      <c r="K13">
        <v>487183.21</v>
      </c>
      <c r="L13">
        <v>493573</v>
      </c>
      <c r="M13">
        <v>567644</v>
      </c>
      <c r="N13">
        <v>567757</v>
      </c>
      <c r="O13">
        <v>567757</v>
      </c>
      <c r="P13">
        <v>620614.66</v>
      </c>
      <c r="Q13">
        <v>719863</v>
      </c>
      <c r="R13">
        <v>742891</v>
      </c>
      <c r="S13">
        <v>561136</v>
      </c>
      <c r="T13">
        <v>5054012.34</v>
      </c>
      <c r="U13">
        <v>4347710</v>
      </c>
      <c r="V13">
        <v>4937687</v>
      </c>
      <c r="W13">
        <v>6087779</v>
      </c>
      <c r="X13">
        <v>6091748.6100000003</v>
      </c>
      <c r="Y13">
        <v>5827100</v>
      </c>
      <c r="Z13">
        <v>5924726</v>
      </c>
      <c r="AA13">
        <v>5470877</v>
      </c>
      <c r="AB13">
        <v>6362797.7400000002</v>
      </c>
      <c r="AC13">
        <v>5838453</v>
      </c>
      <c r="AD13">
        <v>6075107</v>
      </c>
      <c r="AE13">
        <v>5958583</v>
      </c>
      <c r="AF13">
        <v>5939798.2400000002</v>
      </c>
      <c r="AG13">
        <v>6207655</v>
      </c>
      <c r="AH13">
        <v>6004522</v>
      </c>
      <c r="AI13">
        <v>2676015</v>
      </c>
      <c r="AJ13">
        <v>2761475.5</v>
      </c>
      <c r="AK13">
        <v>2583027</v>
      </c>
      <c r="AL13">
        <v>2060991</v>
      </c>
      <c r="AM13">
        <v>2400111</v>
      </c>
      <c r="AN13">
        <v>2690265.32</v>
      </c>
      <c r="AO13">
        <v>1838455</v>
      </c>
      <c r="AP13">
        <v>1605373</v>
      </c>
      <c r="AQ13">
        <v>1535870</v>
      </c>
      <c r="AR13">
        <v>2818429.05</v>
      </c>
      <c r="AS13">
        <v>1122098</v>
      </c>
      <c r="AT13">
        <v>1094733</v>
      </c>
      <c r="AU13">
        <v>1216776</v>
      </c>
      <c r="AV13">
        <v>2421660.7599999998</v>
      </c>
      <c r="AW13">
        <v>1184193</v>
      </c>
      <c r="AX13">
        <v>1168219</v>
      </c>
      <c r="AY13">
        <v>1965155</v>
      </c>
      <c r="AZ13">
        <v>2271447</v>
      </c>
      <c r="BA13">
        <v>2191041</v>
      </c>
      <c r="BB13">
        <v>2156568</v>
      </c>
      <c r="BC13">
        <v>2304008</v>
      </c>
    </row>
    <row r="14" spans="1:55" x14ac:dyDescent="0.3">
      <c r="A14" t="s">
        <v>878</v>
      </c>
      <c r="B14">
        <v>208140</v>
      </c>
      <c r="C14">
        <v>201038.04</v>
      </c>
      <c r="D14">
        <v>179130</v>
      </c>
      <c r="E14">
        <v>216487</v>
      </c>
      <c r="F14">
        <v>239261</v>
      </c>
      <c r="G14">
        <v>419217.41</v>
      </c>
      <c r="H14">
        <v>589728</v>
      </c>
      <c r="I14">
        <v>602902</v>
      </c>
      <c r="J14">
        <v>455735</v>
      </c>
      <c r="K14">
        <v>487183.21</v>
      </c>
      <c r="L14">
        <v>493573</v>
      </c>
      <c r="M14">
        <v>567644</v>
      </c>
      <c r="N14">
        <v>0</v>
      </c>
      <c r="O14">
        <v>0</v>
      </c>
      <c r="P14">
        <v>0</v>
      </c>
      <c r="Q14">
        <v>719863</v>
      </c>
      <c r="R14">
        <v>742891</v>
      </c>
      <c r="S14">
        <v>0</v>
      </c>
      <c r="T14">
        <v>5054012.34</v>
      </c>
      <c r="U14">
        <v>4347710</v>
      </c>
      <c r="V14">
        <v>0</v>
      </c>
      <c r="W14">
        <v>0</v>
      </c>
      <c r="X14">
        <v>6091748.6100000003</v>
      </c>
      <c r="Y14">
        <v>5827100</v>
      </c>
      <c r="Z14">
        <v>5924726</v>
      </c>
      <c r="AA14">
        <v>5470877</v>
      </c>
      <c r="AB14">
        <v>6362797.7400000002</v>
      </c>
      <c r="AC14">
        <v>5838453</v>
      </c>
      <c r="AD14">
        <v>6075107</v>
      </c>
      <c r="AE14">
        <v>5958583</v>
      </c>
      <c r="AF14">
        <v>0</v>
      </c>
      <c r="AG14">
        <v>6207655</v>
      </c>
      <c r="AH14">
        <v>6004522</v>
      </c>
      <c r="AI14">
        <v>2676015</v>
      </c>
      <c r="AJ14">
        <v>2761475.5</v>
      </c>
      <c r="AK14">
        <v>2583027</v>
      </c>
      <c r="AL14">
        <v>2060991</v>
      </c>
      <c r="AM14">
        <v>2400111</v>
      </c>
      <c r="AN14">
        <v>2690265.32</v>
      </c>
      <c r="AO14">
        <v>1838455</v>
      </c>
      <c r="AP14">
        <v>1605373</v>
      </c>
      <c r="AQ14">
        <v>1535870</v>
      </c>
      <c r="AR14">
        <v>2818429.05</v>
      </c>
      <c r="AS14">
        <v>1122098</v>
      </c>
      <c r="AT14">
        <v>1094733</v>
      </c>
      <c r="AU14">
        <v>1216776</v>
      </c>
      <c r="AV14">
        <v>2421660.7599999998</v>
      </c>
      <c r="AW14">
        <v>1184193</v>
      </c>
      <c r="AX14">
        <v>1168219</v>
      </c>
      <c r="AY14">
        <v>0</v>
      </c>
      <c r="AZ14">
        <v>0</v>
      </c>
      <c r="BA14">
        <v>0</v>
      </c>
      <c r="BB14">
        <v>0</v>
      </c>
      <c r="BC14">
        <v>0</v>
      </c>
    </row>
    <row r="15" spans="1:55" x14ac:dyDescent="0.3">
      <c r="A15" t="s">
        <v>879</v>
      </c>
      <c r="B15">
        <v>76822172</v>
      </c>
      <c r="C15">
        <v>81403947.819999993</v>
      </c>
      <c r="D15">
        <v>86983532</v>
      </c>
      <c r="E15">
        <v>66285353</v>
      </c>
      <c r="F15">
        <v>69972520</v>
      </c>
      <c r="G15">
        <v>71923196.420000002</v>
      </c>
      <c r="H15">
        <v>63275900</v>
      </c>
      <c r="I15">
        <v>68394343</v>
      </c>
      <c r="J15">
        <v>75379308</v>
      </c>
      <c r="K15">
        <v>74993709.200000003</v>
      </c>
      <c r="L15">
        <v>73141024</v>
      </c>
      <c r="M15">
        <v>66291233</v>
      </c>
      <c r="N15">
        <v>76746067</v>
      </c>
      <c r="O15">
        <v>76746067</v>
      </c>
      <c r="P15">
        <v>66573268.950000003</v>
      </c>
      <c r="Q15">
        <v>63550174</v>
      </c>
      <c r="R15">
        <v>52188715</v>
      </c>
      <c r="S15">
        <v>59649203</v>
      </c>
      <c r="T15">
        <v>69899131.650000006</v>
      </c>
      <c r="U15">
        <v>62037313</v>
      </c>
      <c r="V15">
        <v>50335075</v>
      </c>
      <c r="W15">
        <v>56340481</v>
      </c>
      <c r="X15">
        <v>56972912.840000004</v>
      </c>
      <c r="Y15">
        <v>46556023</v>
      </c>
      <c r="Z15">
        <v>46904133</v>
      </c>
      <c r="AA15">
        <v>50432978</v>
      </c>
      <c r="AB15">
        <v>64684148.600000001</v>
      </c>
      <c r="AC15">
        <v>43060699</v>
      </c>
      <c r="AD15">
        <v>43774321</v>
      </c>
      <c r="AE15">
        <v>49723023</v>
      </c>
      <c r="AF15">
        <v>53962577.659999996</v>
      </c>
      <c r="AG15">
        <v>44849223</v>
      </c>
      <c r="AH15">
        <v>60595245</v>
      </c>
      <c r="AI15">
        <v>48591692</v>
      </c>
      <c r="AJ15">
        <v>48854220.100000001</v>
      </c>
      <c r="AK15">
        <v>43383236</v>
      </c>
      <c r="AL15">
        <v>38106860</v>
      </c>
      <c r="AM15">
        <v>40462374</v>
      </c>
      <c r="AN15">
        <v>36404053.960000001</v>
      </c>
      <c r="AO15">
        <v>31125501</v>
      </c>
      <c r="AP15">
        <v>27941118</v>
      </c>
      <c r="AQ15">
        <v>32233724</v>
      </c>
      <c r="AR15">
        <v>30712885.199999999</v>
      </c>
      <c r="AS15">
        <v>26497025</v>
      </c>
      <c r="AT15">
        <v>21625438</v>
      </c>
      <c r="AU15">
        <v>24057702</v>
      </c>
      <c r="AV15">
        <v>23124985.57</v>
      </c>
      <c r="AW15">
        <v>18435698</v>
      </c>
      <c r="AX15">
        <v>17843996</v>
      </c>
      <c r="AY15">
        <v>20240042</v>
      </c>
      <c r="AZ15">
        <v>20907009</v>
      </c>
      <c r="BA15">
        <v>22991551</v>
      </c>
      <c r="BB15">
        <v>21579541</v>
      </c>
      <c r="BC15">
        <v>22000281</v>
      </c>
    </row>
    <row r="16" spans="1:55" x14ac:dyDescent="0.3">
      <c r="A16" t="s">
        <v>880</v>
      </c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x14ac:dyDescent="0.3">
      <c r="A17" t="s">
        <v>881</v>
      </c>
      <c r="B17">
        <v>176702</v>
      </c>
      <c r="C17">
        <v>170938.3</v>
      </c>
      <c r="D17">
        <v>0</v>
      </c>
      <c r="E17">
        <v>0</v>
      </c>
      <c r="F17">
        <v>171108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1418346</v>
      </c>
      <c r="O17">
        <v>1418346</v>
      </c>
      <c r="P17">
        <v>1398280.78</v>
      </c>
      <c r="Q17">
        <v>0</v>
      </c>
      <c r="R17">
        <v>0</v>
      </c>
      <c r="S17">
        <v>1536680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</row>
    <row r="18" spans="1:55" x14ac:dyDescent="0.3">
      <c r="A18" t="s">
        <v>872</v>
      </c>
      <c r="B18">
        <v>0</v>
      </c>
      <c r="C18">
        <v>170938.3</v>
      </c>
      <c r="D18">
        <v>0</v>
      </c>
      <c r="E18">
        <v>0</v>
      </c>
      <c r="F18">
        <v>171108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1398280.78</v>
      </c>
      <c r="Q18">
        <v>0</v>
      </c>
      <c r="R18">
        <v>0</v>
      </c>
      <c r="S18">
        <v>1536680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</row>
    <row r="19" spans="1:55" x14ac:dyDescent="0.3">
      <c r="A19" t="s">
        <v>882</v>
      </c>
      <c r="B19">
        <v>176702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1418346</v>
      </c>
      <c r="O19">
        <v>1418346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</row>
    <row r="20" spans="1:55" x14ac:dyDescent="0.3">
      <c r="A20" t="s">
        <v>883</v>
      </c>
      <c r="B20">
        <v>200613</v>
      </c>
      <c r="C20">
        <v>34000</v>
      </c>
      <c r="D20">
        <v>34000</v>
      </c>
      <c r="E20">
        <v>34000</v>
      </c>
      <c r="F20">
        <v>34000</v>
      </c>
      <c r="G20">
        <v>34000</v>
      </c>
      <c r="H20">
        <v>34000</v>
      </c>
      <c r="I20">
        <v>34000</v>
      </c>
      <c r="J20">
        <v>34000</v>
      </c>
      <c r="K20">
        <v>34000</v>
      </c>
      <c r="L20">
        <v>34000</v>
      </c>
      <c r="M20">
        <v>34000</v>
      </c>
      <c r="N20">
        <v>34000</v>
      </c>
      <c r="O20">
        <v>34000</v>
      </c>
      <c r="P20">
        <v>34000</v>
      </c>
      <c r="Q20">
        <v>34000</v>
      </c>
      <c r="R20">
        <v>34000</v>
      </c>
      <c r="S20">
        <v>34000</v>
      </c>
      <c r="T20">
        <v>34000</v>
      </c>
      <c r="U20">
        <v>34000</v>
      </c>
      <c r="V20">
        <v>34000</v>
      </c>
      <c r="W20">
        <v>24000</v>
      </c>
      <c r="X20">
        <v>24000</v>
      </c>
      <c r="Y20">
        <v>24000</v>
      </c>
      <c r="Z20">
        <v>24000</v>
      </c>
      <c r="AA20">
        <v>24000</v>
      </c>
      <c r="AB20">
        <v>24000</v>
      </c>
      <c r="AC20">
        <v>24000</v>
      </c>
      <c r="AD20">
        <v>24000</v>
      </c>
      <c r="AE20">
        <v>24000</v>
      </c>
      <c r="AF20">
        <v>24000</v>
      </c>
      <c r="AG20">
        <v>24000</v>
      </c>
      <c r="AH20">
        <v>24000</v>
      </c>
      <c r="AI20">
        <v>24000</v>
      </c>
      <c r="AJ20">
        <v>24000</v>
      </c>
      <c r="AK20">
        <v>24000</v>
      </c>
      <c r="AL20">
        <v>24000</v>
      </c>
      <c r="AM20">
        <v>24000</v>
      </c>
      <c r="AN20">
        <v>18000</v>
      </c>
      <c r="AO20">
        <v>6000</v>
      </c>
      <c r="AP20">
        <v>6000</v>
      </c>
      <c r="AQ20">
        <v>0</v>
      </c>
      <c r="AR20">
        <v>0</v>
      </c>
      <c r="AS20">
        <v>0</v>
      </c>
      <c r="AT20">
        <v>4027852</v>
      </c>
      <c r="AU20">
        <v>5716007</v>
      </c>
      <c r="AV20">
        <v>5821112.9800000004</v>
      </c>
      <c r="AW20">
        <v>5780133</v>
      </c>
      <c r="AX20">
        <v>4598739</v>
      </c>
      <c r="AY20">
        <v>0</v>
      </c>
      <c r="AZ20">
        <v>0</v>
      </c>
      <c r="BA20">
        <v>0</v>
      </c>
      <c r="BB20">
        <v>0</v>
      </c>
      <c r="BC20">
        <v>0</v>
      </c>
    </row>
    <row r="21" spans="1:55" x14ac:dyDescent="0.3">
      <c r="A21" t="s">
        <v>884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5716007</v>
      </c>
      <c r="AV21">
        <v>5821112.9800000004</v>
      </c>
      <c r="AW21">
        <v>5780133</v>
      </c>
      <c r="AX21">
        <v>4598739</v>
      </c>
      <c r="AY21">
        <v>0</v>
      </c>
      <c r="AZ21">
        <v>0</v>
      </c>
      <c r="BA21">
        <v>0</v>
      </c>
      <c r="BB21">
        <v>0</v>
      </c>
      <c r="BC21">
        <v>0</v>
      </c>
    </row>
    <row r="22" spans="1:55" x14ac:dyDescent="0.3">
      <c r="A22" t="s">
        <v>885</v>
      </c>
      <c r="B22">
        <v>200613</v>
      </c>
      <c r="C22">
        <v>34000</v>
      </c>
      <c r="D22">
        <v>34000</v>
      </c>
      <c r="E22">
        <v>34000</v>
      </c>
      <c r="F22">
        <v>34000</v>
      </c>
      <c r="G22">
        <v>34000</v>
      </c>
      <c r="H22">
        <v>34000</v>
      </c>
      <c r="I22">
        <v>34000</v>
      </c>
      <c r="J22">
        <v>34000</v>
      </c>
      <c r="K22">
        <v>34000</v>
      </c>
      <c r="L22">
        <v>34000</v>
      </c>
      <c r="M22">
        <v>34000</v>
      </c>
      <c r="N22">
        <v>34000</v>
      </c>
      <c r="O22">
        <v>34000</v>
      </c>
      <c r="P22">
        <v>34000</v>
      </c>
      <c r="Q22">
        <v>34000</v>
      </c>
      <c r="R22">
        <v>34000</v>
      </c>
      <c r="S22">
        <v>34000</v>
      </c>
      <c r="T22">
        <v>34000</v>
      </c>
      <c r="U22">
        <v>34000</v>
      </c>
      <c r="V22">
        <v>34000</v>
      </c>
      <c r="W22">
        <v>24000</v>
      </c>
      <c r="X22">
        <v>24000</v>
      </c>
      <c r="Y22">
        <v>24000</v>
      </c>
      <c r="Z22">
        <v>24000</v>
      </c>
      <c r="AA22">
        <v>24000</v>
      </c>
      <c r="AB22">
        <v>24000</v>
      </c>
      <c r="AC22">
        <v>24000</v>
      </c>
      <c r="AD22">
        <v>24000</v>
      </c>
      <c r="AE22">
        <v>24000</v>
      </c>
      <c r="AF22">
        <v>24000</v>
      </c>
      <c r="AG22">
        <v>24000</v>
      </c>
      <c r="AH22">
        <v>24000</v>
      </c>
      <c r="AI22">
        <v>24000</v>
      </c>
      <c r="AJ22">
        <v>24000</v>
      </c>
      <c r="AK22">
        <v>24000</v>
      </c>
      <c r="AL22">
        <v>24000</v>
      </c>
      <c r="AM22">
        <v>24000</v>
      </c>
      <c r="AN22">
        <v>18000</v>
      </c>
      <c r="AO22">
        <v>6000</v>
      </c>
      <c r="AP22">
        <v>6000</v>
      </c>
      <c r="AQ22">
        <v>0</v>
      </c>
      <c r="AR22">
        <v>0</v>
      </c>
      <c r="AS22">
        <v>0</v>
      </c>
      <c r="AT22">
        <v>4027852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</row>
    <row r="23" spans="1:55" x14ac:dyDescent="0.3">
      <c r="A23" t="s">
        <v>886</v>
      </c>
      <c r="B23">
        <v>0</v>
      </c>
      <c r="C23">
        <v>2041.8</v>
      </c>
      <c r="D23">
        <v>2042</v>
      </c>
      <c r="E23">
        <v>2042</v>
      </c>
      <c r="F23">
        <v>2042</v>
      </c>
      <c r="G23">
        <v>2041.8</v>
      </c>
      <c r="H23">
        <v>2453</v>
      </c>
      <c r="I23">
        <v>989</v>
      </c>
      <c r="J23">
        <v>989</v>
      </c>
      <c r="K23">
        <v>988.48</v>
      </c>
      <c r="L23">
        <v>989</v>
      </c>
      <c r="M23">
        <v>989</v>
      </c>
      <c r="N23">
        <v>989</v>
      </c>
      <c r="O23">
        <v>989</v>
      </c>
      <c r="P23">
        <v>411.58</v>
      </c>
      <c r="Q23">
        <v>412</v>
      </c>
      <c r="R23">
        <v>412</v>
      </c>
      <c r="S23">
        <v>412</v>
      </c>
      <c r="T23">
        <v>411.58</v>
      </c>
      <c r="U23">
        <v>412</v>
      </c>
      <c r="V23">
        <v>412</v>
      </c>
      <c r="W23">
        <v>412</v>
      </c>
      <c r="X23">
        <v>411.58</v>
      </c>
      <c r="Y23">
        <v>412</v>
      </c>
      <c r="Z23">
        <v>412</v>
      </c>
      <c r="AA23">
        <v>412</v>
      </c>
      <c r="AB23">
        <v>100411.58</v>
      </c>
      <c r="AC23">
        <v>100412</v>
      </c>
      <c r="AD23">
        <v>101112</v>
      </c>
      <c r="AE23">
        <v>101112</v>
      </c>
      <c r="AF23">
        <v>101111.58</v>
      </c>
      <c r="AG23">
        <v>101112</v>
      </c>
      <c r="AH23">
        <v>101112</v>
      </c>
      <c r="AI23">
        <v>2191111</v>
      </c>
      <c r="AJ23">
        <v>2191111.58</v>
      </c>
      <c r="AK23">
        <v>2091112</v>
      </c>
      <c r="AL23">
        <v>2141112</v>
      </c>
      <c r="AM23">
        <v>1941112</v>
      </c>
      <c r="AN23">
        <v>1741111.58</v>
      </c>
      <c r="AO23">
        <v>1743866</v>
      </c>
      <c r="AP23">
        <v>1740700</v>
      </c>
      <c r="AQ23">
        <v>990883</v>
      </c>
      <c r="AR23">
        <v>690883.16</v>
      </c>
      <c r="AS23">
        <v>600883</v>
      </c>
      <c r="AT23">
        <v>100183</v>
      </c>
      <c r="AU23">
        <v>100183</v>
      </c>
      <c r="AV23">
        <v>50000</v>
      </c>
      <c r="AW23">
        <v>50000</v>
      </c>
      <c r="AX23">
        <v>0</v>
      </c>
      <c r="AY23">
        <v>4801808</v>
      </c>
      <c r="AZ23">
        <v>4725612</v>
      </c>
      <c r="BA23">
        <v>0</v>
      </c>
      <c r="BB23">
        <v>0</v>
      </c>
      <c r="BC23">
        <v>0</v>
      </c>
    </row>
    <row r="24" spans="1:55" x14ac:dyDescent="0.3">
      <c r="A24" t="s">
        <v>887</v>
      </c>
      <c r="B24">
        <v>85582762</v>
      </c>
      <c r="C24">
        <v>85552404.609999999</v>
      </c>
      <c r="D24">
        <v>0</v>
      </c>
      <c r="E24">
        <v>0</v>
      </c>
      <c r="F24">
        <v>252000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</row>
    <row r="25" spans="1:55" x14ac:dyDescent="0.3">
      <c r="A25" t="s">
        <v>888</v>
      </c>
      <c r="B25">
        <v>85582762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</row>
    <row r="26" spans="1:55" x14ac:dyDescent="0.3">
      <c r="A26" t="s">
        <v>889</v>
      </c>
      <c r="B26">
        <v>0</v>
      </c>
      <c r="C26">
        <v>0</v>
      </c>
      <c r="D26">
        <v>373705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</row>
    <row r="27" spans="1:55" x14ac:dyDescent="0.3">
      <c r="A27" t="s">
        <v>890</v>
      </c>
      <c r="B27">
        <v>0</v>
      </c>
      <c r="C27">
        <v>0</v>
      </c>
      <c r="D27">
        <v>171218</v>
      </c>
      <c r="E27">
        <v>161299</v>
      </c>
      <c r="F27">
        <v>0</v>
      </c>
      <c r="G27">
        <v>1576268.31</v>
      </c>
      <c r="H27">
        <v>1578449</v>
      </c>
      <c r="I27">
        <v>1591717</v>
      </c>
      <c r="J27">
        <v>1437100</v>
      </c>
      <c r="K27">
        <v>1398185.52</v>
      </c>
      <c r="L27">
        <v>1373182</v>
      </c>
      <c r="M27">
        <v>1399053</v>
      </c>
      <c r="N27">
        <v>0</v>
      </c>
      <c r="O27">
        <v>0</v>
      </c>
      <c r="P27">
        <v>0</v>
      </c>
      <c r="Q27">
        <v>1471104</v>
      </c>
      <c r="R27">
        <v>1550959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</row>
    <row r="28" spans="1:55" x14ac:dyDescent="0.3">
      <c r="A28" t="s">
        <v>891</v>
      </c>
      <c r="B28">
        <v>0</v>
      </c>
      <c r="C28">
        <v>0</v>
      </c>
      <c r="D28">
        <v>171218</v>
      </c>
      <c r="E28">
        <v>161299</v>
      </c>
      <c r="F28">
        <v>0</v>
      </c>
      <c r="G28">
        <v>1576268.31</v>
      </c>
      <c r="H28">
        <v>1578449</v>
      </c>
      <c r="I28">
        <v>1591717</v>
      </c>
      <c r="J28">
        <v>1437100</v>
      </c>
      <c r="K28">
        <v>1398185.52</v>
      </c>
      <c r="L28">
        <v>1373182</v>
      </c>
      <c r="M28">
        <v>1399053</v>
      </c>
      <c r="N28">
        <v>0</v>
      </c>
      <c r="O28">
        <v>0</v>
      </c>
      <c r="P28">
        <v>0</v>
      </c>
      <c r="Q28">
        <v>1471104</v>
      </c>
      <c r="R28">
        <v>1550959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</row>
    <row r="29" spans="1:55" x14ac:dyDescent="0.3">
      <c r="A29" t="s">
        <v>892</v>
      </c>
      <c r="B29">
        <v>332832</v>
      </c>
      <c r="C29">
        <v>332832.5</v>
      </c>
      <c r="D29">
        <v>332832</v>
      </c>
      <c r="E29">
        <v>332832</v>
      </c>
      <c r="F29">
        <v>332832</v>
      </c>
      <c r="G29">
        <v>332832.5</v>
      </c>
      <c r="H29">
        <v>332832</v>
      </c>
      <c r="I29">
        <v>332832</v>
      </c>
      <c r="J29">
        <v>332832</v>
      </c>
      <c r="K29">
        <v>332832.5</v>
      </c>
      <c r="L29">
        <v>332832</v>
      </c>
      <c r="M29">
        <v>332832</v>
      </c>
      <c r="N29">
        <v>332832</v>
      </c>
      <c r="O29">
        <v>332832</v>
      </c>
      <c r="P29">
        <v>332832.5</v>
      </c>
      <c r="Q29">
        <v>332832</v>
      </c>
      <c r="R29">
        <v>332832</v>
      </c>
      <c r="S29">
        <v>332832</v>
      </c>
      <c r="T29">
        <v>332832.5</v>
      </c>
      <c r="U29">
        <v>332832</v>
      </c>
      <c r="V29">
        <v>332832</v>
      </c>
      <c r="W29">
        <v>333200</v>
      </c>
      <c r="X29">
        <v>333200.01</v>
      </c>
      <c r="Y29">
        <v>333200</v>
      </c>
      <c r="Z29">
        <v>333200</v>
      </c>
      <c r="AA29">
        <v>333200</v>
      </c>
      <c r="AB29">
        <v>333200.01</v>
      </c>
      <c r="AC29">
        <v>333200</v>
      </c>
      <c r="AD29">
        <v>333200</v>
      </c>
      <c r="AE29">
        <v>333200</v>
      </c>
      <c r="AF29">
        <v>333200.01</v>
      </c>
      <c r="AG29">
        <v>112866</v>
      </c>
      <c r="AH29">
        <v>112866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</row>
    <row r="30" spans="1:55" x14ac:dyDescent="0.3">
      <c r="A30" t="s">
        <v>893</v>
      </c>
      <c r="B30">
        <v>120565638</v>
      </c>
      <c r="C30">
        <v>120198568.27</v>
      </c>
      <c r="D30">
        <v>119613468</v>
      </c>
      <c r="E30">
        <v>118357290</v>
      </c>
      <c r="F30">
        <v>117502584</v>
      </c>
      <c r="G30">
        <v>119998705.11</v>
      </c>
      <c r="H30">
        <v>118156706</v>
      </c>
      <c r="I30">
        <v>117571120</v>
      </c>
      <c r="J30">
        <v>117039454</v>
      </c>
      <c r="K30">
        <v>115394738.86</v>
      </c>
      <c r="L30">
        <v>112732047</v>
      </c>
      <c r="M30">
        <v>112155212</v>
      </c>
      <c r="N30">
        <v>111033946</v>
      </c>
      <c r="O30">
        <v>111033946</v>
      </c>
      <c r="P30">
        <v>110469078.5</v>
      </c>
      <c r="Q30">
        <v>108321922</v>
      </c>
      <c r="R30">
        <v>106437282</v>
      </c>
      <c r="S30">
        <v>103628361</v>
      </c>
      <c r="T30">
        <v>102437739.56</v>
      </c>
      <c r="U30">
        <v>99423800</v>
      </c>
      <c r="V30">
        <v>96888002</v>
      </c>
      <c r="W30">
        <v>94694326</v>
      </c>
      <c r="X30">
        <v>92731043.680000007</v>
      </c>
      <c r="Y30">
        <v>89720476</v>
      </c>
      <c r="Z30">
        <v>86852159</v>
      </c>
      <c r="AA30">
        <v>84940255</v>
      </c>
      <c r="AB30">
        <v>82851733.180000007</v>
      </c>
      <c r="AC30">
        <v>79719210</v>
      </c>
      <c r="AD30">
        <v>77264708</v>
      </c>
      <c r="AE30">
        <v>75635382</v>
      </c>
      <c r="AF30">
        <v>73225145.629999995</v>
      </c>
      <c r="AG30">
        <v>41441562</v>
      </c>
      <c r="AH30">
        <v>39399532</v>
      </c>
      <c r="AI30">
        <v>19917608</v>
      </c>
      <c r="AJ30">
        <v>18419605.870000001</v>
      </c>
      <c r="AK30">
        <v>17112042</v>
      </c>
      <c r="AL30">
        <v>16316083</v>
      </c>
      <c r="AM30">
        <v>15815072</v>
      </c>
      <c r="AN30">
        <v>15305123.060000001</v>
      </c>
      <c r="AO30">
        <v>15477065</v>
      </c>
      <c r="AP30">
        <v>15242275</v>
      </c>
      <c r="AQ30">
        <v>15060004</v>
      </c>
      <c r="AR30">
        <v>14824753.92</v>
      </c>
      <c r="AS30">
        <v>14711489</v>
      </c>
      <c r="AT30">
        <v>14144813</v>
      </c>
      <c r="AU30">
        <v>14068641</v>
      </c>
      <c r="AV30">
        <v>13825773.98</v>
      </c>
      <c r="AW30">
        <v>13513943</v>
      </c>
      <c r="AX30">
        <v>13408277</v>
      </c>
      <c r="AY30">
        <v>12869951</v>
      </c>
      <c r="AZ30">
        <v>12659917</v>
      </c>
      <c r="BA30">
        <v>20088757</v>
      </c>
      <c r="BB30">
        <v>19706361</v>
      </c>
      <c r="BC30">
        <v>18823285</v>
      </c>
    </row>
    <row r="31" spans="1:55" x14ac:dyDescent="0.3">
      <c r="A31" t="s">
        <v>894</v>
      </c>
      <c r="B31">
        <v>52040824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</row>
    <row r="32" spans="1:55" x14ac:dyDescent="0.3">
      <c r="A32" t="s">
        <v>895</v>
      </c>
      <c r="B32">
        <v>51924641</v>
      </c>
      <c r="C32">
        <v>51706294.149999999</v>
      </c>
      <c r="D32">
        <v>51608838</v>
      </c>
      <c r="E32">
        <v>51367782</v>
      </c>
      <c r="F32">
        <v>51399783</v>
      </c>
      <c r="G32">
        <v>51383825</v>
      </c>
      <c r="H32">
        <v>51346325</v>
      </c>
      <c r="I32">
        <v>51360124</v>
      </c>
      <c r="J32">
        <v>51380464</v>
      </c>
      <c r="K32">
        <v>51435443.460000001</v>
      </c>
      <c r="L32">
        <v>51274242</v>
      </c>
      <c r="M32">
        <v>51256289</v>
      </c>
      <c r="N32">
        <v>51243112</v>
      </c>
      <c r="O32">
        <v>51243112</v>
      </c>
      <c r="P32">
        <v>51249433.789999999</v>
      </c>
      <c r="Q32">
        <v>50926548</v>
      </c>
      <c r="R32">
        <v>50749841</v>
      </c>
      <c r="S32">
        <v>50626988</v>
      </c>
      <c r="T32">
        <v>50276019.609999999</v>
      </c>
      <c r="U32">
        <v>50055931</v>
      </c>
      <c r="V32">
        <v>50019400</v>
      </c>
      <c r="W32">
        <v>50110806</v>
      </c>
      <c r="X32">
        <v>50156748</v>
      </c>
      <c r="Y32">
        <v>49950911</v>
      </c>
      <c r="Z32">
        <v>49860232</v>
      </c>
      <c r="AA32">
        <v>49777240</v>
      </c>
      <c r="AB32">
        <v>49665430.649999999</v>
      </c>
      <c r="AC32">
        <v>48436903</v>
      </c>
      <c r="AD32">
        <v>48370353</v>
      </c>
      <c r="AE32">
        <v>48363415</v>
      </c>
      <c r="AF32">
        <v>33545826.600000001</v>
      </c>
      <c r="AG32">
        <v>4221459</v>
      </c>
      <c r="AH32">
        <v>3985490</v>
      </c>
      <c r="AI32">
        <v>1034311</v>
      </c>
      <c r="AJ32">
        <v>1033379.83</v>
      </c>
      <c r="AK32">
        <v>945930</v>
      </c>
      <c r="AL32">
        <v>849999</v>
      </c>
      <c r="AM32">
        <v>818664</v>
      </c>
      <c r="AN32">
        <v>821084.17</v>
      </c>
      <c r="AO32">
        <v>809079</v>
      </c>
      <c r="AP32">
        <v>802679</v>
      </c>
      <c r="AQ32">
        <v>797104</v>
      </c>
      <c r="AR32">
        <v>783129.07</v>
      </c>
      <c r="AS32">
        <v>787281</v>
      </c>
      <c r="AT32">
        <v>794823</v>
      </c>
      <c r="AU32">
        <v>798936</v>
      </c>
      <c r="AV32">
        <v>780082.81</v>
      </c>
      <c r="AW32">
        <v>763854</v>
      </c>
      <c r="AX32">
        <v>759646</v>
      </c>
      <c r="AY32">
        <v>1106617</v>
      </c>
      <c r="AZ32">
        <v>1064356</v>
      </c>
      <c r="BA32">
        <v>1588118</v>
      </c>
      <c r="BB32">
        <v>1565789</v>
      </c>
      <c r="BC32">
        <v>1529491</v>
      </c>
    </row>
    <row r="33" spans="1:55" x14ac:dyDescent="0.3">
      <c r="A33" t="s">
        <v>896</v>
      </c>
      <c r="B33">
        <v>51924641</v>
      </c>
      <c r="C33">
        <v>51706294.149999999</v>
      </c>
      <c r="D33">
        <v>51608838</v>
      </c>
      <c r="E33">
        <v>51367782</v>
      </c>
      <c r="F33">
        <v>51399783</v>
      </c>
      <c r="G33">
        <v>51383825</v>
      </c>
      <c r="H33">
        <v>51346325</v>
      </c>
      <c r="I33">
        <v>51360124</v>
      </c>
      <c r="J33">
        <v>51380464</v>
      </c>
      <c r="K33">
        <v>51435443.460000001</v>
      </c>
      <c r="L33">
        <v>51274242</v>
      </c>
      <c r="M33">
        <v>51256289</v>
      </c>
      <c r="N33">
        <v>51243112</v>
      </c>
      <c r="O33">
        <v>51243112</v>
      </c>
      <c r="P33">
        <v>51249433.789999999</v>
      </c>
      <c r="Q33">
        <v>50926548</v>
      </c>
      <c r="R33">
        <v>50749841</v>
      </c>
      <c r="S33">
        <v>50626988</v>
      </c>
      <c r="T33">
        <v>50276019.609999999</v>
      </c>
      <c r="U33">
        <v>50055931</v>
      </c>
      <c r="V33">
        <v>50019400</v>
      </c>
      <c r="W33">
        <v>50110806</v>
      </c>
      <c r="X33">
        <v>50156748</v>
      </c>
      <c r="Y33">
        <v>49950911</v>
      </c>
      <c r="Z33">
        <v>49860232</v>
      </c>
      <c r="AA33">
        <v>49777240</v>
      </c>
      <c r="AB33">
        <v>49665430.649999999</v>
      </c>
      <c r="AC33">
        <v>48436903</v>
      </c>
      <c r="AD33">
        <v>48370353</v>
      </c>
      <c r="AE33">
        <v>48363415</v>
      </c>
      <c r="AF33">
        <v>33545826.600000001</v>
      </c>
      <c r="AG33">
        <v>4221459</v>
      </c>
      <c r="AH33">
        <v>3985490</v>
      </c>
      <c r="AI33">
        <v>1034311</v>
      </c>
      <c r="AJ33">
        <v>1033379.83</v>
      </c>
      <c r="AK33">
        <v>945930</v>
      </c>
      <c r="AL33">
        <v>849999</v>
      </c>
      <c r="AM33">
        <v>818664</v>
      </c>
      <c r="AN33">
        <v>821084.17</v>
      </c>
      <c r="AO33">
        <v>809079</v>
      </c>
      <c r="AP33">
        <v>802679</v>
      </c>
      <c r="AQ33">
        <v>797104</v>
      </c>
      <c r="AR33">
        <v>783129.07</v>
      </c>
      <c r="AS33">
        <v>787281</v>
      </c>
      <c r="AT33">
        <v>794823</v>
      </c>
      <c r="AU33">
        <v>798936</v>
      </c>
      <c r="AV33">
        <v>780082.81</v>
      </c>
      <c r="AW33">
        <v>763854</v>
      </c>
      <c r="AX33">
        <v>759646</v>
      </c>
      <c r="AY33">
        <v>1106617</v>
      </c>
      <c r="AZ33">
        <v>1064356</v>
      </c>
      <c r="BA33">
        <v>1588118</v>
      </c>
      <c r="BB33">
        <v>1565789</v>
      </c>
      <c r="BC33">
        <v>1529491</v>
      </c>
    </row>
    <row r="34" spans="1:55" x14ac:dyDescent="0.3">
      <c r="A34" t="s">
        <v>897</v>
      </c>
      <c r="B34">
        <v>128096021</v>
      </c>
      <c r="C34">
        <v>128096020.53</v>
      </c>
      <c r="D34">
        <v>128096021</v>
      </c>
      <c r="E34">
        <v>128096021</v>
      </c>
      <c r="F34">
        <v>128096021</v>
      </c>
      <c r="G34">
        <v>128096020.53</v>
      </c>
      <c r="H34">
        <v>128096021</v>
      </c>
      <c r="I34">
        <v>128096021</v>
      </c>
      <c r="J34">
        <v>128096021</v>
      </c>
      <c r="K34">
        <v>128096020.53</v>
      </c>
      <c r="L34">
        <v>128328020</v>
      </c>
      <c r="M34">
        <v>128328020</v>
      </c>
      <c r="N34">
        <v>128328020</v>
      </c>
      <c r="O34">
        <v>128328020</v>
      </c>
      <c r="P34">
        <v>128328020.22</v>
      </c>
      <c r="Q34">
        <v>128309793</v>
      </c>
      <c r="R34">
        <v>128309793</v>
      </c>
      <c r="S34">
        <v>128353153</v>
      </c>
      <c r="T34">
        <v>126072806.12</v>
      </c>
      <c r="U34">
        <v>126072806</v>
      </c>
      <c r="V34">
        <v>126072806</v>
      </c>
      <c r="W34">
        <v>126072806</v>
      </c>
      <c r="X34">
        <v>126072806.12</v>
      </c>
      <c r="Y34">
        <v>126072806</v>
      </c>
      <c r="Z34">
        <v>126072806</v>
      </c>
      <c r="AA34">
        <v>126072806</v>
      </c>
      <c r="AB34">
        <v>126072806.12</v>
      </c>
      <c r="AC34">
        <v>126072806</v>
      </c>
      <c r="AD34">
        <v>126072806</v>
      </c>
      <c r="AE34">
        <v>126072806</v>
      </c>
      <c r="AF34">
        <v>125514461.06</v>
      </c>
      <c r="AG34">
        <v>184527549</v>
      </c>
      <c r="AH34">
        <v>126691747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</row>
    <row r="35" spans="1:55" x14ac:dyDescent="0.3">
      <c r="A35" t="s">
        <v>898</v>
      </c>
      <c r="B35">
        <v>1997633</v>
      </c>
      <c r="C35">
        <v>1786493.87</v>
      </c>
      <c r="D35">
        <v>1898507</v>
      </c>
      <c r="E35">
        <v>2150113</v>
      </c>
      <c r="F35">
        <v>1720480</v>
      </c>
      <c r="G35">
        <v>1291216.52</v>
      </c>
      <c r="H35">
        <v>1206103</v>
      </c>
      <c r="I35">
        <v>1191829</v>
      </c>
      <c r="J35">
        <v>1020472</v>
      </c>
      <c r="K35">
        <v>1002040.25</v>
      </c>
      <c r="L35">
        <v>982034</v>
      </c>
      <c r="M35">
        <v>967510</v>
      </c>
      <c r="N35">
        <v>940689</v>
      </c>
      <c r="O35">
        <v>940689</v>
      </c>
      <c r="P35">
        <v>914761.38</v>
      </c>
      <c r="Q35">
        <v>928942</v>
      </c>
      <c r="R35">
        <v>902583</v>
      </c>
      <c r="S35">
        <v>877185</v>
      </c>
      <c r="T35">
        <v>837609.28</v>
      </c>
      <c r="U35">
        <v>810370</v>
      </c>
      <c r="V35">
        <v>762799</v>
      </c>
      <c r="W35">
        <v>741590</v>
      </c>
      <c r="X35">
        <v>731394.78</v>
      </c>
      <c r="Y35">
        <v>711751</v>
      </c>
      <c r="Z35">
        <v>669317</v>
      </c>
      <c r="AA35">
        <v>663241</v>
      </c>
      <c r="AB35">
        <v>662235.73</v>
      </c>
      <c r="AC35">
        <v>581107</v>
      </c>
      <c r="AD35">
        <v>543373</v>
      </c>
      <c r="AE35">
        <v>546299</v>
      </c>
      <c r="AF35">
        <v>344285.9</v>
      </c>
      <c r="AG35">
        <v>331353</v>
      </c>
      <c r="AH35">
        <v>567843</v>
      </c>
      <c r="AI35">
        <v>367871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</row>
    <row r="36" spans="1:55" x14ac:dyDescent="0.3">
      <c r="A36" t="s">
        <v>899</v>
      </c>
      <c r="B36">
        <v>1177178</v>
      </c>
      <c r="C36">
        <v>54070787.859999999</v>
      </c>
      <c r="D36">
        <v>54535760</v>
      </c>
      <c r="E36">
        <v>53964797</v>
      </c>
      <c r="F36">
        <v>53105455</v>
      </c>
      <c r="G36">
        <v>979348.06</v>
      </c>
      <c r="H36">
        <v>1107209</v>
      </c>
      <c r="I36">
        <v>1093500</v>
      </c>
      <c r="J36">
        <v>1073140</v>
      </c>
      <c r="K36">
        <v>1053658.26</v>
      </c>
      <c r="L36">
        <v>1050100</v>
      </c>
      <c r="M36">
        <v>1086386</v>
      </c>
      <c r="N36">
        <v>1059472</v>
      </c>
      <c r="O36">
        <v>1059472</v>
      </c>
      <c r="P36">
        <v>998477.97</v>
      </c>
      <c r="Q36">
        <v>950999</v>
      </c>
      <c r="R36">
        <v>928299</v>
      </c>
      <c r="S36">
        <v>1067790</v>
      </c>
      <c r="T36">
        <v>2377502.36</v>
      </c>
      <c r="U36">
        <v>2337261</v>
      </c>
      <c r="V36">
        <v>2321833</v>
      </c>
      <c r="W36">
        <v>2242996</v>
      </c>
      <c r="X36">
        <v>2060421.4</v>
      </c>
      <c r="Y36">
        <v>2058713</v>
      </c>
      <c r="Z36">
        <v>2004737</v>
      </c>
      <c r="AA36">
        <v>2155790</v>
      </c>
      <c r="AB36">
        <v>2016079.47</v>
      </c>
      <c r="AC36">
        <v>2032130</v>
      </c>
      <c r="AD36">
        <v>2044898</v>
      </c>
      <c r="AE36">
        <v>2016502</v>
      </c>
      <c r="AF36">
        <v>1614872.92</v>
      </c>
      <c r="AG36">
        <v>2038200</v>
      </c>
      <c r="AH36">
        <v>1475086</v>
      </c>
      <c r="AI36">
        <v>1318740</v>
      </c>
      <c r="AJ36">
        <v>1276147.6599999999</v>
      </c>
      <c r="AK36">
        <v>1226956</v>
      </c>
      <c r="AL36">
        <v>1148754</v>
      </c>
      <c r="AM36">
        <v>1066775</v>
      </c>
      <c r="AN36">
        <v>1051494.75</v>
      </c>
      <c r="AO36">
        <v>986719</v>
      </c>
      <c r="AP36">
        <v>933276</v>
      </c>
      <c r="AQ36">
        <v>911711</v>
      </c>
      <c r="AR36">
        <v>892465.73</v>
      </c>
      <c r="AS36">
        <v>867975</v>
      </c>
      <c r="AT36">
        <v>844683</v>
      </c>
      <c r="AU36">
        <v>837076</v>
      </c>
      <c r="AV36">
        <v>839507.26</v>
      </c>
      <c r="AW36">
        <v>840736</v>
      </c>
      <c r="AX36">
        <v>843041</v>
      </c>
      <c r="AY36">
        <v>835882</v>
      </c>
      <c r="AZ36">
        <v>801740</v>
      </c>
      <c r="BA36">
        <v>2508931</v>
      </c>
      <c r="BB36">
        <v>2305823</v>
      </c>
      <c r="BC36">
        <v>2266409</v>
      </c>
    </row>
    <row r="37" spans="1:55" x14ac:dyDescent="0.3">
      <c r="A37" t="s">
        <v>900</v>
      </c>
      <c r="B37">
        <v>1177178</v>
      </c>
      <c r="C37">
        <v>54070787.859999999</v>
      </c>
      <c r="D37">
        <v>54535760</v>
      </c>
      <c r="E37">
        <v>53964797</v>
      </c>
      <c r="F37">
        <v>53105455</v>
      </c>
      <c r="G37">
        <v>979348.06</v>
      </c>
      <c r="H37">
        <v>1107209</v>
      </c>
      <c r="I37">
        <v>1093500</v>
      </c>
      <c r="J37">
        <v>1073140</v>
      </c>
      <c r="K37">
        <v>1053658.26</v>
      </c>
      <c r="L37">
        <v>1050100</v>
      </c>
      <c r="M37">
        <v>1086386</v>
      </c>
      <c r="N37">
        <v>1059472</v>
      </c>
      <c r="O37">
        <v>1059472</v>
      </c>
      <c r="P37">
        <v>998477.97</v>
      </c>
      <c r="Q37">
        <v>950999</v>
      </c>
      <c r="R37">
        <v>928299</v>
      </c>
      <c r="S37">
        <v>1067790</v>
      </c>
      <c r="T37">
        <v>2377502.36</v>
      </c>
      <c r="U37">
        <v>2337261</v>
      </c>
      <c r="V37">
        <v>2321833</v>
      </c>
      <c r="W37">
        <v>2242996</v>
      </c>
      <c r="X37">
        <v>2060421.4</v>
      </c>
      <c r="Y37">
        <v>2058713</v>
      </c>
      <c r="Z37">
        <v>2004737</v>
      </c>
      <c r="AA37">
        <v>2155790</v>
      </c>
      <c r="AB37">
        <v>2016079.47</v>
      </c>
      <c r="AC37">
        <v>2032130</v>
      </c>
      <c r="AD37">
        <v>2044898</v>
      </c>
      <c r="AE37">
        <v>2016502</v>
      </c>
      <c r="AF37">
        <v>1614872.92</v>
      </c>
      <c r="AG37">
        <v>2038200</v>
      </c>
      <c r="AH37">
        <v>1475086</v>
      </c>
      <c r="AI37">
        <v>1318740</v>
      </c>
      <c r="AJ37">
        <v>1276147.6599999999</v>
      </c>
      <c r="AK37">
        <v>1226956</v>
      </c>
      <c r="AL37">
        <v>1148754</v>
      </c>
      <c r="AM37">
        <v>1066775</v>
      </c>
      <c r="AN37">
        <v>1051494.75</v>
      </c>
      <c r="AO37">
        <v>986719</v>
      </c>
      <c r="AP37">
        <v>933276</v>
      </c>
      <c r="AQ37">
        <v>911711</v>
      </c>
      <c r="AR37">
        <v>892465.73</v>
      </c>
      <c r="AS37">
        <v>867975</v>
      </c>
      <c r="AT37">
        <v>844683</v>
      </c>
      <c r="AU37">
        <v>837076</v>
      </c>
      <c r="AV37">
        <v>839507.26</v>
      </c>
      <c r="AW37">
        <v>840736</v>
      </c>
      <c r="AX37">
        <v>843041</v>
      </c>
      <c r="AY37">
        <v>835882</v>
      </c>
      <c r="AZ37">
        <v>801740</v>
      </c>
      <c r="BA37">
        <v>2508931</v>
      </c>
      <c r="BB37">
        <v>2305823</v>
      </c>
      <c r="BC37">
        <v>2266409</v>
      </c>
    </row>
    <row r="38" spans="1:55" x14ac:dyDescent="0.3">
      <c r="A38" t="s">
        <v>901</v>
      </c>
      <c r="B38">
        <v>442094844</v>
      </c>
      <c r="C38">
        <v>441950381.88999999</v>
      </c>
      <c r="D38">
        <v>356666391</v>
      </c>
      <c r="E38">
        <v>354466176</v>
      </c>
      <c r="F38">
        <v>352616305</v>
      </c>
      <c r="G38">
        <v>303694257.81999999</v>
      </c>
      <c r="H38">
        <v>301860098</v>
      </c>
      <c r="I38">
        <v>301272132</v>
      </c>
      <c r="J38">
        <v>300414472</v>
      </c>
      <c r="K38">
        <v>298747907.86000001</v>
      </c>
      <c r="L38">
        <v>296107446</v>
      </c>
      <c r="M38">
        <v>295560291</v>
      </c>
      <c r="N38">
        <v>294391406</v>
      </c>
      <c r="O38">
        <v>294391406</v>
      </c>
      <c r="P38">
        <v>293725296.73000002</v>
      </c>
      <c r="Q38">
        <v>291276552</v>
      </c>
      <c r="R38">
        <v>289246001</v>
      </c>
      <c r="S38">
        <v>286457401</v>
      </c>
      <c r="T38">
        <v>282368921.00999999</v>
      </c>
      <c r="U38">
        <v>279067412</v>
      </c>
      <c r="V38">
        <v>276432084</v>
      </c>
      <c r="W38">
        <v>274220136</v>
      </c>
      <c r="X38">
        <v>272110025.56</v>
      </c>
      <c r="Y38">
        <v>268872269</v>
      </c>
      <c r="Z38">
        <v>265816863</v>
      </c>
      <c r="AA38">
        <v>263966944</v>
      </c>
      <c r="AB38">
        <v>261725896.75</v>
      </c>
      <c r="AC38">
        <v>257299768</v>
      </c>
      <c r="AD38">
        <v>254754450</v>
      </c>
      <c r="AE38">
        <v>253092716</v>
      </c>
      <c r="AF38">
        <v>234702903.69999999</v>
      </c>
      <c r="AG38">
        <v>232798101</v>
      </c>
      <c r="AH38">
        <v>172357676</v>
      </c>
      <c r="AI38">
        <v>24853641</v>
      </c>
      <c r="AJ38">
        <v>22944244.940000001</v>
      </c>
      <c r="AK38">
        <v>21400040</v>
      </c>
      <c r="AL38">
        <v>20479948</v>
      </c>
      <c r="AM38">
        <v>19665623</v>
      </c>
      <c r="AN38">
        <v>18936813.57</v>
      </c>
      <c r="AO38">
        <v>19022729</v>
      </c>
      <c r="AP38">
        <v>18724930</v>
      </c>
      <c r="AQ38">
        <v>17759702</v>
      </c>
      <c r="AR38">
        <v>17191231.879999999</v>
      </c>
      <c r="AS38">
        <v>16967628</v>
      </c>
      <c r="AT38">
        <v>19912354</v>
      </c>
      <c r="AU38">
        <v>21520843</v>
      </c>
      <c r="AV38">
        <v>21316477.030000001</v>
      </c>
      <c r="AW38">
        <v>20948666</v>
      </c>
      <c r="AX38">
        <v>19609703</v>
      </c>
      <c r="AY38">
        <v>19614258</v>
      </c>
      <c r="AZ38">
        <v>19251625</v>
      </c>
      <c r="BA38">
        <v>24185806</v>
      </c>
      <c r="BB38">
        <v>23577973</v>
      </c>
      <c r="BC38">
        <v>22619185</v>
      </c>
    </row>
    <row r="39" spans="1:55" x14ac:dyDescent="0.3">
      <c r="A39" t="s">
        <v>902</v>
      </c>
      <c r="B39">
        <v>518917016</v>
      </c>
      <c r="C39">
        <v>523354329.70999998</v>
      </c>
      <c r="D39">
        <v>443649923</v>
      </c>
      <c r="E39">
        <v>420751529</v>
      </c>
      <c r="F39">
        <v>422588825</v>
      </c>
      <c r="G39">
        <v>375617454.25</v>
      </c>
      <c r="H39">
        <v>365135998</v>
      </c>
      <c r="I39">
        <v>369666475</v>
      </c>
      <c r="J39">
        <v>375793780</v>
      </c>
      <c r="K39">
        <v>373741617.06</v>
      </c>
      <c r="L39">
        <v>369248470</v>
      </c>
      <c r="M39">
        <v>361851524</v>
      </c>
      <c r="N39">
        <v>371137473</v>
      </c>
      <c r="O39">
        <v>371137473</v>
      </c>
      <c r="P39">
        <v>360298565.68000001</v>
      </c>
      <c r="Q39">
        <v>354826726</v>
      </c>
      <c r="R39">
        <v>341434716</v>
      </c>
      <c r="S39">
        <v>346106604</v>
      </c>
      <c r="T39">
        <v>352268052.66000003</v>
      </c>
      <c r="U39">
        <v>341104725</v>
      </c>
      <c r="V39">
        <v>326767159</v>
      </c>
      <c r="W39">
        <v>330560617</v>
      </c>
      <c r="X39">
        <v>329082938.39999998</v>
      </c>
      <c r="Y39">
        <v>315428292</v>
      </c>
      <c r="Z39">
        <v>312720996</v>
      </c>
      <c r="AA39">
        <v>314399922</v>
      </c>
      <c r="AB39">
        <v>326410045.35000002</v>
      </c>
      <c r="AC39">
        <v>300360467</v>
      </c>
      <c r="AD39">
        <v>298528771</v>
      </c>
      <c r="AE39">
        <v>302815739</v>
      </c>
      <c r="AF39">
        <v>288665481.36000001</v>
      </c>
      <c r="AG39">
        <v>277647324</v>
      </c>
      <c r="AH39">
        <v>232952921</v>
      </c>
      <c r="AI39">
        <v>73445333</v>
      </c>
      <c r="AJ39">
        <v>71798465.040000007</v>
      </c>
      <c r="AK39">
        <v>64783276</v>
      </c>
      <c r="AL39">
        <v>58586808</v>
      </c>
      <c r="AM39">
        <v>60127997</v>
      </c>
      <c r="AN39">
        <v>55340867.530000001</v>
      </c>
      <c r="AO39">
        <v>50148230</v>
      </c>
      <c r="AP39">
        <v>46666048</v>
      </c>
      <c r="AQ39">
        <v>49993426</v>
      </c>
      <c r="AR39">
        <v>47904117.07</v>
      </c>
      <c r="AS39">
        <v>43464653</v>
      </c>
      <c r="AT39">
        <v>41537792</v>
      </c>
      <c r="AU39">
        <v>45578545</v>
      </c>
      <c r="AV39">
        <v>44441462.600000001</v>
      </c>
      <c r="AW39">
        <v>39384364</v>
      </c>
      <c r="AX39">
        <v>37453699</v>
      </c>
      <c r="AY39">
        <v>39854300</v>
      </c>
      <c r="AZ39">
        <v>40158634</v>
      </c>
      <c r="BA39">
        <v>47177357</v>
      </c>
      <c r="BB39">
        <v>45157514</v>
      </c>
      <c r="BC39">
        <v>44619466</v>
      </c>
    </row>
    <row r="40" spans="1:55" x14ac:dyDescent="0.3">
      <c r="A40" t="s">
        <v>903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:55" x14ac:dyDescent="0.3">
      <c r="A41" t="s">
        <v>904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:55" s="143" customFormat="1" x14ac:dyDescent="0.3">
      <c r="A42" s="166" t="s">
        <v>905</v>
      </c>
      <c r="B42" s="161">
        <v>12628167</v>
      </c>
      <c r="C42">
        <v>1050248.6499999999</v>
      </c>
      <c r="D42">
        <v>5687622</v>
      </c>
      <c r="E42">
        <v>15860991</v>
      </c>
      <c r="F42">
        <v>3711912</v>
      </c>
      <c r="G42">
        <v>3326783.63</v>
      </c>
      <c r="H42">
        <v>8643171</v>
      </c>
      <c r="I42">
        <v>3686470</v>
      </c>
      <c r="J42">
        <v>679581</v>
      </c>
      <c r="K42">
        <v>3582583.74</v>
      </c>
      <c r="L42">
        <v>3429345</v>
      </c>
      <c r="M42">
        <v>3504730</v>
      </c>
      <c r="N42">
        <v>621407</v>
      </c>
      <c r="O42">
        <v>621407</v>
      </c>
      <c r="P42">
        <v>4325529.84</v>
      </c>
      <c r="Q42">
        <v>6738581</v>
      </c>
      <c r="R42">
        <v>7510964</v>
      </c>
      <c r="S42">
        <v>5532500</v>
      </c>
      <c r="T42">
        <v>3515916.38</v>
      </c>
      <c r="U42">
        <v>4874881</v>
      </c>
      <c r="V42">
        <v>8196947</v>
      </c>
      <c r="W42">
        <v>6670771</v>
      </c>
      <c r="X42">
        <v>11881373.16</v>
      </c>
      <c r="Y42">
        <v>13437416</v>
      </c>
      <c r="Z42">
        <v>16735857</v>
      </c>
      <c r="AA42">
        <v>4850314</v>
      </c>
      <c r="AB42">
        <v>14726390.369999999</v>
      </c>
      <c r="AC42">
        <v>5663426</v>
      </c>
      <c r="AD42">
        <v>7184521</v>
      </c>
      <c r="AE42">
        <v>3228136</v>
      </c>
      <c r="AF42">
        <v>135143340.84999999</v>
      </c>
      <c r="AG42">
        <v>186157179</v>
      </c>
      <c r="AH42">
        <v>143332789</v>
      </c>
      <c r="AI42">
        <v>22</v>
      </c>
      <c r="AJ42">
        <v>0</v>
      </c>
      <c r="AK42">
        <v>21136</v>
      </c>
      <c r="AL42">
        <v>442</v>
      </c>
      <c r="AM42">
        <v>7407</v>
      </c>
      <c r="AN42">
        <v>2173.4699999999998</v>
      </c>
      <c r="AO42">
        <v>48</v>
      </c>
      <c r="AP42">
        <v>39</v>
      </c>
      <c r="AQ42">
        <v>3197</v>
      </c>
      <c r="AR42">
        <v>0</v>
      </c>
      <c r="AS42">
        <v>0</v>
      </c>
      <c r="AT42">
        <v>0</v>
      </c>
      <c r="AU42">
        <v>17987</v>
      </c>
      <c r="AV42">
        <v>10212.02</v>
      </c>
      <c r="AW42">
        <v>11681</v>
      </c>
      <c r="AX42">
        <v>103493</v>
      </c>
      <c r="AY42">
        <v>157329</v>
      </c>
      <c r="AZ42">
        <v>167995</v>
      </c>
      <c r="BA42">
        <v>4778636</v>
      </c>
      <c r="BB42">
        <v>9403697</v>
      </c>
      <c r="BC42">
        <v>7336569</v>
      </c>
    </row>
    <row r="43" spans="1:55" x14ac:dyDescent="0.3">
      <c r="A43" t="s">
        <v>906</v>
      </c>
      <c r="B43">
        <v>81163618</v>
      </c>
      <c r="C43">
        <v>87577252.549999997</v>
      </c>
      <c r="D43">
        <v>79639564</v>
      </c>
      <c r="E43">
        <v>76196233</v>
      </c>
      <c r="F43">
        <v>86983452</v>
      </c>
      <c r="G43">
        <v>93719390.659999996</v>
      </c>
      <c r="H43">
        <v>85127764</v>
      </c>
      <c r="I43">
        <v>87288468</v>
      </c>
      <c r="J43">
        <v>89449049</v>
      </c>
      <c r="K43">
        <v>94656980.590000004</v>
      </c>
      <c r="L43">
        <v>82467836</v>
      </c>
      <c r="M43">
        <v>80515313</v>
      </c>
      <c r="N43">
        <v>84509247</v>
      </c>
      <c r="O43">
        <v>84509247</v>
      </c>
      <c r="P43">
        <v>88821472.719999999</v>
      </c>
      <c r="Q43">
        <v>80965712</v>
      </c>
      <c r="R43">
        <v>71740914</v>
      </c>
      <c r="S43">
        <v>74240246</v>
      </c>
      <c r="T43">
        <v>70002767.840000004</v>
      </c>
      <c r="U43">
        <v>60589887</v>
      </c>
      <c r="V43">
        <v>60752013</v>
      </c>
      <c r="W43">
        <v>61518930</v>
      </c>
      <c r="X43">
        <v>66266620.100000001</v>
      </c>
      <c r="Y43">
        <v>56636968</v>
      </c>
      <c r="Z43">
        <v>55686218</v>
      </c>
      <c r="AA43">
        <v>57541452</v>
      </c>
      <c r="AB43">
        <v>62830543.280000001</v>
      </c>
      <c r="AC43">
        <v>51016267</v>
      </c>
      <c r="AD43">
        <v>50667909</v>
      </c>
      <c r="AE43">
        <v>52077054</v>
      </c>
      <c r="AF43">
        <v>57710543.289999999</v>
      </c>
      <c r="AG43">
        <v>48940576</v>
      </c>
      <c r="AH43">
        <v>49722737</v>
      </c>
      <c r="AI43">
        <v>33324323</v>
      </c>
      <c r="AJ43">
        <v>34355083.479999997</v>
      </c>
      <c r="AK43">
        <v>29932997</v>
      </c>
      <c r="AL43">
        <v>26969870</v>
      </c>
      <c r="AM43">
        <v>25960787</v>
      </c>
      <c r="AN43">
        <v>24393114.289999999</v>
      </c>
      <c r="AO43">
        <v>21643360</v>
      </c>
      <c r="AP43">
        <v>20316025</v>
      </c>
      <c r="AQ43">
        <v>21310222</v>
      </c>
      <c r="AR43">
        <v>21612698.350000001</v>
      </c>
      <c r="AS43">
        <v>18280517</v>
      </c>
      <c r="AT43">
        <v>17718970</v>
      </c>
      <c r="AU43">
        <v>18481898</v>
      </c>
      <c r="AV43">
        <v>19189030.760000002</v>
      </c>
      <c r="AW43">
        <v>16632155</v>
      </c>
      <c r="AX43">
        <v>15697160</v>
      </c>
      <c r="AY43">
        <v>16262221</v>
      </c>
      <c r="AZ43">
        <v>17733297</v>
      </c>
      <c r="BA43">
        <v>25088427</v>
      </c>
      <c r="BB43">
        <v>23627856</v>
      </c>
      <c r="BC43">
        <v>23833351</v>
      </c>
    </row>
    <row r="44" spans="1:55" x14ac:dyDescent="0.3">
      <c r="A44" t="s">
        <v>872</v>
      </c>
      <c r="B44">
        <v>67037298</v>
      </c>
      <c r="C44">
        <v>87577252.549999997</v>
      </c>
      <c r="D44">
        <v>0</v>
      </c>
      <c r="E44">
        <v>0</v>
      </c>
      <c r="F44">
        <v>86983452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13549085</v>
      </c>
      <c r="O44">
        <v>13549085</v>
      </c>
      <c r="P44">
        <v>14079123.59</v>
      </c>
      <c r="Q44">
        <v>0</v>
      </c>
      <c r="R44">
        <v>0</v>
      </c>
      <c r="S44">
        <v>12367546</v>
      </c>
      <c r="T44">
        <v>0</v>
      </c>
      <c r="U44">
        <v>0</v>
      </c>
      <c r="V44">
        <v>2964255</v>
      </c>
      <c r="W44">
        <v>3006523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2976465.6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16262221</v>
      </c>
      <c r="AZ44">
        <v>17733297</v>
      </c>
      <c r="BA44">
        <v>25088427</v>
      </c>
      <c r="BB44">
        <v>23627856</v>
      </c>
      <c r="BC44">
        <v>23833351</v>
      </c>
    </row>
    <row r="45" spans="1:55" x14ac:dyDescent="0.3">
      <c r="A45" t="s">
        <v>907</v>
      </c>
      <c r="B45">
        <v>14126320</v>
      </c>
      <c r="C45">
        <v>0</v>
      </c>
      <c r="D45">
        <v>79639564</v>
      </c>
      <c r="E45">
        <v>76196233</v>
      </c>
      <c r="F45">
        <v>0</v>
      </c>
      <c r="G45">
        <v>93719390.659999996</v>
      </c>
      <c r="H45">
        <v>85127764</v>
      </c>
      <c r="I45">
        <v>87288468</v>
      </c>
      <c r="J45">
        <v>89449049</v>
      </c>
      <c r="K45">
        <v>94656980.590000004</v>
      </c>
      <c r="L45">
        <v>82467836</v>
      </c>
      <c r="M45">
        <v>80515313</v>
      </c>
      <c r="N45">
        <v>70960162</v>
      </c>
      <c r="O45">
        <v>70960162</v>
      </c>
      <c r="P45">
        <v>74742349.129999995</v>
      </c>
      <c r="Q45">
        <v>80965712</v>
      </c>
      <c r="R45">
        <v>71740914</v>
      </c>
      <c r="S45">
        <v>61872700</v>
      </c>
      <c r="T45">
        <v>70002767.840000004</v>
      </c>
      <c r="U45">
        <v>60589887</v>
      </c>
      <c r="V45">
        <v>57787758</v>
      </c>
      <c r="W45">
        <v>58512407</v>
      </c>
      <c r="X45">
        <v>66266620.100000001</v>
      </c>
      <c r="Y45">
        <v>56636968</v>
      </c>
      <c r="Z45">
        <v>55686218</v>
      </c>
      <c r="AA45">
        <v>57541452</v>
      </c>
      <c r="AB45">
        <v>62830543.280000001</v>
      </c>
      <c r="AC45">
        <v>51016267</v>
      </c>
      <c r="AD45">
        <v>50667909</v>
      </c>
      <c r="AE45">
        <v>52077054</v>
      </c>
      <c r="AF45">
        <v>54734077.700000003</v>
      </c>
      <c r="AG45">
        <v>48940576</v>
      </c>
      <c r="AH45">
        <v>49722737</v>
      </c>
      <c r="AI45">
        <v>33324323</v>
      </c>
      <c r="AJ45">
        <v>34355083.479999997</v>
      </c>
      <c r="AK45">
        <v>29932997</v>
      </c>
      <c r="AL45">
        <v>26969870</v>
      </c>
      <c r="AM45">
        <v>25960787</v>
      </c>
      <c r="AN45">
        <v>24393114.289999999</v>
      </c>
      <c r="AO45">
        <v>21643360</v>
      </c>
      <c r="AP45">
        <v>20316025</v>
      </c>
      <c r="AQ45">
        <v>21310222</v>
      </c>
      <c r="AR45">
        <v>21612698.350000001</v>
      </c>
      <c r="AS45">
        <v>18280517</v>
      </c>
      <c r="AT45">
        <v>17718970</v>
      </c>
      <c r="AU45">
        <v>18481898</v>
      </c>
      <c r="AV45">
        <v>19189030.760000002</v>
      </c>
      <c r="AW45">
        <v>16632155</v>
      </c>
      <c r="AX45">
        <v>15697160</v>
      </c>
      <c r="AY45">
        <v>0</v>
      </c>
      <c r="AZ45">
        <v>0</v>
      </c>
      <c r="BA45">
        <v>0</v>
      </c>
      <c r="BB45">
        <v>0</v>
      </c>
      <c r="BC45">
        <v>0</v>
      </c>
    </row>
    <row r="46" spans="1:55" s="143" customFormat="1" x14ac:dyDescent="0.3">
      <c r="A46" s="166" t="s">
        <v>908</v>
      </c>
      <c r="B46" s="161">
        <v>6268</v>
      </c>
      <c r="C46">
        <v>6007.42</v>
      </c>
      <c r="D46">
        <v>6331</v>
      </c>
      <c r="E46">
        <v>14827</v>
      </c>
      <c r="F46">
        <v>15682</v>
      </c>
      <c r="G46">
        <v>14473.92</v>
      </c>
      <c r="H46">
        <v>14684</v>
      </c>
      <c r="I46">
        <v>9223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813734</v>
      </c>
      <c r="BB46">
        <v>494736</v>
      </c>
      <c r="BC46">
        <v>0</v>
      </c>
    </row>
    <row r="47" spans="1:55" x14ac:dyDescent="0.3">
      <c r="A47" t="s">
        <v>872</v>
      </c>
      <c r="B47">
        <v>6268</v>
      </c>
      <c r="C47">
        <v>6007.42</v>
      </c>
      <c r="D47">
        <v>6331</v>
      </c>
      <c r="E47">
        <v>14827</v>
      </c>
      <c r="F47">
        <v>15682</v>
      </c>
      <c r="G47">
        <v>14473.92</v>
      </c>
      <c r="H47">
        <v>14684</v>
      </c>
      <c r="I47">
        <v>9223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</row>
    <row r="48" spans="1:55" x14ac:dyDescent="0.3">
      <c r="A48" t="s">
        <v>909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813734</v>
      </c>
      <c r="BB48">
        <v>494736</v>
      </c>
      <c r="BC48">
        <v>0</v>
      </c>
    </row>
    <row r="49" spans="1:55" s="143" customFormat="1" x14ac:dyDescent="0.3">
      <c r="A49" s="166" t="s">
        <v>910</v>
      </c>
      <c r="B49" s="161">
        <v>10569648</v>
      </c>
      <c r="C49">
        <v>19825347.129999999</v>
      </c>
      <c r="D49">
        <v>39490263</v>
      </c>
      <c r="E49">
        <v>33611204</v>
      </c>
      <c r="F49">
        <v>26804520</v>
      </c>
      <c r="G49">
        <v>12528488.57</v>
      </c>
      <c r="H49">
        <v>1629428</v>
      </c>
      <c r="I49">
        <v>13562991</v>
      </c>
      <c r="J49">
        <v>12023275</v>
      </c>
      <c r="K49">
        <v>23088776.829999998</v>
      </c>
      <c r="L49">
        <v>37288372</v>
      </c>
      <c r="M49">
        <v>25363115</v>
      </c>
      <c r="N49">
        <v>27844315</v>
      </c>
      <c r="O49">
        <v>27844315</v>
      </c>
      <c r="P49">
        <v>16778562.129999999</v>
      </c>
      <c r="Q49">
        <v>10506511</v>
      </c>
      <c r="R49">
        <v>16857439</v>
      </c>
      <c r="S49">
        <v>14357480</v>
      </c>
      <c r="T49">
        <v>27937000</v>
      </c>
      <c r="U49">
        <v>31778200</v>
      </c>
      <c r="V49">
        <v>25427300</v>
      </c>
      <c r="W49">
        <v>25427300</v>
      </c>
      <c r="X49">
        <v>11841200</v>
      </c>
      <c r="Y49">
        <v>0</v>
      </c>
      <c r="Z49">
        <v>0</v>
      </c>
      <c r="AA49">
        <v>5733000</v>
      </c>
      <c r="AB49">
        <v>4914000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100924</v>
      </c>
      <c r="BB49">
        <v>412639</v>
      </c>
      <c r="BC49">
        <v>0</v>
      </c>
    </row>
    <row r="50" spans="1:55" x14ac:dyDescent="0.3">
      <c r="A50" t="s">
        <v>911</v>
      </c>
      <c r="B50">
        <v>2335638</v>
      </c>
      <c r="C50">
        <v>5324505.82</v>
      </c>
      <c r="D50">
        <v>5326821</v>
      </c>
      <c r="E50">
        <v>3306825</v>
      </c>
      <c r="F50">
        <v>3254268</v>
      </c>
      <c r="G50">
        <v>238688.57</v>
      </c>
      <c r="H50">
        <v>129428</v>
      </c>
      <c r="I50">
        <v>134791</v>
      </c>
      <c r="J50">
        <v>95075</v>
      </c>
      <c r="K50">
        <v>94476.83</v>
      </c>
      <c r="L50">
        <v>2047072</v>
      </c>
      <c r="M50">
        <v>2050015</v>
      </c>
      <c r="N50">
        <v>2031215</v>
      </c>
      <c r="O50">
        <v>2031215</v>
      </c>
      <c r="P50">
        <v>2031562.13</v>
      </c>
      <c r="Q50">
        <v>2006511</v>
      </c>
      <c r="R50">
        <v>2006539</v>
      </c>
      <c r="S50">
        <v>2006580</v>
      </c>
      <c r="T50">
        <v>2000000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5733000</v>
      </c>
      <c r="AB50">
        <v>4914000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</row>
    <row r="51" spans="1:55" x14ac:dyDescent="0.3">
      <c r="A51" t="s">
        <v>909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100924</v>
      </c>
      <c r="BB51">
        <v>412639</v>
      </c>
      <c r="BC51">
        <v>0</v>
      </c>
    </row>
    <row r="52" spans="1:55" x14ac:dyDescent="0.3">
      <c r="A52" t="s">
        <v>912</v>
      </c>
      <c r="B52">
        <v>8234010</v>
      </c>
      <c r="C52">
        <v>14500841.300000001</v>
      </c>
      <c r="D52">
        <v>25289330</v>
      </c>
      <c r="E52">
        <v>22052162</v>
      </c>
      <c r="F52">
        <v>23550252</v>
      </c>
      <c r="G52">
        <v>12289800</v>
      </c>
      <c r="H52">
        <v>1500000</v>
      </c>
      <c r="I52">
        <v>13428200</v>
      </c>
      <c r="J52">
        <v>11928200</v>
      </c>
      <c r="K52">
        <v>22994300</v>
      </c>
      <c r="L52">
        <v>35241300</v>
      </c>
      <c r="M52">
        <v>23313100</v>
      </c>
      <c r="N52">
        <v>25813100</v>
      </c>
      <c r="O52">
        <v>25813100</v>
      </c>
      <c r="P52">
        <v>14747000</v>
      </c>
      <c r="Q52">
        <v>8500000</v>
      </c>
      <c r="R52">
        <v>14850900</v>
      </c>
      <c r="S52">
        <v>12350900</v>
      </c>
      <c r="T52">
        <v>25937000</v>
      </c>
      <c r="U52">
        <v>31778200</v>
      </c>
      <c r="V52">
        <v>25427300</v>
      </c>
      <c r="W52">
        <v>25427300</v>
      </c>
      <c r="X52">
        <v>11841200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</row>
    <row r="53" spans="1:55" x14ac:dyDescent="0.3">
      <c r="A53" t="s">
        <v>913</v>
      </c>
      <c r="B53">
        <v>0</v>
      </c>
      <c r="C53">
        <v>0</v>
      </c>
      <c r="D53">
        <v>8874112</v>
      </c>
      <c r="E53">
        <v>8252217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</row>
    <row r="54" spans="1:55" x14ac:dyDescent="0.3">
      <c r="A54" t="s">
        <v>914</v>
      </c>
      <c r="B54">
        <v>367375</v>
      </c>
      <c r="C54">
        <v>4387302.37</v>
      </c>
      <c r="D54">
        <v>601838</v>
      </c>
      <c r="E54">
        <v>2031789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</row>
    <row r="55" spans="1:55" x14ac:dyDescent="0.3">
      <c r="A55" t="s">
        <v>915</v>
      </c>
      <c r="B55">
        <v>964507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</row>
    <row r="56" spans="1:55" x14ac:dyDescent="0.3">
      <c r="A56" t="s">
        <v>916</v>
      </c>
      <c r="B56">
        <v>964507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</row>
    <row r="57" spans="1:55" x14ac:dyDescent="0.3">
      <c r="A57" t="s">
        <v>917</v>
      </c>
      <c r="B57">
        <v>7301479</v>
      </c>
      <c r="C57">
        <v>7400519.6900000004</v>
      </c>
      <c r="D57">
        <v>0</v>
      </c>
      <c r="E57">
        <v>0</v>
      </c>
      <c r="F57">
        <v>7216603</v>
      </c>
      <c r="G57">
        <v>92346.9</v>
      </c>
      <c r="H57">
        <v>90269</v>
      </c>
      <c r="I57">
        <v>91062</v>
      </c>
      <c r="J57">
        <v>98033</v>
      </c>
      <c r="K57">
        <v>106205.92</v>
      </c>
      <c r="L57">
        <v>115512</v>
      </c>
      <c r="M57">
        <v>122168</v>
      </c>
      <c r="N57">
        <v>120645</v>
      </c>
      <c r="O57">
        <v>120645</v>
      </c>
      <c r="P57">
        <v>118346.6</v>
      </c>
      <c r="Q57">
        <v>116879</v>
      </c>
      <c r="R57">
        <v>115356</v>
      </c>
      <c r="S57">
        <v>109434</v>
      </c>
      <c r="T57">
        <v>101129.26</v>
      </c>
      <c r="U57">
        <v>97430</v>
      </c>
      <c r="V57">
        <v>83485</v>
      </c>
      <c r="W57">
        <v>81752</v>
      </c>
      <c r="X57">
        <v>80187.199999999997</v>
      </c>
      <c r="Y57">
        <v>73644</v>
      </c>
      <c r="Z57">
        <v>63698</v>
      </c>
      <c r="AA57">
        <v>62326</v>
      </c>
      <c r="AB57">
        <v>60800.25</v>
      </c>
      <c r="AC57">
        <v>54484</v>
      </c>
      <c r="AD57">
        <v>35946</v>
      </c>
      <c r="AE57">
        <v>33019</v>
      </c>
      <c r="AF57">
        <v>27870.15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</row>
    <row r="58" spans="1:55" x14ac:dyDescent="0.3">
      <c r="A58" t="s">
        <v>918</v>
      </c>
      <c r="B58">
        <v>1664564</v>
      </c>
      <c r="C58">
        <v>1210134.52</v>
      </c>
      <c r="D58">
        <v>712685</v>
      </c>
      <c r="E58">
        <v>1539619</v>
      </c>
      <c r="F58">
        <v>2379044</v>
      </c>
      <c r="G58">
        <v>1532910.48</v>
      </c>
      <c r="H58">
        <v>863847</v>
      </c>
      <c r="I58">
        <v>1612105</v>
      </c>
      <c r="J58">
        <v>2317129</v>
      </c>
      <c r="K58">
        <v>1394812.44</v>
      </c>
      <c r="L58">
        <v>825832</v>
      </c>
      <c r="M58">
        <v>1596932</v>
      </c>
      <c r="N58">
        <v>2140516</v>
      </c>
      <c r="O58">
        <v>2140516</v>
      </c>
      <c r="P58">
        <v>1206249.75</v>
      </c>
      <c r="Q58">
        <v>716912</v>
      </c>
      <c r="R58">
        <v>1364987</v>
      </c>
      <c r="S58">
        <v>1772975</v>
      </c>
      <c r="T58">
        <v>1063027.99</v>
      </c>
      <c r="U58">
        <v>586128</v>
      </c>
      <c r="V58">
        <v>1326429</v>
      </c>
      <c r="W58">
        <v>1841638</v>
      </c>
      <c r="X58">
        <v>1131906.7</v>
      </c>
      <c r="Y58">
        <v>561626</v>
      </c>
      <c r="Z58">
        <v>1100092</v>
      </c>
      <c r="AA58">
        <v>1387835</v>
      </c>
      <c r="AB58">
        <v>793053.48</v>
      </c>
      <c r="AC58">
        <v>479209</v>
      </c>
      <c r="AD58">
        <v>1012115</v>
      </c>
      <c r="AE58">
        <v>1053274</v>
      </c>
      <c r="AF58">
        <v>633641.15</v>
      </c>
      <c r="AG58">
        <v>326886</v>
      </c>
      <c r="AH58">
        <v>1471469</v>
      </c>
      <c r="AI58">
        <v>1811710</v>
      </c>
      <c r="AJ58">
        <v>1205160.28</v>
      </c>
      <c r="AK58">
        <v>655507</v>
      </c>
      <c r="AL58">
        <v>1323036</v>
      </c>
      <c r="AM58">
        <v>1842242</v>
      </c>
      <c r="AN58">
        <v>1138285.19</v>
      </c>
      <c r="AO58">
        <v>739216</v>
      </c>
      <c r="AP58">
        <v>1504125</v>
      </c>
      <c r="AQ58">
        <v>1866237</v>
      </c>
      <c r="AR58">
        <v>1090390.26</v>
      </c>
      <c r="AS58">
        <v>542492</v>
      </c>
      <c r="AT58">
        <v>1092593</v>
      </c>
      <c r="AU58">
        <v>1239871</v>
      </c>
      <c r="AV58">
        <v>683812.76</v>
      </c>
      <c r="AW58">
        <v>415884</v>
      </c>
      <c r="AX58">
        <v>819917</v>
      </c>
      <c r="AY58">
        <v>0</v>
      </c>
      <c r="AZ58">
        <v>0</v>
      </c>
      <c r="BA58">
        <v>0</v>
      </c>
      <c r="BB58">
        <v>0</v>
      </c>
      <c r="BC58">
        <v>0</v>
      </c>
    </row>
    <row r="59" spans="1:55" x14ac:dyDescent="0.3">
      <c r="A59" t="s">
        <v>919</v>
      </c>
      <c r="B59">
        <v>863383</v>
      </c>
      <c r="C59">
        <v>1925836.49</v>
      </c>
      <c r="D59">
        <v>1078214</v>
      </c>
      <c r="E59">
        <v>1798847</v>
      </c>
      <c r="F59">
        <v>1883059</v>
      </c>
      <c r="G59">
        <v>1702761.56</v>
      </c>
      <c r="H59">
        <v>1193312</v>
      </c>
      <c r="I59">
        <v>987752</v>
      </c>
      <c r="J59">
        <v>995900</v>
      </c>
      <c r="K59">
        <v>922328.43</v>
      </c>
      <c r="L59">
        <v>880269</v>
      </c>
      <c r="M59">
        <v>850841</v>
      </c>
      <c r="N59">
        <v>896443</v>
      </c>
      <c r="O59">
        <v>896443</v>
      </c>
      <c r="P59">
        <v>856797.85</v>
      </c>
      <c r="Q59">
        <v>923189</v>
      </c>
      <c r="R59">
        <v>848791</v>
      </c>
      <c r="S59">
        <v>926190</v>
      </c>
      <c r="T59">
        <v>11198268.85</v>
      </c>
      <c r="U59">
        <v>11382325</v>
      </c>
      <c r="V59">
        <v>9500654</v>
      </c>
      <c r="W59">
        <v>9618905</v>
      </c>
      <c r="X59">
        <v>9929748.9100000001</v>
      </c>
      <c r="Y59">
        <v>9988495</v>
      </c>
      <c r="Z59">
        <v>8277962</v>
      </c>
      <c r="AA59">
        <v>8325072</v>
      </c>
      <c r="AB59">
        <v>8690013.4499999993</v>
      </c>
      <c r="AC59">
        <v>8036039</v>
      </c>
      <c r="AD59">
        <v>6641588</v>
      </c>
      <c r="AE59">
        <v>7010023</v>
      </c>
      <c r="AF59">
        <v>7282882.0300000003</v>
      </c>
      <c r="AG59">
        <v>6802342</v>
      </c>
      <c r="AH59">
        <v>5718263</v>
      </c>
      <c r="AI59">
        <v>4012008</v>
      </c>
      <c r="AJ59">
        <v>5464456.6600000001</v>
      </c>
      <c r="AK59">
        <v>6274559</v>
      </c>
      <c r="AL59">
        <v>5256022</v>
      </c>
      <c r="AM59">
        <v>4515671</v>
      </c>
      <c r="AN59">
        <v>4945513.13</v>
      </c>
      <c r="AO59">
        <v>4625333</v>
      </c>
      <c r="AP59">
        <v>4098658</v>
      </c>
      <c r="AQ59">
        <v>3970372</v>
      </c>
      <c r="AR59">
        <v>4666237.96</v>
      </c>
      <c r="AS59">
        <v>4072894</v>
      </c>
      <c r="AT59">
        <v>3705999</v>
      </c>
      <c r="AU59">
        <v>3359042</v>
      </c>
      <c r="AV59">
        <v>3686961.12</v>
      </c>
      <c r="AW59">
        <v>2628395</v>
      </c>
      <c r="AX59">
        <v>2569112</v>
      </c>
      <c r="AY59">
        <v>3567675</v>
      </c>
      <c r="AZ59">
        <v>3774453</v>
      </c>
      <c r="BA59">
        <v>7183730</v>
      </c>
      <c r="BB59">
        <v>4520888</v>
      </c>
      <c r="BC59">
        <v>4477357</v>
      </c>
    </row>
    <row r="60" spans="1:55" x14ac:dyDescent="0.3">
      <c r="A60" t="s">
        <v>920</v>
      </c>
      <c r="B60">
        <v>115529009</v>
      </c>
      <c r="C60">
        <v>123382648.81999999</v>
      </c>
      <c r="D60">
        <v>127216517</v>
      </c>
      <c r="E60">
        <v>131053510</v>
      </c>
      <c r="F60">
        <v>128994272</v>
      </c>
      <c r="G60">
        <v>112917155.70999999</v>
      </c>
      <c r="H60">
        <v>97562475</v>
      </c>
      <c r="I60">
        <v>107238071</v>
      </c>
      <c r="J60">
        <v>105562967</v>
      </c>
      <c r="K60">
        <v>123751687.94</v>
      </c>
      <c r="L60">
        <v>125007166</v>
      </c>
      <c r="M60">
        <v>111953099</v>
      </c>
      <c r="N60">
        <v>116132573</v>
      </c>
      <c r="O60">
        <v>116132573</v>
      </c>
      <c r="P60">
        <v>112106958.88</v>
      </c>
      <c r="Q60">
        <v>99967784</v>
      </c>
      <c r="R60">
        <v>98438451</v>
      </c>
      <c r="S60">
        <v>96938825</v>
      </c>
      <c r="T60">
        <v>113818110.31</v>
      </c>
      <c r="U60">
        <v>109308851</v>
      </c>
      <c r="V60">
        <v>105286828</v>
      </c>
      <c r="W60">
        <v>105159296</v>
      </c>
      <c r="X60">
        <v>101131036.06</v>
      </c>
      <c r="Y60">
        <v>80698149</v>
      </c>
      <c r="Z60">
        <v>81863827</v>
      </c>
      <c r="AA60">
        <v>77899999</v>
      </c>
      <c r="AB60">
        <v>92014800.829999998</v>
      </c>
      <c r="AC60">
        <v>65249425</v>
      </c>
      <c r="AD60">
        <v>65542079</v>
      </c>
      <c r="AE60">
        <v>63401506</v>
      </c>
      <c r="AF60">
        <v>200798277.47999999</v>
      </c>
      <c r="AG60">
        <v>242226983</v>
      </c>
      <c r="AH60">
        <v>200245258</v>
      </c>
      <c r="AI60">
        <v>39148063</v>
      </c>
      <c r="AJ60">
        <v>41024700.43</v>
      </c>
      <c r="AK60">
        <v>36884199</v>
      </c>
      <c r="AL60">
        <v>33549370</v>
      </c>
      <c r="AM60">
        <v>32326107</v>
      </c>
      <c r="AN60">
        <v>30479086.079999998</v>
      </c>
      <c r="AO60">
        <v>27007957</v>
      </c>
      <c r="AP60">
        <v>25918847</v>
      </c>
      <c r="AQ60">
        <v>27150028</v>
      </c>
      <c r="AR60">
        <v>27369326.57</v>
      </c>
      <c r="AS60">
        <v>22895903</v>
      </c>
      <c r="AT60">
        <v>22517562</v>
      </c>
      <c r="AU60">
        <v>23098798</v>
      </c>
      <c r="AV60">
        <v>23570016.670000002</v>
      </c>
      <c r="AW60">
        <v>19688115</v>
      </c>
      <c r="AX60">
        <v>19189682</v>
      </c>
      <c r="AY60">
        <v>19987225</v>
      </c>
      <c r="AZ60">
        <v>21675745</v>
      </c>
      <c r="BA60">
        <v>37965451</v>
      </c>
      <c r="BB60">
        <v>38459816</v>
      </c>
      <c r="BC60">
        <v>35647277</v>
      </c>
    </row>
    <row r="61" spans="1:55" x14ac:dyDescent="0.3">
      <c r="A61" t="s">
        <v>921</v>
      </c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:55" s="143" customFormat="1" x14ac:dyDescent="0.3">
      <c r="A62" s="167" t="s">
        <v>922</v>
      </c>
      <c r="B62" s="163">
        <v>222521679</v>
      </c>
      <c r="C62">
        <v>221502551.21000001</v>
      </c>
      <c r="D62">
        <v>142072785</v>
      </c>
      <c r="E62">
        <v>122232436</v>
      </c>
      <c r="F62">
        <v>114954030</v>
      </c>
      <c r="G62">
        <v>129193061.48</v>
      </c>
      <c r="H62">
        <v>140144762</v>
      </c>
      <c r="I62">
        <v>140218194</v>
      </c>
      <c r="J62">
        <v>141891689</v>
      </c>
      <c r="K62">
        <v>126893493.59</v>
      </c>
      <c r="L62">
        <v>126955935</v>
      </c>
      <c r="M62">
        <v>137013325</v>
      </c>
      <c r="N62">
        <v>137043628</v>
      </c>
      <c r="O62">
        <v>137043628</v>
      </c>
      <c r="P62">
        <v>145127987.16</v>
      </c>
      <c r="Q62">
        <v>157283423</v>
      </c>
      <c r="R62">
        <v>160502284</v>
      </c>
      <c r="S62">
        <v>162215555</v>
      </c>
      <c r="T62">
        <v>156807034.69999999</v>
      </c>
      <c r="U62">
        <v>164434178</v>
      </c>
      <c r="V62">
        <v>158572700</v>
      </c>
      <c r="W62">
        <v>158572700</v>
      </c>
      <c r="X62">
        <v>165158800</v>
      </c>
      <c r="Y62">
        <v>175000000</v>
      </c>
      <c r="Z62">
        <v>175000000</v>
      </c>
      <c r="AA62">
        <v>176867881</v>
      </c>
      <c r="AB62">
        <v>193605311.38999999</v>
      </c>
      <c r="AC62">
        <v>197152345</v>
      </c>
      <c r="AD62">
        <v>198036797</v>
      </c>
      <c r="AE62">
        <v>198675242</v>
      </c>
      <c r="AF62">
        <v>50000000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2036947</v>
      </c>
      <c r="BB62">
        <v>0</v>
      </c>
      <c r="BC62">
        <v>734061</v>
      </c>
    </row>
    <row r="63" spans="1:55" x14ac:dyDescent="0.3">
      <c r="A63" t="s">
        <v>911</v>
      </c>
      <c r="B63">
        <v>67136939</v>
      </c>
      <c r="C63">
        <v>83007576.75</v>
      </c>
      <c r="D63">
        <v>3583333</v>
      </c>
      <c r="E63">
        <v>5486808</v>
      </c>
      <c r="F63">
        <v>5705161</v>
      </c>
      <c r="G63">
        <v>8599261.4800000004</v>
      </c>
      <c r="H63">
        <v>8761162</v>
      </c>
      <c r="I63">
        <v>8834594</v>
      </c>
      <c r="J63">
        <v>9008089</v>
      </c>
      <c r="K63">
        <v>9009893.5899999999</v>
      </c>
      <c r="L63">
        <v>9072335</v>
      </c>
      <c r="M63">
        <v>7201525</v>
      </c>
      <c r="N63">
        <v>7231828</v>
      </c>
      <c r="O63">
        <v>7231828</v>
      </c>
      <c r="P63">
        <v>4250087.16</v>
      </c>
      <c r="Q63">
        <v>4273723</v>
      </c>
      <c r="R63">
        <v>4280484</v>
      </c>
      <c r="S63">
        <v>3493755</v>
      </c>
      <c r="T63">
        <v>2585234.7000000002</v>
      </c>
      <c r="U63">
        <v>4212378</v>
      </c>
      <c r="V63">
        <v>4000000</v>
      </c>
      <c r="W63">
        <v>4000000</v>
      </c>
      <c r="X63">
        <v>4000000</v>
      </c>
      <c r="Y63">
        <v>2000000</v>
      </c>
      <c r="Z63">
        <v>2000000</v>
      </c>
      <c r="AA63">
        <v>16867881</v>
      </c>
      <c r="AB63">
        <v>38301130.600000001</v>
      </c>
      <c r="AC63">
        <v>51829381</v>
      </c>
      <c r="AD63">
        <v>92695260</v>
      </c>
      <c r="AE63">
        <v>93303490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</row>
    <row r="64" spans="1:55" x14ac:dyDescent="0.3">
      <c r="A64" t="s">
        <v>909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734061</v>
      </c>
    </row>
    <row r="65" spans="1:55" x14ac:dyDescent="0.3">
      <c r="A65" t="s">
        <v>912</v>
      </c>
      <c r="B65">
        <v>155384740</v>
      </c>
      <c r="C65">
        <v>138494974.46000001</v>
      </c>
      <c r="D65">
        <v>138489452</v>
      </c>
      <c r="E65">
        <v>116745628</v>
      </c>
      <c r="F65">
        <v>109248869</v>
      </c>
      <c r="G65">
        <v>120593800</v>
      </c>
      <c r="H65">
        <v>131383600</v>
      </c>
      <c r="I65">
        <v>131383600</v>
      </c>
      <c r="J65">
        <v>132883600</v>
      </c>
      <c r="K65">
        <v>117883600</v>
      </c>
      <c r="L65">
        <v>117883600</v>
      </c>
      <c r="M65">
        <v>129811800</v>
      </c>
      <c r="N65">
        <v>129811800</v>
      </c>
      <c r="O65">
        <v>129811800</v>
      </c>
      <c r="P65">
        <v>140877900</v>
      </c>
      <c r="Q65">
        <v>153009700</v>
      </c>
      <c r="R65">
        <v>156221800</v>
      </c>
      <c r="S65">
        <v>158721800</v>
      </c>
      <c r="T65">
        <v>154221800</v>
      </c>
      <c r="U65">
        <v>160221800</v>
      </c>
      <c r="V65">
        <v>154572700</v>
      </c>
      <c r="W65">
        <v>154572700</v>
      </c>
      <c r="X65">
        <v>161158800</v>
      </c>
      <c r="Y65">
        <v>173000000</v>
      </c>
      <c r="Z65">
        <v>173000000</v>
      </c>
      <c r="AA65">
        <v>160000000</v>
      </c>
      <c r="AB65">
        <v>140000000</v>
      </c>
      <c r="AC65">
        <v>130000000</v>
      </c>
      <c r="AD65">
        <v>90000000</v>
      </c>
      <c r="AE65">
        <v>90000000</v>
      </c>
      <c r="AF65">
        <v>50000000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</row>
    <row r="66" spans="1:55" x14ac:dyDescent="0.3">
      <c r="A66" t="s">
        <v>923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15304180.789999999</v>
      </c>
      <c r="AC66">
        <v>15322964</v>
      </c>
      <c r="AD66">
        <v>15341537</v>
      </c>
      <c r="AE66">
        <v>15371752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2036947</v>
      </c>
      <c r="BB66">
        <v>0</v>
      </c>
      <c r="BC66">
        <v>0</v>
      </c>
    </row>
    <row r="67" spans="1:55" x14ac:dyDescent="0.3">
      <c r="A67" t="s">
        <v>924</v>
      </c>
      <c r="B67">
        <v>42515986</v>
      </c>
      <c r="C67">
        <v>43182892.259999998</v>
      </c>
      <c r="D67">
        <v>0</v>
      </c>
      <c r="E67">
        <v>0</v>
      </c>
      <c r="F67">
        <v>41527703</v>
      </c>
      <c r="G67">
        <v>549429.78</v>
      </c>
      <c r="H67">
        <v>534884</v>
      </c>
      <c r="I67">
        <v>555512</v>
      </c>
      <c r="J67">
        <v>569950</v>
      </c>
      <c r="K67">
        <v>592139.81000000006</v>
      </c>
      <c r="L67">
        <v>613848</v>
      </c>
      <c r="M67">
        <v>636425</v>
      </c>
      <c r="N67">
        <v>664746</v>
      </c>
      <c r="O67">
        <v>664746</v>
      </c>
      <c r="P67">
        <v>687562.12</v>
      </c>
      <c r="Q67">
        <v>715894</v>
      </c>
      <c r="R67">
        <v>744352</v>
      </c>
      <c r="S67">
        <v>726728</v>
      </c>
      <c r="T67">
        <v>744891.78</v>
      </c>
      <c r="U67">
        <v>760895</v>
      </c>
      <c r="V67">
        <v>485092</v>
      </c>
      <c r="W67">
        <v>505429</v>
      </c>
      <c r="X67">
        <v>524822.44999999995</v>
      </c>
      <c r="Y67">
        <v>517122</v>
      </c>
      <c r="Z67">
        <v>446422</v>
      </c>
      <c r="AA67">
        <v>461437</v>
      </c>
      <c r="AB67">
        <v>477979.2</v>
      </c>
      <c r="AC67">
        <v>470446</v>
      </c>
      <c r="AD67">
        <v>314286</v>
      </c>
      <c r="AE67">
        <v>260406</v>
      </c>
      <c r="AF67">
        <v>165512.44</v>
      </c>
      <c r="AG67">
        <v>169131</v>
      </c>
      <c r="AH67">
        <v>92180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</row>
    <row r="68" spans="1:55" x14ac:dyDescent="0.3">
      <c r="A68" t="s">
        <v>925</v>
      </c>
      <c r="B68">
        <v>3588903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</row>
    <row r="69" spans="1:55" x14ac:dyDescent="0.3">
      <c r="A69" t="s">
        <v>926</v>
      </c>
      <c r="B69">
        <v>3588903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</row>
    <row r="70" spans="1:55" x14ac:dyDescent="0.3">
      <c r="A70" t="s">
        <v>927</v>
      </c>
      <c r="B70">
        <v>5185041</v>
      </c>
      <c r="C70">
        <v>5085198.79</v>
      </c>
      <c r="D70">
        <v>5127451</v>
      </c>
      <c r="E70">
        <v>5026928</v>
      </c>
      <c r="F70">
        <v>4939432</v>
      </c>
      <c r="G70">
        <v>4842898.78</v>
      </c>
      <c r="H70">
        <v>4436964</v>
      </c>
      <c r="I70">
        <v>4345350</v>
      </c>
      <c r="J70">
        <v>3439998</v>
      </c>
      <c r="K70">
        <v>3368249.86</v>
      </c>
      <c r="L70">
        <v>3075378</v>
      </c>
      <c r="M70">
        <v>2984447</v>
      </c>
      <c r="N70">
        <v>2889560</v>
      </c>
      <c r="O70">
        <v>2889560</v>
      </c>
      <c r="P70">
        <v>2787297.9</v>
      </c>
      <c r="Q70">
        <v>2757910</v>
      </c>
      <c r="R70">
        <v>2680574</v>
      </c>
      <c r="S70">
        <v>2612403</v>
      </c>
      <c r="T70">
        <v>2521712.54</v>
      </c>
      <c r="U70">
        <v>2474910</v>
      </c>
      <c r="V70">
        <v>2253367</v>
      </c>
      <c r="W70">
        <v>2180176</v>
      </c>
      <c r="X70">
        <v>2099493.17</v>
      </c>
      <c r="Y70">
        <v>2051255</v>
      </c>
      <c r="Z70">
        <v>1851272</v>
      </c>
      <c r="AA70">
        <v>1775969</v>
      </c>
      <c r="AB70">
        <v>1709914.33</v>
      </c>
      <c r="AC70">
        <v>1609861</v>
      </c>
      <c r="AD70">
        <v>1558996</v>
      </c>
      <c r="AE70">
        <v>1504691</v>
      </c>
      <c r="AF70">
        <v>1485751.56</v>
      </c>
      <c r="AG70">
        <v>1409275</v>
      </c>
      <c r="AH70">
        <v>1357178</v>
      </c>
      <c r="AI70">
        <v>999626</v>
      </c>
      <c r="AJ70">
        <v>954915.95</v>
      </c>
      <c r="AK70">
        <v>887329</v>
      </c>
      <c r="AL70">
        <v>828500</v>
      </c>
      <c r="AM70">
        <v>795498</v>
      </c>
      <c r="AN70">
        <v>757878.42</v>
      </c>
      <c r="AO70">
        <v>689769</v>
      </c>
      <c r="AP70">
        <v>622089</v>
      </c>
      <c r="AQ70">
        <v>570132</v>
      </c>
      <c r="AR70">
        <v>493400.58</v>
      </c>
      <c r="AS70">
        <v>370558</v>
      </c>
      <c r="AT70">
        <v>320212</v>
      </c>
      <c r="AU70">
        <v>298202</v>
      </c>
      <c r="AV70">
        <v>275976.74</v>
      </c>
      <c r="AW70">
        <v>255810</v>
      </c>
      <c r="AX70">
        <v>237662</v>
      </c>
      <c r="AY70">
        <v>0</v>
      </c>
      <c r="AZ70">
        <v>0</v>
      </c>
      <c r="BA70">
        <v>0</v>
      </c>
      <c r="BB70">
        <v>0</v>
      </c>
      <c r="BC70">
        <v>0</v>
      </c>
    </row>
    <row r="71" spans="1:55" x14ac:dyDescent="0.3">
      <c r="A71" t="s">
        <v>928</v>
      </c>
      <c r="B71">
        <v>14938927</v>
      </c>
      <c r="C71">
        <v>14946902.82</v>
      </c>
      <c r="D71">
        <v>14958256</v>
      </c>
      <c r="E71">
        <v>14965778</v>
      </c>
      <c r="F71">
        <v>14983919</v>
      </c>
      <c r="G71">
        <v>15003566.59</v>
      </c>
      <c r="H71">
        <v>15023402</v>
      </c>
      <c r="I71">
        <v>15046221</v>
      </c>
      <c r="J71">
        <v>15067174</v>
      </c>
      <c r="K71">
        <v>15087901.68</v>
      </c>
      <c r="L71">
        <v>15108626</v>
      </c>
      <c r="M71">
        <v>15137593</v>
      </c>
      <c r="N71">
        <v>15149999</v>
      </c>
      <c r="O71">
        <v>15149999</v>
      </c>
      <c r="P71">
        <v>15170073.34</v>
      </c>
      <c r="Q71">
        <v>15191078</v>
      </c>
      <c r="R71">
        <v>15211306</v>
      </c>
      <c r="S71">
        <v>15213782</v>
      </c>
      <c r="T71">
        <v>15154065.09</v>
      </c>
      <c r="U71">
        <v>15173222</v>
      </c>
      <c r="V71">
        <v>15191985</v>
      </c>
      <c r="W71">
        <v>15210797</v>
      </c>
      <c r="X71">
        <v>15229399.73</v>
      </c>
      <c r="Y71">
        <v>15248265</v>
      </c>
      <c r="Z71">
        <v>15266704</v>
      </c>
      <c r="AA71">
        <v>15285418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</row>
    <row r="72" spans="1:55" x14ac:dyDescent="0.3">
      <c r="A72" t="s">
        <v>929</v>
      </c>
      <c r="B72">
        <v>28601</v>
      </c>
      <c r="C72">
        <v>3659105.88</v>
      </c>
      <c r="D72">
        <v>46509887</v>
      </c>
      <c r="E72">
        <v>46254465</v>
      </c>
      <c r="F72">
        <v>3979718</v>
      </c>
      <c r="G72">
        <v>4743545.41</v>
      </c>
      <c r="H72">
        <v>4623544</v>
      </c>
      <c r="I72">
        <v>4439412</v>
      </c>
      <c r="J72">
        <v>4336488</v>
      </c>
      <c r="K72">
        <v>4229459.32</v>
      </c>
      <c r="L72">
        <v>4175491</v>
      </c>
      <c r="M72">
        <v>4078074</v>
      </c>
      <c r="N72">
        <v>3988575</v>
      </c>
      <c r="O72">
        <v>3988575</v>
      </c>
      <c r="P72">
        <v>4189906.01</v>
      </c>
      <c r="Q72">
        <v>3995937</v>
      </c>
      <c r="R72">
        <v>3898294</v>
      </c>
      <c r="S72">
        <v>3994500</v>
      </c>
      <c r="T72">
        <v>3619034.13</v>
      </c>
      <c r="U72">
        <v>3586596</v>
      </c>
      <c r="V72">
        <v>3461613</v>
      </c>
      <c r="W72">
        <v>3317937</v>
      </c>
      <c r="X72">
        <v>3263649.48</v>
      </c>
      <c r="Y72">
        <v>3961197</v>
      </c>
      <c r="Z72">
        <v>3728485</v>
      </c>
      <c r="AA72">
        <v>3654332</v>
      </c>
      <c r="AB72">
        <v>3544199.08</v>
      </c>
      <c r="AC72">
        <v>3425185</v>
      </c>
      <c r="AD72">
        <v>3311650</v>
      </c>
      <c r="AE72">
        <v>3327998</v>
      </c>
      <c r="AF72">
        <v>3208513.65</v>
      </c>
      <c r="AG72">
        <v>3080184</v>
      </c>
      <c r="AH72">
        <v>3045944</v>
      </c>
      <c r="AI72">
        <v>2938362</v>
      </c>
      <c r="AJ72">
        <v>2832756.4</v>
      </c>
      <c r="AK72">
        <v>2772845</v>
      </c>
      <c r="AL72">
        <v>2750715</v>
      </c>
      <c r="AM72">
        <v>2670850</v>
      </c>
      <c r="AN72">
        <v>2405049.2000000002</v>
      </c>
      <c r="AO72">
        <v>2408297</v>
      </c>
      <c r="AP72">
        <v>2318569</v>
      </c>
      <c r="AQ72">
        <v>2208974</v>
      </c>
      <c r="AR72">
        <v>2083204.27</v>
      </c>
      <c r="AS72">
        <v>1969321</v>
      </c>
      <c r="AT72">
        <v>1858250</v>
      </c>
      <c r="AU72">
        <v>1757443</v>
      </c>
      <c r="AV72">
        <v>1658927.81</v>
      </c>
      <c r="AW72">
        <v>1592029</v>
      </c>
      <c r="AX72">
        <v>1496892</v>
      </c>
      <c r="AY72">
        <v>1645478</v>
      </c>
      <c r="AZ72">
        <v>1583357</v>
      </c>
      <c r="BA72">
        <v>1412185</v>
      </c>
      <c r="BB72">
        <v>1320633</v>
      </c>
      <c r="BC72">
        <v>1230443</v>
      </c>
    </row>
    <row r="73" spans="1:55" x14ac:dyDescent="0.3">
      <c r="A73" t="s">
        <v>930</v>
      </c>
      <c r="B73">
        <v>288779137</v>
      </c>
      <c r="C73">
        <v>288376650.95999998</v>
      </c>
      <c r="D73">
        <v>208668379</v>
      </c>
      <c r="E73">
        <v>188479607</v>
      </c>
      <c r="F73">
        <v>180384802</v>
      </c>
      <c r="G73">
        <v>154332502.05000001</v>
      </c>
      <c r="H73">
        <v>164763556</v>
      </c>
      <c r="I73">
        <v>164604689</v>
      </c>
      <c r="J73">
        <v>165305299</v>
      </c>
      <c r="K73">
        <v>150171244.25999999</v>
      </c>
      <c r="L73">
        <v>149929278</v>
      </c>
      <c r="M73">
        <v>159849864</v>
      </c>
      <c r="N73">
        <v>159736508</v>
      </c>
      <c r="O73">
        <v>159736508</v>
      </c>
      <c r="P73">
        <v>167962826.52000001</v>
      </c>
      <c r="Q73">
        <v>179944242</v>
      </c>
      <c r="R73">
        <v>183036810</v>
      </c>
      <c r="S73">
        <v>184762968</v>
      </c>
      <c r="T73">
        <v>178846738.22999999</v>
      </c>
      <c r="U73">
        <v>186429801</v>
      </c>
      <c r="V73">
        <v>179964757</v>
      </c>
      <c r="W73">
        <v>179787039</v>
      </c>
      <c r="X73">
        <v>186276164.84</v>
      </c>
      <c r="Y73">
        <v>196777839</v>
      </c>
      <c r="Z73">
        <v>196292883</v>
      </c>
      <c r="AA73">
        <v>198045037</v>
      </c>
      <c r="AB73">
        <v>199337404</v>
      </c>
      <c r="AC73">
        <v>202657837</v>
      </c>
      <c r="AD73">
        <v>203221729</v>
      </c>
      <c r="AE73">
        <v>203768337</v>
      </c>
      <c r="AF73">
        <v>54859777.649999999</v>
      </c>
      <c r="AG73">
        <v>4658590</v>
      </c>
      <c r="AH73">
        <v>4495302</v>
      </c>
      <c r="AI73">
        <v>3937988</v>
      </c>
      <c r="AJ73">
        <v>3787672.35</v>
      </c>
      <c r="AK73">
        <v>3660174</v>
      </c>
      <c r="AL73">
        <v>3579215</v>
      </c>
      <c r="AM73">
        <v>3466348</v>
      </c>
      <c r="AN73">
        <v>3162927.62</v>
      </c>
      <c r="AO73">
        <v>3098066</v>
      </c>
      <c r="AP73">
        <v>2940658</v>
      </c>
      <c r="AQ73">
        <v>2779106</v>
      </c>
      <c r="AR73">
        <v>2576604.85</v>
      </c>
      <c r="AS73">
        <v>2339879</v>
      </c>
      <c r="AT73">
        <v>2178462</v>
      </c>
      <c r="AU73">
        <v>2055645</v>
      </c>
      <c r="AV73">
        <v>1934904.56</v>
      </c>
      <c r="AW73">
        <v>1847839</v>
      </c>
      <c r="AX73">
        <v>1734554</v>
      </c>
      <c r="AY73">
        <v>1645478</v>
      </c>
      <c r="AZ73">
        <v>1583357</v>
      </c>
      <c r="BA73">
        <v>3449132</v>
      </c>
      <c r="BB73">
        <v>1320633</v>
      </c>
      <c r="BC73">
        <v>1964504</v>
      </c>
    </row>
    <row r="74" spans="1:55" x14ac:dyDescent="0.3">
      <c r="A74" t="s">
        <v>931</v>
      </c>
      <c r="B74">
        <v>404308146</v>
      </c>
      <c r="C74">
        <v>411759299.76999998</v>
      </c>
      <c r="D74">
        <v>335884896</v>
      </c>
      <c r="E74">
        <v>319533117</v>
      </c>
      <c r="F74">
        <v>309379074</v>
      </c>
      <c r="G74">
        <v>267249657.75999999</v>
      </c>
      <c r="H74">
        <v>262326031</v>
      </c>
      <c r="I74">
        <v>271842760</v>
      </c>
      <c r="J74">
        <v>270868266</v>
      </c>
      <c r="K74">
        <v>273922932.19999999</v>
      </c>
      <c r="L74">
        <v>274936444</v>
      </c>
      <c r="M74">
        <v>271802963</v>
      </c>
      <c r="N74">
        <v>275869081</v>
      </c>
      <c r="O74">
        <v>275869081</v>
      </c>
      <c r="P74">
        <v>280069785.41000003</v>
      </c>
      <c r="Q74">
        <v>279912026</v>
      </c>
      <c r="R74">
        <v>281475261</v>
      </c>
      <c r="S74">
        <v>281701793</v>
      </c>
      <c r="T74">
        <v>292664848.55000001</v>
      </c>
      <c r="U74">
        <v>295738652</v>
      </c>
      <c r="V74">
        <v>285251585</v>
      </c>
      <c r="W74">
        <v>284946335</v>
      </c>
      <c r="X74">
        <v>287407200.89999998</v>
      </c>
      <c r="Y74">
        <v>277475988</v>
      </c>
      <c r="Z74">
        <v>278156710</v>
      </c>
      <c r="AA74">
        <v>275945036</v>
      </c>
      <c r="AB74">
        <v>291352204.81999999</v>
      </c>
      <c r="AC74">
        <v>267907262</v>
      </c>
      <c r="AD74">
        <v>268763808</v>
      </c>
      <c r="AE74">
        <v>267169843</v>
      </c>
      <c r="AF74">
        <v>255658055.13</v>
      </c>
      <c r="AG74">
        <v>246885573</v>
      </c>
      <c r="AH74">
        <v>204740560</v>
      </c>
      <c r="AI74">
        <v>43086051</v>
      </c>
      <c r="AJ74">
        <v>44812372.780000001</v>
      </c>
      <c r="AK74">
        <v>40544373</v>
      </c>
      <c r="AL74">
        <v>37128585</v>
      </c>
      <c r="AM74">
        <v>35792455</v>
      </c>
      <c r="AN74">
        <v>33642013.710000001</v>
      </c>
      <c r="AO74">
        <v>30106023</v>
      </c>
      <c r="AP74">
        <v>28859505</v>
      </c>
      <c r="AQ74">
        <v>29929134</v>
      </c>
      <c r="AR74">
        <v>29945931.420000002</v>
      </c>
      <c r="AS74">
        <v>25235782</v>
      </c>
      <c r="AT74">
        <v>24696024</v>
      </c>
      <c r="AU74">
        <v>25154443</v>
      </c>
      <c r="AV74">
        <v>25504921.23</v>
      </c>
      <c r="AW74">
        <v>21535954</v>
      </c>
      <c r="AX74">
        <v>20924236</v>
      </c>
      <c r="AY74">
        <v>21632703</v>
      </c>
      <c r="AZ74">
        <v>23259102</v>
      </c>
      <c r="BA74">
        <v>41414583</v>
      </c>
      <c r="BB74">
        <v>39780449</v>
      </c>
      <c r="BC74">
        <v>37611781</v>
      </c>
    </row>
    <row r="75" spans="1:55" x14ac:dyDescent="0.3">
      <c r="A75" t="s">
        <v>932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:55" x14ac:dyDescent="0.3">
      <c r="A76" t="s">
        <v>933</v>
      </c>
      <c r="B76">
        <v>8986296</v>
      </c>
      <c r="C76">
        <v>8986296.0500000007</v>
      </c>
      <c r="D76">
        <v>8986296</v>
      </c>
      <c r="E76">
        <v>8986296</v>
      </c>
      <c r="F76">
        <v>8986296</v>
      </c>
      <c r="G76">
        <v>8986296.0500000007</v>
      </c>
      <c r="H76">
        <v>8986296</v>
      </c>
      <c r="I76">
        <v>8986296</v>
      </c>
      <c r="J76">
        <v>8986296</v>
      </c>
      <c r="K76">
        <v>8986296.0500000007</v>
      </c>
      <c r="L76">
        <v>8986296</v>
      </c>
      <c r="M76">
        <v>8986296</v>
      </c>
      <c r="N76">
        <v>8986296</v>
      </c>
      <c r="O76">
        <v>8986296</v>
      </c>
      <c r="P76">
        <v>8986296.0500000007</v>
      </c>
      <c r="Q76">
        <v>8986296</v>
      </c>
      <c r="R76">
        <v>8986296</v>
      </c>
      <c r="S76">
        <v>8986296</v>
      </c>
      <c r="T76">
        <v>8986296.0500000007</v>
      </c>
      <c r="U76">
        <v>8986296</v>
      </c>
      <c r="V76">
        <v>8986296</v>
      </c>
      <c r="W76">
        <v>8986296</v>
      </c>
      <c r="X76">
        <v>8986296.0500000007</v>
      </c>
      <c r="Y76">
        <v>8986296</v>
      </c>
      <c r="Z76">
        <v>8986296</v>
      </c>
      <c r="AA76">
        <v>8986296</v>
      </c>
      <c r="AB76">
        <v>8986296.0500000007</v>
      </c>
      <c r="AC76">
        <v>8986296</v>
      </c>
      <c r="AD76">
        <v>8986296</v>
      </c>
      <c r="AE76">
        <v>8986296</v>
      </c>
      <c r="AF76">
        <v>8986296.0500000007</v>
      </c>
      <c r="AG76">
        <v>8986296</v>
      </c>
      <c r="AH76">
        <v>8986296</v>
      </c>
      <c r="AI76">
        <v>8986296</v>
      </c>
      <c r="AJ76">
        <v>8986296.0500000007</v>
      </c>
      <c r="AK76">
        <v>8986296</v>
      </c>
      <c r="AL76">
        <v>8986296</v>
      </c>
      <c r="AM76">
        <v>4500000</v>
      </c>
      <c r="AN76">
        <v>4500000</v>
      </c>
      <c r="AO76">
        <v>4500000</v>
      </c>
      <c r="AP76">
        <v>4500000</v>
      </c>
      <c r="AQ76">
        <v>4500000</v>
      </c>
      <c r="AR76">
        <v>4500000</v>
      </c>
      <c r="AS76">
        <v>4500000</v>
      </c>
      <c r="AT76">
        <v>4500000</v>
      </c>
      <c r="AU76">
        <v>4500000</v>
      </c>
      <c r="AV76">
        <v>4500000</v>
      </c>
      <c r="AW76">
        <v>4500000</v>
      </c>
      <c r="AX76">
        <v>4500000</v>
      </c>
      <c r="AY76">
        <v>4500000</v>
      </c>
      <c r="AZ76">
        <v>4500000</v>
      </c>
      <c r="BA76">
        <v>4500000</v>
      </c>
      <c r="BB76">
        <v>4500000</v>
      </c>
      <c r="BC76">
        <v>4500000</v>
      </c>
    </row>
    <row r="77" spans="1:55" x14ac:dyDescent="0.3">
      <c r="A77" t="s">
        <v>934</v>
      </c>
      <c r="B77">
        <v>8986296</v>
      </c>
      <c r="C77">
        <v>8986296.0500000007</v>
      </c>
      <c r="D77">
        <v>8986296</v>
      </c>
      <c r="E77">
        <v>8986296</v>
      </c>
      <c r="F77">
        <v>8986296</v>
      </c>
      <c r="G77">
        <v>8986296.0500000007</v>
      </c>
      <c r="H77">
        <v>8986296</v>
      </c>
      <c r="I77">
        <v>8986296</v>
      </c>
      <c r="J77">
        <v>8986296</v>
      </c>
      <c r="K77">
        <v>8986296.0500000007</v>
      </c>
      <c r="L77">
        <v>8986296</v>
      </c>
      <c r="M77">
        <v>8986296</v>
      </c>
      <c r="N77">
        <v>8986296</v>
      </c>
      <c r="O77">
        <v>8986296</v>
      </c>
      <c r="P77">
        <v>8986296.0500000007</v>
      </c>
      <c r="Q77">
        <v>8986296</v>
      </c>
      <c r="R77">
        <v>8986296</v>
      </c>
      <c r="S77">
        <v>8986296</v>
      </c>
      <c r="T77">
        <v>8986296.0500000007</v>
      </c>
      <c r="U77">
        <v>8986296</v>
      </c>
      <c r="V77">
        <v>8986296</v>
      </c>
      <c r="W77">
        <v>8986296</v>
      </c>
      <c r="X77">
        <v>8986296.0500000007</v>
      </c>
      <c r="Y77">
        <v>8986296</v>
      </c>
      <c r="Z77">
        <v>8986296</v>
      </c>
      <c r="AA77">
        <v>8986296</v>
      </c>
      <c r="AB77">
        <v>8986296.0500000007</v>
      </c>
      <c r="AC77">
        <v>8986296</v>
      </c>
      <c r="AD77">
        <v>8986296</v>
      </c>
      <c r="AE77">
        <v>8986296</v>
      </c>
      <c r="AF77">
        <v>8986296.0500000007</v>
      </c>
      <c r="AG77">
        <v>8986296</v>
      </c>
      <c r="AH77">
        <v>8986296</v>
      </c>
      <c r="AI77">
        <v>8986296</v>
      </c>
      <c r="AJ77">
        <v>8986296.0500000007</v>
      </c>
      <c r="AK77">
        <v>8986296</v>
      </c>
      <c r="AL77">
        <v>8986296</v>
      </c>
      <c r="AM77">
        <v>4500000</v>
      </c>
      <c r="AN77">
        <v>4500000</v>
      </c>
      <c r="AO77">
        <v>4500000</v>
      </c>
      <c r="AP77">
        <v>4500000</v>
      </c>
      <c r="AQ77">
        <v>4500000</v>
      </c>
      <c r="AR77">
        <v>4500000</v>
      </c>
      <c r="AS77">
        <v>4500000</v>
      </c>
      <c r="AT77">
        <v>4500000</v>
      </c>
      <c r="AU77">
        <v>4500000</v>
      </c>
      <c r="AV77">
        <v>4500000</v>
      </c>
      <c r="AW77">
        <v>4500000</v>
      </c>
      <c r="AX77">
        <v>4500000</v>
      </c>
      <c r="AY77">
        <v>4500000</v>
      </c>
      <c r="AZ77">
        <v>4500000</v>
      </c>
      <c r="BA77">
        <v>4500000</v>
      </c>
      <c r="BB77">
        <v>4500000</v>
      </c>
      <c r="BC77">
        <v>4500000</v>
      </c>
    </row>
    <row r="78" spans="1:55" x14ac:dyDescent="0.3">
      <c r="A78" t="s">
        <v>935</v>
      </c>
      <c r="B78">
        <v>8983101</v>
      </c>
      <c r="C78">
        <v>8983101.3499999996</v>
      </c>
      <c r="D78">
        <v>8983101</v>
      </c>
      <c r="E78">
        <v>8983101</v>
      </c>
      <c r="F78">
        <v>8983101</v>
      </c>
      <c r="G78">
        <v>8983101.3499999996</v>
      </c>
      <c r="H78">
        <v>8983101</v>
      </c>
      <c r="I78">
        <v>8983101</v>
      </c>
      <c r="J78">
        <v>8983101</v>
      </c>
      <c r="K78">
        <v>8983101.3499999996</v>
      </c>
      <c r="L78">
        <v>8983101</v>
      </c>
      <c r="M78">
        <v>8983101</v>
      </c>
      <c r="N78">
        <v>8983101</v>
      </c>
      <c r="O78">
        <v>8983101</v>
      </c>
      <c r="P78">
        <v>8983101.3499999996</v>
      </c>
      <c r="Q78">
        <v>8983101</v>
      </c>
      <c r="R78">
        <v>8983101</v>
      </c>
      <c r="S78">
        <v>8983101</v>
      </c>
      <c r="T78">
        <v>8983101.3499999996</v>
      </c>
      <c r="U78">
        <v>8983101</v>
      </c>
      <c r="V78">
        <v>8983101</v>
      </c>
      <c r="W78">
        <v>8983101</v>
      </c>
      <c r="X78">
        <v>8983101.3499999996</v>
      </c>
      <c r="Y78">
        <v>8983101</v>
      </c>
      <c r="Z78">
        <v>8983101</v>
      </c>
      <c r="AA78">
        <v>8983101</v>
      </c>
      <c r="AB78">
        <v>8983101.3499999996</v>
      </c>
      <c r="AC78">
        <v>8983101</v>
      </c>
      <c r="AD78">
        <v>8983101</v>
      </c>
      <c r="AE78">
        <v>8983101</v>
      </c>
      <c r="AF78">
        <v>8983101.3499999996</v>
      </c>
      <c r="AG78">
        <v>8983101</v>
      </c>
      <c r="AH78">
        <v>8983101</v>
      </c>
      <c r="AI78">
        <v>8983101</v>
      </c>
      <c r="AJ78">
        <v>8983101.3499999996</v>
      </c>
      <c r="AK78">
        <v>8983101</v>
      </c>
      <c r="AL78">
        <v>8983101</v>
      </c>
      <c r="AM78">
        <v>4493148</v>
      </c>
      <c r="AN78">
        <v>4493148.0199999996</v>
      </c>
      <c r="AO78">
        <v>4493148</v>
      </c>
      <c r="AP78">
        <v>4493148</v>
      </c>
      <c r="AQ78">
        <v>4493148</v>
      </c>
      <c r="AR78">
        <v>4493148.0199999996</v>
      </c>
      <c r="AS78">
        <v>4493148</v>
      </c>
      <c r="AT78">
        <v>4493148</v>
      </c>
      <c r="AU78">
        <v>4493148</v>
      </c>
      <c r="AV78">
        <v>4493148.0199999996</v>
      </c>
      <c r="AW78">
        <v>4493148</v>
      </c>
      <c r="AX78">
        <v>4493148</v>
      </c>
      <c r="AY78">
        <v>4493148</v>
      </c>
      <c r="AZ78">
        <v>4493148</v>
      </c>
      <c r="BA78">
        <v>4493148</v>
      </c>
      <c r="BB78">
        <v>4481556</v>
      </c>
      <c r="BC78">
        <v>4481556</v>
      </c>
    </row>
    <row r="79" spans="1:55" x14ac:dyDescent="0.3">
      <c r="A79" t="s">
        <v>936</v>
      </c>
      <c r="B79">
        <v>8983101</v>
      </c>
      <c r="C79">
        <v>8983101.3499999996</v>
      </c>
      <c r="D79">
        <v>8983101</v>
      </c>
      <c r="E79">
        <v>8983101</v>
      </c>
      <c r="F79">
        <v>8983101</v>
      </c>
      <c r="G79">
        <v>8983101.3499999996</v>
      </c>
      <c r="H79">
        <v>8983101</v>
      </c>
      <c r="I79">
        <v>8983101</v>
      </c>
      <c r="J79">
        <v>8983101</v>
      </c>
      <c r="K79">
        <v>8983101.3499999996</v>
      </c>
      <c r="L79">
        <v>8983101</v>
      </c>
      <c r="M79">
        <v>8983101</v>
      </c>
      <c r="N79">
        <v>8983101</v>
      </c>
      <c r="O79">
        <v>8983101</v>
      </c>
      <c r="P79">
        <v>8983101.3499999996</v>
      </c>
      <c r="Q79">
        <v>8983101</v>
      </c>
      <c r="R79">
        <v>8983101</v>
      </c>
      <c r="S79">
        <v>8983101</v>
      </c>
      <c r="T79">
        <v>8983101.3499999996</v>
      </c>
      <c r="U79">
        <v>8983101</v>
      </c>
      <c r="V79">
        <v>8983101</v>
      </c>
      <c r="W79">
        <v>8983101</v>
      </c>
      <c r="X79">
        <v>8983101.3499999996</v>
      </c>
      <c r="Y79">
        <v>8983101</v>
      </c>
      <c r="Z79">
        <v>8983101</v>
      </c>
      <c r="AA79">
        <v>8983101</v>
      </c>
      <c r="AB79">
        <v>8983101.3499999996</v>
      </c>
      <c r="AC79">
        <v>8983101</v>
      </c>
      <c r="AD79">
        <v>8983101</v>
      </c>
      <c r="AE79">
        <v>8983101</v>
      </c>
      <c r="AF79">
        <v>8983101.3499999996</v>
      </c>
      <c r="AG79">
        <v>8983101</v>
      </c>
      <c r="AH79">
        <v>8983101</v>
      </c>
      <c r="AI79">
        <v>8983101</v>
      </c>
      <c r="AJ79">
        <v>8983101.3499999996</v>
      </c>
      <c r="AK79">
        <v>8983101</v>
      </c>
      <c r="AL79">
        <v>8983101</v>
      </c>
      <c r="AM79">
        <v>4493148</v>
      </c>
      <c r="AN79">
        <v>4493148.0199999996</v>
      </c>
      <c r="AO79">
        <v>4493148</v>
      </c>
      <c r="AP79">
        <v>4493148</v>
      </c>
      <c r="AQ79">
        <v>4493148</v>
      </c>
      <c r="AR79">
        <v>4493148.0199999996</v>
      </c>
      <c r="AS79">
        <v>4493148</v>
      </c>
      <c r="AT79">
        <v>4493148</v>
      </c>
      <c r="AU79">
        <v>4493148</v>
      </c>
      <c r="AV79">
        <v>4493148.0199999996</v>
      </c>
      <c r="AW79">
        <v>4493148</v>
      </c>
      <c r="AX79">
        <v>4493148</v>
      </c>
      <c r="AY79">
        <v>4493148</v>
      </c>
      <c r="AZ79">
        <v>4493148</v>
      </c>
      <c r="BA79">
        <v>4493148</v>
      </c>
      <c r="BB79">
        <v>4481556</v>
      </c>
      <c r="BC79">
        <v>4481556</v>
      </c>
    </row>
    <row r="80" spans="1:55" x14ac:dyDescent="0.3">
      <c r="A80" t="s">
        <v>937</v>
      </c>
      <c r="B80">
        <v>1684317</v>
      </c>
      <c r="C80">
        <v>1684316.88</v>
      </c>
      <c r="D80">
        <v>1684317</v>
      </c>
      <c r="E80">
        <v>1684317</v>
      </c>
      <c r="F80">
        <v>1684317</v>
      </c>
      <c r="G80">
        <v>1684316.88</v>
      </c>
      <c r="H80">
        <v>1684317</v>
      </c>
      <c r="I80">
        <v>1684317</v>
      </c>
      <c r="J80">
        <v>1684317</v>
      </c>
      <c r="K80">
        <v>1684316.88</v>
      </c>
      <c r="L80">
        <v>1684317</v>
      </c>
      <c r="M80">
        <v>1684317</v>
      </c>
      <c r="N80">
        <v>1684317</v>
      </c>
      <c r="O80">
        <v>1684317</v>
      </c>
      <c r="P80">
        <v>1684316.88</v>
      </c>
      <c r="Q80">
        <v>1684317</v>
      </c>
      <c r="R80">
        <v>1684317</v>
      </c>
      <c r="S80">
        <v>1684317</v>
      </c>
      <c r="T80">
        <v>1684316.88</v>
      </c>
      <c r="U80">
        <v>1684317</v>
      </c>
      <c r="V80">
        <v>1684317</v>
      </c>
      <c r="W80">
        <v>1684317</v>
      </c>
      <c r="X80">
        <v>1684316.88</v>
      </c>
      <c r="Y80">
        <v>1684317</v>
      </c>
      <c r="Z80">
        <v>1684317</v>
      </c>
      <c r="AA80">
        <v>1684317</v>
      </c>
      <c r="AB80">
        <v>1684316.88</v>
      </c>
      <c r="AC80">
        <v>1684317</v>
      </c>
      <c r="AD80">
        <v>1684317</v>
      </c>
      <c r="AE80">
        <v>1684317</v>
      </c>
      <c r="AF80">
        <v>1684316.88</v>
      </c>
      <c r="AG80">
        <v>1684317</v>
      </c>
      <c r="AH80">
        <v>1684317</v>
      </c>
      <c r="AI80">
        <v>1684317</v>
      </c>
      <c r="AJ80">
        <v>1684316.88</v>
      </c>
      <c r="AK80">
        <v>1684317</v>
      </c>
      <c r="AL80">
        <v>1684317</v>
      </c>
      <c r="AM80">
        <v>1684317</v>
      </c>
      <c r="AN80">
        <v>1684316.88</v>
      </c>
      <c r="AO80">
        <v>1684317</v>
      </c>
      <c r="AP80">
        <v>1684317</v>
      </c>
      <c r="AQ80">
        <v>1684317</v>
      </c>
      <c r="AR80">
        <v>1684316.88</v>
      </c>
      <c r="AS80">
        <v>1684317</v>
      </c>
      <c r="AT80">
        <v>1684317</v>
      </c>
      <c r="AU80">
        <v>1684317</v>
      </c>
      <c r="AV80">
        <v>1684316.88</v>
      </c>
      <c r="AW80">
        <v>1684317</v>
      </c>
      <c r="AX80">
        <v>1684317</v>
      </c>
      <c r="AY80">
        <v>1684317</v>
      </c>
      <c r="AZ80">
        <v>1684317</v>
      </c>
      <c r="BA80">
        <v>1684317</v>
      </c>
      <c r="BB80">
        <v>1648230</v>
      </c>
      <c r="BC80">
        <v>1648230</v>
      </c>
    </row>
    <row r="81" spans="1:55" x14ac:dyDescent="0.3">
      <c r="A81" t="s">
        <v>938</v>
      </c>
      <c r="B81">
        <v>1684317</v>
      </c>
      <c r="C81">
        <v>1684316.88</v>
      </c>
      <c r="D81">
        <v>1684317</v>
      </c>
      <c r="E81">
        <v>1684317</v>
      </c>
      <c r="F81">
        <v>1684317</v>
      </c>
      <c r="G81">
        <v>1684316.88</v>
      </c>
      <c r="H81">
        <v>1684317</v>
      </c>
      <c r="I81">
        <v>1684317</v>
      </c>
      <c r="J81">
        <v>1684317</v>
      </c>
      <c r="K81">
        <v>1684316.88</v>
      </c>
      <c r="L81">
        <v>1684317</v>
      </c>
      <c r="M81">
        <v>1684317</v>
      </c>
      <c r="N81">
        <v>1684317</v>
      </c>
      <c r="O81">
        <v>1684317</v>
      </c>
      <c r="P81">
        <v>1684316.88</v>
      </c>
      <c r="Q81">
        <v>1684317</v>
      </c>
      <c r="R81">
        <v>1684317</v>
      </c>
      <c r="S81">
        <v>1684317</v>
      </c>
      <c r="T81">
        <v>1684316.88</v>
      </c>
      <c r="U81">
        <v>1684317</v>
      </c>
      <c r="V81">
        <v>1684317</v>
      </c>
      <c r="W81">
        <v>1684317</v>
      </c>
      <c r="X81">
        <v>1684316.88</v>
      </c>
      <c r="Y81">
        <v>1684317</v>
      </c>
      <c r="Z81">
        <v>1684317</v>
      </c>
      <c r="AA81">
        <v>1684317</v>
      </c>
      <c r="AB81">
        <v>1684316.88</v>
      </c>
      <c r="AC81">
        <v>1684317</v>
      </c>
      <c r="AD81">
        <v>1684317</v>
      </c>
      <c r="AE81">
        <v>1684317</v>
      </c>
      <c r="AF81">
        <v>1684316.88</v>
      </c>
      <c r="AG81">
        <v>1684317</v>
      </c>
      <c r="AH81">
        <v>1684317</v>
      </c>
      <c r="AI81">
        <v>1684317</v>
      </c>
      <c r="AJ81">
        <v>1684316.88</v>
      </c>
      <c r="AK81">
        <v>1684317</v>
      </c>
      <c r="AL81">
        <v>1684317</v>
      </c>
      <c r="AM81">
        <v>1684317</v>
      </c>
      <c r="AN81">
        <v>1684316.88</v>
      </c>
      <c r="AO81">
        <v>1684317</v>
      </c>
      <c r="AP81">
        <v>1684317</v>
      </c>
      <c r="AQ81">
        <v>1684317</v>
      </c>
      <c r="AR81">
        <v>1684316.88</v>
      </c>
      <c r="AS81">
        <v>1684317</v>
      </c>
      <c r="AT81">
        <v>1684317</v>
      </c>
      <c r="AU81">
        <v>1684317</v>
      </c>
      <c r="AV81">
        <v>1684316.88</v>
      </c>
      <c r="AW81">
        <v>1684317</v>
      </c>
      <c r="AX81">
        <v>1684317</v>
      </c>
      <c r="AY81">
        <v>1684317</v>
      </c>
      <c r="AZ81">
        <v>1684317</v>
      </c>
      <c r="BA81">
        <v>1684317</v>
      </c>
      <c r="BB81">
        <v>1648230</v>
      </c>
      <c r="BC81">
        <v>1648230</v>
      </c>
    </row>
    <row r="82" spans="1:55" x14ac:dyDescent="0.3">
      <c r="A82" t="s">
        <v>939</v>
      </c>
      <c r="B82">
        <v>19909154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</row>
    <row r="83" spans="1:55" x14ac:dyDescent="0.3">
      <c r="A83" t="s">
        <v>940</v>
      </c>
      <c r="B83">
        <v>71604833</v>
      </c>
      <c r="C83">
        <v>69257833.010000005</v>
      </c>
      <c r="D83">
        <v>65892066</v>
      </c>
      <c r="E83">
        <v>62143678</v>
      </c>
      <c r="F83">
        <v>70734842</v>
      </c>
      <c r="G83">
        <v>66753268.520000003</v>
      </c>
      <c r="H83">
        <v>61279105</v>
      </c>
      <c r="I83">
        <v>55915215</v>
      </c>
      <c r="J83">
        <v>62148268</v>
      </c>
      <c r="K83">
        <v>56631138.109999999</v>
      </c>
      <c r="L83">
        <v>51376694</v>
      </c>
      <c r="M83">
        <v>46442853</v>
      </c>
      <c r="N83">
        <v>51793034</v>
      </c>
      <c r="O83">
        <v>51793034</v>
      </c>
      <c r="P83">
        <v>46628253.119999997</v>
      </c>
      <c r="Q83">
        <v>41395320</v>
      </c>
      <c r="R83">
        <v>36424982</v>
      </c>
      <c r="S83">
        <v>41008844</v>
      </c>
      <c r="T83">
        <v>36243853.719999999</v>
      </c>
      <c r="U83">
        <v>31955082</v>
      </c>
      <c r="V83">
        <v>27970010</v>
      </c>
      <c r="W83">
        <v>31858853</v>
      </c>
      <c r="X83">
        <v>27794168.920000002</v>
      </c>
      <c r="Y83">
        <v>23941663</v>
      </c>
      <c r="Z83">
        <v>20793558</v>
      </c>
      <c r="AA83">
        <v>24840444</v>
      </c>
      <c r="AB83">
        <v>21432100.190000001</v>
      </c>
      <c r="AC83">
        <v>18916545</v>
      </c>
      <c r="AD83">
        <v>16228895</v>
      </c>
      <c r="AE83">
        <v>22102397</v>
      </c>
      <c r="AF83">
        <v>19397197.989999998</v>
      </c>
      <c r="AG83">
        <v>17354741</v>
      </c>
      <c r="AH83">
        <v>14695160</v>
      </c>
      <c r="AI83">
        <v>20130739</v>
      </c>
      <c r="AJ83">
        <v>16588196.66</v>
      </c>
      <c r="AK83">
        <v>13826169</v>
      </c>
      <c r="AL83">
        <v>10923681</v>
      </c>
      <c r="AM83">
        <v>18432875</v>
      </c>
      <c r="AN83">
        <v>15674548.630000001</v>
      </c>
      <c r="AO83">
        <v>14093724</v>
      </c>
      <c r="AP83">
        <v>11920690</v>
      </c>
      <c r="AQ83">
        <v>14244061</v>
      </c>
      <c r="AR83">
        <v>12160127.970000001</v>
      </c>
      <c r="AS83">
        <v>12409430</v>
      </c>
      <c r="AT83">
        <v>7006517</v>
      </c>
      <c r="AU83">
        <v>8831689</v>
      </c>
      <c r="AV83">
        <v>7155795.1399999997</v>
      </c>
      <c r="AW83">
        <v>6060694</v>
      </c>
      <c r="AX83">
        <v>4644727</v>
      </c>
      <c r="AY83">
        <v>6106224</v>
      </c>
      <c r="AZ83">
        <v>4858990</v>
      </c>
      <c r="BA83">
        <v>4349823</v>
      </c>
      <c r="BB83">
        <v>3506156</v>
      </c>
      <c r="BC83">
        <v>4210260</v>
      </c>
    </row>
    <row r="84" spans="1:55" x14ac:dyDescent="0.3">
      <c r="A84" t="s">
        <v>941</v>
      </c>
      <c r="B84">
        <v>900000</v>
      </c>
      <c r="C84">
        <v>900000</v>
      </c>
      <c r="D84">
        <v>900000</v>
      </c>
      <c r="E84">
        <v>900000</v>
      </c>
      <c r="F84">
        <v>900000</v>
      </c>
      <c r="G84">
        <v>900000</v>
      </c>
      <c r="H84">
        <v>900000</v>
      </c>
      <c r="I84">
        <v>900000</v>
      </c>
      <c r="J84">
        <v>900000</v>
      </c>
      <c r="K84">
        <v>900000</v>
      </c>
      <c r="L84">
        <v>900000</v>
      </c>
      <c r="M84">
        <v>900000</v>
      </c>
      <c r="N84">
        <v>900000</v>
      </c>
      <c r="O84">
        <v>900000</v>
      </c>
      <c r="P84">
        <v>900000</v>
      </c>
      <c r="Q84">
        <v>900000</v>
      </c>
      <c r="R84">
        <v>900000</v>
      </c>
      <c r="S84">
        <v>900000</v>
      </c>
      <c r="T84">
        <v>900000</v>
      </c>
      <c r="U84">
        <v>900000</v>
      </c>
      <c r="V84">
        <v>900000</v>
      </c>
      <c r="W84">
        <v>900000</v>
      </c>
      <c r="X84">
        <v>900000</v>
      </c>
      <c r="Y84">
        <v>900000</v>
      </c>
      <c r="Z84">
        <v>900000</v>
      </c>
      <c r="AA84">
        <v>900000</v>
      </c>
      <c r="AB84">
        <v>900000</v>
      </c>
      <c r="AC84">
        <v>900000</v>
      </c>
      <c r="AD84">
        <v>900000</v>
      </c>
      <c r="AE84">
        <v>900000</v>
      </c>
      <c r="AF84">
        <v>900000</v>
      </c>
      <c r="AG84">
        <v>900000</v>
      </c>
      <c r="AH84">
        <v>900000</v>
      </c>
      <c r="AI84">
        <v>900000</v>
      </c>
      <c r="AJ84">
        <v>900000</v>
      </c>
      <c r="AK84">
        <v>900000</v>
      </c>
      <c r="AL84">
        <v>900000</v>
      </c>
      <c r="AM84">
        <v>450000</v>
      </c>
      <c r="AN84">
        <v>450000</v>
      </c>
      <c r="AO84">
        <v>450000</v>
      </c>
      <c r="AP84">
        <v>450000</v>
      </c>
      <c r="AQ84">
        <v>450000</v>
      </c>
      <c r="AR84">
        <v>450000</v>
      </c>
      <c r="AS84">
        <v>450000</v>
      </c>
      <c r="AT84">
        <v>450000</v>
      </c>
      <c r="AU84">
        <v>450000</v>
      </c>
      <c r="AV84">
        <v>450000</v>
      </c>
      <c r="AW84">
        <v>450000</v>
      </c>
      <c r="AX84">
        <v>450000</v>
      </c>
      <c r="AY84">
        <v>450000</v>
      </c>
      <c r="AZ84">
        <v>450000</v>
      </c>
      <c r="BA84">
        <v>450000</v>
      </c>
      <c r="BB84">
        <v>450000</v>
      </c>
      <c r="BC84">
        <v>450000</v>
      </c>
    </row>
    <row r="85" spans="1:55" x14ac:dyDescent="0.3">
      <c r="A85" t="s">
        <v>942</v>
      </c>
      <c r="B85">
        <v>900000</v>
      </c>
      <c r="C85">
        <v>900000</v>
      </c>
      <c r="D85">
        <v>900000</v>
      </c>
      <c r="E85">
        <v>900000</v>
      </c>
      <c r="F85">
        <v>900000</v>
      </c>
      <c r="G85">
        <v>900000</v>
      </c>
      <c r="H85">
        <v>900000</v>
      </c>
      <c r="I85">
        <v>900000</v>
      </c>
      <c r="J85">
        <v>900000</v>
      </c>
      <c r="K85">
        <v>900000</v>
      </c>
      <c r="L85">
        <v>900000</v>
      </c>
      <c r="M85">
        <v>900000</v>
      </c>
      <c r="N85">
        <v>900000</v>
      </c>
      <c r="O85">
        <v>900000</v>
      </c>
      <c r="P85">
        <v>900000</v>
      </c>
      <c r="Q85">
        <v>900000</v>
      </c>
      <c r="R85">
        <v>900000</v>
      </c>
      <c r="S85">
        <v>900000</v>
      </c>
      <c r="T85">
        <v>900000</v>
      </c>
      <c r="U85">
        <v>900000</v>
      </c>
      <c r="V85">
        <v>900000</v>
      </c>
      <c r="W85">
        <v>900000</v>
      </c>
      <c r="X85">
        <v>900000</v>
      </c>
      <c r="Y85">
        <v>900000</v>
      </c>
      <c r="Z85">
        <v>900000</v>
      </c>
      <c r="AA85">
        <v>900000</v>
      </c>
      <c r="AB85">
        <v>900000</v>
      </c>
      <c r="AC85">
        <v>900000</v>
      </c>
      <c r="AD85">
        <v>900000</v>
      </c>
      <c r="AE85">
        <v>900000</v>
      </c>
      <c r="AF85">
        <v>900000</v>
      </c>
      <c r="AG85">
        <v>900000</v>
      </c>
      <c r="AH85">
        <v>900000</v>
      </c>
      <c r="AI85">
        <v>900000</v>
      </c>
      <c r="AJ85">
        <v>900000</v>
      </c>
      <c r="AK85">
        <v>900000</v>
      </c>
      <c r="AL85">
        <v>900000</v>
      </c>
      <c r="AM85">
        <v>450000</v>
      </c>
      <c r="AN85">
        <v>450000</v>
      </c>
      <c r="AO85">
        <v>450000</v>
      </c>
      <c r="AP85">
        <v>450000</v>
      </c>
      <c r="AQ85">
        <v>450000</v>
      </c>
      <c r="AR85">
        <v>450000</v>
      </c>
      <c r="AS85">
        <v>450000</v>
      </c>
      <c r="AT85">
        <v>450000</v>
      </c>
      <c r="AU85">
        <v>450000</v>
      </c>
      <c r="AV85">
        <v>450000</v>
      </c>
      <c r="AW85">
        <v>450000</v>
      </c>
      <c r="AX85">
        <v>450000</v>
      </c>
      <c r="AY85">
        <v>450000</v>
      </c>
      <c r="AZ85">
        <v>450000</v>
      </c>
      <c r="BA85">
        <v>450000</v>
      </c>
      <c r="BB85">
        <v>450000</v>
      </c>
      <c r="BC85">
        <v>450000</v>
      </c>
    </row>
    <row r="86" spans="1:55" x14ac:dyDescent="0.3">
      <c r="A86" t="s">
        <v>943</v>
      </c>
      <c r="B86">
        <v>70704833</v>
      </c>
      <c r="C86">
        <v>68357833.010000005</v>
      </c>
      <c r="D86">
        <v>64992066</v>
      </c>
      <c r="E86">
        <v>61243678</v>
      </c>
      <c r="F86">
        <v>69834842</v>
      </c>
      <c r="G86">
        <v>65853268.520000003</v>
      </c>
      <c r="H86">
        <v>60379105</v>
      </c>
      <c r="I86">
        <v>55015215</v>
      </c>
      <c r="J86">
        <v>61248268</v>
      </c>
      <c r="K86">
        <v>55731138.109999999</v>
      </c>
      <c r="L86">
        <v>50476694</v>
      </c>
      <c r="M86">
        <v>45542853</v>
      </c>
      <c r="N86">
        <v>50893034</v>
      </c>
      <c r="O86">
        <v>50893034</v>
      </c>
      <c r="P86">
        <v>45728253.119999997</v>
      </c>
      <c r="Q86">
        <v>40495320</v>
      </c>
      <c r="R86">
        <v>35524982</v>
      </c>
      <c r="S86">
        <v>40108844</v>
      </c>
      <c r="T86">
        <v>35343853.719999999</v>
      </c>
      <c r="U86">
        <v>31055082</v>
      </c>
      <c r="V86">
        <v>27070010</v>
      </c>
      <c r="W86">
        <v>30958853</v>
      </c>
      <c r="X86">
        <v>26894168.920000002</v>
      </c>
      <c r="Y86">
        <v>23041663</v>
      </c>
      <c r="Z86">
        <v>19893558</v>
      </c>
      <c r="AA86">
        <v>23940444</v>
      </c>
      <c r="AB86">
        <v>20532100.190000001</v>
      </c>
      <c r="AC86">
        <v>18016545</v>
      </c>
      <c r="AD86">
        <v>15328895</v>
      </c>
      <c r="AE86">
        <v>21202397</v>
      </c>
      <c r="AF86">
        <v>18497197.989999998</v>
      </c>
      <c r="AG86">
        <v>16454741</v>
      </c>
      <c r="AH86">
        <v>13795160</v>
      </c>
      <c r="AI86">
        <v>19230739</v>
      </c>
      <c r="AJ86">
        <v>15688196.66</v>
      </c>
      <c r="AK86">
        <v>12926169</v>
      </c>
      <c r="AL86">
        <v>10023681</v>
      </c>
      <c r="AM86">
        <v>17982875</v>
      </c>
      <c r="AN86">
        <v>15224548.630000001</v>
      </c>
      <c r="AO86">
        <v>13643724</v>
      </c>
      <c r="AP86">
        <v>11470690</v>
      </c>
      <c r="AQ86">
        <v>13794061</v>
      </c>
      <c r="AR86">
        <v>11710127.970000001</v>
      </c>
      <c r="AS86">
        <v>11959430</v>
      </c>
      <c r="AT86">
        <v>6556517</v>
      </c>
      <c r="AU86">
        <v>8381689</v>
      </c>
      <c r="AV86">
        <v>6705795.1399999997</v>
      </c>
      <c r="AW86">
        <v>5610694</v>
      </c>
      <c r="AX86">
        <v>4194727</v>
      </c>
      <c r="AY86">
        <v>5656224</v>
      </c>
      <c r="AZ86">
        <v>4408990</v>
      </c>
      <c r="BA86">
        <v>3899823</v>
      </c>
      <c r="BB86">
        <v>3056156</v>
      </c>
      <c r="BC86">
        <v>3760260</v>
      </c>
    </row>
    <row r="87" spans="1:55" x14ac:dyDescent="0.3">
      <c r="A87" t="s">
        <v>944</v>
      </c>
      <c r="B87">
        <v>-2538557</v>
      </c>
      <c r="C87">
        <v>16833492.739999998</v>
      </c>
      <c r="D87">
        <v>16487658</v>
      </c>
      <c r="E87">
        <v>13777006</v>
      </c>
      <c r="F87">
        <v>17001178</v>
      </c>
      <c r="G87">
        <v>16318171.890000001</v>
      </c>
      <c r="H87">
        <v>16356195</v>
      </c>
      <c r="I87">
        <v>16678113</v>
      </c>
      <c r="J87">
        <v>17345143</v>
      </c>
      <c r="K87">
        <v>17532247.140000001</v>
      </c>
      <c r="L87">
        <v>17504676</v>
      </c>
      <c r="M87">
        <v>18093075</v>
      </c>
      <c r="N87">
        <v>17977965</v>
      </c>
      <c r="O87">
        <v>17977965</v>
      </c>
      <c r="P87">
        <v>18037244.25</v>
      </c>
      <c r="Q87">
        <v>18050875</v>
      </c>
      <c r="R87">
        <v>8132936</v>
      </c>
      <c r="S87">
        <v>8088713</v>
      </c>
      <c r="T87">
        <v>8284895.5300000003</v>
      </c>
      <c r="U87">
        <v>-1605034</v>
      </c>
      <c r="V87">
        <v>-1469352</v>
      </c>
      <c r="W87">
        <v>-1272730</v>
      </c>
      <c r="X87">
        <v>-1112145.69</v>
      </c>
      <c r="Y87">
        <v>-953403</v>
      </c>
      <c r="Z87">
        <v>-1195763</v>
      </c>
      <c r="AA87">
        <v>-1365797</v>
      </c>
      <c r="AB87">
        <v>-1317311.94</v>
      </c>
      <c r="AC87">
        <v>-1372122</v>
      </c>
      <c r="AD87">
        <v>-1380090</v>
      </c>
      <c r="AE87">
        <v>-1381634</v>
      </c>
      <c r="AF87">
        <v>-1283669.1599999999</v>
      </c>
      <c r="AG87">
        <v>-1498155</v>
      </c>
      <c r="AH87">
        <v>-2178565</v>
      </c>
      <c r="AI87">
        <v>-701197</v>
      </c>
      <c r="AJ87">
        <v>-511848.74</v>
      </c>
      <c r="AK87">
        <v>-487387</v>
      </c>
      <c r="AL87">
        <v>-347431</v>
      </c>
      <c r="AM87">
        <v>-484139</v>
      </c>
      <c r="AN87">
        <v>-361408.75</v>
      </c>
      <c r="AO87">
        <v>-437909</v>
      </c>
      <c r="AP87">
        <v>-498851</v>
      </c>
      <c r="AQ87">
        <v>-562372</v>
      </c>
      <c r="AR87">
        <v>-581921.41</v>
      </c>
      <c r="AS87">
        <v>-552264</v>
      </c>
      <c r="AT87">
        <v>3462234</v>
      </c>
      <c r="AU87">
        <v>5217355</v>
      </c>
      <c r="AV87">
        <v>5407065.0300000003</v>
      </c>
      <c r="AW87">
        <v>5480895</v>
      </c>
      <c r="AX87">
        <v>5573588</v>
      </c>
      <c r="AY87">
        <v>5797132</v>
      </c>
      <c r="AZ87">
        <v>5702221</v>
      </c>
      <c r="BA87">
        <v>-112516</v>
      </c>
      <c r="BB87">
        <v>-25427</v>
      </c>
      <c r="BC87">
        <v>281891</v>
      </c>
    </row>
    <row r="88" spans="1:55" x14ac:dyDescent="0.3">
      <c r="A88" t="s">
        <v>945</v>
      </c>
      <c r="B88">
        <v>-1528753</v>
      </c>
      <c r="C88">
        <v>-1462713.27</v>
      </c>
      <c r="D88">
        <v>-3421496</v>
      </c>
      <c r="E88">
        <v>-6132148</v>
      </c>
      <c r="F88">
        <v>-1442733</v>
      </c>
      <c r="G88">
        <v>-1442732.79</v>
      </c>
      <c r="H88">
        <v>-1442733</v>
      </c>
      <c r="I88">
        <v>-1442733</v>
      </c>
      <c r="J88">
        <v>-1306987</v>
      </c>
      <c r="K88">
        <v>-1061147.72</v>
      </c>
      <c r="L88">
        <v>-1061148</v>
      </c>
      <c r="M88">
        <v>-1061148</v>
      </c>
      <c r="N88">
        <v>-1061148</v>
      </c>
      <c r="O88">
        <v>-1061148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3861865</v>
      </c>
      <c r="AU88">
        <v>5630708</v>
      </c>
      <c r="AV88">
        <v>5630707.6799999997</v>
      </c>
      <c r="AW88">
        <v>5630708</v>
      </c>
      <c r="AX88">
        <v>5630708</v>
      </c>
      <c r="AY88">
        <v>5630708</v>
      </c>
      <c r="AZ88">
        <v>5631334</v>
      </c>
      <c r="BA88">
        <v>627</v>
      </c>
      <c r="BB88">
        <v>627</v>
      </c>
      <c r="BC88">
        <v>627</v>
      </c>
    </row>
    <row r="89" spans="1:55" x14ac:dyDescent="0.3">
      <c r="A89" t="s">
        <v>946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5630708</v>
      </c>
      <c r="AU89">
        <v>5630708</v>
      </c>
      <c r="AV89">
        <v>5630707.6799999997</v>
      </c>
      <c r="AW89">
        <v>5630708</v>
      </c>
      <c r="AX89">
        <v>5630708</v>
      </c>
      <c r="AY89">
        <v>0</v>
      </c>
      <c r="AZ89">
        <v>0</v>
      </c>
      <c r="BA89">
        <v>0</v>
      </c>
      <c r="BB89">
        <v>0</v>
      </c>
      <c r="BC89">
        <v>0</v>
      </c>
    </row>
    <row r="90" spans="1:55" x14ac:dyDescent="0.3">
      <c r="A90" t="s">
        <v>947</v>
      </c>
      <c r="B90">
        <v>-1528753</v>
      </c>
      <c r="C90">
        <v>0</v>
      </c>
      <c r="D90">
        <v>-1958783</v>
      </c>
      <c r="E90">
        <v>-4689415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</row>
    <row r="91" spans="1:55" x14ac:dyDescent="0.3">
      <c r="A91" t="s">
        <v>948</v>
      </c>
      <c r="B91">
        <v>0</v>
      </c>
      <c r="C91">
        <v>-1462713.27</v>
      </c>
      <c r="D91">
        <v>-1462713</v>
      </c>
      <c r="E91">
        <v>-1442733</v>
      </c>
      <c r="F91">
        <v>-1442733</v>
      </c>
      <c r="G91">
        <v>-1442732.79</v>
      </c>
      <c r="H91">
        <v>-1442733</v>
      </c>
      <c r="I91">
        <v>-1442733</v>
      </c>
      <c r="J91">
        <v>-1306987</v>
      </c>
      <c r="K91">
        <v>-1061147.72</v>
      </c>
      <c r="L91">
        <v>-1061148</v>
      </c>
      <c r="M91">
        <v>-1061148</v>
      </c>
      <c r="N91">
        <v>-1061148</v>
      </c>
      <c r="O91">
        <v>-1061148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-1768843</v>
      </c>
      <c r="AU91">
        <v>0</v>
      </c>
      <c r="AV91">
        <v>0</v>
      </c>
      <c r="AW91">
        <v>0</v>
      </c>
      <c r="AX91">
        <v>0</v>
      </c>
      <c r="AY91">
        <v>5630708</v>
      </c>
      <c r="AZ91">
        <v>5631334</v>
      </c>
      <c r="BA91">
        <v>627</v>
      </c>
      <c r="BB91">
        <v>627</v>
      </c>
      <c r="BC91">
        <v>627</v>
      </c>
    </row>
    <row r="92" spans="1:55" x14ac:dyDescent="0.3">
      <c r="A92" t="s">
        <v>949</v>
      </c>
      <c r="B92">
        <v>0</v>
      </c>
      <c r="C92">
        <v>0</v>
      </c>
      <c r="D92">
        <v>0</v>
      </c>
      <c r="E92">
        <v>0</v>
      </c>
      <c r="F92">
        <v>0</v>
      </c>
      <c r="G92">
        <v>-2148249.52</v>
      </c>
      <c r="H92">
        <v>-2110226</v>
      </c>
      <c r="I92">
        <v>-1788308</v>
      </c>
      <c r="J92">
        <v>-1257024</v>
      </c>
      <c r="K92">
        <v>-1315759.3400000001</v>
      </c>
      <c r="L92">
        <v>-1343330</v>
      </c>
      <c r="M92">
        <v>-754931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-701197</v>
      </c>
      <c r="AJ92">
        <v>-511848.74</v>
      </c>
      <c r="AK92">
        <v>-487387</v>
      </c>
      <c r="AL92">
        <v>-347431</v>
      </c>
      <c r="AM92">
        <v>-484139</v>
      </c>
      <c r="AN92">
        <v>-361408.75</v>
      </c>
      <c r="AO92">
        <v>-437909</v>
      </c>
      <c r="AP92">
        <v>-498851</v>
      </c>
      <c r="AQ92">
        <v>-562372</v>
      </c>
      <c r="AR92">
        <v>-581921.41</v>
      </c>
      <c r="AS92">
        <v>-552264</v>
      </c>
      <c r="AT92">
        <v>-399631</v>
      </c>
      <c r="AU92">
        <v>-413353</v>
      </c>
      <c r="AV92">
        <v>-223642.65</v>
      </c>
      <c r="AW92">
        <v>-149813</v>
      </c>
      <c r="AX92">
        <v>-57120</v>
      </c>
      <c r="AY92">
        <v>166424</v>
      </c>
      <c r="AZ92">
        <v>70887</v>
      </c>
      <c r="BA92">
        <v>-113143</v>
      </c>
      <c r="BB92">
        <v>-26054</v>
      </c>
      <c r="BC92">
        <v>281264</v>
      </c>
    </row>
    <row r="93" spans="1:55" x14ac:dyDescent="0.3">
      <c r="A93" t="s">
        <v>950</v>
      </c>
      <c r="B93">
        <v>-1009804</v>
      </c>
      <c r="C93">
        <v>18296206.010000002</v>
      </c>
      <c r="D93">
        <v>19909154</v>
      </c>
      <c r="E93">
        <v>19909154</v>
      </c>
      <c r="F93">
        <v>18443911</v>
      </c>
      <c r="G93">
        <v>19909154.199999999</v>
      </c>
      <c r="H93">
        <v>19909154</v>
      </c>
      <c r="I93">
        <v>19909154</v>
      </c>
      <c r="J93">
        <v>19909154</v>
      </c>
      <c r="K93">
        <v>19909154.199999999</v>
      </c>
      <c r="L93">
        <v>19909154</v>
      </c>
      <c r="M93">
        <v>19909154</v>
      </c>
      <c r="N93">
        <v>19039113</v>
      </c>
      <c r="O93">
        <v>19039113</v>
      </c>
      <c r="P93">
        <v>18037244.25</v>
      </c>
      <c r="Q93">
        <v>18050875</v>
      </c>
      <c r="R93">
        <v>8132936</v>
      </c>
      <c r="S93">
        <v>8088713</v>
      </c>
      <c r="T93">
        <v>8284895.5300000003</v>
      </c>
      <c r="U93">
        <v>-1605034</v>
      </c>
      <c r="V93">
        <v>0</v>
      </c>
      <c r="W93">
        <v>0</v>
      </c>
      <c r="X93">
        <v>-1112145.69</v>
      </c>
      <c r="Y93">
        <v>-953403</v>
      </c>
      <c r="Z93">
        <v>-1195763</v>
      </c>
      <c r="AA93">
        <v>-1365797</v>
      </c>
      <c r="AB93">
        <v>-1317311.94</v>
      </c>
      <c r="AC93">
        <v>-1372122</v>
      </c>
      <c r="AD93">
        <v>-1380090</v>
      </c>
      <c r="AE93">
        <v>-1381634</v>
      </c>
      <c r="AF93">
        <v>0</v>
      </c>
      <c r="AG93">
        <v>-1498155</v>
      </c>
      <c r="AH93">
        <v>-2178565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</row>
    <row r="94" spans="1:55" x14ac:dyDescent="0.3">
      <c r="A94" t="s">
        <v>951</v>
      </c>
      <c r="B94">
        <v>99642848</v>
      </c>
      <c r="C94">
        <v>96758743.980000004</v>
      </c>
      <c r="D94">
        <v>93047142</v>
      </c>
      <c r="E94">
        <v>86588102</v>
      </c>
      <c r="F94">
        <v>98403438</v>
      </c>
      <c r="G94">
        <v>93738858.640000001</v>
      </c>
      <c r="H94">
        <v>88302718</v>
      </c>
      <c r="I94">
        <v>83260746</v>
      </c>
      <c r="J94">
        <v>90160829</v>
      </c>
      <c r="K94">
        <v>84830803.480000004</v>
      </c>
      <c r="L94">
        <v>79548788</v>
      </c>
      <c r="M94">
        <v>75203346</v>
      </c>
      <c r="N94">
        <v>80438417</v>
      </c>
      <c r="O94">
        <v>80438417</v>
      </c>
      <c r="P94">
        <v>75332915.599999994</v>
      </c>
      <c r="Q94">
        <v>70113613</v>
      </c>
      <c r="R94">
        <v>55225336</v>
      </c>
      <c r="S94">
        <v>59764975</v>
      </c>
      <c r="T94">
        <v>55196167.479999997</v>
      </c>
      <c r="U94">
        <v>41017466</v>
      </c>
      <c r="V94">
        <v>37168076</v>
      </c>
      <c r="W94">
        <v>41253541</v>
      </c>
      <c r="X94">
        <v>37349441.460000001</v>
      </c>
      <c r="Y94">
        <v>33655678</v>
      </c>
      <c r="Z94">
        <v>30265213</v>
      </c>
      <c r="AA94">
        <v>34142065</v>
      </c>
      <c r="AB94">
        <v>30782206.48</v>
      </c>
      <c r="AC94">
        <v>28211841</v>
      </c>
      <c r="AD94">
        <v>25516223</v>
      </c>
      <c r="AE94">
        <v>31388181</v>
      </c>
      <c r="AF94">
        <v>28780947.07</v>
      </c>
      <c r="AG94">
        <v>26524004</v>
      </c>
      <c r="AH94">
        <v>23184013</v>
      </c>
      <c r="AI94">
        <v>30096960</v>
      </c>
      <c r="AJ94">
        <v>26743766.149999999</v>
      </c>
      <c r="AK94">
        <v>24006200</v>
      </c>
      <c r="AL94">
        <v>21243668</v>
      </c>
      <c r="AM94">
        <v>24126201</v>
      </c>
      <c r="AN94">
        <v>21490604.780000001</v>
      </c>
      <c r="AO94">
        <v>19833280</v>
      </c>
      <c r="AP94">
        <v>17599304</v>
      </c>
      <c r="AQ94">
        <v>19859154</v>
      </c>
      <c r="AR94">
        <v>17755671.460000001</v>
      </c>
      <c r="AS94">
        <v>18034631</v>
      </c>
      <c r="AT94">
        <v>16646216</v>
      </c>
      <c r="AU94">
        <v>20226509</v>
      </c>
      <c r="AV94">
        <v>18740325.07</v>
      </c>
      <c r="AW94">
        <v>17719054</v>
      </c>
      <c r="AX94">
        <v>16395780</v>
      </c>
      <c r="AY94">
        <v>18080821</v>
      </c>
      <c r="AZ94">
        <v>16738676</v>
      </c>
      <c r="BA94">
        <v>10414772</v>
      </c>
      <c r="BB94">
        <v>9610515</v>
      </c>
      <c r="BC94">
        <v>10621937</v>
      </c>
    </row>
    <row r="95" spans="1:55" x14ac:dyDescent="0.3">
      <c r="A95" t="s">
        <v>952</v>
      </c>
      <c r="B95">
        <v>14966022</v>
      </c>
      <c r="C95">
        <v>14836285.960000001</v>
      </c>
      <c r="D95">
        <v>14717885</v>
      </c>
      <c r="E95">
        <v>14630310</v>
      </c>
      <c r="F95">
        <v>14806313</v>
      </c>
      <c r="G95">
        <v>14628937.85</v>
      </c>
      <c r="H95">
        <v>14507249</v>
      </c>
      <c r="I95">
        <v>14562969</v>
      </c>
      <c r="J95">
        <v>14764685</v>
      </c>
      <c r="K95">
        <v>14987881.380000001</v>
      </c>
      <c r="L95">
        <v>14763238</v>
      </c>
      <c r="M95">
        <v>14845215</v>
      </c>
      <c r="N95">
        <v>14829975</v>
      </c>
      <c r="O95">
        <v>14829975</v>
      </c>
      <c r="P95">
        <v>4895864.67</v>
      </c>
      <c r="Q95">
        <v>4801087</v>
      </c>
      <c r="R95">
        <v>4734119</v>
      </c>
      <c r="S95">
        <v>4639836</v>
      </c>
      <c r="T95">
        <v>4407036.6399999997</v>
      </c>
      <c r="U95">
        <v>4348607</v>
      </c>
      <c r="V95">
        <v>4347498</v>
      </c>
      <c r="W95">
        <v>4360741</v>
      </c>
      <c r="X95">
        <v>4326296.04</v>
      </c>
      <c r="Y95">
        <v>4296626</v>
      </c>
      <c r="Z95">
        <v>4299073</v>
      </c>
      <c r="AA95">
        <v>4312821</v>
      </c>
      <c r="AB95">
        <v>4275634.05</v>
      </c>
      <c r="AC95">
        <v>4241364</v>
      </c>
      <c r="AD95">
        <v>4248740</v>
      </c>
      <c r="AE95">
        <v>4257715</v>
      </c>
      <c r="AF95">
        <v>4226479.16</v>
      </c>
      <c r="AG95">
        <v>4237747</v>
      </c>
      <c r="AH95">
        <v>5028348</v>
      </c>
      <c r="AI95">
        <v>262322</v>
      </c>
      <c r="AJ95">
        <v>242326.12</v>
      </c>
      <c r="AK95">
        <v>232703</v>
      </c>
      <c r="AL95">
        <v>214555</v>
      </c>
      <c r="AM95">
        <v>209341</v>
      </c>
      <c r="AN95">
        <v>208249.04</v>
      </c>
      <c r="AO95">
        <v>208927</v>
      </c>
      <c r="AP95">
        <v>207239</v>
      </c>
      <c r="AQ95">
        <v>205138</v>
      </c>
      <c r="AR95">
        <v>202514.2</v>
      </c>
      <c r="AS95">
        <v>194240</v>
      </c>
      <c r="AT95">
        <v>195552</v>
      </c>
      <c r="AU95">
        <v>197593</v>
      </c>
      <c r="AV95">
        <v>196216.3</v>
      </c>
      <c r="AW95">
        <v>129356</v>
      </c>
      <c r="AX95">
        <v>133683</v>
      </c>
      <c r="AY95">
        <v>140776</v>
      </c>
      <c r="AZ95">
        <v>160856</v>
      </c>
      <c r="BA95">
        <v>-4651998</v>
      </c>
      <c r="BB95">
        <v>-4233450</v>
      </c>
      <c r="BC95">
        <v>-3614252</v>
      </c>
    </row>
    <row r="96" spans="1:55" x14ac:dyDescent="0.3">
      <c r="A96" t="s">
        <v>953</v>
      </c>
      <c r="B96">
        <v>114608870</v>
      </c>
      <c r="C96">
        <v>111595029.94</v>
      </c>
      <c r="D96">
        <v>107765027</v>
      </c>
      <c r="E96">
        <v>101218412</v>
      </c>
      <c r="F96">
        <v>113209751</v>
      </c>
      <c r="G96">
        <v>108367796.48999999</v>
      </c>
      <c r="H96">
        <v>102809967</v>
      </c>
      <c r="I96">
        <v>97823715</v>
      </c>
      <c r="J96">
        <v>104925514</v>
      </c>
      <c r="K96">
        <v>99818684.859999999</v>
      </c>
      <c r="L96">
        <v>94312026</v>
      </c>
      <c r="M96">
        <v>90048561</v>
      </c>
      <c r="N96">
        <v>95268392</v>
      </c>
      <c r="O96">
        <v>95268392</v>
      </c>
      <c r="P96">
        <v>80228780.269999996</v>
      </c>
      <c r="Q96">
        <v>74914700</v>
      </c>
      <c r="R96">
        <v>59959455</v>
      </c>
      <c r="S96">
        <v>64404811</v>
      </c>
      <c r="T96">
        <v>59603204.119999997</v>
      </c>
      <c r="U96">
        <v>45366073</v>
      </c>
      <c r="V96">
        <v>41515574</v>
      </c>
      <c r="W96">
        <v>45614282</v>
      </c>
      <c r="X96">
        <v>41675737.5</v>
      </c>
      <c r="Y96">
        <v>37952304</v>
      </c>
      <c r="Z96">
        <v>34564286</v>
      </c>
      <c r="AA96">
        <v>38454886</v>
      </c>
      <c r="AB96">
        <v>35057840.520000003</v>
      </c>
      <c r="AC96">
        <v>32453205</v>
      </c>
      <c r="AD96">
        <v>29764963</v>
      </c>
      <c r="AE96">
        <v>35645896</v>
      </c>
      <c r="AF96">
        <v>33007426.23</v>
      </c>
      <c r="AG96">
        <v>30761751</v>
      </c>
      <c r="AH96">
        <v>28212361</v>
      </c>
      <c r="AI96">
        <v>30359282</v>
      </c>
      <c r="AJ96">
        <v>26986092.27</v>
      </c>
      <c r="AK96">
        <v>24238903</v>
      </c>
      <c r="AL96">
        <v>21458223</v>
      </c>
      <c r="AM96">
        <v>24335542</v>
      </c>
      <c r="AN96">
        <v>21698853.82</v>
      </c>
      <c r="AO96">
        <v>20042207</v>
      </c>
      <c r="AP96">
        <v>17806543</v>
      </c>
      <c r="AQ96">
        <v>20064292</v>
      </c>
      <c r="AR96">
        <v>17958185.66</v>
      </c>
      <c r="AS96">
        <v>18228871</v>
      </c>
      <c r="AT96">
        <v>16841768</v>
      </c>
      <c r="AU96">
        <v>20424102</v>
      </c>
      <c r="AV96">
        <v>18936541.370000001</v>
      </c>
      <c r="AW96">
        <v>17848410</v>
      </c>
      <c r="AX96">
        <v>16529463</v>
      </c>
      <c r="AY96">
        <v>18221597</v>
      </c>
      <c r="AZ96">
        <v>16899532</v>
      </c>
      <c r="BA96">
        <v>5762774</v>
      </c>
      <c r="BB96">
        <v>5377065</v>
      </c>
      <c r="BC96">
        <v>7007685</v>
      </c>
    </row>
    <row r="97" spans="1:55" x14ac:dyDescent="0.3">
      <c r="A97" t="s">
        <v>954</v>
      </c>
      <c r="B97">
        <v>518917016</v>
      </c>
      <c r="C97">
        <v>523354329.70999998</v>
      </c>
      <c r="D97">
        <v>443649923</v>
      </c>
      <c r="E97">
        <v>420751529</v>
      </c>
      <c r="F97">
        <v>422588825</v>
      </c>
      <c r="G97">
        <v>375617454.25</v>
      </c>
      <c r="H97">
        <v>365135998</v>
      </c>
      <c r="I97">
        <v>369666475</v>
      </c>
      <c r="J97">
        <v>375793780</v>
      </c>
      <c r="K97">
        <v>373741617.06</v>
      </c>
      <c r="L97">
        <v>369248470</v>
      </c>
      <c r="M97">
        <v>361851524</v>
      </c>
      <c r="N97">
        <v>371137473</v>
      </c>
      <c r="O97">
        <v>371137473</v>
      </c>
      <c r="P97">
        <v>360298565.68000001</v>
      </c>
      <c r="Q97">
        <v>354826726</v>
      </c>
      <c r="R97">
        <v>341434716</v>
      </c>
      <c r="S97">
        <v>346106604</v>
      </c>
      <c r="T97">
        <v>352268052.66000003</v>
      </c>
      <c r="U97">
        <v>341104725</v>
      </c>
      <c r="V97">
        <v>326767159</v>
      </c>
      <c r="W97">
        <v>330560617</v>
      </c>
      <c r="X97">
        <v>329082938.39999998</v>
      </c>
      <c r="Y97">
        <v>315428292</v>
      </c>
      <c r="Z97">
        <v>312720996</v>
      </c>
      <c r="AA97">
        <v>314399922</v>
      </c>
      <c r="AB97">
        <v>326410045.35000002</v>
      </c>
      <c r="AC97">
        <v>300360467</v>
      </c>
      <c r="AD97">
        <v>298528771</v>
      </c>
      <c r="AE97">
        <v>302815739</v>
      </c>
      <c r="AF97">
        <v>288665481.36000001</v>
      </c>
      <c r="AG97">
        <v>277647324</v>
      </c>
      <c r="AH97">
        <v>232952921</v>
      </c>
      <c r="AI97">
        <v>73445333</v>
      </c>
      <c r="AJ97">
        <v>71798465.040000007</v>
      </c>
      <c r="AK97">
        <v>64783276</v>
      </c>
      <c r="AL97">
        <v>58586808</v>
      </c>
      <c r="AM97">
        <v>60127997</v>
      </c>
      <c r="AN97">
        <v>55340867.530000001</v>
      </c>
      <c r="AO97">
        <v>50148230</v>
      </c>
      <c r="AP97">
        <v>46666048</v>
      </c>
      <c r="AQ97">
        <v>49993426</v>
      </c>
      <c r="AR97">
        <v>47904117.07</v>
      </c>
      <c r="AS97">
        <v>43464653</v>
      </c>
      <c r="AT97">
        <v>41537792</v>
      </c>
      <c r="AU97">
        <v>45578545</v>
      </c>
      <c r="AV97">
        <v>44441462.600000001</v>
      </c>
      <c r="AW97">
        <v>39384364</v>
      </c>
      <c r="AX97">
        <v>37453699</v>
      </c>
      <c r="AY97">
        <v>39854300</v>
      </c>
      <c r="AZ97">
        <v>40158634</v>
      </c>
      <c r="BA97">
        <v>47177357</v>
      </c>
      <c r="BB97">
        <v>45157514</v>
      </c>
      <c r="BC97">
        <v>44619466</v>
      </c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168" t="s">
        <v>30</v>
      </c>
      <c r="B123" s="91">
        <f>+B42+B46+B49</f>
        <v>23204083</v>
      </c>
      <c r="C123" s="91">
        <f t="shared" ref="C123:AZ123" si="0">+C42+C46+C49</f>
        <v>20881603.199999999</v>
      </c>
      <c r="D123" s="91">
        <f t="shared" si="0"/>
        <v>45184216</v>
      </c>
      <c r="E123" s="91">
        <f t="shared" si="0"/>
        <v>49487022</v>
      </c>
      <c r="F123" s="91">
        <f t="shared" si="0"/>
        <v>30532114</v>
      </c>
      <c r="G123" s="91">
        <f t="shared" si="0"/>
        <v>15869746.120000001</v>
      </c>
      <c r="H123" s="91">
        <f t="shared" si="0"/>
        <v>10287283</v>
      </c>
      <c r="I123" s="91">
        <f t="shared" si="0"/>
        <v>17258684</v>
      </c>
      <c r="J123" s="91">
        <f t="shared" si="0"/>
        <v>12702856</v>
      </c>
      <c r="K123" s="91">
        <f t="shared" si="0"/>
        <v>26671360.57</v>
      </c>
      <c r="L123" s="91">
        <f t="shared" si="0"/>
        <v>40717717</v>
      </c>
      <c r="M123" s="91">
        <f t="shared" si="0"/>
        <v>28867845</v>
      </c>
      <c r="N123" s="91">
        <f t="shared" si="0"/>
        <v>28465722</v>
      </c>
      <c r="O123" s="91">
        <f t="shared" ref="O123" si="1">+O42+O46+O49</f>
        <v>28465722</v>
      </c>
      <c r="P123" s="91">
        <f t="shared" si="0"/>
        <v>21104091.969999999</v>
      </c>
      <c r="Q123" s="91">
        <f t="shared" si="0"/>
        <v>17245092</v>
      </c>
      <c r="R123" s="91">
        <f t="shared" si="0"/>
        <v>24368403</v>
      </c>
      <c r="S123" s="91">
        <f t="shared" si="0"/>
        <v>19889980</v>
      </c>
      <c r="T123" s="91">
        <f t="shared" si="0"/>
        <v>31452916.379999999</v>
      </c>
      <c r="U123" s="91">
        <f t="shared" si="0"/>
        <v>36653081</v>
      </c>
      <c r="V123" s="91">
        <f t="shared" si="0"/>
        <v>33624247</v>
      </c>
      <c r="W123" s="91">
        <f t="shared" si="0"/>
        <v>32098071</v>
      </c>
      <c r="X123" s="91">
        <f t="shared" si="0"/>
        <v>23722573.16</v>
      </c>
      <c r="Y123" s="91">
        <f t="shared" si="0"/>
        <v>13437416</v>
      </c>
      <c r="Z123" s="91">
        <f t="shared" si="0"/>
        <v>16735857</v>
      </c>
      <c r="AA123" s="91">
        <f t="shared" si="0"/>
        <v>10583314</v>
      </c>
      <c r="AB123" s="91">
        <f t="shared" si="0"/>
        <v>19640390.369999997</v>
      </c>
      <c r="AC123" s="91">
        <f t="shared" si="0"/>
        <v>5663426</v>
      </c>
      <c r="AD123" s="91">
        <f t="shared" si="0"/>
        <v>7184521</v>
      </c>
      <c r="AE123" s="91">
        <f t="shared" si="0"/>
        <v>3228136</v>
      </c>
      <c r="AF123" s="91">
        <f t="shared" si="0"/>
        <v>135143340.84999999</v>
      </c>
      <c r="AG123" s="91">
        <f t="shared" si="0"/>
        <v>186157179</v>
      </c>
      <c r="AH123" s="91">
        <f t="shared" si="0"/>
        <v>143332789</v>
      </c>
      <c r="AI123" s="91">
        <f t="shared" si="0"/>
        <v>22</v>
      </c>
      <c r="AJ123" s="91">
        <f t="shared" si="0"/>
        <v>0</v>
      </c>
      <c r="AK123" s="91">
        <f t="shared" si="0"/>
        <v>21136</v>
      </c>
      <c r="AL123" s="91">
        <f t="shared" si="0"/>
        <v>442</v>
      </c>
      <c r="AM123" s="91">
        <f t="shared" si="0"/>
        <v>7407</v>
      </c>
      <c r="AN123" s="91">
        <f t="shared" si="0"/>
        <v>2173.4699999999998</v>
      </c>
      <c r="AO123" s="91">
        <f t="shared" si="0"/>
        <v>48</v>
      </c>
      <c r="AP123" s="91">
        <f t="shared" si="0"/>
        <v>39</v>
      </c>
      <c r="AQ123" s="91">
        <f t="shared" si="0"/>
        <v>3197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17987</v>
      </c>
      <c r="AV123" s="91">
        <f t="shared" si="0"/>
        <v>10212.02</v>
      </c>
      <c r="AW123" s="91">
        <f t="shared" si="0"/>
        <v>11681</v>
      </c>
      <c r="AX123" s="91">
        <f t="shared" si="0"/>
        <v>103493</v>
      </c>
      <c r="AY123" s="91">
        <f t="shared" si="0"/>
        <v>157329</v>
      </c>
      <c r="AZ123" s="91">
        <f t="shared" si="0"/>
        <v>167995</v>
      </c>
      <c r="BA123" s="91">
        <f t="shared" ref="BA123:BK123" si="2">+BA42+BA46+BA49</f>
        <v>5693294</v>
      </c>
      <c r="BB123" s="91">
        <f t="shared" si="2"/>
        <v>10311072</v>
      </c>
      <c r="BC123" s="91">
        <f t="shared" si="2"/>
        <v>7336569</v>
      </c>
      <c r="BD123" s="91">
        <f t="shared" si="2"/>
        <v>0</v>
      </c>
      <c r="BE123" s="91">
        <f t="shared" si="2"/>
        <v>0</v>
      </c>
      <c r="BF123" s="91">
        <f t="shared" si="2"/>
        <v>0</v>
      </c>
      <c r="BG123" s="91">
        <f t="shared" si="2"/>
        <v>0</v>
      </c>
      <c r="BH123" s="91">
        <f t="shared" si="2"/>
        <v>0</v>
      </c>
      <c r="BI123" s="91">
        <f t="shared" si="2"/>
        <v>0</v>
      </c>
      <c r="BJ123" s="91">
        <f t="shared" si="2"/>
        <v>0</v>
      </c>
      <c r="BK123" s="91">
        <f t="shared" si="2"/>
        <v>0</v>
      </c>
    </row>
    <row r="124" spans="1:69" s="91" customFormat="1" x14ac:dyDescent="0.3">
      <c r="A124" s="168" t="s">
        <v>31</v>
      </c>
      <c r="B124" s="91">
        <f>+B62</f>
        <v>222521679</v>
      </c>
      <c r="C124" s="91">
        <f t="shared" ref="C124:AZ124" si="3">+C62</f>
        <v>221502551.21000001</v>
      </c>
      <c r="D124" s="91">
        <f t="shared" si="3"/>
        <v>142072785</v>
      </c>
      <c r="E124" s="91">
        <f t="shared" si="3"/>
        <v>122232436</v>
      </c>
      <c r="F124" s="91">
        <f t="shared" si="3"/>
        <v>114954030</v>
      </c>
      <c r="G124" s="91">
        <f t="shared" si="3"/>
        <v>129193061.48</v>
      </c>
      <c r="H124" s="91">
        <f t="shared" si="3"/>
        <v>140144762</v>
      </c>
      <c r="I124" s="91">
        <f t="shared" si="3"/>
        <v>140218194</v>
      </c>
      <c r="J124" s="91">
        <f t="shared" si="3"/>
        <v>141891689</v>
      </c>
      <c r="K124" s="91">
        <f t="shared" si="3"/>
        <v>126893493.59</v>
      </c>
      <c r="L124" s="91">
        <f t="shared" si="3"/>
        <v>126955935</v>
      </c>
      <c r="M124" s="91">
        <f t="shared" si="3"/>
        <v>137013325</v>
      </c>
      <c r="N124" s="91">
        <f t="shared" si="3"/>
        <v>137043628</v>
      </c>
      <c r="O124" s="91">
        <f t="shared" ref="O124" si="4">+O62</f>
        <v>137043628</v>
      </c>
      <c r="P124" s="91">
        <f t="shared" si="3"/>
        <v>145127987.16</v>
      </c>
      <c r="Q124" s="91">
        <f t="shared" si="3"/>
        <v>157283423</v>
      </c>
      <c r="R124" s="91">
        <f t="shared" si="3"/>
        <v>160502284</v>
      </c>
      <c r="S124" s="91">
        <f t="shared" si="3"/>
        <v>162215555</v>
      </c>
      <c r="T124" s="91">
        <f t="shared" si="3"/>
        <v>156807034.69999999</v>
      </c>
      <c r="U124" s="91">
        <f t="shared" si="3"/>
        <v>164434178</v>
      </c>
      <c r="V124" s="91">
        <f t="shared" si="3"/>
        <v>158572700</v>
      </c>
      <c r="W124" s="91">
        <f t="shared" si="3"/>
        <v>158572700</v>
      </c>
      <c r="X124" s="91">
        <f t="shared" si="3"/>
        <v>165158800</v>
      </c>
      <c r="Y124" s="91">
        <f t="shared" si="3"/>
        <v>175000000</v>
      </c>
      <c r="Z124" s="91">
        <f t="shared" si="3"/>
        <v>175000000</v>
      </c>
      <c r="AA124" s="91">
        <f t="shared" si="3"/>
        <v>176867881</v>
      </c>
      <c r="AB124" s="91">
        <f t="shared" si="3"/>
        <v>193605311.38999999</v>
      </c>
      <c r="AC124" s="91">
        <f t="shared" si="3"/>
        <v>197152345</v>
      </c>
      <c r="AD124" s="91">
        <f t="shared" si="3"/>
        <v>198036797</v>
      </c>
      <c r="AE124" s="91">
        <f t="shared" si="3"/>
        <v>198675242</v>
      </c>
      <c r="AF124" s="91">
        <f t="shared" si="3"/>
        <v>50000000</v>
      </c>
      <c r="AG124" s="91">
        <f t="shared" si="3"/>
        <v>0</v>
      </c>
      <c r="AH124" s="91">
        <f t="shared" si="3"/>
        <v>0</v>
      </c>
      <c r="AI124" s="91">
        <f t="shared" si="3"/>
        <v>0</v>
      </c>
      <c r="AJ124" s="91">
        <f t="shared" si="3"/>
        <v>0</v>
      </c>
      <c r="AK124" s="91">
        <f t="shared" si="3"/>
        <v>0</v>
      </c>
      <c r="AL124" s="91">
        <f t="shared" si="3"/>
        <v>0</v>
      </c>
      <c r="AM124" s="91">
        <f t="shared" si="3"/>
        <v>0</v>
      </c>
      <c r="AN124" s="91">
        <f t="shared" si="3"/>
        <v>0</v>
      </c>
      <c r="AO124" s="91">
        <f t="shared" si="3"/>
        <v>0</v>
      </c>
      <c r="AP124" s="91">
        <f t="shared" si="3"/>
        <v>0</v>
      </c>
      <c r="AQ124" s="91">
        <f t="shared" si="3"/>
        <v>0</v>
      </c>
      <c r="AR124" s="91">
        <f t="shared" si="3"/>
        <v>0</v>
      </c>
      <c r="AS124" s="91">
        <f t="shared" si="3"/>
        <v>0</v>
      </c>
      <c r="AT124" s="91">
        <f t="shared" si="3"/>
        <v>0</v>
      </c>
      <c r="AU124" s="91">
        <f t="shared" si="3"/>
        <v>0</v>
      </c>
      <c r="AV124" s="91">
        <f t="shared" si="3"/>
        <v>0</v>
      </c>
      <c r="AW124" s="91">
        <f t="shared" si="3"/>
        <v>0</v>
      </c>
      <c r="AX124" s="91">
        <f t="shared" si="3"/>
        <v>0</v>
      </c>
      <c r="AY124" s="91">
        <f t="shared" si="3"/>
        <v>0</v>
      </c>
      <c r="AZ124" s="91">
        <f t="shared" si="3"/>
        <v>0</v>
      </c>
      <c r="BA124" s="91">
        <f t="shared" ref="BA124:BK124" si="5">+BA62</f>
        <v>2036947</v>
      </c>
      <c r="BB124" s="91">
        <f t="shared" si="5"/>
        <v>0</v>
      </c>
      <c r="BC124" s="91">
        <f t="shared" si="5"/>
        <v>734061</v>
      </c>
      <c r="BD124" s="91">
        <f t="shared" si="5"/>
        <v>0</v>
      </c>
      <c r="BE124" s="91">
        <f t="shared" si="5"/>
        <v>0</v>
      </c>
      <c r="BF124" s="91">
        <f t="shared" si="5"/>
        <v>0</v>
      </c>
      <c r="BG124" s="91">
        <f t="shared" si="5"/>
        <v>0</v>
      </c>
      <c r="BH124" s="91">
        <f t="shared" si="5"/>
        <v>0</v>
      </c>
      <c r="BI124" s="91">
        <f t="shared" si="5"/>
        <v>0</v>
      </c>
      <c r="BJ124" s="91">
        <f t="shared" si="5"/>
        <v>0</v>
      </c>
      <c r="BK124" s="91">
        <f t="shared" si="5"/>
        <v>0</v>
      </c>
    </row>
    <row r="125" spans="1:69" s="93" customFormat="1" x14ac:dyDescent="0.3">
      <c r="A125" s="92" t="s">
        <v>32</v>
      </c>
      <c r="B125" s="93">
        <f>SUM(B123:B124)</f>
        <v>245725762</v>
      </c>
      <c r="C125" s="93">
        <f t="shared" ref="C125:AZ125" si="6">SUM(C123:C124)</f>
        <v>242384154.41</v>
      </c>
      <c r="D125" s="93">
        <f t="shared" si="6"/>
        <v>187257001</v>
      </c>
      <c r="E125" s="93">
        <f t="shared" si="6"/>
        <v>171719458</v>
      </c>
      <c r="F125" s="93">
        <f t="shared" si="6"/>
        <v>145486144</v>
      </c>
      <c r="G125" s="93">
        <f t="shared" si="6"/>
        <v>145062807.59999999</v>
      </c>
      <c r="H125" s="93">
        <f t="shared" si="6"/>
        <v>150432045</v>
      </c>
      <c r="I125" s="93">
        <f t="shared" si="6"/>
        <v>157476878</v>
      </c>
      <c r="J125" s="93">
        <f t="shared" si="6"/>
        <v>154594545</v>
      </c>
      <c r="K125" s="93">
        <f t="shared" si="6"/>
        <v>153564854.16</v>
      </c>
      <c r="L125" s="93">
        <f t="shared" si="6"/>
        <v>167673652</v>
      </c>
      <c r="M125" s="93">
        <f t="shared" si="6"/>
        <v>165881170</v>
      </c>
      <c r="N125" s="93">
        <f t="shared" si="6"/>
        <v>165509350</v>
      </c>
      <c r="O125" s="93">
        <f t="shared" ref="O125" si="7">SUM(O123:O124)</f>
        <v>165509350</v>
      </c>
      <c r="P125" s="93">
        <f t="shared" si="6"/>
        <v>166232079.13</v>
      </c>
      <c r="Q125" s="93">
        <f t="shared" si="6"/>
        <v>174528515</v>
      </c>
      <c r="R125" s="93">
        <f t="shared" si="6"/>
        <v>184870687</v>
      </c>
      <c r="S125" s="93">
        <f t="shared" si="6"/>
        <v>182105535</v>
      </c>
      <c r="T125" s="93">
        <f t="shared" si="6"/>
        <v>188259951.07999998</v>
      </c>
      <c r="U125" s="93">
        <f t="shared" si="6"/>
        <v>201087259</v>
      </c>
      <c r="V125" s="93">
        <f t="shared" si="6"/>
        <v>192196947</v>
      </c>
      <c r="W125" s="93">
        <f t="shared" si="6"/>
        <v>190670771</v>
      </c>
      <c r="X125" s="93">
        <f t="shared" si="6"/>
        <v>188881373.16</v>
      </c>
      <c r="Y125" s="93">
        <f t="shared" si="6"/>
        <v>188437416</v>
      </c>
      <c r="Z125" s="93">
        <f t="shared" si="6"/>
        <v>191735857</v>
      </c>
      <c r="AA125" s="93">
        <f t="shared" si="6"/>
        <v>187451195</v>
      </c>
      <c r="AB125" s="93">
        <f t="shared" si="6"/>
        <v>213245701.75999999</v>
      </c>
      <c r="AC125" s="93">
        <f t="shared" si="6"/>
        <v>202815771</v>
      </c>
      <c r="AD125" s="93">
        <f t="shared" si="6"/>
        <v>205221318</v>
      </c>
      <c r="AE125" s="93">
        <f t="shared" si="6"/>
        <v>201903378</v>
      </c>
      <c r="AF125" s="93">
        <f t="shared" si="6"/>
        <v>185143340.84999999</v>
      </c>
      <c r="AG125" s="93">
        <f t="shared" si="6"/>
        <v>186157179</v>
      </c>
      <c r="AH125" s="93">
        <f t="shared" si="6"/>
        <v>143332789</v>
      </c>
      <c r="AI125" s="93">
        <f t="shared" si="6"/>
        <v>22</v>
      </c>
      <c r="AJ125" s="93">
        <f t="shared" si="6"/>
        <v>0</v>
      </c>
      <c r="AK125" s="93">
        <f t="shared" si="6"/>
        <v>21136</v>
      </c>
      <c r="AL125" s="93">
        <f t="shared" si="6"/>
        <v>442</v>
      </c>
      <c r="AM125" s="93">
        <f t="shared" si="6"/>
        <v>7407</v>
      </c>
      <c r="AN125" s="93">
        <f t="shared" si="6"/>
        <v>2173.4699999999998</v>
      </c>
      <c r="AO125" s="93">
        <f t="shared" si="6"/>
        <v>48</v>
      </c>
      <c r="AP125" s="93">
        <f t="shared" si="6"/>
        <v>39</v>
      </c>
      <c r="AQ125" s="93">
        <f t="shared" si="6"/>
        <v>3197</v>
      </c>
      <c r="AR125" s="93">
        <f t="shared" si="6"/>
        <v>0</v>
      </c>
      <c r="AS125" s="93">
        <f t="shared" si="6"/>
        <v>0</v>
      </c>
      <c r="AT125" s="93">
        <f t="shared" si="6"/>
        <v>0</v>
      </c>
      <c r="AU125" s="93">
        <f t="shared" si="6"/>
        <v>17987</v>
      </c>
      <c r="AV125" s="93">
        <f t="shared" si="6"/>
        <v>10212.02</v>
      </c>
      <c r="AW125" s="93">
        <f t="shared" si="6"/>
        <v>11681</v>
      </c>
      <c r="AX125" s="93">
        <f t="shared" si="6"/>
        <v>103493</v>
      </c>
      <c r="AY125" s="93">
        <f t="shared" si="6"/>
        <v>157329</v>
      </c>
      <c r="AZ125" s="93">
        <f t="shared" si="6"/>
        <v>167995</v>
      </c>
      <c r="BA125" s="93">
        <f t="shared" ref="BA125:BK125" si="8">SUM(BA123:BA124)</f>
        <v>7730241</v>
      </c>
      <c r="BB125" s="93">
        <f t="shared" si="8"/>
        <v>10311072</v>
      </c>
      <c r="BC125" s="93">
        <f t="shared" si="8"/>
        <v>8070630</v>
      </c>
      <c r="BD125" s="93">
        <f t="shared" si="8"/>
        <v>0</v>
      </c>
      <c r="BE125" s="93">
        <f t="shared" si="8"/>
        <v>0</v>
      </c>
      <c r="BF125" s="93">
        <f t="shared" si="8"/>
        <v>0</v>
      </c>
      <c r="BG125" s="93">
        <f t="shared" si="8"/>
        <v>0</v>
      </c>
      <c r="BH125" s="93">
        <f t="shared" si="8"/>
        <v>0</v>
      </c>
      <c r="BI125" s="93">
        <f t="shared" si="8"/>
        <v>0</v>
      </c>
      <c r="BJ125" s="93">
        <f t="shared" si="8"/>
        <v>0</v>
      </c>
      <c r="BK125" s="93">
        <f t="shared" si="8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t="s">
        <v>34</v>
      </c>
      <c r="B128" t="s">
        <v>864</v>
      </c>
      <c r="C128" t="s">
        <v>1026</v>
      </c>
      <c r="D128" t="s">
        <v>866</v>
      </c>
      <c r="E128" t="s">
        <v>27</v>
      </c>
      <c r="F128" t="s">
        <v>26</v>
      </c>
      <c r="G128" t="s">
        <v>41</v>
      </c>
      <c r="H128" t="s">
        <v>24</v>
      </c>
      <c r="I128" t="s">
        <v>23</v>
      </c>
      <c r="J128" t="s">
        <v>22</v>
      </c>
      <c r="K128" t="s">
        <v>40</v>
      </c>
      <c r="L128" t="s">
        <v>20</v>
      </c>
      <c r="M128" t="s">
        <v>19</v>
      </c>
      <c r="N128" t="s">
        <v>18</v>
      </c>
      <c r="O128" t="s">
        <v>18</v>
      </c>
      <c r="P128" t="s">
        <v>39</v>
      </c>
      <c r="Q128" t="s">
        <v>16</v>
      </c>
      <c r="R128" t="s">
        <v>15</v>
      </c>
      <c r="S128" t="s">
        <v>14</v>
      </c>
      <c r="T128" t="s">
        <v>38</v>
      </c>
      <c r="U128" t="s">
        <v>12</v>
      </c>
      <c r="V128" t="s">
        <v>11</v>
      </c>
      <c r="W128" t="s">
        <v>10</v>
      </c>
      <c r="X128" t="s">
        <v>37</v>
      </c>
      <c r="Y128" t="s">
        <v>8</v>
      </c>
      <c r="Z128" t="s">
        <v>7</v>
      </c>
      <c r="AA128" t="s">
        <v>6</v>
      </c>
      <c r="AB128" t="s">
        <v>36</v>
      </c>
      <c r="AC128" t="s">
        <v>4</v>
      </c>
      <c r="AD128" t="s">
        <v>3</v>
      </c>
      <c r="AE128" t="s">
        <v>2</v>
      </c>
      <c r="AF128" t="s">
        <v>35</v>
      </c>
      <c r="AG128" t="s">
        <v>857</v>
      </c>
      <c r="AH128" t="s">
        <v>856</v>
      </c>
      <c r="AI128" t="s">
        <v>855</v>
      </c>
      <c r="AJ128" t="s">
        <v>862</v>
      </c>
      <c r="AK128" t="s">
        <v>853</v>
      </c>
      <c r="AL128" t="s">
        <v>852</v>
      </c>
      <c r="AM128" t="s">
        <v>851</v>
      </c>
      <c r="AN128" t="s">
        <v>861</v>
      </c>
      <c r="AO128" t="s">
        <v>849</v>
      </c>
      <c r="AP128" t="s">
        <v>848</v>
      </c>
      <c r="AQ128" t="s">
        <v>847</v>
      </c>
      <c r="AR128" t="s">
        <v>860</v>
      </c>
      <c r="AS128" t="s">
        <v>845</v>
      </c>
      <c r="AT128" t="s">
        <v>844</v>
      </c>
      <c r="AU128" t="s">
        <v>843</v>
      </c>
      <c r="AV128" t="s">
        <v>859</v>
      </c>
      <c r="AW128" t="s">
        <v>841</v>
      </c>
      <c r="AX128" t="s">
        <v>840</v>
      </c>
      <c r="AY128" t="s">
        <v>839</v>
      </c>
      <c r="AZ128" t="s">
        <v>858</v>
      </c>
      <c r="BA128" t="s">
        <v>837</v>
      </c>
      <c r="BB128" t="s">
        <v>836</v>
      </c>
      <c r="BC128" t="s">
        <v>835</v>
      </c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t="s">
        <v>1027</v>
      </c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:69" x14ac:dyDescent="0.3">
      <c r="A130" t="s">
        <v>1028</v>
      </c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:69" x14ac:dyDescent="0.3">
      <c r="A131" t="s">
        <v>1029</v>
      </c>
      <c r="B131">
        <v>128548583</v>
      </c>
      <c r="C131">
        <v>131822726.40000001</v>
      </c>
      <c r="D131">
        <v>129990020</v>
      </c>
      <c r="E131">
        <v>123101061</v>
      </c>
      <c r="F131">
        <v>140970512</v>
      </c>
      <c r="G131">
        <v>142510625.53999999</v>
      </c>
      <c r="H131">
        <v>135762706</v>
      </c>
      <c r="I131">
        <v>138395714</v>
      </c>
      <c r="J131">
        <v>134317668</v>
      </c>
      <c r="K131">
        <v>134503438.96000001</v>
      </c>
      <c r="L131">
        <v>125482337</v>
      </c>
      <c r="M131">
        <v>124914898</v>
      </c>
      <c r="N131">
        <v>123651803</v>
      </c>
      <c r="O131">
        <v>123651803</v>
      </c>
      <c r="P131">
        <v>123364653.17</v>
      </c>
      <c r="Q131">
        <v>118241828</v>
      </c>
      <c r="R131">
        <v>116133912</v>
      </c>
      <c r="S131">
        <v>113328832</v>
      </c>
      <c r="T131">
        <v>111103385.91</v>
      </c>
      <c r="U131">
        <v>108642041</v>
      </c>
      <c r="V131">
        <v>109997677</v>
      </c>
      <c r="W131">
        <v>104968767</v>
      </c>
      <c r="X131">
        <v>102607555.26000001</v>
      </c>
      <c r="Y131">
        <v>96363864</v>
      </c>
      <c r="Z131">
        <v>97292252</v>
      </c>
      <c r="AA131">
        <v>95553652</v>
      </c>
      <c r="AB131">
        <v>94990804.730000004</v>
      </c>
      <c r="AC131">
        <v>87672418</v>
      </c>
      <c r="AD131">
        <v>88945118</v>
      </c>
      <c r="AE131">
        <v>86158017</v>
      </c>
      <c r="AF131">
        <v>88413932.790000007</v>
      </c>
      <c r="AG131">
        <v>82350552</v>
      </c>
      <c r="AH131">
        <v>51081934</v>
      </c>
      <c r="AI131">
        <v>50439114</v>
      </c>
      <c r="AJ131">
        <v>51568839.490000002</v>
      </c>
      <c r="AK131">
        <v>48503536</v>
      </c>
      <c r="AL131">
        <v>45615209</v>
      </c>
      <c r="AM131">
        <v>43014463</v>
      </c>
      <c r="AN131">
        <v>39160084.920000002</v>
      </c>
      <c r="AO131">
        <v>40046338</v>
      </c>
      <c r="AP131">
        <v>38982979</v>
      </c>
      <c r="AQ131">
        <v>37170465</v>
      </c>
      <c r="AR131">
        <v>36498116.479999997</v>
      </c>
      <c r="AS131">
        <v>33285270</v>
      </c>
      <c r="AT131">
        <v>33188480</v>
      </c>
      <c r="AU131">
        <v>31981948</v>
      </c>
      <c r="AV131">
        <v>30668553.719999999</v>
      </c>
      <c r="AW131">
        <v>28395618</v>
      </c>
      <c r="AX131">
        <v>27394918</v>
      </c>
      <c r="AY131">
        <v>25917834</v>
      </c>
      <c r="AZ131">
        <v>28770180</v>
      </c>
      <c r="BA131">
        <v>33043923</v>
      </c>
      <c r="BB131">
        <v>30817922</v>
      </c>
      <c r="BC131">
        <v>31450686</v>
      </c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t="s">
        <v>1030</v>
      </c>
      <c r="B132">
        <v>128548583</v>
      </c>
      <c r="C132">
        <v>131822726.40000001</v>
      </c>
      <c r="D132">
        <v>129990020</v>
      </c>
      <c r="E132">
        <v>123101061</v>
      </c>
      <c r="F132">
        <v>140970512</v>
      </c>
      <c r="G132">
        <v>142510625.53999999</v>
      </c>
      <c r="H132">
        <v>135762706</v>
      </c>
      <c r="I132">
        <v>138395714</v>
      </c>
      <c r="J132">
        <v>134317668</v>
      </c>
      <c r="K132">
        <v>134503438.96000001</v>
      </c>
      <c r="L132">
        <v>125482337</v>
      </c>
      <c r="M132">
        <v>124914898</v>
      </c>
      <c r="N132">
        <v>123651803</v>
      </c>
      <c r="O132">
        <v>123651803</v>
      </c>
      <c r="P132">
        <v>123364653.17</v>
      </c>
      <c r="Q132">
        <v>118241828</v>
      </c>
      <c r="R132">
        <v>116133912</v>
      </c>
      <c r="S132">
        <v>113328832</v>
      </c>
      <c r="T132">
        <v>111103385.91</v>
      </c>
      <c r="U132">
        <v>108642041</v>
      </c>
      <c r="V132">
        <v>109997677</v>
      </c>
      <c r="W132">
        <v>104968767</v>
      </c>
      <c r="X132">
        <v>102607555.26000001</v>
      </c>
      <c r="Y132">
        <v>96363864</v>
      </c>
      <c r="Z132">
        <v>97292252</v>
      </c>
      <c r="AA132">
        <v>95553652</v>
      </c>
      <c r="AB132">
        <v>94990804.730000004</v>
      </c>
      <c r="AC132">
        <v>87672418</v>
      </c>
      <c r="AD132">
        <v>88945118</v>
      </c>
      <c r="AE132">
        <v>86158017</v>
      </c>
      <c r="AF132">
        <v>88413932.790000007</v>
      </c>
      <c r="AG132">
        <v>82350552</v>
      </c>
      <c r="AH132">
        <v>51081934</v>
      </c>
      <c r="AI132">
        <v>50439114</v>
      </c>
      <c r="AJ132">
        <v>51568839.490000002</v>
      </c>
      <c r="AK132">
        <v>48503536</v>
      </c>
      <c r="AL132">
        <v>45615209</v>
      </c>
      <c r="AM132">
        <v>43014463</v>
      </c>
      <c r="AN132">
        <v>39160084.920000002</v>
      </c>
      <c r="AO132">
        <v>40046338</v>
      </c>
      <c r="AP132">
        <v>38982979</v>
      </c>
      <c r="AQ132">
        <v>37170465</v>
      </c>
      <c r="AR132">
        <v>36498116.479999997</v>
      </c>
      <c r="AS132">
        <v>33285270</v>
      </c>
      <c r="AT132">
        <v>33188480</v>
      </c>
      <c r="AU132">
        <v>31981948</v>
      </c>
      <c r="AV132">
        <v>30668553.719999999</v>
      </c>
      <c r="AW132">
        <v>28395618</v>
      </c>
      <c r="AX132">
        <v>27394918</v>
      </c>
      <c r="AY132">
        <v>25917834</v>
      </c>
      <c r="AZ132">
        <v>28770180</v>
      </c>
      <c r="BA132">
        <v>33043923</v>
      </c>
      <c r="BB132">
        <v>30817922</v>
      </c>
      <c r="BC132">
        <v>31450686</v>
      </c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t="s">
        <v>1031</v>
      </c>
      <c r="B133">
        <v>32869</v>
      </c>
      <c r="C133">
        <v>43976.25</v>
      </c>
      <c r="D133">
        <v>32202</v>
      </c>
      <c r="E133">
        <v>38204</v>
      </c>
      <c r="F133">
        <v>42453</v>
      </c>
      <c r="G133">
        <v>50033.760000000002</v>
      </c>
      <c r="H133">
        <v>57951</v>
      </c>
      <c r="I133">
        <v>74303</v>
      </c>
      <c r="J133">
        <v>112436</v>
      </c>
      <c r="K133">
        <v>64947.82</v>
      </c>
      <c r="L133">
        <v>70553</v>
      </c>
      <c r="M133">
        <v>90025</v>
      </c>
      <c r="N133">
        <v>54414</v>
      </c>
      <c r="O133">
        <v>54414</v>
      </c>
      <c r="P133">
        <v>55653.120000000003</v>
      </c>
      <c r="Q133">
        <v>45139</v>
      </c>
      <c r="R133">
        <v>53717</v>
      </c>
      <c r="S133">
        <v>84175</v>
      </c>
      <c r="T133">
        <v>75555.539999999994</v>
      </c>
      <c r="U133">
        <v>59447</v>
      </c>
      <c r="V133">
        <v>49289</v>
      </c>
      <c r="W133">
        <v>45562</v>
      </c>
      <c r="X133">
        <v>46520.29</v>
      </c>
      <c r="Y133">
        <v>42657</v>
      </c>
      <c r="Z133">
        <v>50589</v>
      </c>
      <c r="AA133">
        <v>64897</v>
      </c>
      <c r="AB133">
        <v>54586.32</v>
      </c>
      <c r="AC133">
        <v>54357</v>
      </c>
      <c r="AD133">
        <v>61344</v>
      </c>
      <c r="AE133">
        <v>67644</v>
      </c>
      <c r="AF133">
        <v>65045.48</v>
      </c>
      <c r="AG133">
        <v>56740</v>
      </c>
      <c r="AH133">
        <v>152311</v>
      </c>
      <c r="AI133">
        <v>204422</v>
      </c>
      <c r="AJ133">
        <v>209663.48</v>
      </c>
      <c r="AK133">
        <v>181383</v>
      </c>
      <c r="AL133">
        <v>181430</v>
      </c>
      <c r="AM133">
        <v>159971</v>
      </c>
      <c r="AN133">
        <v>146471.91</v>
      </c>
      <c r="AO133">
        <v>120372</v>
      </c>
      <c r="AP133">
        <v>109225</v>
      </c>
      <c r="AQ133">
        <v>74568</v>
      </c>
      <c r="AR133">
        <v>54221.64</v>
      </c>
      <c r="AS133">
        <v>31459</v>
      </c>
      <c r="AT133">
        <v>132602</v>
      </c>
      <c r="AU133">
        <v>120957</v>
      </c>
      <c r="AV133">
        <v>117880.13</v>
      </c>
      <c r="AW133">
        <v>98056</v>
      </c>
      <c r="AX133">
        <v>32030</v>
      </c>
      <c r="AY133">
        <v>48963</v>
      </c>
      <c r="AZ133">
        <v>75066</v>
      </c>
      <c r="BA133">
        <v>68521</v>
      </c>
      <c r="BB133">
        <v>66239</v>
      </c>
      <c r="BC133">
        <v>64822</v>
      </c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t="s">
        <v>1032</v>
      </c>
      <c r="B134">
        <v>32793</v>
      </c>
      <c r="C134">
        <v>43899.61</v>
      </c>
      <c r="D134">
        <v>32129</v>
      </c>
      <c r="E134">
        <v>38128</v>
      </c>
      <c r="F134">
        <v>42379</v>
      </c>
      <c r="G134">
        <v>49962.36</v>
      </c>
      <c r="H134">
        <v>57891</v>
      </c>
      <c r="I134">
        <v>74241</v>
      </c>
      <c r="J134">
        <v>112373</v>
      </c>
      <c r="K134">
        <v>64883.09</v>
      </c>
      <c r="L134">
        <v>70499</v>
      </c>
      <c r="M134">
        <v>89972</v>
      </c>
      <c r="N134">
        <v>54363</v>
      </c>
      <c r="O134">
        <v>54363</v>
      </c>
      <c r="P134">
        <v>55604.42</v>
      </c>
      <c r="Q134">
        <v>45095</v>
      </c>
      <c r="R134">
        <v>53673</v>
      </c>
      <c r="S134">
        <v>84129</v>
      </c>
      <c r="T134">
        <v>75509.3</v>
      </c>
      <c r="U134">
        <v>59408</v>
      </c>
      <c r="V134">
        <v>49250</v>
      </c>
      <c r="W134">
        <v>45523</v>
      </c>
      <c r="X134">
        <v>46480.24</v>
      </c>
      <c r="Y134">
        <v>42623</v>
      </c>
      <c r="Z134">
        <v>50558</v>
      </c>
      <c r="AA134">
        <v>64866</v>
      </c>
      <c r="AB134">
        <v>54554.86</v>
      </c>
      <c r="AC134">
        <v>54333</v>
      </c>
      <c r="AD134">
        <v>61318</v>
      </c>
      <c r="AE134">
        <v>67618</v>
      </c>
      <c r="AF134">
        <v>65019.79</v>
      </c>
      <c r="AG134">
        <v>56719</v>
      </c>
      <c r="AH134">
        <v>151900</v>
      </c>
      <c r="AI134">
        <v>204403</v>
      </c>
      <c r="AJ134">
        <v>206121.16</v>
      </c>
      <c r="AK134">
        <v>181370</v>
      </c>
      <c r="AL134">
        <v>181417</v>
      </c>
      <c r="AM134">
        <v>159958</v>
      </c>
      <c r="AN134">
        <v>146456.6</v>
      </c>
      <c r="AO134">
        <v>120362</v>
      </c>
      <c r="AP134">
        <v>109214</v>
      </c>
      <c r="AQ134">
        <v>74558</v>
      </c>
      <c r="AR134">
        <v>54211.519999999997</v>
      </c>
      <c r="AS134">
        <v>31450</v>
      </c>
      <c r="AT134">
        <v>132593</v>
      </c>
      <c r="AU134">
        <v>120948</v>
      </c>
      <c r="AV134">
        <v>117870.39999999999</v>
      </c>
      <c r="AW134">
        <v>98048</v>
      </c>
      <c r="AX134">
        <v>32023</v>
      </c>
      <c r="AY134">
        <v>48963</v>
      </c>
      <c r="AZ134">
        <v>75066</v>
      </c>
      <c r="BA134">
        <v>68521</v>
      </c>
      <c r="BB134">
        <v>66239</v>
      </c>
      <c r="BC134">
        <v>64822</v>
      </c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t="s">
        <v>1033</v>
      </c>
      <c r="B135">
        <v>76</v>
      </c>
      <c r="C135">
        <v>76.64</v>
      </c>
      <c r="D135">
        <v>73</v>
      </c>
      <c r="E135">
        <v>76</v>
      </c>
      <c r="F135">
        <v>74</v>
      </c>
      <c r="G135">
        <v>71.41</v>
      </c>
      <c r="H135">
        <v>60</v>
      </c>
      <c r="I135">
        <v>62</v>
      </c>
      <c r="J135">
        <v>63</v>
      </c>
      <c r="K135">
        <v>64.72</v>
      </c>
      <c r="L135">
        <v>54</v>
      </c>
      <c r="M135">
        <v>53</v>
      </c>
      <c r="N135">
        <v>51</v>
      </c>
      <c r="O135">
        <v>51</v>
      </c>
      <c r="P135">
        <v>48.7</v>
      </c>
      <c r="Q135">
        <v>44</v>
      </c>
      <c r="R135">
        <v>44</v>
      </c>
      <c r="S135">
        <v>46</v>
      </c>
      <c r="T135">
        <v>46.24</v>
      </c>
      <c r="U135">
        <v>39</v>
      </c>
      <c r="V135">
        <v>39</v>
      </c>
      <c r="W135">
        <v>39</v>
      </c>
      <c r="X135">
        <v>40.04</v>
      </c>
      <c r="Y135">
        <v>34</v>
      </c>
      <c r="Z135">
        <v>31</v>
      </c>
      <c r="AA135">
        <v>31</v>
      </c>
      <c r="AB135">
        <v>31.46</v>
      </c>
      <c r="AC135">
        <v>24</v>
      </c>
      <c r="AD135">
        <v>26</v>
      </c>
      <c r="AE135">
        <v>26</v>
      </c>
      <c r="AF135">
        <v>25.7</v>
      </c>
      <c r="AG135">
        <v>21</v>
      </c>
      <c r="AH135">
        <v>411</v>
      </c>
      <c r="AI135">
        <v>19</v>
      </c>
      <c r="AJ135">
        <v>3542.32</v>
      </c>
      <c r="AK135">
        <v>13</v>
      </c>
      <c r="AL135">
        <v>13</v>
      </c>
      <c r="AM135">
        <v>13</v>
      </c>
      <c r="AN135">
        <v>15.31</v>
      </c>
      <c r="AO135">
        <v>10</v>
      </c>
      <c r="AP135">
        <v>11</v>
      </c>
      <c r="AQ135">
        <v>10</v>
      </c>
      <c r="AR135">
        <v>10.119999999999999</v>
      </c>
      <c r="AS135">
        <v>9</v>
      </c>
      <c r="AT135">
        <v>9</v>
      </c>
      <c r="AU135">
        <v>9</v>
      </c>
      <c r="AV135">
        <v>9.74</v>
      </c>
      <c r="AW135">
        <v>8</v>
      </c>
      <c r="AX135">
        <v>7</v>
      </c>
      <c r="AY135">
        <v>0</v>
      </c>
      <c r="AZ135">
        <v>0</v>
      </c>
      <c r="BA135">
        <v>0</v>
      </c>
      <c r="BB135">
        <v>0</v>
      </c>
      <c r="BC135">
        <v>0</v>
      </c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t="s">
        <v>832</v>
      </c>
      <c r="B136">
        <v>4790420</v>
      </c>
      <c r="C136">
        <v>5181248.3499999996</v>
      </c>
      <c r="D136">
        <v>5466550</v>
      </c>
      <c r="E136">
        <v>4888055</v>
      </c>
      <c r="F136">
        <v>4787011</v>
      </c>
      <c r="G136">
        <v>5296947.2300000004</v>
      </c>
      <c r="H136">
        <v>5251591</v>
      </c>
      <c r="I136">
        <v>4796823</v>
      </c>
      <c r="J136">
        <v>4465610</v>
      </c>
      <c r="K136">
        <v>5005008.55</v>
      </c>
      <c r="L136">
        <v>4941596</v>
      </c>
      <c r="M136">
        <v>4701357</v>
      </c>
      <c r="N136">
        <v>4339655</v>
      </c>
      <c r="O136">
        <v>4339655</v>
      </c>
      <c r="P136">
        <v>4612990.4800000004</v>
      </c>
      <c r="Q136">
        <v>4923553</v>
      </c>
      <c r="R136">
        <v>4464309</v>
      </c>
      <c r="S136">
        <v>4094488</v>
      </c>
      <c r="T136">
        <v>4335431.79</v>
      </c>
      <c r="U136">
        <v>4297996</v>
      </c>
      <c r="V136">
        <v>4573992</v>
      </c>
      <c r="W136">
        <v>3712618</v>
      </c>
      <c r="X136">
        <v>3745277.02</v>
      </c>
      <c r="Y136">
        <v>3630498</v>
      </c>
      <c r="Z136">
        <v>3333320</v>
      </c>
      <c r="AA136">
        <v>3162157</v>
      </c>
      <c r="AB136">
        <v>3532267.8</v>
      </c>
      <c r="AC136">
        <v>3338085</v>
      </c>
      <c r="AD136">
        <v>3126178</v>
      </c>
      <c r="AE136">
        <v>2923276</v>
      </c>
      <c r="AF136">
        <v>3500872.29</v>
      </c>
      <c r="AG136">
        <v>3748413</v>
      </c>
      <c r="AH136">
        <v>2326848</v>
      </c>
      <c r="AI136">
        <v>2258403</v>
      </c>
      <c r="AJ136">
        <v>2375219</v>
      </c>
      <c r="AK136">
        <v>2540123</v>
      </c>
      <c r="AL136">
        <v>1934688</v>
      </c>
      <c r="AM136">
        <v>1492490</v>
      </c>
      <c r="AN136">
        <v>1066243.72</v>
      </c>
      <c r="AO136">
        <v>1595604</v>
      </c>
      <c r="AP136">
        <v>1590375</v>
      </c>
      <c r="AQ136">
        <v>1610751</v>
      </c>
      <c r="AR136">
        <v>1744138.84</v>
      </c>
      <c r="AS136">
        <v>1417359</v>
      </c>
      <c r="AT136">
        <v>1307115</v>
      </c>
      <c r="AU136">
        <v>1321883</v>
      </c>
      <c r="AV136">
        <v>1447914.82</v>
      </c>
      <c r="AW136">
        <v>1186110</v>
      </c>
      <c r="AX136">
        <v>1145514</v>
      </c>
      <c r="AY136">
        <v>1307386</v>
      </c>
      <c r="AZ136">
        <v>1363006</v>
      </c>
      <c r="BA136">
        <v>1107407</v>
      </c>
      <c r="BB136">
        <v>1178089</v>
      </c>
      <c r="BC136">
        <v>1207163</v>
      </c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t="s">
        <v>1034</v>
      </c>
      <c r="B137">
        <v>133371872</v>
      </c>
      <c r="C137">
        <v>137047950.99000001</v>
      </c>
      <c r="D137">
        <v>135488772</v>
      </c>
      <c r="E137">
        <v>128027320</v>
      </c>
      <c r="F137">
        <v>145799976</v>
      </c>
      <c r="G137">
        <v>147857606.53</v>
      </c>
      <c r="H137">
        <v>141072248</v>
      </c>
      <c r="I137">
        <v>143266840</v>
      </c>
      <c r="J137">
        <v>138895714</v>
      </c>
      <c r="K137">
        <v>139573395.33000001</v>
      </c>
      <c r="L137">
        <v>130494486</v>
      </c>
      <c r="M137">
        <v>129706280</v>
      </c>
      <c r="N137">
        <v>128045872</v>
      </c>
      <c r="O137">
        <v>128045872</v>
      </c>
      <c r="P137">
        <v>128033296.77</v>
      </c>
      <c r="Q137">
        <v>123210520</v>
      </c>
      <c r="R137">
        <v>120651938</v>
      </c>
      <c r="S137">
        <v>117507495</v>
      </c>
      <c r="T137">
        <v>115514373.23999999</v>
      </c>
      <c r="U137">
        <v>112999484</v>
      </c>
      <c r="V137">
        <v>114620958</v>
      </c>
      <c r="W137">
        <v>108726947</v>
      </c>
      <c r="X137">
        <v>106399352.56999999</v>
      </c>
      <c r="Y137">
        <v>100037019</v>
      </c>
      <c r="Z137">
        <v>100676161</v>
      </c>
      <c r="AA137">
        <v>98780706</v>
      </c>
      <c r="AB137">
        <v>98577658.849999994</v>
      </c>
      <c r="AC137">
        <v>91064860</v>
      </c>
      <c r="AD137">
        <v>92132640</v>
      </c>
      <c r="AE137">
        <v>89148937</v>
      </c>
      <c r="AF137">
        <v>91979850.560000002</v>
      </c>
      <c r="AG137">
        <v>86155705</v>
      </c>
      <c r="AH137">
        <v>53561093</v>
      </c>
      <c r="AI137">
        <v>52901939</v>
      </c>
      <c r="AJ137">
        <v>54153721.960000001</v>
      </c>
      <c r="AK137">
        <v>51225042</v>
      </c>
      <c r="AL137">
        <v>47731327</v>
      </c>
      <c r="AM137">
        <v>44666924</v>
      </c>
      <c r="AN137">
        <v>40372800.539999999</v>
      </c>
      <c r="AO137">
        <v>41762314</v>
      </c>
      <c r="AP137">
        <v>40682579</v>
      </c>
      <c r="AQ137">
        <v>38855784</v>
      </c>
      <c r="AR137">
        <v>38296476.960000001</v>
      </c>
      <c r="AS137">
        <v>34734088</v>
      </c>
      <c r="AT137">
        <v>34628197</v>
      </c>
      <c r="AU137">
        <v>33424788</v>
      </c>
      <c r="AV137">
        <v>32234348.670000002</v>
      </c>
      <c r="AW137">
        <v>29679784</v>
      </c>
      <c r="AX137">
        <v>28572462</v>
      </c>
      <c r="AY137">
        <v>27274183</v>
      </c>
      <c r="AZ137">
        <v>30208252</v>
      </c>
      <c r="BA137">
        <v>34219851</v>
      </c>
      <c r="BB137">
        <v>32062250</v>
      </c>
      <c r="BC137">
        <v>32722671</v>
      </c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t="s">
        <v>1035</v>
      </c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t="s">
        <v>1036</v>
      </c>
      <c r="B139">
        <v>101269499</v>
      </c>
      <c r="C139">
        <v>103009578.81</v>
      </c>
      <c r="D139">
        <v>101422483</v>
      </c>
      <c r="E139">
        <v>96659238</v>
      </c>
      <c r="F139">
        <v>109788727</v>
      </c>
      <c r="G139">
        <v>110138600.89</v>
      </c>
      <c r="H139">
        <v>104585596</v>
      </c>
      <c r="I139">
        <v>107180802</v>
      </c>
      <c r="J139">
        <v>104244085</v>
      </c>
      <c r="K139">
        <v>104120052.86</v>
      </c>
      <c r="L139">
        <v>97474391</v>
      </c>
      <c r="M139">
        <v>97508629</v>
      </c>
      <c r="N139">
        <v>96214167</v>
      </c>
      <c r="O139">
        <v>96214167</v>
      </c>
      <c r="P139">
        <v>95492591.769999996</v>
      </c>
      <c r="Q139">
        <v>91742078</v>
      </c>
      <c r="R139">
        <v>90333235</v>
      </c>
      <c r="S139">
        <v>88434390</v>
      </c>
      <c r="T139">
        <v>86800357.959999993</v>
      </c>
      <c r="U139">
        <v>84599591</v>
      </c>
      <c r="V139">
        <v>86035371</v>
      </c>
      <c r="W139">
        <v>82252728</v>
      </c>
      <c r="X139">
        <v>80190984.370000005</v>
      </c>
      <c r="Y139">
        <v>75068073</v>
      </c>
      <c r="Z139">
        <v>76134726</v>
      </c>
      <c r="AA139">
        <v>75124884</v>
      </c>
      <c r="AB139">
        <v>74419302.129999995</v>
      </c>
      <c r="AC139">
        <v>68841769</v>
      </c>
      <c r="AD139">
        <v>70030538</v>
      </c>
      <c r="AE139">
        <v>68151816</v>
      </c>
      <c r="AF139">
        <v>70474869.730000004</v>
      </c>
      <c r="AG139">
        <v>65137805</v>
      </c>
      <c r="AH139">
        <v>37655206</v>
      </c>
      <c r="AI139">
        <v>37388877</v>
      </c>
      <c r="AJ139">
        <v>38418391.670000002</v>
      </c>
      <c r="AK139">
        <v>35981672</v>
      </c>
      <c r="AL139">
        <v>33724856</v>
      </c>
      <c r="AM139">
        <v>31966248</v>
      </c>
      <c r="AN139">
        <v>29652526.469999999</v>
      </c>
      <c r="AO139">
        <v>29934076</v>
      </c>
      <c r="AP139">
        <v>29317441</v>
      </c>
      <c r="AQ139">
        <v>27958524</v>
      </c>
      <c r="AR139">
        <v>26846817.199999999</v>
      </c>
      <c r="AS139">
        <v>24302607</v>
      </c>
      <c r="AT139">
        <v>24179394</v>
      </c>
      <c r="AU139">
        <v>23508220</v>
      </c>
      <c r="AV139">
        <v>22653316.27</v>
      </c>
      <c r="AW139">
        <v>20835831</v>
      </c>
      <c r="AX139">
        <v>20099355</v>
      </c>
      <c r="AY139">
        <v>19129633</v>
      </c>
      <c r="AZ139">
        <v>21650557</v>
      </c>
      <c r="BA139">
        <v>25160698</v>
      </c>
      <c r="BB139">
        <v>23352368</v>
      </c>
      <c r="BC139">
        <v>24190319</v>
      </c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t="s">
        <v>1037</v>
      </c>
      <c r="B140">
        <v>26217141</v>
      </c>
      <c r="C140">
        <v>27231871.879999999</v>
      </c>
      <c r="D140">
        <v>27306687</v>
      </c>
      <c r="E140">
        <v>26012794</v>
      </c>
      <c r="F140">
        <v>27306845</v>
      </c>
      <c r="G140">
        <v>28863883.68</v>
      </c>
      <c r="H140">
        <v>28029324</v>
      </c>
      <c r="I140">
        <v>28848813</v>
      </c>
      <c r="J140">
        <v>25820044</v>
      </c>
      <c r="K140">
        <v>27189019.210000001</v>
      </c>
      <c r="L140">
        <v>24997645</v>
      </c>
      <c r="M140">
        <v>24604230</v>
      </c>
      <c r="N140">
        <v>23404237</v>
      </c>
      <c r="O140">
        <v>23404237</v>
      </c>
      <c r="P140">
        <v>24254353.609999999</v>
      </c>
      <c r="Q140">
        <v>23624495</v>
      </c>
      <c r="R140">
        <v>22744305</v>
      </c>
      <c r="S140">
        <v>21278575</v>
      </c>
      <c r="T140">
        <v>21512510.09</v>
      </c>
      <c r="U140">
        <v>21283051</v>
      </c>
      <c r="V140">
        <v>21450813</v>
      </c>
      <c r="W140">
        <v>19419678</v>
      </c>
      <c r="X140">
        <v>19455409.170000002</v>
      </c>
      <c r="Y140">
        <v>18906220</v>
      </c>
      <c r="Z140">
        <v>18454078</v>
      </c>
      <c r="AA140">
        <v>17085459</v>
      </c>
      <c r="AB140">
        <v>18761026.390000001</v>
      </c>
      <c r="AC140">
        <v>16732864</v>
      </c>
      <c r="AD140">
        <v>16885322</v>
      </c>
      <c r="AE140">
        <v>16448807</v>
      </c>
      <c r="AF140">
        <v>17668209.390000001</v>
      </c>
      <c r="AG140">
        <v>16435557</v>
      </c>
      <c r="AH140">
        <v>12623922</v>
      </c>
      <c r="AI140">
        <v>11581524</v>
      </c>
      <c r="AJ140">
        <v>12239973.279999999</v>
      </c>
      <c r="AK140">
        <v>11538260</v>
      </c>
      <c r="AL140">
        <v>10525305</v>
      </c>
      <c r="AM140">
        <v>9070208</v>
      </c>
      <c r="AN140">
        <v>8640926.4299999997</v>
      </c>
      <c r="AO140">
        <v>8861044</v>
      </c>
      <c r="AP140">
        <v>8292511</v>
      </c>
      <c r="AQ140">
        <v>7932297</v>
      </c>
      <c r="AR140">
        <v>9094414.6600000001</v>
      </c>
      <c r="AS140">
        <v>8104545</v>
      </c>
      <c r="AT140">
        <v>7978324</v>
      </c>
      <c r="AU140">
        <v>7545002</v>
      </c>
      <c r="AV140">
        <v>8178802.79</v>
      </c>
      <c r="AW140">
        <v>6851477</v>
      </c>
      <c r="AX140">
        <v>6669942</v>
      </c>
      <c r="AY140">
        <v>6305166</v>
      </c>
      <c r="AZ140">
        <v>7773556</v>
      </c>
      <c r="BA140">
        <v>8184598</v>
      </c>
      <c r="BB140">
        <v>7957131</v>
      </c>
      <c r="BC140">
        <v>7152108</v>
      </c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t="s">
        <v>1038</v>
      </c>
      <c r="B141">
        <v>22111956</v>
      </c>
      <c r="C141">
        <v>23181756.809999999</v>
      </c>
      <c r="D141">
        <v>23032080</v>
      </c>
      <c r="E141">
        <v>22042799</v>
      </c>
      <c r="F141">
        <v>22878915</v>
      </c>
      <c r="G141">
        <v>24046681.350000001</v>
      </c>
      <c r="H141">
        <v>23638917</v>
      </c>
      <c r="I141">
        <v>23869872</v>
      </c>
      <c r="J141">
        <v>21834905</v>
      </c>
      <c r="K141">
        <v>22706258.989999998</v>
      </c>
      <c r="L141">
        <v>21170349</v>
      </c>
      <c r="M141">
        <v>20770693</v>
      </c>
      <c r="N141">
        <v>19838773</v>
      </c>
      <c r="O141">
        <v>19838773</v>
      </c>
      <c r="P141">
        <v>20305500.359999999</v>
      </c>
      <c r="Q141">
        <v>20003348</v>
      </c>
      <c r="R141">
        <v>19150619</v>
      </c>
      <c r="S141">
        <v>17840384</v>
      </c>
      <c r="T141">
        <v>18182706.100000001</v>
      </c>
      <c r="U141">
        <v>18063436</v>
      </c>
      <c r="V141">
        <v>18435327</v>
      </c>
      <c r="W141">
        <v>16509115</v>
      </c>
      <c r="X141">
        <v>16379404.73</v>
      </c>
      <c r="Y141">
        <v>15994853</v>
      </c>
      <c r="Z141">
        <v>15481647</v>
      </c>
      <c r="AA141">
        <v>14153287</v>
      </c>
      <c r="AB141">
        <v>15758619.890000001</v>
      </c>
      <c r="AC141">
        <v>13913869</v>
      </c>
      <c r="AD141">
        <v>14133158</v>
      </c>
      <c r="AE141">
        <v>12262903</v>
      </c>
      <c r="AF141">
        <v>13343917.699999999</v>
      </c>
      <c r="AG141">
        <v>12773097</v>
      </c>
      <c r="AH141">
        <v>10551328</v>
      </c>
      <c r="AI141">
        <v>9736244</v>
      </c>
      <c r="AJ141">
        <v>10096698.83</v>
      </c>
      <c r="AK141">
        <v>9747647</v>
      </c>
      <c r="AL141">
        <v>8924611</v>
      </c>
      <c r="AM141">
        <v>7492022</v>
      </c>
      <c r="AN141">
        <v>6809280.0899999999</v>
      </c>
      <c r="AO141">
        <v>7120128</v>
      </c>
      <c r="AP141">
        <v>6906899</v>
      </c>
      <c r="AQ141">
        <v>6297196</v>
      </c>
      <c r="AR141">
        <v>6902481.8899999997</v>
      </c>
      <c r="AS141">
        <v>5997966</v>
      </c>
      <c r="AT141">
        <v>5829805</v>
      </c>
      <c r="AU141">
        <v>5470380</v>
      </c>
      <c r="AV141">
        <v>5825006.0199999996</v>
      </c>
      <c r="AW141">
        <v>5119062</v>
      </c>
      <c r="AX141">
        <v>4978867</v>
      </c>
      <c r="AY141">
        <v>0</v>
      </c>
      <c r="AZ141">
        <v>0</v>
      </c>
      <c r="BA141">
        <v>0</v>
      </c>
      <c r="BB141">
        <v>0</v>
      </c>
      <c r="BC141">
        <v>0</v>
      </c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t="s">
        <v>1039</v>
      </c>
      <c r="B142">
        <v>4105185</v>
      </c>
      <c r="C142">
        <v>4050115.07</v>
      </c>
      <c r="D142">
        <v>4274607</v>
      </c>
      <c r="E142">
        <v>3969995</v>
      </c>
      <c r="F142">
        <v>4427930</v>
      </c>
      <c r="G142">
        <v>4817202.34</v>
      </c>
      <c r="H142">
        <v>4390407</v>
      </c>
      <c r="I142">
        <v>4978941</v>
      </c>
      <c r="J142">
        <v>3985139</v>
      </c>
      <c r="K142">
        <v>4482760.22</v>
      </c>
      <c r="L142">
        <v>3827296</v>
      </c>
      <c r="M142">
        <v>3833537</v>
      </c>
      <c r="N142">
        <v>3565464</v>
      </c>
      <c r="O142">
        <v>3565464</v>
      </c>
      <c r="P142">
        <v>3948853.25</v>
      </c>
      <c r="Q142">
        <v>3621147</v>
      </c>
      <c r="R142">
        <v>3593686</v>
      </c>
      <c r="S142">
        <v>3438191</v>
      </c>
      <c r="T142">
        <v>3329803.99</v>
      </c>
      <c r="U142">
        <v>3219615</v>
      </c>
      <c r="V142">
        <v>3015486</v>
      </c>
      <c r="W142">
        <v>2910563</v>
      </c>
      <c r="X142">
        <v>3076004.44</v>
      </c>
      <c r="Y142">
        <v>2911367</v>
      </c>
      <c r="Z142">
        <v>2972431</v>
      </c>
      <c r="AA142">
        <v>2932172</v>
      </c>
      <c r="AB142">
        <v>3002406.5</v>
      </c>
      <c r="AC142">
        <v>2818995</v>
      </c>
      <c r="AD142">
        <v>2752164</v>
      </c>
      <c r="AE142">
        <v>4185904</v>
      </c>
      <c r="AF142">
        <v>4324291.6900000004</v>
      </c>
      <c r="AG142">
        <v>3662460</v>
      </c>
      <c r="AH142">
        <v>2072594</v>
      </c>
      <c r="AI142">
        <v>1845280</v>
      </c>
      <c r="AJ142">
        <v>2143274.4500000002</v>
      </c>
      <c r="AK142">
        <v>1790613</v>
      </c>
      <c r="AL142">
        <v>1600694</v>
      </c>
      <c r="AM142">
        <v>1578186</v>
      </c>
      <c r="AN142">
        <v>1831646.34</v>
      </c>
      <c r="AO142">
        <v>1740916</v>
      </c>
      <c r="AP142">
        <v>1385612</v>
      </c>
      <c r="AQ142">
        <v>1635101</v>
      </c>
      <c r="AR142">
        <v>2191932.77</v>
      </c>
      <c r="AS142">
        <v>2106579</v>
      </c>
      <c r="AT142">
        <v>2148519</v>
      </c>
      <c r="AU142">
        <v>2074622</v>
      </c>
      <c r="AV142">
        <v>2353796.77</v>
      </c>
      <c r="AW142">
        <v>1732415</v>
      </c>
      <c r="AX142">
        <v>1691075</v>
      </c>
      <c r="AY142">
        <v>0</v>
      </c>
      <c r="AZ142">
        <v>0</v>
      </c>
      <c r="BA142">
        <v>0</v>
      </c>
      <c r="BB142">
        <v>0</v>
      </c>
      <c r="BC142">
        <v>0</v>
      </c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t="s">
        <v>1040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62064.15</v>
      </c>
      <c r="AK143">
        <v>76860</v>
      </c>
      <c r="AL143">
        <v>126754</v>
      </c>
      <c r="AM143">
        <v>96861</v>
      </c>
      <c r="AN143">
        <v>53214.68</v>
      </c>
      <c r="AO143">
        <v>54529</v>
      </c>
      <c r="AP143">
        <v>130668</v>
      </c>
      <c r="AQ143">
        <v>67241</v>
      </c>
      <c r="AR143">
        <v>69133.48</v>
      </c>
      <c r="AS143">
        <v>66508</v>
      </c>
      <c r="AT143">
        <v>63978</v>
      </c>
      <c r="AU143">
        <v>60761</v>
      </c>
      <c r="AV143">
        <v>-114189.02</v>
      </c>
      <c r="AW143">
        <v>118991</v>
      </c>
      <c r="AX143">
        <v>118032</v>
      </c>
      <c r="AY143">
        <v>118819</v>
      </c>
      <c r="AZ143">
        <v>2159</v>
      </c>
      <c r="BA143">
        <v>2162</v>
      </c>
      <c r="BB143">
        <v>2160</v>
      </c>
      <c r="BC143">
        <v>2160</v>
      </c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t="s">
        <v>1041</v>
      </c>
      <c r="B144">
        <v>127486640</v>
      </c>
      <c r="C144">
        <v>130241450.69</v>
      </c>
      <c r="D144">
        <v>128729170</v>
      </c>
      <c r="E144">
        <v>122672032</v>
      </c>
      <c r="F144">
        <v>137095572</v>
      </c>
      <c r="G144">
        <v>139002484.56999999</v>
      </c>
      <c r="H144">
        <v>132614920</v>
      </c>
      <c r="I144">
        <v>136029615</v>
      </c>
      <c r="J144">
        <v>130064129</v>
      </c>
      <c r="K144">
        <v>131309072.06999999</v>
      </c>
      <c r="L144">
        <v>122472036</v>
      </c>
      <c r="M144">
        <v>122112859</v>
      </c>
      <c r="N144">
        <v>119618404</v>
      </c>
      <c r="O144">
        <v>119618404</v>
      </c>
      <c r="P144">
        <v>119746945.38</v>
      </c>
      <c r="Q144">
        <v>115366573</v>
      </c>
      <c r="R144">
        <v>113077540</v>
      </c>
      <c r="S144">
        <v>109712965</v>
      </c>
      <c r="T144">
        <v>108312868.05</v>
      </c>
      <c r="U144">
        <v>105882642</v>
      </c>
      <c r="V144">
        <v>107486184</v>
      </c>
      <c r="W144">
        <v>101672406</v>
      </c>
      <c r="X144">
        <v>99646393.540000007</v>
      </c>
      <c r="Y144">
        <v>93974293</v>
      </c>
      <c r="Z144">
        <v>94588804</v>
      </c>
      <c r="AA144">
        <v>92210343</v>
      </c>
      <c r="AB144">
        <v>93180328.530000001</v>
      </c>
      <c r="AC144">
        <v>85574633</v>
      </c>
      <c r="AD144">
        <v>86915860</v>
      </c>
      <c r="AE144">
        <v>84600623</v>
      </c>
      <c r="AF144">
        <v>88143079.129999995</v>
      </c>
      <c r="AG144">
        <v>81573362</v>
      </c>
      <c r="AH144">
        <v>50279128</v>
      </c>
      <c r="AI144">
        <v>48970401</v>
      </c>
      <c r="AJ144">
        <v>50720429.100000001</v>
      </c>
      <c r="AK144">
        <v>47596792</v>
      </c>
      <c r="AL144">
        <v>44376915</v>
      </c>
      <c r="AM144">
        <v>41133317</v>
      </c>
      <c r="AN144">
        <v>38346667.579999998</v>
      </c>
      <c r="AO144">
        <v>38849649</v>
      </c>
      <c r="AP144">
        <v>37740620</v>
      </c>
      <c r="AQ144">
        <v>35958062</v>
      </c>
      <c r="AR144">
        <v>36010365.340000004</v>
      </c>
      <c r="AS144">
        <v>32473660</v>
      </c>
      <c r="AT144">
        <v>32221696</v>
      </c>
      <c r="AU144">
        <v>31113983</v>
      </c>
      <c r="AV144">
        <v>30717930.039999999</v>
      </c>
      <c r="AW144">
        <v>27806299</v>
      </c>
      <c r="AX144">
        <v>26887329</v>
      </c>
      <c r="AY144">
        <v>25553618</v>
      </c>
      <c r="AZ144">
        <v>29426272</v>
      </c>
      <c r="BA144">
        <v>33347458</v>
      </c>
      <c r="BB144">
        <v>31311659</v>
      </c>
      <c r="BC144">
        <v>31344587</v>
      </c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t="s">
        <v>1042</v>
      </c>
      <c r="B145">
        <v>35738</v>
      </c>
      <c r="C145">
        <v>-62657.21</v>
      </c>
      <c r="D145">
        <v>-523</v>
      </c>
      <c r="E145">
        <v>-235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t="s">
        <v>1043</v>
      </c>
      <c r="B146">
        <v>59449</v>
      </c>
      <c r="C146">
        <v>161162.67000000001</v>
      </c>
      <c r="D146">
        <v>11306</v>
      </c>
      <c r="E146">
        <v>-2482</v>
      </c>
      <c r="F146">
        <v>55990</v>
      </c>
      <c r="G146">
        <v>68901.240000000005</v>
      </c>
      <c r="H146">
        <v>-22214</v>
      </c>
      <c r="I146">
        <v>58902</v>
      </c>
      <c r="J146">
        <v>-2012</v>
      </c>
      <c r="K146">
        <v>-7339.96</v>
      </c>
      <c r="L146">
        <v>57790</v>
      </c>
      <c r="M146">
        <v>-3933</v>
      </c>
      <c r="N146">
        <v>-6799</v>
      </c>
      <c r="O146">
        <v>-6799</v>
      </c>
      <c r="P146">
        <v>8250.56</v>
      </c>
      <c r="Q146">
        <v>4550</v>
      </c>
      <c r="R146">
        <v>-18376</v>
      </c>
      <c r="S146">
        <v>5036</v>
      </c>
      <c r="T146">
        <v>-17328.46</v>
      </c>
      <c r="U146">
        <v>28142</v>
      </c>
      <c r="V146">
        <v>7685</v>
      </c>
      <c r="W146">
        <v>58587</v>
      </c>
      <c r="X146">
        <v>25740.9</v>
      </c>
      <c r="Y146">
        <v>25535</v>
      </c>
      <c r="Z146">
        <v>-36122</v>
      </c>
      <c r="AA146">
        <v>-19335</v>
      </c>
      <c r="AB146">
        <v>-38190.019999999997</v>
      </c>
      <c r="AC146">
        <v>236946</v>
      </c>
      <c r="AD146">
        <v>1262</v>
      </c>
      <c r="AE146">
        <v>176962</v>
      </c>
      <c r="AF146">
        <v>-146982.76</v>
      </c>
      <c r="AG146">
        <v>-391277</v>
      </c>
      <c r="AH146">
        <v>37253</v>
      </c>
      <c r="AI146">
        <v>3055</v>
      </c>
      <c r="AJ146">
        <v>17623.25</v>
      </c>
      <c r="AK146">
        <v>41999</v>
      </c>
      <c r="AL146">
        <v>-28559</v>
      </c>
      <c r="AM146">
        <v>7524</v>
      </c>
      <c r="AN146">
        <v>59743.49</v>
      </c>
      <c r="AO146">
        <v>53625</v>
      </c>
      <c r="AP146">
        <v>57863</v>
      </c>
      <c r="AQ146">
        <v>45073</v>
      </c>
      <c r="AR146">
        <v>-90825.25</v>
      </c>
      <c r="AS146">
        <v>8351</v>
      </c>
      <c r="AT146">
        <v>-14876</v>
      </c>
      <c r="AU146">
        <v>-9258</v>
      </c>
      <c r="AV146">
        <v>-3582.48</v>
      </c>
      <c r="AW146">
        <v>138</v>
      </c>
      <c r="AX146">
        <v>-4873</v>
      </c>
      <c r="AY146">
        <v>2294</v>
      </c>
      <c r="AZ146">
        <v>4301</v>
      </c>
      <c r="BA146">
        <v>23427</v>
      </c>
      <c r="BB146">
        <v>76014</v>
      </c>
      <c r="BC146">
        <v>137694</v>
      </c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t="s">
        <v>1044</v>
      </c>
      <c r="B147">
        <v>59449</v>
      </c>
      <c r="C147">
        <v>161162.67000000001</v>
      </c>
      <c r="D147">
        <v>11306</v>
      </c>
      <c r="E147">
        <v>-2482</v>
      </c>
      <c r="F147">
        <v>55990</v>
      </c>
      <c r="G147">
        <v>68901.240000000005</v>
      </c>
      <c r="H147">
        <v>-22214</v>
      </c>
      <c r="I147">
        <v>58902</v>
      </c>
      <c r="J147">
        <v>-2012</v>
      </c>
      <c r="K147">
        <v>-7339.96</v>
      </c>
      <c r="L147">
        <v>57790</v>
      </c>
      <c r="M147">
        <v>-3933</v>
      </c>
      <c r="N147">
        <v>-6799</v>
      </c>
      <c r="O147">
        <v>-6799</v>
      </c>
      <c r="P147">
        <v>8250.56</v>
      </c>
      <c r="Q147">
        <v>4550</v>
      </c>
      <c r="R147">
        <v>-18376</v>
      </c>
      <c r="S147">
        <v>5036</v>
      </c>
      <c r="T147">
        <v>-17328.46</v>
      </c>
      <c r="U147">
        <v>28142</v>
      </c>
      <c r="V147">
        <v>7685</v>
      </c>
      <c r="W147">
        <v>58587</v>
      </c>
      <c r="X147">
        <v>25740.9</v>
      </c>
      <c r="Y147">
        <v>25535</v>
      </c>
      <c r="Z147">
        <v>-36122</v>
      </c>
      <c r="AA147">
        <v>-19335</v>
      </c>
      <c r="AB147">
        <v>-38190.019999999997</v>
      </c>
      <c r="AC147">
        <v>236946</v>
      </c>
      <c r="AD147">
        <v>1262</v>
      </c>
      <c r="AE147">
        <v>176962</v>
      </c>
      <c r="AF147">
        <v>-146982.79</v>
      </c>
      <c r="AG147">
        <v>-391277</v>
      </c>
      <c r="AH147">
        <v>-34449</v>
      </c>
      <c r="AI147">
        <v>3055</v>
      </c>
      <c r="AJ147">
        <v>17623.25</v>
      </c>
      <c r="AK147">
        <v>41999</v>
      </c>
      <c r="AL147">
        <v>-28559</v>
      </c>
      <c r="AM147">
        <v>7524</v>
      </c>
      <c r="AN147">
        <v>59743.49</v>
      </c>
      <c r="AO147">
        <v>53625</v>
      </c>
      <c r="AP147">
        <v>57863</v>
      </c>
      <c r="AQ147">
        <v>45073</v>
      </c>
      <c r="AR147">
        <v>-90825.25</v>
      </c>
      <c r="AS147">
        <v>8351</v>
      </c>
      <c r="AT147">
        <v>-14876</v>
      </c>
      <c r="AU147">
        <v>-9258</v>
      </c>
      <c r="AV147">
        <v>-3582.48</v>
      </c>
      <c r="AW147">
        <v>138</v>
      </c>
      <c r="AX147">
        <v>-4873</v>
      </c>
      <c r="AY147">
        <v>2294</v>
      </c>
      <c r="AZ147">
        <v>4301</v>
      </c>
      <c r="BA147">
        <v>23427</v>
      </c>
      <c r="BB147">
        <v>76014</v>
      </c>
      <c r="BC147">
        <v>137694</v>
      </c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t="s">
        <v>1045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0.03</v>
      </c>
      <c r="AG148">
        <v>23900.67</v>
      </c>
      <c r="AH148">
        <v>71702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t="s">
        <v>1046</v>
      </c>
      <c r="B149">
        <v>5980419</v>
      </c>
      <c r="C149">
        <v>6905005.7699999996</v>
      </c>
      <c r="D149">
        <v>6770385</v>
      </c>
      <c r="E149">
        <v>5352571</v>
      </c>
      <c r="F149">
        <v>8760394</v>
      </c>
      <c r="G149">
        <v>8924023.1999999993</v>
      </c>
      <c r="H149">
        <v>8435114</v>
      </c>
      <c r="I149">
        <v>7296127</v>
      </c>
      <c r="J149">
        <v>8829573</v>
      </c>
      <c r="K149">
        <v>8256983.2999999998</v>
      </c>
      <c r="L149">
        <v>8080240</v>
      </c>
      <c r="M149">
        <v>7589488</v>
      </c>
      <c r="N149">
        <v>8420669</v>
      </c>
      <c r="O149">
        <v>8420669</v>
      </c>
      <c r="P149">
        <v>8294601.96</v>
      </c>
      <c r="Q149">
        <v>7848497</v>
      </c>
      <c r="R149">
        <v>7556022</v>
      </c>
      <c r="S149">
        <v>7799566</v>
      </c>
      <c r="T149">
        <v>7184176.7300000004</v>
      </c>
      <c r="U149">
        <v>7144984</v>
      </c>
      <c r="V149">
        <v>7142459</v>
      </c>
      <c r="W149">
        <v>7113128</v>
      </c>
      <c r="X149">
        <v>6778699.9299999997</v>
      </c>
      <c r="Y149">
        <v>6088261</v>
      </c>
      <c r="Z149">
        <v>6051235</v>
      </c>
      <c r="AA149">
        <v>6551028</v>
      </c>
      <c r="AB149">
        <v>5359140.3099999996</v>
      </c>
      <c r="AC149">
        <v>5727173</v>
      </c>
      <c r="AD149">
        <v>5218042</v>
      </c>
      <c r="AE149">
        <v>4725276</v>
      </c>
      <c r="AF149">
        <v>3689788.67</v>
      </c>
      <c r="AG149">
        <v>4191066</v>
      </c>
      <c r="AH149">
        <v>3319218</v>
      </c>
      <c r="AI149">
        <v>3934593</v>
      </c>
      <c r="AJ149">
        <v>3450916.11</v>
      </c>
      <c r="AK149">
        <v>3670249</v>
      </c>
      <c r="AL149">
        <v>3325853</v>
      </c>
      <c r="AM149">
        <v>3541131</v>
      </c>
      <c r="AN149">
        <v>2085876.45</v>
      </c>
      <c r="AO149">
        <v>2966290</v>
      </c>
      <c r="AP149">
        <v>2999822</v>
      </c>
      <c r="AQ149">
        <v>2942795</v>
      </c>
      <c r="AR149">
        <v>2195286.37</v>
      </c>
      <c r="AS149">
        <v>2268779</v>
      </c>
      <c r="AT149">
        <v>2391625</v>
      </c>
      <c r="AU149">
        <v>2301547</v>
      </c>
      <c r="AV149">
        <v>1512836.16</v>
      </c>
      <c r="AW149">
        <v>1873623</v>
      </c>
      <c r="AX149">
        <v>1680260</v>
      </c>
      <c r="AY149">
        <v>1722859</v>
      </c>
      <c r="AZ149">
        <v>786281</v>
      </c>
      <c r="BA149">
        <v>895820</v>
      </c>
      <c r="BB149">
        <v>826605</v>
      </c>
      <c r="BC149">
        <v>1515778</v>
      </c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t="s">
        <v>1047</v>
      </c>
      <c r="B150">
        <v>2900760</v>
      </c>
      <c r="C150">
        <v>2677863.02</v>
      </c>
      <c r="D150">
        <v>1991291</v>
      </c>
      <c r="E150">
        <v>1976254</v>
      </c>
      <c r="F150">
        <v>1880584</v>
      </c>
      <c r="G150">
        <v>1616475.7</v>
      </c>
      <c r="H150">
        <v>1671569</v>
      </c>
      <c r="I150">
        <v>1683829</v>
      </c>
      <c r="J150">
        <v>1749106</v>
      </c>
      <c r="K150">
        <v>1739592.76</v>
      </c>
      <c r="L150">
        <v>1834799</v>
      </c>
      <c r="M150">
        <v>1832776</v>
      </c>
      <c r="N150">
        <v>1788503</v>
      </c>
      <c r="O150">
        <v>1788503</v>
      </c>
      <c r="P150">
        <v>1938561.23</v>
      </c>
      <c r="Q150">
        <v>2000204</v>
      </c>
      <c r="R150">
        <v>2013538</v>
      </c>
      <c r="S150">
        <v>2040296</v>
      </c>
      <c r="T150">
        <v>2131442.83</v>
      </c>
      <c r="U150">
        <v>2159679</v>
      </c>
      <c r="V150">
        <v>2096779</v>
      </c>
      <c r="W150">
        <v>2054419</v>
      </c>
      <c r="X150">
        <v>2081732.36</v>
      </c>
      <c r="Y150">
        <v>2073650</v>
      </c>
      <c r="Z150">
        <v>2166959</v>
      </c>
      <c r="AA150">
        <v>2263162</v>
      </c>
      <c r="AB150">
        <v>2359528.7400000002</v>
      </c>
      <c r="AC150">
        <v>2415337</v>
      </c>
      <c r="AD150">
        <v>2397968</v>
      </c>
      <c r="AE150">
        <v>1345661</v>
      </c>
      <c r="AF150">
        <v>1176603.3899999999</v>
      </c>
      <c r="AG150">
        <v>910001</v>
      </c>
      <c r="AH150">
        <v>127413</v>
      </c>
      <c r="AI150">
        <v>13</v>
      </c>
      <c r="AJ150">
        <v>6.26</v>
      </c>
      <c r="AK150">
        <v>8</v>
      </c>
      <c r="AL150">
        <v>10</v>
      </c>
      <c r="AM150">
        <v>1</v>
      </c>
      <c r="AN150">
        <v>6.87</v>
      </c>
      <c r="AO150">
        <v>2</v>
      </c>
      <c r="AP150">
        <v>3</v>
      </c>
      <c r="AQ150">
        <v>0</v>
      </c>
      <c r="AR150">
        <v>2.71</v>
      </c>
      <c r="AS150">
        <v>1</v>
      </c>
      <c r="AT150">
        <v>58</v>
      </c>
      <c r="AU150">
        <v>50</v>
      </c>
      <c r="AV150">
        <v>5.53</v>
      </c>
      <c r="AW150">
        <v>346</v>
      </c>
      <c r="AX150">
        <v>1220</v>
      </c>
      <c r="AY150">
        <v>902</v>
      </c>
      <c r="AZ150">
        <v>60897</v>
      </c>
      <c r="BA150">
        <v>165490</v>
      </c>
      <c r="BB150">
        <v>154714</v>
      </c>
      <c r="BC150">
        <v>148861</v>
      </c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t="s">
        <v>1048</v>
      </c>
      <c r="B151">
        <v>370232</v>
      </c>
      <c r="C151">
        <v>510933.19</v>
      </c>
      <c r="D151">
        <v>682325</v>
      </c>
      <c r="E151">
        <v>433981</v>
      </c>
      <c r="F151">
        <v>1132252</v>
      </c>
      <c r="G151">
        <v>1008438.97</v>
      </c>
      <c r="H151">
        <v>1067705</v>
      </c>
      <c r="I151">
        <v>761854</v>
      </c>
      <c r="J151">
        <v>1231745</v>
      </c>
      <c r="K151">
        <v>861779.45</v>
      </c>
      <c r="L151">
        <v>998129</v>
      </c>
      <c r="M151">
        <v>927663</v>
      </c>
      <c r="N151">
        <v>1181100</v>
      </c>
      <c r="O151">
        <v>1181100</v>
      </c>
      <c r="P151">
        <v>816829.68</v>
      </c>
      <c r="Q151">
        <v>852968</v>
      </c>
      <c r="R151">
        <v>866259</v>
      </c>
      <c r="S151">
        <v>950989</v>
      </c>
      <c r="T151">
        <v>714419.94</v>
      </c>
      <c r="U151">
        <v>832198</v>
      </c>
      <c r="V151">
        <v>817142</v>
      </c>
      <c r="W151">
        <v>959576</v>
      </c>
      <c r="X151">
        <v>790152.37</v>
      </c>
      <c r="Y151">
        <v>718076</v>
      </c>
      <c r="Z151">
        <v>715648</v>
      </c>
      <c r="AA151">
        <v>842338</v>
      </c>
      <c r="AB151">
        <v>449775.64</v>
      </c>
      <c r="AC151">
        <v>595915</v>
      </c>
      <c r="AD151">
        <v>542107</v>
      </c>
      <c r="AE151">
        <v>643191</v>
      </c>
      <c r="AF151">
        <v>431070.52</v>
      </c>
      <c r="AG151">
        <v>585600</v>
      </c>
      <c r="AH151">
        <v>534474</v>
      </c>
      <c r="AI151">
        <v>741250</v>
      </c>
      <c r="AJ151">
        <v>679257.36</v>
      </c>
      <c r="AK151">
        <v>749605</v>
      </c>
      <c r="AL151">
        <v>720238</v>
      </c>
      <c r="AM151">
        <v>781712</v>
      </c>
      <c r="AN151">
        <v>505720.79</v>
      </c>
      <c r="AO151">
        <v>791566</v>
      </c>
      <c r="AP151">
        <v>827936</v>
      </c>
      <c r="AQ151">
        <v>856238</v>
      </c>
      <c r="AR151">
        <v>639050.31999999995</v>
      </c>
      <c r="AS151">
        <v>599821</v>
      </c>
      <c r="AT151">
        <v>624261</v>
      </c>
      <c r="AU151">
        <v>624226</v>
      </c>
      <c r="AV151">
        <v>377440.79</v>
      </c>
      <c r="AW151">
        <v>461807</v>
      </c>
      <c r="AX151">
        <v>452289</v>
      </c>
      <c r="AY151">
        <v>482430</v>
      </c>
      <c r="AZ151">
        <v>228248</v>
      </c>
      <c r="BA151">
        <v>284741</v>
      </c>
      <c r="BB151">
        <v>322281</v>
      </c>
      <c r="BC151">
        <v>369633</v>
      </c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t="s">
        <v>1049</v>
      </c>
      <c r="B152">
        <v>2709427</v>
      </c>
      <c r="C152">
        <v>3716209.56</v>
      </c>
      <c r="D152">
        <v>4096769</v>
      </c>
      <c r="E152">
        <v>2942336</v>
      </c>
      <c r="F152">
        <v>5747558</v>
      </c>
      <c r="G152">
        <v>6299108.5300000003</v>
      </c>
      <c r="H152">
        <v>5695840</v>
      </c>
      <c r="I152">
        <v>4850444</v>
      </c>
      <c r="J152">
        <v>5848722</v>
      </c>
      <c r="K152">
        <v>5655611.0999999996</v>
      </c>
      <c r="L152">
        <v>5247312</v>
      </c>
      <c r="M152">
        <v>4829049</v>
      </c>
      <c r="N152">
        <v>5451066</v>
      </c>
      <c r="O152">
        <v>5451066</v>
      </c>
      <c r="P152">
        <v>5539211.0499999998</v>
      </c>
      <c r="Q152">
        <v>4995325</v>
      </c>
      <c r="R152">
        <v>4676225</v>
      </c>
      <c r="S152">
        <v>4808281</v>
      </c>
      <c r="T152">
        <v>4338313.96</v>
      </c>
      <c r="U152">
        <v>4153107</v>
      </c>
      <c r="V152">
        <v>4228538</v>
      </c>
      <c r="W152">
        <v>4099133</v>
      </c>
      <c r="X152">
        <v>3906815.2</v>
      </c>
      <c r="Y152">
        <v>3296535</v>
      </c>
      <c r="Z152">
        <v>3168628</v>
      </c>
      <c r="AA152">
        <v>3445528</v>
      </c>
      <c r="AB152">
        <v>2549835.9300000002</v>
      </c>
      <c r="AC152">
        <v>2715921</v>
      </c>
      <c r="AD152">
        <v>2277967</v>
      </c>
      <c r="AE152">
        <v>2736424</v>
      </c>
      <c r="AF152">
        <v>2082114.76</v>
      </c>
      <c r="AG152">
        <v>2695465</v>
      </c>
      <c r="AH152">
        <v>2657331</v>
      </c>
      <c r="AI152">
        <v>3193330</v>
      </c>
      <c r="AJ152">
        <v>2771652.49</v>
      </c>
      <c r="AK152">
        <v>2920636</v>
      </c>
      <c r="AL152">
        <v>2605605</v>
      </c>
      <c r="AM152">
        <v>2759418</v>
      </c>
      <c r="AN152">
        <v>1580148.79</v>
      </c>
      <c r="AO152">
        <v>2174722</v>
      </c>
      <c r="AP152">
        <v>2171883</v>
      </c>
      <c r="AQ152">
        <v>2086557</v>
      </c>
      <c r="AR152">
        <v>1556233.35</v>
      </c>
      <c r="AS152">
        <v>1668957</v>
      </c>
      <c r="AT152">
        <v>1767306</v>
      </c>
      <c r="AU152">
        <v>1677271</v>
      </c>
      <c r="AV152">
        <v>1135389.8400000001</v>
      </c>
      <c r="AW152">
        <v>1411470</v>
      </c>
      <c r="AX152">
        <v>1226751</v>
      </c>
      <c r="AY152">
        <v>1239527</v>
      </c>
      <c r="AZ152">
        <v>497136</v>
      </c>
      <c r="BA152">
        <v>445589</v>
      </c>
      <c r="BB152">
        <v>349610</v>
      </c>
      <c r="BC152">
        <v>997284</v>
      </c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t="s">
        <v>1050</v>
      </c>
      <c r="B153">
        <v>2709427</v>
      </c>
      <c r="C153">
        <v>3716209.56</v>
      </c>
      <c r="D153">
        <v>4096769</v>
      </c>
      <c r="E153">
        <v>2942336</v>
      </c>
      <c r="F153">
        <v>5747558</v>
      </c>
      <c r="G153">
        <v>6299108.5300000003</v>
      </c>
      <c r="H153">
        <v>5695840</v>
      </c>
      <c r="I153">
        <v>4850444</v>
      </c>
      <c r="J153">
        <v>5848722</v>
      </c>
      <c r="K153">
        <v>5655611.0999999996</v>
      </c>
      <c r="L153">
        <v>5247312</v>
      </c>
      <c r="M153">
        <v>4829049</v>
      </c>
      <c r="N153">
        <v>5451066</v>
      </c>
      <c r="O153">
        <v>5451066</v>
      </c>
      <c r="P153">
        <v>5539211.0499999998</v>
      </c>
      <c r="Q153">
        <v>4995325</v>
      </c>
      <c r="R153">
        <v>4676225</v>
      </c>
      <c r="S153">
        <v>4808281</v>
      </c>
      <c r="T153">
        <v>4338313.96</v>
      </c>
      <c r="U153">
        <v>4153107</v>
      </c>
      <c r="V153">
        <v>4228538</v>
      </c>
      <c r="W153">
        <v>4099133</v>
      </c>
      <c r="X153">
        <v>3906815.2</v>
      </c>
      <c r="Y153">
        <v>3296535</v>
      </c>
      <c r="Z153">
        <v>3168628</v>
      </c>
      <c r="AA153">
        <v>3445528</v>
      </c>
      <c r="AB153">
        <v>2549835.9300000002</v>
      </c>
      <c r="AC153">
        <v>2715921</v>
      </c>
      <c r="AD153">
        <v>2277967</v>
      </c>
      <c r="AE153">
        <v>2736424</v>
      </c>
      <c r="AF153">
        <v>2082114.76</v>
      </c>
      <c r="AG153">
        <v>2695465</v>
      </c>
      <c r="AH153">
        <v>2657331</v>
      </c>
      <c r="AI153">
        <v>3193330</v>
      </c>
      <c r="AJ153">
        <v>2771652.49</v>
      </c>
      <c r="AK153">
        <v>2920636</v>
      </c>
      <c r="AL153">
        <v>2605605</v>
      </c>
      <c r="AM153">
        <v>2759418</v>
      </c>
      <c r="AN153">
        <v>1580148.79</v>
      </c>
      <c r="AO153">
        <v>2174722</v>
      </c>
      <c r="AP153">
        <v>2171883</v>
      </c>
      <c r="AQ153">
        <v>2086557</v>
      </c>
      <c r="AR153">
        <v>1556233.35</v>
      </c>
      <c r="AS153">
        <v>1668957</v>
      </c>
      <c r="AT153">
        <v>1767306</v>
      </c>
      <c r="AU153">
        <v>1677271</v>
      </c>
      <c r="AV153">
        <v>1135389.8400000001</v>
      </c>
      <c r="AW153">
        <v>1411470</v>
      </c>
      <c r="AX153">
        <v>1226751</v>
      </c>
      <c r="AY153">
        <v>1239527</v>
      </c>
      <c r="AZ153">
        <v>497136</v>
      </c>
      <c r="BA153">
        <v>445589</v>
      </c>
      <c r="BB153">
        <v>349610</v>
      </c>
      <c r="BC153">
        <v>997284</v>
      </c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t="s">
        <v>1051</v>
      </c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t="s">
        <v>1052</v>
      </c>
      <c r="B155">
        <v>2709427</v>
      </c>
      <c r="C155">
        <v>3716209.56</v>
      </c>
      <c r="D155">
        <v>4096769</v>
      </c>
      <c r="E155">
        <v>2942336</v>
      </c>
      <c r="F155">
        <v>5747558</v>
      </c>
      <c r="G155">
        <v>6299108.5300000003</v>
      </c>
      <c r="H155">
        <v>5695840</v>
      </c>
      <c r="I155">
        <v>4850444</v>
      </c>
      <c r="J155">
        <v>5848722</v>
      </c>
      <c r="K155">
        <v>5655611.0999999996</v>
      </c>
      <c r="L155">
        <v>5247312</v>
      </c>
      <c r="M155">
        <v>4829049</v>
      </c>
      <c r="N155">
        <v>5451066</v>
      </c>
      <c r="O155">
        <v>5451066</v>
      </c>
      <c r="P155">
        <v>5539211.0499999998</v>
      </c>
      <c r="Q155">
        <v>4995325</v>
      </c>
      <c r="R155">
        <v>4676225</v>
      </c>
      <c r="S155">
        <v>4808281</v>
      </c>
      <c r="T155">
        <v>4338313.96</v>
      </c>
      <c r="U155">
        <v>4153107</v>
      </c>
      <c r="V155">
        <v>4228538</v>
      </c>
      <c r="W155">
        <v>4099133</v>
      </c>
      <c r="X155">
        <v>3906815.2</v>
      </c>
      <c r="Y155">
        <v>3296535</v>
      </c>
      <c r="Z155">
        <v>3168628</v>
      </c>
      <c r="AA155">
        <v>3445528</v>
      </c>
      <c r="AB155">
        <v>2549835.9300000002</v>
      </c>
      <c r="AC155">
        <v>2715921</v>
      </c>
      <c r="AD155">
        <v>2277967</v>
      </c>
      <c r="AE155">
        <v>2736424</v>
      </c>
      <c r="AF155">
        <v>2082114.76</v>
      </c>
      <c r="AG155">
        <v>2695465</v>
      </c>
      <c r="AH155">
        <v>2657331</v>
      </c>
      <c r="AI155">
        <v>3193330</v>
      </c>
      <c r="AJ155">
        <v>2771652.49</v>
      </c>
      <c r="AK155">
        <v>2920636</v>
      </c>
      <c r="AL155">
        <v>2605605</v>
      </c>
      <c r="AM155">
        <v>2759418</v>
      </c>
      <c r="AN155">
        <v>1580148.79</v>
      </c>
      <c r="AO155">
        <v>2174722</v>
      </c>
      <c r="AP155">
        <v>2171883</v>
      </c>
      <c r="AQ155">
        <v>2086557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t="s">
        <v>1053</v>
      </c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t="s">
        <v>1054</v>
      </c>
      <c r="B157">
        <v>0</v>
      </c>
      <c r="C157">
        <v>-4140432.36</v>
      </c>
      <c r="D157">
        <v>1446520</v>
      </c>
      <c r="E157">
        <v>-2004557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t="s">
        <v>1055</v>
      </c>
      <c r="B158">
        <v>430194</v>
      </c>
      <c r="C158">
        <v>-231346.27</v>
      </c>
      <c r="D158">
        <v>714546</v>
      </c>
      <c r="E158">
        <v>-664096</v>
      </c>
      <c r="F158">
        <v>739258</v>
      </c>
      <c r="G158">
        <v>-43252.02</v>
      </c>
      <c r="H158">
        <v>-328803</v>
      </c>
      <c r="I158">
        <v>-551817</v>
      </c>
      <c r="J158">
        <v>63584</v>
      </c>
      <c r="K158">
        <v>23884.81</v>
      </c>
      <c r="L158">
        <v>-603058</v>
      </c>
      <c r="M158">
        <v>137514</v>
      </c>
      <c r="N158">
        <v>-157486</v>
      </c>
      <c r="O158">
        <v>-157486</v>
      </c>
      <c r="P158">
        <v>-19818.63</v>
      </c>
      <c r="Q158">
        <v>-43059</v>
      </c>
      <c r="R158">
        <v>37696</v>
      </c>
      <c r="S158">
        <v>-197038</v>
      </c>
      <c r="T158">
        <v>-62838.51</v>
      </c>
      <c r="U158">
        <v>-135833</v>
      </c>
      <c r="V158">
        <v>-196622</v>
      </c>
      <c r="W158">
        <v>-160588</v>
      </c>
      <c r="X158">
        <v>-158737.85999999999</v>
      </c>
      <c r="Y158">
        <v>242406</v>
      </c>
      <c r="Z158">
        <v>170030</v>
      </c>
      <c r="AA158">
        <v>-48481</v>
      </c>
      <c r="AB158">
        <v>54804.22</v>
      </c>
      <c r="AC158">
        <v>7969</v>
      </c>
      <c r="AD158">
        <v>1545</v>
      </c>
      <c r="AE158">
        <v>-97952</v>
      </c>
      <c r="AF158">
        <v>214485.21</v>
      </c>
      <c r="AG158">
        <v>61805</v>
      </c>
      <c r="AH158">
        <v>283823</v>
      </c>
      <c r="AI158">
        <v>-189348</v>
      </c>
      <c r="AJ158">
        <v>-24462</v>
      </c>
      <c r="AK158">
        <v>-139956</v>
      </c>
      <c r="AL158">
        <v>136708</v>
      </c>
      <c r="AM158">
        <v>-122730</v>
      </c>
      <c r="AN158">
        <v>76500.67</v>
      </c>
      <c r="AO158">
        <v>60942</v>
      </c>
      <c r="AP158">
        <v>63521</v>
      </c>
      <c r="AQ158">
        <v>19549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t="s">
        <v>1056</v>
      </c>
      <c r="B159">
        <v>60659</v>
      </c>
      <c r="C159">
        <v>108510.03</v>
      </c>
      <c r="D159">
        <v>874227</v>
      </c>
      <c r="E159">
        <v>-1001765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t="s">
        <v>1057</v>
      </c>
      <c r="B160">
        <v>0</v>
      </c>
      <c r="C160">
        <v>-120120.2</v>
      </c>
      <c r="D160">
        <v>-289303</v>
      </c>
      <c r="E160">
        <v>400911</v>
      </c>
      <c r="F160">
        <v>0</v>
      </c>
      <c r="G160">
        <v>24674.58</v>
      </c>
      <c r="H160">
        <v>0</v>
      </c>
      <c r="I160">
        <v>0</v>
      </c>
      <c r="J160">
        <v>0</v>
      </c>
      <c r="K160">
        <v>2361.85</v>
      </c>
      <c r="L160">
        <v>0</v>
      </c>
      <c r="M160">
        <v>0</v>
      </c>
      <c r="N160">
        <v>0</v>
      </c>
      <c r="O160">
        <v>0</v>
      </c>
      <c r="P160">
        <v>2454.2600000000002</v>
      </c>
      <c r="Q160">
        <v>0</v>
      </c>
      <c r="R160">
        <v>0</v>
      </c>
      <c r="S160">
        <v>0</v>
      </c>
      <c r="T160">
        <v>471.27</v>
      </c>
      <c r="U160">
        <v>29667</v>
      </c>
      <c r="V160">
        <v>0</v>
      </c>
      <c r="W160">
        <v>0</v>
      </c>
      <c r="X160">
        <v>6160.49</v>
      </c>
      <c r="Y160">
        <v>27899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t="s">
        <v>1058</v>
      </c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t="s">
        <v>1059</v>
      </c>
      <c r="B162">
        <v>131657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t="s">
        <v>1060</v>
      </c>
      <c r="B163">
        <v>0</v>
      </c>
      <c r="C163">
        <v>12692.38</v>
      </c>
      <c r="D163">
        <v>0</v>
      </c>
      <c r="E163">
        <v>0</v>
      </c>
      <c r="F163">
        <v>0</v>
      </c>
      <c r="G163">
        <v>-136167.13</v>
      </c>
      <c r="H163">
        <v>0</v>
      </c>
      <c r="I163">
        <v>0</v>
      </c>
      <c r="J163">
        <v>0</v>
      </c>
      <c r="K163">
        <v>-13981.2</v>
      </c>
      <c r="L163">
        <v>0</v>
      </c>
      <c r="M163">
        <v>0</v>
      </c>
      <c r="N163">
        <v>0</v>
      </c>
      <c r="O163">
        <v>0</v>
      </c>
      <c r="P163">
        <v>-12652.03</v>
      </c>
      <c r="Q163">
        <v>0</v>
      </c>
      <c r="R163">
        <v>0</v>
      </c>
      <c r="S163">
        <v>0</v>
      </c>
      <c r="T163">
        <v>-12630.41</v>
      </c>
      <c r="U163">
        <v>-159776</v>
      </c>
      <c r="V163">
        <v>0</v>
      </c>
      <c r="W163">
        <v>0</v>
      </c>
      <c r="X163">
        <v>-30801.81</v>
      </c>
      <c r="Y163">
        <v>-138082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t="s">
        <v>1061</v>
      </c>
      <c r="B164">
        <v>622510</v>
      </c>
      <c r="C164">
        <v>-4332619.3</v>
      </c>
      <c r="D164">
        <v>2745990</v>
      </c>
      <c r="E164">
        <v>-3269507</v>
      </c>
      <c r="F164">
        <v>739258</v>
      </c>
      <c r="G164">
        <v>-489222.2</v>
      </c>
      <c r="H164">
        <v>-328803</v>
      </c>
      <c r="I164">
        <v>-551817</v>
      </c>
      <c r="J164">
        <v>63584</v>
      </c>
      <c r="K164">
        <v>-22592.58</v>
      </c>
      <c r="L164">
        <v>-603058</v>
      </c>
      <c r="M164">
        <v>137514</v>
      </c>
      <c r="N164">
        <v>-157486</v>
      </c>
      <c r="O164">
        <v>-157486</v>
      </c>
      <c r="P164">
        <v>-60609.71</v>
      </c>
      <c r="Q164">
        <v>-43059</v>
      </c>
      <c r="R164">
        <v>37696</v>
      </c>
      <c r="S164">
        <v>-197038</v>
      </c>
      <c r="T164">
        <v>-74997.649999999994</v>
      </c>
      <c r="U164">
        <v>-265942</v>
      </c>
      <c r="V164">
        <v>-196622</v>
      </c>
      <c r="W164">
        <v>-160588</v>
      </c>
      <c r="X164">
        <v>-183379.19</v>
      </c>
      <c r="Y164">
        <v>132223</v>
      </c>
      <c r="Z164">
        <v>170030</v>
      </c>
      <c r="AA164">
        <v>-48481</v>
      </c>
      <c r="AB164">
        <v>54804.22</v>
      </c>
      <c r="AC164">
        <v>7969</v>
      </c>
      <c r="AD164">
        <v>1545</v>
      </c>
      <c r="AE164">
        <v>-97952</v>
      </c>
      <c r="AF164">
        <v>214485.21</v>
      </c>
      <c r="AG164">
        <v>61805</v>
      </c>
      <c r="AH164">
        <v>283823</v>
      </c>
      <c r="AI164">
        <v>-189348</v>
      </c>
      <c r="AJ164">
        <v>-24462</v>
      </c>
      <c r="AK164">
        <v>-139956</v>
      </c>
      <c r="AL164">
        <v>136708</v>
      </c>
      <c r="AM164">
        <v>-122730</v>
      </c>
      <c r="AN164">
        <v>76500.67</v>
      </c>
      <c r="AO164">
        <v>60942</v>
      </c>
      <c r="AP164">
        <v>63521</v>
      </c>
      <c r="AQ164">
        <v>19549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t="s">
        <v>1062</v>
      </c>
      <c r="B165">
        <v>3331937</v>
      </c>
      <c r="C165">
        <v>-616409.74</v>
      </c>
      <c r="D165">
        <v>6842759</v>
      </c>
      <c r="E165">
        <v>-327171</v>
      </c>
      <c r="F165">
        <v>6486816</v>
      </c>
      <c r="G165">
        <v>5809886.3300000001</v>
      </c>
      <c r="H165">
        <v>5367037</v>
      </c>
      <c r="I165">
        <v>4298627</v>
      </c>
      <c r="J165">
        <v>5912306</v>
      </c>
      <c r="K165">
        <v>5633018.5199999996</v>
      </c>
      <c r="L165">
        <v>4644254</v>
      </c>
      <c r="M165">
        <v>4966563</v>
      </c>
      <c r="N165">
        <v>5293580</v>
      </c>
      <c r="O165">
        <v>5293580</v>
      </c>
      <c r="P165">
        <v>5478601.3399999999</v>
      </c>
      <c r="Q165">
        <v>4952266</v>
      </c>
      <c r="R165">
        <v>4713921</v>
      </c>
      <c r="S165">
        <v>4611243</v>
      </c>
      <c r="T165">
        <v>4263316.3099999996</v>
      </c>
      <c r="U165">
        <v>3887165</v>
      </c>
      <c r="V165">
        <v>4031916</v>
      </c>
      <c r="W165">
        <v>3938545</v>
      </c>
      <c r="X165">
        <v>3723436.02</v>
      </c>
      <c r="Y165">
        <v>3428758</v>
      </c>
      <c r="Z165">
        <v>3338658</v>
      </c>
      <c r="AA165">
        <v>3397047</v>
      </c>
      <c r="AB165">
        <v>2604640.15</v>
      </c>
      <c r="AC165">
        <v>2723890</v>
      </c>
      <c r="AD165">
        <v>2279512</v>
      </c>
      <c r="AE165">
        <v>2638472</v>
      </c>
      <c r="AF165">
        <v>2296599.9700000002</v>
      </c>
      <c r="AG165">
        <v>2757270</v>
      </c>
      <c r="AH165">
        <v>2941154</v>
      </c>
      <c r="AI165">
        <v>3003982</v>
      </c>
      <c r="AJ165">
        <v>2747190.5</v>
      </c>
      <c r="AK165">
        <v>2780680</v>
      </c>
      <c r="AL165">
        <v>2742313</v>
      </c>
      <c r="AM165">
        <v>2636688</v>
      </c>
      <c r="AN165">
        <v>1656649.46</v>
      </c>
      <c r="AO165">
        <v>2235664</v>
      </c>
      <c r="AP165">
        <v>2235404</v>
      </c>
      <c r="AQ165">
        <v>2106106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t="s">
        <v>1063</v>
      </c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t="s">
        <v>1064</v>
      </c>
      <c r="B167">
        <v>2599055</v>
      </c>
      <c r="C167">
        <v>3572575.9</v>
      </c>
      <c r="D167">
        <v>3997703</v>
      </c>
      <c r="E167">
        <v>2887028</v>
      </c>
      <c r="F167">
        <v>5645110</v>
      </c>
      <c r="G167">
        <v>6167450.75</v>
      </c>
      <c r="H167">
        <v>5611835</v>
      </c>
      <c r="I167">
        <v>4794614</v>
      </c>
      <c r="J167">
        <v>5769185</v>
      </c>
      <c r="K167">
        <v>5551853.2999999998</v>
      </c>
      <c r="L167">
        <v>5181786</v>
      </c>
      <c r="M167">
        <v>4779175</v>
      </c>
      <c r="N167">
        <v>5416836</v>
      </c>
      <c r="O167">
        <v>5416836</v>
      </c>
      <c r="P167">
        <v>5525196.1600000001</v>
      </c>
      <c r="Q167">
        <v>4970338</v>
      </c>
      <c r="R167">
        <v>4647184</v>
      </c>
      <c r="S167">
        <v>4764990</v>
      </c>
      <c r="T167">
        <v>4300715.41</v>
      </c>
      <c r="U167">
        <v>4115162</v>
      </c>
      <c r="V167">
        <v>4195948</v>
      </c>
      <c r="W167">
        <v>4064685</v>
      </c>
      <c r="X167">
        <v>3876624.32</v>
      </c>
      <c r="Y167">
        <v>3257896</v>
      </c>
      <c r="Z167">
        <v>3139595</v>
      </c>
      <c r="AA167">
        <v>3408344</v>
      </c>
      <c r="AB167">
        <v>2515555.12</v>
      </c>
      <c r="AC167">
        <v>2687650</v>
      </c>
      <c r="AD167">
        <v>2251570</v>
      </c>
      <c r="AE167">
        <v>2705199</v>
      </c>
      <c r="AF167">
        <v>2042456.83</v>
      </c>
      <c r="AG167">
        <v>2659581</v>
      </c>
      <c r="AH167">
        <v>2649212</v>
      </c>
      <c r="AI167">
        <v>3185739</v>
      </c>
      <c r="AJ167">
        <v>2762028.09</v>
      </c>
      <c r="AK167">
        <v>2902488</v>
      </c>
      <c r="AL167">
        <v>2600389</v>
      </c>
      <c r="AM167">
        <v>2758326</v>
      </c>
      <c r="AN167">
        <v>1580824.68</v>
      </c>
      <c r="AO167">
        <v>2173034</v>
      </c>
      <c r="AP167">
        <v>2169777</v>
      </c>
      <c r="AQ167">
        <v>2083933</v>
      </c>
      <c r="AR167">
        <v>1547957.78</v>
      </c>
      <c r="AS167">
        <v>1670264</v>
      </c>
      <c r="AT167">
        <v>1769347</v>
      </c>
      <c r="AU167">
        <v>1675894</v>
      </c>
      <c r="AV167">
        <v>1095102.55</v>
      </c>
      <c r="AW167">
        <v>1415969</v>
      </c>
      <c r="AX167">
        <v>1234393</v>
      </c>
      <c r="AY167">
        <v>1246607</v>
      </c>
      <c r="AZ167">
        <v>509169</v>
      </c>
      <c r="BA167">
        <v>843667</v>
      </c>
      <c r="BB167">
        <v>864441</v>
      </c>
      <c r="BC167">
        <v>1084194</v>
      </c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t="s">
        <v>1065</v>
      </c>
      <c r="B168">
        <v>110372</v>
      </c>
      <c r="C168">
        <v>143633.66</v>
      </c>
      <c r="D168">
        <v>99066</v>
      </c>
      <c r="E168">
        <v>55308</v>
      </c>
      <c r="F168">
        <v>102448</v>
      </c>
      <c r="G168">
        <v>131657.78</v>
      </c>
      <c r="H168">
        <v>84005</v>
      </c>
      <c r="I168">
        <v>55830</v>
      </c>
      <c r="J168">
        <v>79537</v>
      </c>
      <c r="K168">
        <v>103757.8</v>
      </c>
      <c r="L168">
        <v>65526</v>
      </c>
      <c r="M168">
        <v>49874</v>
      </c>
      <c r="N168">
        <v>34230</v>
      </c>
      <c r="O168">
        <v>34230</v>
      </c>
      <c r="P168">
        <v>14014.89</v>
      </c>
      <c r="Q168">
        <v>24987</v>
      </c>
      <c r="R168">
        <v>29041</v>
      </c>
      <c r="S168">
        <v>43291</v>
      </c>
      <c r="T168">
        <v>37598.559999999998</v>
      </c>
      <c r="U168">
        <v>37945</v>
      </c>
      <c r="V168">
        <v>32590</v>
      </c>
      <c r="W168">
        <v>34448</v>
      </c>
      <c r="X168">
        <v>30190.880000000001</v>
      </c>
      <c r="Y168">
        <v>38639</v>
      </c>
      <c r="Z168">
        <v>29033</v>
      </c>
      <c r="AA168">
        <v>37184</v>
      </c>
      <c r="AB168">
        <v>34280.82</v>
      </c>
      <c r="AC168">
        <v>28271</v>
      </c>
      <c r="AD168">
        <v>26397</v>
      </c>
      <c r="AE168">
        <v>31225</v>
      </c>
      <c r="AF168">
        <v>39657.94</v>
      </c>
      <c r="AG168">
        <v>35884</v>
      </c>
      <c r="AH168">
        <v>8119</v>
      </c>
      <c r="AI168">
        <v>7591</v>
      </c>
      <c r="AJ168">
        <v>9624.41</v>
      </c>
      <c r="AK168">
        <v>18148</v>
      </c>
      <c r="AL168">
        <v>5216</v>
      </c>
      <c r="AM168">
        <v>1092</v>
      </c>
      <c r="AN168">
        <v>-675.89</v>
      </c>
      <c r="AO168">
        <v>1688</v>
      </c>
      <c r="AP168">
        <v>2106</v>
      </c>
      <c r="AQ168">
        <v>2624</v>
      </c>
      <c r="AR168">
        <v>8275.58</v>
      </c>
      <c r="AS168">
        <v>-1307</v>
      </c>
      <c r="AT168">
        <v>-2041</v>
      </c>
      <c r="AU168">
        <v>1377</v>
      </c>
      <c r="AV168">
        <v>40287.29</v>
      </c>
      <c r="AW168">
        <v>-4499</v>
      </c>
      <c r="AX168">
        <v>-7642</v>
      </c>
      <c r="AY168">
        <v>-7080</v>
      </c>
      <c r="AZ168">
        <v>-12033</v>
      </c>
      <c r="BA168">
        <v>-398078</v>
      </c>
      <c r="BB168">
        <v>-514831</v>
      </c>
      <c r="BC168">
        <v>-86910</v>
      </c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t="s">
        <v>1066</v>
      </c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t="s">
        <v>1067</v>
      </c>
      <c r="B170">
        <v>3202199</v>
      </c>
      <c r="C170">
        <v>-734813.04</v>
      </c>
      <c r="D170">
        <v>6728335</v>
      </c>
      <c r="E170">
        <v>-337144</v>
      </c>
      <c r="F170">
        <v>6328117</v>
      </c>
      <c r="G170">
        <v>5688194.8499999996</v>
      </c>
      <c r="H170">
        <v>5289917</v>
      </c>
      <c r="I170">
        <v>4263330</v>
      </c>
      <c r="J170">
        <v>5827920</v>
      </c>
      <c r="K170">
        <v>5534070.4500000002</v>
      </c>
      <c r="L170">
        <v>4593387</v>
      </c>
      <c r="M170">
        <v>4894285</v>
      </c>
      <c r="N170">
        <v>5276119</v>
      </c>
      <c r="O170">
        <v>5276119</v>
      </c>
      <c r="P170">
        <v>5471357.7699999996</v>
      </c>
      <c r="Q170">
        <v>4932048</v>
      </c>
      <c r="R170">
        <v>4691407</v>
      </c>
      <c r="S170">
        <v>4568807</v>
      </c>
      <c r="T170">
        <v>4225776.7300000004</v>
      </c>
      <c r="U170">
        <v>3849390</v>
      </c>
      <c r="V170">
        <v>3999326</v>
      </c>
      <c r="W170">
        <v>3904100</v>
      </c>
      <c r="X170">
        <v>3693763.06</v>
      </c>
      <c r="Y170">
        <v>3390465</v>
      </c>
      <c r="Z170">
        <v>3309629</v>
      </c>
      <c r="AA170">
        <v>3359859</v>
      </c>
      <c r="AB170">
        <v>2570365.33</v>
      </c>
      <c r="AC170">
        <v>2695618</v>
      </c>
      <c r="AD170">
        <v>2253114</v>
      </c>
      <c r="AE170">
        <v>2607234</v>
      </c>
      <c r="AF170">
        <v>2256942.04</v>
      </c>
      <c r="AG170">
        <v>2721386</v>
      </c>
      <c r="AH170">
        <v>2933035</v>
      </c>
      <c r="AI170">
        <v>2996391</v>
      </c>
      <c r="AJ170">
        <v>2737566.09</v>
      </c>
      <c r="AK170">
        <v>2762532</v>
      </c>
      <c r="AL170">
        <v>2737097</v>
      </c>
      <c r="AM170">
        <v>2635596</v>
      </c>
      <c r="AN170">
        <v>1657325.35</v>
      </c>
      <c r="AO170">
        <v>2233976</v>
      </c>
      <c r="AP170">
        <v>2233298</v>
      </c>
      <c r="AQ170">
        <v>2103482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t="s">
        <v>1068</v>
      </c>
      <c r="B171">
        <v>129738</v>
      </c>
      <c r="C171">
        <v>118403.31</v>
      </c>
      <c r="D171">
        <v>114424</v>
      </c>
      <c r="E171">
        <v>9973</v>
      </c>
      <c r="F171">
        <v>158699</v>
      </c>
      <c r="G171">
        <v>121691.48</v>
      </c>
      <c r="H171">
        <v>77120</v>
      </c>
      <c r="I171">
        <v>35297</v>
      </c>
      <c r="J171">
        <v>84386</v>
      </c>
      <c r="K171">
        <v>98948.07</v>
      </c>
      <c r="L171">
        <v>50867</v>
      </c>
      <c r="M171">
        <v>72278</v>
      </c>
      <c r="N171">
        <v>17461</v>
      </c>
      <c r="O171">
        <v>17461</v>
      </c>
      <c r="P171">
        <v>7243.57</v>
      </c>
      <c r="Q171">
        <v>20218</v>
      </c>
      <c r="R171">
        <v>22514</v>
      </c>
      <c r="S171">
        <v>42436</v>
      </c>
      <c r="T171">
        <v>37539.58</v>
      </c>
      <c r="U171">
        <v>37775</v>
      </c>
      <c r="V171">
        <v>32590</v>
      </c>
      <c r="W171">
        <v>34445</v>
      </c>
      <c r="X171">
        <v>29672.959999999999</v>
      </c>
      <c r="Y171">
        <v>38293</v>
      </c>
      <c r="Z171">
        <v>29029</v>
      </c>
      <c r="AA171">
        <v>37188</v>
      </c>
      <c r="AB171">
        <v>34274.82</v>
      </c>
      <c r="AC171">
        <v>28272</v>
      </c>
      <c r="AD171">
        <v>26398</v>
      </c>
      <c r="AE171">
        <v>31238</v>
      </c>
      <c r="AF171">
        <v>39657.94</v>
      </c>
      <c r="AG171">
        <v>35884</v>
      </c>
      <c r="AH171">
        <v>8119</v>
      </c>
      <c r="AI171">
        <v>7591</v>
      </c>
      <c r="AJ171">
        <v>9624.41</v>
      </c>
      <c r="AK171">
        <v>18148</v>
      </c>
      <c r="AL171">
        <v>5216</v>
      </c>
      <c r="AM171">
        <v>1092</v>
      </c>
      <c r="AN171">
        <v>-675.89</v>
      </c>
      <c r="AO171">
        <v>1688</v>
      </c>
      <c r="AP171">
        <v>2106</v>
      </c>
      <c r="AQ171">
        <v>2624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t="s">
        <v>1069</v>
      </c>
      <c r="B172">
        <v>0.26</v>
      </c>
      <c r="C172">
        <v>0.37</v>
      </c>
      <c r="D172">
        <v>0.42</v>
      </c>
      <c r="E172">
        <v>0.28999999999999998</v>
      </c>
      <c r="F172">
        <v>0.6</v>
      </c>
      <c r="G172">
        <v>0.66</v>
      </c>
      <c r="H172">
        <v>0.6</v>
      </c>
      <c r="I172">
        <v>0.51</v>
      </c>
      <c r="J172">
        <v>0.61</v>
      </c>
      <c r="K172">
        <v>0.59</v>
      </c>
      <c r="L172">
        <v>0.55000000000000004</v>
      </c>
      <c r="M172">
        <v>0.5</v>
      </c>
      <c r="N172">
        <v>0.57999999999999996</v>
      </c>
      <c r="O172">
        <v>0.57999999999999996</v>
      </c>
      <c r="P172">
        <v>0.59</v>
      </c>
      <c r="Q172">
        <v>0.53</v>
      </c>
      <c r="R172">
        <v>0.5</v>
      </c>
      <c r="S172">
        <v>0.52</v>
      </c>
      <c r="T172">
        <v>0.47</v>
      </c>
      <c r="U172">
        <v>0.46</v>
      </c>
      <c r="V172">
        <v>0.47072000000000003</v>
      </c>
      <c r="W172">
        <v>0.45</v>
      </c>
      <c r="X172">
        <v>0.43</v>
      </c>
      <c r="Y172">
        <v>0.36</v>
      </c>
      <c r="Z172">
        <v>0.35</v>
      </c>
      <c r="AA172">
        <v>0.38</v>
      </c>
      <c r="AB172">
        <v>0.28000000000000003</v>
      </c>
      <c r="AC172">
        <v>0.3</v>
      </c>
      <c r="AD172">
        <v>0.25</v>
      </c>
      <c r="AE172">
        <v>0.3</v>
      </c>
      <c r="AF172">
        <v>0.22</v>
      </c>
      <c r="AG172">
        <v>0.3</v>
      </c>
      <c r="AH172">
        <v>0.28999999999999998</v>
      </c>
      <c r="AI172">
        <v>0.35</v>
      </c>
      <c r="AJ172">
        <v>0.31</v>
      </c>
      <c r="AK172">
        <v>0.32</v>
      </c>
      <c r="AL172">
        <v>0.28999999999999998</v>
      </c>
      <c r="AM172">
        <v>0.61</v>
      </c>
      <c r="AN172">
        <v>0.35</v>
      </c>
      <c r="AO172">
        <v>0.48</v>
      </c>
      <c r="AP172">
        <v>0.48</v>
      </c>
      <c r="AQ172">
        <v>0.46</v>
      </c>
      <c r="AR172">
        <v>0.34</v>
      </c>
      <c r="AS172">
        <v>0.37</v>
      </c>
      <c r="AT172">
        <v>0.39</v>
      </c>
      <c r="AU172">
        <v>0.37</v>
      </c>
      <c r="AV172">
        <v>0.24</v>
      </c>
      <c r="AW172">
        <v>0.32</v>
      </c>
      <c r="AX172">
        <v>0.27</v>
      </c>
      <c r="AY172">
        <v>0.28000000000000003</v>
      </c>
      <c r="AZ172">
        <v>0.12</v>
      </c>
      <c r="BA172">
        <v>0.19</v>
      </c>
      <c r="BB172">
        <v>0.19</v>
      </c>
      <c r="BC172">
        <v>0.24</v>
      </c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t="s">
        <v>1070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0.24</v>
      </c>
      <c r="AW173">
        <v>0.32</v>
      </c>
      <c r="AX173">
        <v>0.27</v>
      </c>
      <c r="AY173">
        <v>0.28000000000000003</v>
      </c>
      <c r="AZ173">
        <v>0.12</v>
      </c>
      <c r="BA173">
        <v>0.19</v>
      </c>
      <c r="BB173">
        <v>0.19</v>
      </c>
      <c r="BC173">
        <v>0.24</v>
      </c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2:69" x14ac:dyDescent="0.3"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2:69" x14ac:dyDescent="0.3"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2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2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2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2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2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2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2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2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2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2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2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2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2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2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t="s">
        <v>34</v>
      </c>
      <c r="B219" t="s">
        <v>864</v>
      </c>
      <c r="C219" t="s">
        <v>865</v>
      </c>
      <c r="D219" t="s">
        <v>866</v>
      </c>
      <c r="E219" t="s">
        <v>27</v>
      </c>
      <c r="F219" t="s">
        <v>26</v>
      </c>
      <c r="G219" t="s">
        <v>25</v>
      </c>
      <c r="H219" t="s">
        <v>24</v>
      </c>
      <c r="I219" t="s">
        <v>23</v>
      </c>
      <c r="J219" t="s">
        <v>22</v>
      </c>
      <c r="K219" t="s">
        <v>21</v>
      </c>
      <c r="L219" t="s">
        <v>20</v>
      </c>
      <c r="M219" t="s">
        <v>19</v>
      </c>
      <c r="N219" t="s">
        <v>18</v>
      </c>
      <c r="O219" t="s">
        <v>18</v>
      </c>
      <c r="P219" t="s">
        <v>17</v>
      </c>
      <c r="Q219" t="s">
        <v>16</v>
      </c>
      <c r="R219" t="s">
        <v>15</v>
      </c>
      <c r="S219" t="s">
        <v>14</v>
      </c>
      <c r="T219" t="s">
        <v>13</v>
      </c>
      <c r="U219" t="s">
        <v>12</v>
      </c>
      <c r="V219" t="s">
        <v>11</v>
      </c>
      <c r="W219" t="s">
        <v>10</v>
      </c>
      <c r="X219" t="s">
        <v>9</v>
      </c>
      <c r="Y219" t="s">
        <v>8</v>
      </c>
      <c r="Z219" t="s">
        <v>7</v>
      </c>
      <c r="AA219" t="s">
        <v>6</v>
      </c>
      <c r="AB219" t="s">
        <v>5</v>
      </c>
      <c r="AC219" t="s">
        <v>4</v>
      </c>
      <c r="AD219" t="s">
        <v>3</v>
      </c>
      <c r="AE219" t="s">
        <v>2</v>
      </c>
      <c r="AF219" t="s">
        <v>1</v>
      </c>
      <c r="AG219" t="s">
        <v>857</v>
      </c>
      <c r="AH219" t="s">
        <v>856</v>
      </c>
      <c r="AI219" t="s">
        <v>855</v>
      </c>
      <c r="AJ219" t="s">
        <v>854</v>
      </c>
      <c r="AK219" t="s">
        <v>853</v>
      </c>
      <c r="AL219" t="s">
        <v>852</v>
      </c>
      <c r="AM219" t="s">
        <v>851</v>
      </c>
      <c r="AN219" t="s">
        <v>850</v>
      </c>
      <c r="AO219" t="s">
        <v>849</v>
      </c>
      <c r="AP219" t="s">
        <v>848</v>
      </c>
      <c r="AQ219" t="s">
        <v>847</v>
      </c>
      <c r="AR219" t="s">
        <v>846</v>
      </c>
      <c r="AS219" t="s">
        <v>845</v>
      </c>
      <c r="AT219" t="s">
        <v>844</v>
      </c>
      <c r="AU219" t="s">
        <v>843</v>
      </c>
      <c r="AV219" t="s">
        <v>842</v>
      </c>
      <c r="AW219" t="s">
        <v>841</v>
      </c>
      <c r="AX219" t="s">
        <v>840</v>
      </c>
      <c r="AY219" t="s">
        <v>839</v>
      </c>
      <c r="AZ219" t="s">
        <v>838</v>
      </c>
      <c r="BA219" t="s">
        <v>837</v>
      </c>
      <c r="BB219" t="s">
        <v>836</v>
      </c>
      <c r="BC219" t="s">
        <v>835</v>
      </c>
    </row>
    <row r="220" spans="1:118" x14ac:dyDescent="0.3">
      <c r="A220" t="s">
        <v>1071</v>
      </c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</row>
    <row r="221" spans="1:118" x14ac:dyDescent="0.3">
      <c r="A221" t="s">
        <v>1072</v>
      </c>
      <c r="B221">
        <v>2709427</v>
      </c>
      <c r="C221">
        <v>16502872.560000001</v>
      </c>
      <c r="D221">
        <v>12786663</v>
      </c>
      <c r="E221">
        <v>8689894</v>
      </c>
      <c r="F221">
        <v>5747558</v>
      </c>
      <c r="G221">
        <v>22694114.530000001</v>
      </c>
      <c r="H221">
        <v>16395006</v>
      </c>
      <c r="I221">
        <v>10699166</v>
      </c>
      <c r="J221">
        <v>5848722</v>
      </c>
      <c r="K221">
        <v>21183038.100000001</v>
      </c>
      <c r="L221">
        <v>15527427</v>
      </c>
      <c r="M221">
        <v>10280115</v>
      </c>
      <c r="N221">
        <v>5451066</v>
      </c>
      <c r="O221">
        <v>5451066</v>
      </c>
      <c r="P221">
        <v>20019042.050000001</v>
      </c>
      <c r="Q221">
        <v>14479831</v>
      </c>
      <c r="R221">
        <v>9484506</v>
      </c>
      <c r="S221">
        <v>4808281</v>
      </c>
      <c r="T221">
        <v>16819091.960000001</v>
      </c>
      <c r="U221">
        <v>12480778</v>
      </c>
      <c r="V221">
        <v>8327671</v>
      </c>
      <c r="W221">
        <v>4099133</v>
      </c>
      <c r="X221">
        <v>13817506.199999999</v>
      </c>
      <c r="Y221">
        <v>9910691</v>
      </c>
      <c r="Z221">
        <v>6614156</v>
      </c>
      <c r="AA221">
        <v>3445528</v>
      </c>
      <c r="AB221">
        <v>10272335.93</v>
      </c>
      <c r="AC221">
        <v>7722500</v>
      </c>
      <c r="AD221">
        <v>5006579</v>
      </c>
      <c r="AE221">
        <v>2736424</v>
      </c>
      <c r="AF221">
        <v>10628240.76</v>
      </c>
      <c r="AG221">
        <v>8546126</v>
      </c>
      <c r="AH221">
        <v>5850661</v>
      </c>
      <c r="AI221">
        <v>3193330</v>
      </c>
      <c r="AJ221">
        <v>11057311.49</v>
      </c>
      <c r="AK221">
        <v>8285659</v>
      </c>
      <c r="AL221">
        <v>5365023</v>
      </c>
      <c r="AM221">
        <v>2759418</v>
      </c>
      <c r="AN221">
        <v>8013310.79</v>
      </c>
      <c r="AO221">
        <v>6433162</v>
      </c>
      <c r="AP221">
        <v>4258440</v>
      </c>
      <c r="AQ221">
        <v>2086557</v>
      </c>
      <c r="AR221">
        <v>6669767.3499999996</v>
      </c>
      <c r="AS221">
        <v>5113534</v>
      </c>
      <c r="AT221">
        <v>3444577</v>
      </c>
      <c r="AU221">
        <v>1677271</v>
      </c>
      <c r="AV221">
        <v>5013137.84</v>
      </c>
      <c r="AW221">
        <v>3877748</v>
      </c>
      <c r="AX221">
        <v>2466278</v>
      </c>
      <c r="AY221">
        <v>1239527</v>
      </c>
      <c r="AZ221">
        <v>2289619</v>
      </c>
      <c r="BA221">
        <v>1792483</v>
      </c>
      <c r="BB221">
        <v>1346894</v>
      </c>
      <c r="BC221">
        <v>997284</v>
      </c>
    </row>
    <row r="222" spans="1:118" x14ac:dyDescent="0.3">
      <c r="A222" t="s">
        <v>1073</v>
      </c>
      <c r="B222">
        <v>5369077</v>
      </c>
      <c r="C222">
        <v>20649950.66</v>
      </c>
      <c r="D222">
        <v>15280580</v>
      </c>
      <c r="E222">
        <v>10111386</v>
      </c>
      <c r="F222">
        <v>4980177</v>
      </c>
      <c r="G222">
        <v>11219849.960000001</v>
      </c>
      <c r="H222">
        <v>8267197</v>
      </c>
      <c r="I222">
        <v>5401563</v>
      </c>
      <c r="J222">
        <v>2671345</v>
      </c>
      <c r="K222">
        <v>10444149.07</v>
      </c>
      <c r="L222">
        <v>7761837</v>
      </c>
      <c r="M222">
        <v>5101528</v>
      </c>
      <c r="N222">
        <v>2490427</v>
      </c>
      <c r="O222">
        <v>2490427</v>
      </c>
      <c r="P222">
        <v>9558177.6999999993</v>
      </c>
      <c r="Q222">
        <v>7079354</v>
      </c>
      <c r="R222">
        <v>4651534</v>
      </c>
      <c r="S222">
        <v>2286771</v>
      </c>
      <c r="T222">
        <v>8314008.04</v>
      </c>
      <c r="U222">
        <v>6127646</v>
      </c>
      <c r="V222">
        <v>3981595</v>
      </c>
      <c r="W222">
        <v>1939968</v>
      </c>
      <c r="X222">
        <v>7357496.3300000001</v>
      </c>
      <c r="Y222">
        <v>5380350</v>
      </c>
      <c r="Z222">
        <v>3494637</v>
      </c>
      <c r="AA222">
        <v>1703925</v>
      </c>
      <c r="AB222">
        <v>6309769.4100000001</v>
      </c>
      <c r="AC222">
        <v>4630203</v>
      </c>
      <c r="AD222">
        <v>3010609</v>
      </c>
      <c r="AE222">
        <v>1485973</v>
      </c>
      <c r="AF222">
        <v>4625318.1100000003</v>
      </c>
      <c r="AG222">
        <v>3151603</v>
      </c>
      <c r="AH222">
        <v>1823100</v>
      </c>
      <c r="AI222">
        <v>889775</v>
      </c>
      <c r="AJ222">
        <v>3368442.02</v>
      </c>
      <c r="AK222">
        <v>2498300</v>
      </c>
      <c r="AL222">
        <v>1648506</v>
      </c>
      <c r="AM222">
        <v>823055</v>
      </c>
      <c r="AN222">
        <v>3302001.88</v>
      </c>
      <c r="AO222">
        <v>2422391</v>
      </c>
      <c r="AP222">
        <v>1592391</v>
      </c>
      <c r="AQ222">
        <v>783698</v>
      </c>
      <c r="AR222">
        <v>3092992.86</v>
      </c>
      <c r="AS222">
        <v>2288263</v>
      </c>
      <c r="AT222">
        <v>1499057</v>
      </c>
      <c r="AU222">
        <v>738772</v>
      </c>
      <c r="AV222">
        <v>2858689.13</v>
      </c>
      <c r="AW222">
        <v>2104060</v>
      </c>
      <c r="AX222">
        <v>1378259</v>
      </c>
      <c r="AY222">
        <v>677866</v>
      </c>
      <c r="AZ222">
        <v>3017289</v>
      </c>
      <c r="BA222">
        <v>2254890</v>
      </c>
      <c r="BB222">
        <v>1465788</v>
      </c>
      <c r="BC222">
        <v>712730</v>
      </c>
    </row>
    <row r="223" spans="1:118" x14ac:dyDescent="0.3">
      <c r="A223" t="s">
        <v>1074</v>
      </c>
      <c r="B223">
        <v>5181730</v>
      </c>
      <c r="C223">
        <v>19895366.300000001</v>
      </c>
      <c r="D223">
        <v>14702321</v>
      </c>
      <c r="E223">
        <v>9706734</v>
      </c>
      <c r="F223">
        <v>4783180</v>
      </c>
      <c r="G223">
        <v>10165615.98</v>
      </c>
      <c r="H223">
        <v>7497424</v>
      </c>
      <c r="I223">
        <v>4911475</v>
      </c>
      <c r="J223">
        <v>2426622</v>
      </c>
      <c r="K223">
        <v>9507405.8300000001</v>
      </c>
      <c r="L223">
        <v>7068327</v>
      </c>
      <c r="M223">
        <v>4660118</v>
      </c>
      <c r="N223">
        <v>2270704</v>
      </c>
      <c r="O223">
        <v>2270704</v>
      </c>
      <c r="P223">
        <v>8744367.8100000005</v>
      </c>
      <c r="Q223">
        <v>6471997</v>
      </c>
      <c r="R223">
        <v>4250964</v>
      </c>
      <c r="S223">
        <v>2087851</v>
      </c>
      <c r="T223">
        <v>7531514.6900000004</v>
      </c>
      <c r="U223">
        <v>5527636</v>
      </c>
      <c r="V223">
        <v>3597718</v>
      </c>
      <c r="W223">
        <v>1763292</v>
      </c>
      <c r="X223">
        <v>6693940.6699999999</v>
      </c>
      <c r="Y223">
        <v>4905415</v>
      </c>
      <c r="Z223">
        <v>3186022</v>
      </c>
      <c r="AA223">
        <v>1552956</v>
      </c>
      <c r="AB223">
        <v>5718366.9000000004</v>
      </c>
      <c r="AC223">
        <v>4197238</v>
      </c>
      <c r="AD223">
        <v>2731270</v>
      </c>
      <c r="AE223">
        <v>1329106</v>
      </c>
      <c r="AF223">
        <v>4317951.03</v>
      </c>
      <c r="AG223">
        <v>2965648</v>
      </c>
      <c r="AH223">
        <v>1716081</v>
      </c>
      <c r="AI223">
        <v>837797</v>
      </c>
      <c r="AJ223">
        <v>3173281.36</v>
      </c>
      <c r="AK223">
        <v>2352370</v>
      </c>
      <c r="AL223">
        <v>1551326</v>
      </c>
      <c r="AM223">
        <v>776621</v>
      </c>
      <c r="AN223">
        <v>3122658.88</v>
      </c>
      <c r="AO223">
        <v>2289054</v>
      </c>
      <c r="AP223">
        <v>1504955</v>
      </c>
      <c r="AQ223">
        <v>741162</v>
      </c>
      <c r="AR223">
        <v>2900446.31</v>
      </c>
      <c r="AS223">
        <v>2141794</v>
      </c>
      <c r="AT223">
        <v>1405007</v>
      </c>
      <c r="AU223">
        <v>690637</v>
      </c>
      <c r="AV223">
        <v>2684037.44</v>
      </c>
      <c r="AW223">
        <v>1977026</v>
      </c>
      <c r="AX223">
        <v>1294620</v>
      </c>
      <c r="AY223">
        <v>637026</v>
      </c>
      <c r="AZ223">
        <v>2808847</v>
      </c>
      <c r="BA223">
        <v>2110397</v>
      </c>
      <c r="BB223">
        <v>1370455</v>
      </c>
      <c r="BC223">
        <v>663850</v>
      </c>
    </row>
    <row r="224" spans="1:118" x14ac:dyDescent="0.3">
      <c r="A224" t="s">
        <v>1075</v>
      </c>
      <c r="B224">
        <v>187347</v>
      </c>
      <c r="C224">
        <v>754584.36</v>
      </c>
      <c r="D224">
        <v>578259</v>
      </c>
      <c r="E224">
        <v>404652</v>
      </c>
      <c r="F224">
        <v>196997</v>
      </c>
      <c r="G224">
        <v>1054233.98</v>
      </c>
      <c r="H224">
        <v>769773</v>
      </c>
      <c r="I224">
        <v>490088</v>
      </c>
      <c r="J224">
        <v>244723</v>
      </c>
      <c r="K224">
        <v>936743.24</v>
      </c>
      <c r="L224">
        <v>693510</v>
      </c>
      <c r="M224">
        <v>441410</v>
      </c>
      <c r="N224">
        <v>219723</v>
      </c>
      <c r="O224">
        <v>219723</v>
      </c>
      <c r="P224">
        <v>813809.89</v>
      </c>
      <c r="Q224">
        <v>607357</v>
      </c>
      <c r="R224">
        <v>400570</v>
      </c>
      <c r="S224">
        <v>198920</v>
      </c>
      <c r="T224">
        <v>782493.36</v>
      </c>
      <c r="U224">
        <v>600010</v>
      </c>
      <c r="V224">
        <v>383877</v>
      </c>
      <c r="W224">
        <v>176676</v>
      </c>
      <c r="X224">
        <v>663555.66</v>
      </c>
      <c r="Y224">
        <v>474935</v>
      </c>
      <c r="Z224">
        <v>308615</v>
      </c>
      <c r="AA224">
        <v>150969</v>
      </c>
      <c r="AB224">
        <v>591402.52</v>
      </c>
      <c r="AC224">
        <v>432965</v>
      </c>
      <c r="AD224">
        <v>279339</v>
      </c>
      <c r="AE224">
        <v>156867</v>
      </c>
      <c r="AF224">
        <v>307367.08</v>
      </c>
      <c r="AG224">
        <v>185955</v>
      </c>
      <c r="AH224">
        <v>107019</v>
      </c>
      <c r="AI224">
        <v>51978</v>
      </c>
      <c r="AJ224">
        <v>195160.66</v>
      </c>
      <c r="AK224">
        <v>145930</v>
      </c>
      <c r="AL224">
        <v>97180</v>
      </c>
      <c r="AM224">
        <v>46434</v>
      </c>
      <c r="AN224">
        <v>179342.99</v>
      </c>
      <c r="AO224">
        <v>133337</v>
      </c>
      <c r="AP224">
        <v>87436</v>
      </c>
      <c r="AQ224">
        <v>42536</v>
      </c>
      <c r="AR224">
        <v>192546.56</v>
      </c>
      <c r="AS224">
        <v>146469</v>
      </c>
      <c r="AT224">
        <v>94050</v>
      </c>
      <c r="AU224">
        <v>48135</v>
      </c>
      <c r="AV224">
        <v>174651.69</v>
      </c>
      <c r="AW224">
        <v>127034</v>
      </c>
      <c r="AX224">
        <v>83639</v>
      </c>
      <c r="AY224">
        <v>40840</v>
      </c>
      <c r="AZ224">
        <v>208442</v>
      </c>
      <c r="BA224">
        <v>144493</v>
      </c>
      <c r="BB224">
        <v>95333</v>
      </c>
      <c r="BC224">
        <v>48880</v>
      </c>
    </row>
    <row r="225" spans="1:55" x14ac:dyDescent="0.3">
      <c r="A225" t="s">
        <v>1076</v>
      </c>
      <c r="B225">
        <v>0</v>
      </c>
      <c r="C225">
        <v>49178.29</v>
      </c>
      <c r="D225">
        <v>0</v>
      </c>
      <c r="E225">
        <v>0</v>
      </c>
      <c r="F225">
        <v>0</v>
      </c>
      <c r="G225">
        <v>32879.75</v>
      </c>
      <c r="H225">
        <v>16302</v>
      </c>
      <c r="I225">
        <v>9816</v>
      </c>
      <c r="J225">
        <v>1123</v>
      </c>
      <c r="K225">
        <v>15355.78</v>
      </c>
      <c r="L225">
        <v>6003</v>
      </c>
      <c r="M225">
        <v>6227</v>
      </c>
      <c r="N225">
        <v>4095</v>
      </c>
      <c r="O225">
        <v>4095</v>
      </c>
      <c r="P225">
        <v>17845.87</v>
      </c>
      <c r="Q225">
        <v>1806</v>
      </c>
      <c r="R225">
        <v>4674</v>
      </c>
      <c r="S225">
        <v>1526</v>
      </c>
      <c r="T225">
        <v>12187.27</v>
      </c>
      <c r="U225">
        <v>6011</v>
      </c>
      <c r="V225">
        <v>-1028</v>
      </c>
      <c r="W225">
        <v>-1750</v>
      </c>
      <c r="X225">
        <v>-5042.62</v>
      </c>
      <c r="Y225">
        <v>-5213</v>
      </c>
      <c r="Z225">
        <v>-5238</v>
      </c>
      <c r="AA225">
        <v>-6327</v>
      </c>
      <c r="AB225">
        <v>1189.8399999999999</v>
      </c>
      <c r="AC225">
        <v>-2475</v>
      </c>
      <c r="AD225">
        <v>-2398</v>
      </c>
      <c r="AE225">
        <v>-13</v>
      </c>
      <c r="AF225">
        <v>10895.02</v>
      </c>
      <c r="AG225">
        <v>15686</v>
      </c>
      <c r="AH225">
        <v>15181</v>
      </c>
      <c r="AI225">
        <v>357</v>
      </c>
      <c r="AJ225">
        <v>11386.02</v>
      </c>
      <c r="AK225">
        <v>11355</v>
      </c>
      <c r="AL225">
        <v>-430</v>
      </c>
      <c r="AM225">
        <v>-450</v>
      </c>
      <c r="AN225">
        <v>-2437.33</v>
      </c>
      <c r="AO225">
        <v>-3387</v>
      </c>
      <c r="AP225">
        <v>-126</v>
      </c>
      <c r="AQ225">
        <v>-81</v>
      </c>
      <c r="AR225">
        <v>2349.0100000000002</v>
      </c>
      <c r="AS225">
        <v>1584</v>
      </c>
      <c r="AT225">
        <v>469</v>
      </c>
      <c r="AU225">
        <v>696</v>
      </c>
      <c r="AV225">
        <v>7767.52</v>
      </c>
      <c r="AW225">
        <v>211</v>
      </c>
      <c r="AX225">
        <v>-179</v>
      </c>
      <c r="AY225">
        <v>0</v>
      </c>
      <c r="AZ225">
        <v>0</v>
      </c>
      <c r="BA225">
        <v>0</v>
      </c>
      <c r="BB225">
        <v>0</v>
      </c>
      <c r="BC225">
        <v>0</v>
      </c>
    </row>
    <row r="226" spans="1:55" x14ac:dyDescent="0.3">
      <c r="A226" t="s">
        <v>1077</v>
      </c>
      <c r="B226">
        <v>85417</v>
      </c>
      <c r="C226">
        <v>113523.02</v>
      </c>
      <c r="D226">
        <v>0</v>
      </c>
      <c r="E226">
        <v>0</v>
      </c>
      <c r="F226">
        <v>-72962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-47771</v>
      </c>
      <c r="O226">
        <v>-47771</v>
      </c>
      <c r="P226">
        <v>-30832.720000000001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</row>
    <row r="227" spans="1:55" x14ac:dyDescent="0.3">
      <c r="A227" t="s">
        <v>1078</v>
      </c>
      <c r="B227">
        <v>-35738</v>
      </c>
      <c r="C227">
        <v>63415.21</v>
      </c>
      <c r="D227">
        <v>758</v>
      </c>
      <c r="E227">
        <v>235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</row>
    <row r="228" spans="1:55" x14ac:dyDescent="0.3">
      <c r="A228" t="s">
        <v>1079</v>
      </c>
      <c r="B228">
        <v>-444637</v>
      </c>
      <c r="C228">
        <v>-59462.879999999997</v>
      </c>
      <c r="D228">
        <v>-4934</v>
      </c>
      <c r="E228">
        <v>26864</v>
      </c>
      <c r="F228">
        <v>6939</v>
      </c>
      <c r="G228">
        <v>2270.79</v>
      </c>
      <c r="H228">
        <v>4295</v>
      </c>
      <c r="I228">
        <v>-4304</v>
      </c>
      <c r="J228">
        <v>-2268</v>
      </c>
      <c r="K228">
        <v>-7772.57</v>
      </c>
      <c r="L228">
        <v>-821</v>
      </c>
      <c r="M228">
        <v>10065</v>
      </c>
      <c r="N228">
        <v>-8042</v>
      </c>
      <c r="O228">
        <v>-8042</v>
      </c>
      <c r="P228">
        <v>-15695.82</v>
      </c>
      <c r="Q228">
        <v>-5272</v>
      </c>
      <c r="R228">
        <v>-2859</v>
      </c>
      <c r="S228">
        <v>-5958</v>
      </c>
      <c r="T228">
        <v>33250.910000000003</v>
      </c>
      <c r="U228">
        <v>11230</v>
      </c>
      <c r="V228">
        <v>9106</v>
      </c>
      <c r="W228">
        <v>6549</v>
      </c>
      <c r="X228">
        <v>-1410.57</v>
      </c>
      <c r="Y228">
        <v>3762</v>
      </c>
      <c r="Z228">
        <v>-5275</v>
      </c>
      <c r="AA228">
        <v>-6166</v>
      </c>
      <c r="AB228">
        <v>607.52</v>
      </c>
      <c r="AC228">
        <v>-3585</v>
      </c>
      <c r="AD228">
        <v>-39300</v>
      </c>
      <c r="AE228">
        <v>-44249</v>
      </c>
      <c r="AF228">
        <v>1917133.71</v>
      </c>
      <c r="AG228">
        <v>1769686</v>
      </c>
      <c r="AH228">
        <v>375273</v>
      </c>
      <c r="AI228">
        <v>-20033</v>
      </c>
      <c r="AJ228">
        <v>-37327.199999999997</v>
      </c>
      <c r="AK228">
        <v>2456</v>
      </c>
      <c r="AL228">
        <v>27873</v>
      </c>
      <c r="AM228">
        <v>-5081</v>
      </c>
      <c r="AN228">
        <v>-201989.54</v>
      </c>
      <c r="AO228">
        <v>-154616</v>
      </c>
      <c r="AP228">
        <v>-101222</v>
      </c>
      <c r="AQ228">
        <v>-46172</v>
      </c>
      <c r="AR228">
        <v>-33297.01</v>
      </c>
      <c r="AS228">
        <v>3327</v>
      </c>
      <c r="AT228">
        <v>23521</v>
      </c>
      <c r="AU228">
        <v>10548</v>
      </c>
      <c r="AV228">
        <v>5812.97</v>
      </c>
      <c r="AW228">
        <v>2896</v>
      </c>
      <c r="AX228">
        <v>1910</v>
      </c>
      <c r="AY228">
        <v>0</v>
      </c>
      <c r="AZ228">
        <v>0</v>
      </c>
      <c r="BA228">
        <v>0</v>
      </c>
      <c r="BB228">
        <v>0</v>
      </c>
      <c r="BC228">
        <v>0</v>
      </c>
    </row>
    <row r="229" spans="1:55" x14ac:dyDescent="0.3">
      <c r="A229" t="s">
        <v>1080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-10115.01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</row>
    <row r="230" spans="1:55" x14ac:dyDescent="0.3">
      <c r="A230" t="s">
        <v>1081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-71702.03</v>
      </c>
      <c r="AG230">
        <v>-71702</v>
      </c>
      <c r="AH230">
        <v>-71702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</row>
    <row r="231" spans="1:55" x14ac:dyDescent="0.3">
      <c r="A231" t="s">
        <v>1082</v>
      </c>
      <c r="B231">
        <v>495</v>
      </c>
      <c r="C231">
        <v>138428.84</v>
      </c>
      <c r="D231">
        <v>112820</v>
      </c>
      <c r="E231">
        <v>73977</v>
      </c>
      <c r="F231">
        <v>28827</v>
      </c>
      <c r="G231">
        <v>147627.69</v>
      </c>
      <c r="H231">
        <v>86853</v>
      </c>
      <c r="I231">
        <v>44911</v>
      </c>
      <c r="J231">
        <v>28299</v>
      </c>
      <c r="K231">
        <v>139051.35999999999</v>
      </c>
      <c r="L231">
        <v>76179</v>
      </c>
      <c r="M231">
        <v>36794</v>
      </c>
      <c r="N231">
        <v>17044</v>
      </c>
      <c r="O231">
        <v>17044</v>
      </c>
      <c r="P231">
        <v>110062.69</v>
      </c>
      <c r="Q231">
        <v>72204</v>
      </c>
      <c r="R231">
        <v>38510</v>
      </c>
      <c r="S231">
        <v>13976</v>
      </c>
      <c r="T231">
        <v>17262.36</v>
      </c>
      <c r="U231">
        <v>7919</v>
      </c>
      <c r="V231">
        <v>-10495</v>
      </c>
      <c r="W231">
        <v>-22675</v>
      </c>
      <c r="X231">
        <v>41554.15</v>
      </c>
      <c r="Y231">
        <v>31607</v>
      </c>
      <c r="Z231">
        <v>20237</v>
      </c>
      <c r="AA231">
        <v>1684</v>
      </c>
      <c r="AB231">
        <v>52859.64</v>
      </c>
      <c r="AC231">
        <v>39318</v>
      </c>
      <c r="AD231">
        <v>10572</v>
      </c>
      <c r="AE231">
        <v>1575</v>
      </c>
      <c r="AF231">
        <v>109864.11</v>
      </c>
      <c r="AG231">
        <v>72186</v>
      </c>
      <c r="AH231">
        <v>55535</v>
      </c>
      <c r="AI231">
        <v>31003</v>
      </c>
      <c r="AJ231">
        <v>143251.85</v>
      </c>
      <c r="AK231">
        <v>83364</v>
      </c>
      <c r="AL231">
        <v>47959</v>
      </c>
      <c r="AM231">
        <v>20265</v>
      </c>
      <c r="AN231">
        <v>31951.07</v>
      </c>
      <c r="AO231">
        <v>13573</v>
      </c>
      <c r="AP231">
        <v>4749</v>
      </c>
      <c r="AQ231">
        <v>408</v>
      </c>
      <c r="AR231">
        <v>37269.89</v>
      </c>
      <c r="AS231">
        <v>25097</v>
      </c>
      <c r="AT231">
        <v>15163</v>
      </c>
      <c r="AU231">
        <v>5858</v>
      </c>
      <c r="AV231">
        <v>48628.88</v>
      </c>
      <c r="AW231">
        <v>34991</v>
      </c>
      <c r="AX231">
        <v>21576</v>
      </c>
      <c r="AY231">
        <v>0</v>
      </c>
      <c r="AZ231">
        <v>0</v>
      </c>
      <c r="BA231">
        <v>0</v>
      </c>
      <c r="BB231">
        <v>0</v>
      </c>
      <c r="BC231">
        <v>0</v>
      </c>
    </row>
    <row r="232" spans="1:55" x14ac:dyDescent="0.3">
      <c r="A232" t="s">
        <v>1083</v>
      </c>
      <c r="B232">
        <v>0</v>
      </c>
      <c r="C232">
        <v>139295.73000000001</v>
      </c>
      <c r="D232">
        <v>112820</v>
      </c>
      <c r="E232">
        <v>73977</v>
      </c>
      <c r="F232">
        <v>28823</v>
      </c>
      <c r="G232">
        <v>147627.69</v>
      </c>
      <c r="H232">
        <v>86853</v>
      </c>
      <c r="I232">
        <v>44911</v>
      </c>
      <c r="J232">
        <v>28299</v>
      </c>
      <c r="K232">
        <v>139051.35999999999</v>
      </c>
      <c r="L232">
        <v>76179</v>
      </c>
      <c r="M232">
        <v>36794</v>
      </c>
      <c r="N232">
        <v>16997</v>
      </c>
      <c r="O232">
        <v>16997</v>
      </c>
      <c r="P232">
        <v>110062.69</v>
      </c>
      <c r="Q232">
        <v>72204</v>
      </c>
      <c r="R232">
        <v>38510</v>
      </c>
      <c r="S232">
        <v>13976</v>
      </c>
      <c r="T232">
        <v>17262.36</v>
      </c>
      <c r="U232">
        <v>7919</v>
      </c>
      <c r="V232">
        <v>-10495</v>
      </c>
      <c r="W232">
        <v>-22675</v>
      </c>
      <c r="X232">
        <v>41554.15</v>
      </c>
      <c r="Y232">
        <v>31607</v>
      </c>
      <c r="Z232">
        <v>20237</v>
      </c>
      <c r="AA232">
        <v>1684</v>
      </c>
      <c r="AB232">
        <v>52859.64</v>
      </c>
      <c r="AC232">
        <v>39318</v>
      </c>
      <c r="AD232">
        <v>10572</v>
      </c>
      <c r="AE232">
        <v>1575</v>
      </c>
      <c r="AF232">
        <v>109864.11</v>
      </c>
      <c r="AG232">
        <v>72186</v>
      </c>
      <c r="AH232">
        <v>55535</v>
      </c>
      <c r="AI232">
        <v>31003</v>
      </c>
      <c r="AJ232">
        <v>143251.85</v>
      </c>
      <c r="AK232">
        <v>83364</v>
      </c>
      <c r="AL232">
        <v>47959</v>
      </c>
      <c r="AM232">
        <v>20265</v>
      </c>
      <c r="AN232">
        <v>31951.07</v>
      </c>
      <c r="AO232">
        <v>13573</v>
      </c>
      <c r="AP232">
        <v>4749</v>
      </c>
      <c r="AQ232">
        <v>408</v>
      </c>
      <c r="AR232">
        <v>37269.89</v>
      </c>
      <c r="AS232">
        <v>25097</v>
      </c>
      <c r="AT232">
        <v>15163</v>
      </c>
      <c r="AU232">
        <v>5858</v>
      </c>
      <c r="AV232">
        <v>48628.87</v>
      </c>
      <c r="AW232">
        <v>34991</v>
      </c>
      <c r="AX232">
        <v>21576</v>
      </c>
      <c r="AY232">
        <v>0</v>
      </c>
      <c r="AZ232">
        <v>0</v>
      </c>
      <c r="BA232">
        <v>0</v>
      </c>
      <c r="BB232">
        <v>0</v>
      </c>
      <c r="BC232">
        <v>0</v>
      </c>
    </row>
    <row r="233" spans="1:55" x14ac:dyDescent="0.3">
      <c r="A233" t="s">
        <v>1084</v>
      </c>
      <c r="B233">
        <v>0</v>
      </c>
      <c r="C233">
        <v>-866.89</v>
      </c>
      <c r="D233">
        <v>0</v>
      </c>
      <c r="E233">
        <v>0</v>
      </c>
      <c r="F233">
        <v>4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47</v>
      </c>
      <c r="O233">
        <v>47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0.01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</row>
    <row r="234" spans="1:55" x14ac:dyDescent="0.3">
      <c r="A234" t="s">
        <v>1085</v>
      </c>
      <c r="B234">
        <v>0</v>
      </c>
      <c r="C234">
        <v>-163646.38</v>
      </c>
      <c r="D234">
        <v>-110182</v>
      </c>
      <c r="E234">
        <v>-56081</v>
      </c>
      <c r="F234">
        <v>-3026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-2948</v>
      </c>
      <c r="O234">
        <v>-2948</v>
      </c>
      <c r="P234">
        <v>-8944.11</v>
      </c>
      <c r="Q234">
        <v>0</v>
      </c>
      <c r="R234">
        <v>0</v>
      </c>
      <c r="S234">
        <v>-2971</v>
      </c>
      <c r="T234">
        <v>-749.06</v>
      </c>
      <c r="U234">
        <v>-749</v>
      </c>
      <c r="V234">
        <v>-7237</v>
      </c>
      <c r="W234">
        <v>-3302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-8287.48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</row>
    <row r="235" spans="1:55" x14ac:dyDescent="0.3">
      <c r="A235" t="s">
        <v>1086</v>
      </c>
      <c r="B235">
        <v>0</v>
      </c>
      <c r="C235">
        <v>-163646.38</v>
      </c>
      <c r="D235">
        <v>-110182</v>
      </c>
      <c r="E235">
        <v>-56081</v>
      </c>
      <c r="F235">
        <v>-3026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-2948</v>
      </c>
      <c r="O235">
        <v>-2948</v>
      </c>
      <c r="P235">
        <v>-8944.11</v>
      </c>
      <c r="Q235">
        <v>0</v>
      </c>
      <c r="R235">
        <v>0</v>
      </c>
      <c r="S235">
        <v>-2971</v>
      </c>
      <c r="T235">
        <v>-749.06</v>
      </c>
      <c r="U235">
        <v>-749</v>
      </c>
      <c r="V235">
        <v>-7237</v>
      </c>
      <c r="W235">
        <v>-3302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-8287.48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</row>
    <row r="236" spans="1:55" x14ac:dyDescent="0.3">
      <c r="A236" t="s">
        <v>1087</v>
      </c>
      <c r="B236">
        <v>-5443</v>
      </c>
      <c r="C236">
        <v>39</v>
      </c>
      <c r="D236">
        <v>3481</v>
      </c>
      <c r="E236">
        <v>-3542</v>
      </c>
      <c r="F236">
        <v>642</v>
      </c>
      <c r="G236">
        <v>3805</v>
      </c>
      <c r="H236">
        <v>8701</v>
      </c>
      <c r="I236">
        <v>1442</v>
      </c>
      <c r="J236">
        <v>1920</v>
      </c>
      <c r="K236">
        <v>5856.16</v>
      </c>
      <c r="L236">
        <v>4481</v>
      </c>
      <c r="M236">
        <v>9058</v>
      </c>
      <c r="N236">
        <v>-2399</v>
      </c>
      <c r="O236">
        <v>-2399</v>
      </c>
      <c r="P236">
        <v>6970</v>
      </c>
      <c r="Q236">
        <v>800</v>
      </c>
      <c r="R236">
        <v>2100</v>
      </c>
      <c r="S236">
        <v>1670</v>
      </c>
      <c r="T236">
        <v>-7230</v>
      </c>
      <c r="U236">
        <v>-1270</v>
      </c>
      <c r="V236">
        <v>-1930</v>
      </c>
      <c r="W236">
        <v>-1930</v>
      </c>
      <c r="X236">
        <v>-3840</v>
      </c>
      <c r="Y236">
        <v>-1396</v>
      </c>
      <c r="Z236">
        <v>2844</v>
      </c>
      <c r="AA236">
        <v>-1392</v>
      </c>
      <c r="AB236">
        <v>-14355.13</v>
      </c>
      <c r="AC236">
        <v>-11125</v>
      </c>
      <c r="AD236">
        <v>-10595</v>
      </c>
      <c r="AE236">
        <v>-12213</v>
      </c>
      <c r="AF236">
        <v>-6106.15</v>
      </c>
      <c r="AG236">
        <v>-5951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1898.84</v>
      </c>
      <c r="AS236">
        <v>0</v>
      </c>
      <c r="AT236">
        <v>0</v>
      </c>
      <c r="AU236">
        <v>0</v>
      </c>
      <c r="AV236">
        <v>-2416.21</v>
      </c>
      <c r="AW236">
        <v>-2294</v>
      </c>
      <c r="AX236">
        <v>-1916</v>
      </c>
      <c r="AY236">
        <v>0</v>
      </c>
      <c r="AZ236">
        <v>0</v>
      </c>
      <c r="BA236">
        <v>0</v>
      </c>
      <c r="BB236">
        <v>0</v>
      </c>
      <c r="BC236">
        <v>0</v>
      </c>
    </row>
    <row r="237" spans="1:55" x14ac:dyDescent="0.3">
      <c r="A237" t="s">
        <v>1088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411.58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</row>
    <row r="238" spans="1:55" x14ac:dyDescent="0.3">
      <c r="A238" t="s">
        <v>1089</v>
      </c>
      <c r="B238">
        <v>139</v>
      </c>
      <c r="C238">
        <v>0</v>
      </c>
      <c r="D238">
        <v>54055</v>
      </c>
      <c r="E238">
        <v>44594</v>
      </c>
      <c r="F238">
        <v>15064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</row>
    <row r="239" spans="1:55" x14ac:dyDescent="0.3">
      <c r="A239" t="s">
        <v>1090</v>
      </c>
      <c r="B239">
        <v>-32869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</row>
    <row r="240" spans="1:55" x14ac:dyDescent="0.3">
      <c r="A240" t="s">
        <v>1033</v>
      </c>
      <c r="B240">
        <v>-76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</row>
    <row r="241" spans="1:55" x14ac:dyDescent="0.3">
      <c r="A241" t="s">
        <v>1032</v>
      </c>
      <c r="B241">
        <v>-32793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</row>
    <row r="242" spans="1:55" x14ac:dyDescent="0.3">
      <c r="A242" t="s">
        <v>1047</v>
      </c>
      <c r="B242">
        <v>2900760</v>
      </c>
      <c r="C242">
        <v>8525992.0199999996</v>
      </c>
      <c r="D242">
        <v>5848129</v>
      </c>
      <c r="E242">
        <v>3856838</v>
      </c>
      <c r="F242">
        <v>1880584</v>
      </c>
      <c r="G242">
        <v>6720979.7000000002</v>
      </c>
      <c r="H242">
        <v>5104504</v>
      </c>
      <c r="I242">
        <v>3432935</v>
      </c>
      <c r="J242">
        <v>1749106</v>
      </c>
      <c r="K242">
        <v>7195670.7599999998</v>
      </c>
      <c r="L242">
        <v>5456078</v>
      </c>
      <c r="M242">
        <v>3621279</v>
      </c>
      <c r="N242">
        <v>1788503</v>
      </c>
      <c r="O242">
        <v>1788503</v>
      </c>
      <c r="P242">
        <v>7992599.2300000004</v>
      </c>
      <c r="Q242">
        <v>6054038</v>
      </c>
      <c r="R242">
        <v>4053834</v>
      </c>
      <c r="S242">
        <v>2040296</v>
      </c>
      <c r="T242">
        <v>8442319.8300000001</v>
      </c>
      <c r="U242">
        <v>6310877</v>
      </c>
      <c r="V242">
        <v>4151198</v>
      </c>
      <c r="W242">
        <v>2054419</v>
      </c>
      <c r="X242">
        <v>8585503.3599999994</v>
      </c>
      <c r="Y242">
        <v>6503771</v>
      </c>
      <c r="Z242">
        <v>4430121</v>
      </c>
      <c r="AA242">
        <v>2263162</v>
      </c>
      <c r="AB242">
        <v>8518494.7400000002</v>
      </c>
      <c r="AC242">
        <v>6158966</v>
      </c>
      <c r="AD242">
        <v>3743629</v>
      </c>
      <c r="AE242">
        <v>1345661</v>
      </c>
      <c r="AF242">
        <v>2214030.39</v>
      </c>
      <c r="AG242">
        <v>1037427</v>
      </c>
      <c r="AH242">
        <v>127426</v>
      </c>
      <c r="AI242">
        <v>13</v>
      </c>
      <c r="AJ242">
        <v>25.26</v>
      </c>
      <c r="AK242">
        <v>19</v>
      </c>
      <c r="AL242">
        <v>11</v>
      </c>
      <c r="AM242">
        <v>1</v>
      </c>
      <c r="AN242">
        <v>11.87</v>
      </c>
      <c r="AO242">
        <v>5</v>
      </c>
      <c r="AP242">
        <v>3</v>
      </c>
      <c r="AQ242">
        <v>0</v>
      </c>
      <c r="AR242">
        <v>111.71</v>
      </c>
      <c r="AS242">
        <v>109</v>
      </c>
      <c r="AT242">
        <v>108</v>
      </c>
      <c r="AU242">
        <v>50</v>
      </c>
      <c r="AV242">
        <v>2473.5300000000002</v>
      </c>
      <c r="AW242">
        <v>2468</v>
      </c>
      <c r="AX242">
        <v>2122</v>
      </c>
      <c r="AY242">
        <v>0</v>
      </c>
      <c r="AZ242">
        <v>0</v>
      </c>
      <c r="BA242">
        <v>0</v>
      </c>
      <c r="BB242">
        <v>0</v>
      </c>
      <c r="BC242">
        <v>0</v>
      </c>
    </row>
    <row r="243" spans="1:55" x14ac:dyDescent="0.3">
      <c r="A243" t="s">
        <v>1048</v>
      </c>
      <c r="B243">
        <v>370232</v>
      </c>
      <c r="C243">
        <v>2759491.19</v>
      </c>
      <c r="D243">
        <v>2248558</v>
      </c>
      <c r="E243">
        <v>1566233</v>
      </c>
      <c r="F243">
        <v>1132252</v>
      </c>
      <c r="G243">
        <v>4069742.97</v>
      </c>
      <c r="H243">
        <v>3061304</v>
      </c>
      <c r="I243">
        <v>1993599</v>
      </c>
      <c r="J243">
        <v>1231745</v>
      </c>
      <c r="K243">
        <v>3968671.45</v>
      </c>
      <c r="L243">
        <v>3106892</v>
      </c>
      <c r="M243">
        <v>2108763</v>
      </c>
      <c r="N243">
        <v>1181100</v>
      </c>
      <c r="O243">
        <v>1181100</v>
      </c>
      <c r="P243">
        <v>3487045.68</v>
      </c>
      <c r="Q243">
        <v>2670216</v>
      </c>
      <c r="R243">
        <v>1817248</v>
      </c>
      <c r="S243">
        <v>950989</v>
      </c>
      <c r="T243">
        <v>3323335.94</v>
      </c>
      <c r="U243">
        <v>2608916</v>
      </c>
      <c r="V243">
        <v>1776718</v>
      </c>
      <c r="W243">
        <v>959576</v>
      </c>
      <c r="X243">
        <v>3066214.37</v>
      </c>
      <c r="Y243">
        <v>2276062</v>
      </c>
      <c r="Z243">
        <v>1557986</v>
      </c>
      <c r="AA243">
        <v>842338</v>
      </c>
      <c r="AB243">
        <v>2257591.64</v>
      </c>
      <c r="AC243">
        <v>1807816</v>
      </c>
      <c r="AD243">
        <v>1211901</v>
      </c>
      <c r="AE243">
        <v>643191</v>
      </c>
      <c r="AF243">
        <v>2292394.52</v>
      </c>
      <c r="AG243">
        <v>1861324</v>
      </c>
      <c r="AH243">
        <v>1275724</v>
      </c>
      <c r="AI243">
        <v>741250</v>
      </c>
      <c r="AJ243">
        <v>2930812.36</v>
      </c>
      <c r="AK243">
        <v>2251555</v>
      </c>
      <c r="AL243">
        <v>1501950</v>
      </c>
      <c r="AM243">
        <v>781712</v>
      </c>
      <c r="AN243">
        <v>2981460.79</v>
      </c>
      <c r="AO243">
        <v>2475740</v>
      </c>
      <c r="AP243">
        <v>1684174</v>
      </c>
      <c r="AQ243">
        <v>856238</v>
      </c>
      <c r="AR243">
        <v>2487358.3199999998</v>
      </c>
      <c r="AS243">
        <v>1848308</v>
      </c>
      <c r="AT243">
        <v>1248487</v>
      </c>
      <c r="AU243">
        <v>624226</v>
      </c>
      <c r="AV243">
        <v>1773966.79</v>
      </c>
      <c r="AW243">
        <v>1396526</v>
      </c>
      <c r="AX243">
        <v>934719</v>
      </c>
      <c r="AY243">
        <v>0</v>
      </c>
      <c r="AZ243">
        <v>0</v>
      </c>
      <c r="BA243">
        <v>0</v>
      </c>
      <c r="BB243">
        <v>0</v>
      </c>
      <c r="BC243">
        <v>0</v>
      </c>
    </row>
    <row r="244" spans="1:55" x14ac:dyDescent="0.3">
      <c r="A244" t="s">
        <v>1091</v>
      </c>
      <c r="B244">
        <v>106853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</row>
    <row r="245" spans="1:55" x14ac:dyDescent="0.3">
      <c r="A245" t="s">
        <v>1092</v>
      </c>
      <c r="B245">
        <v>-89904</v>
      </c>
      <c r="C245">
        <v>296123.57</v>
      </c>
      <c r="D245">
        <v>272284</v>
      </c>
      <c r="E245">
        <v>196471</v>
      </c>
      <c r="F245">
        <v>59566</v>
      </c>
      <c r="G245">
        <v>876644.65</v>
      </c>
      <c r="H245">
        <v>808566</v>
      </c>
      <c r="I245">
        <v>818288</v>
      </c>
      <c r="J245">
        <v>-11049</v>
      </c>
      <c r="K245">
        <v>36162.03</v>
      </c>
      <c r="L245">
        <v>17688</v>
      </c>
      <c r="M245">
        <v>17531</v>
      </c>
      <c r="N245">
        <v>49719</v>
      </c>
      <c r="O245">
        <v>49719</v>
      </c>
      <c r="P245">
        <v>54210.41</v>
      </c>
      <c r="Q245">
        <v>24150</v>
      </c>
      <c r="R245">
        <v>-5344</v>
      </c>
      <c r="S245">
        <v>-23502</v>
      </c>
      <c r="T245">
        <v>-25864.3</v>
      </c>
      <c r="U245">
        <v>-12859</v>
      </c>
      <c r="V245">
        <v>34050</v>
      </c>
      <c r="W245">
        <v>37211</v>
      </c>
      <c r="X245">
        <v>186289.32</v>
      </c>
      <c r="Y245">
        <v>-41231</v>
      </c>
      <c r="Z245">
        <v>-40937</v>
      </c>
      <c r="AA245">
        <v>-63747</v>
      </c>
      <c r="AB245">
        <v>184515.98</v>
      </c>
      <c r="AC245">
        <v>64674</v>
      </c>
      <c r="AD245">
        <v>-18496</v>
      </c>
      <c r="AE245">
        <v>-5836</v>
      </c>
      <c r="AF245">
        <v>-398425.86</v>
      </c>
      <c r="AG245">
        <v>-274475</v>
      </c>
      <c r="AH245">
        <v>-253152</v>
      </c>
      <c r="AI245">
        <v>-148894</v>
      </c>
      <c r="AJ245">
        <v>-453880.29</v>
      </c>
      <c r="AK245">
        <v>-391528</v>
      </c>
      <c r="AL245">
        <v>-260159</v>
      </c>
      <c r="AM245">
        <v>-105705</v>
      </c>
      <c r="AN245">
        <v>-220491.94</v>
      </c>
      <c r="AO245">
        <v>-205879</v>
      </c>
      <c r="AP245">
        <v>-85072</v>
      </c>
      <c r="AQ245">
        <v>-17271</v>
      </c>
      <c r="AR245">
        <v>87881.56</v>
      </c>
      <c r="AS245">
        <v>-222009</v>
      </c>
      <c r="AT245">
        <v>-232491</v>
      </c>
      <c r="AU245">
        <v>-105721</v>
      </c>
      <c r="AV245">
        <v>-81923.03</v>
      </c>
      <c r="AW245">
        <v>-136947</v>
      </c>
      <c r="AX245">
        <v>-55485</v>
      </c>
      <c r="AY245">
        <v>462099</v>
      </c>
      <c r="AZ245">
        <v>1853440</v>
      </c>
      <c r="BA245">
        <v>1506271</v>
      </c>
      <c r="BB245">
        <v>945760</v>
      </c>
      <c r="BC245">
        <v>28043</v>
      </c>
    </row>
    <row r="246" spans="1:55" x14ac:dyDescent="0.3">
      <c r="A246" t="s">
        <v>1093</v>
      </c>
      <c r="B246">
        <v>10933809</v>
      </c>
      <c r="C246">
        <v>48875905.100000001</v>
      </c>
      <c r="D246">
        <v>36492212</v>
      </c>
      <c r="E246">
        <v>24506869</v>
      </c>
      <c r="F246">
        <v>13775621</v>
      </c>
      <c r="G246">
        <v>45768326.609999999</v>
      </c>
      <c r="H246">
        <v>33752728</v>
      </c>
      <c r="I246">
        <v>22397416</v>
      </c>
      <c r="J246">
        <v>11518943</v>
      </c>
      <c r="K246">
        <v>42980182.130000003</v>
      </c>
      <c r="L246">
        <v>31955764</v>
      </c>
      <c r="M246">
        <v>21191360</v>
      </c>
      <c r="N246">
        <v>10920794</v>
      </c>
      <c r="O246">
        <v>10920794</v>
      </c>
      <c r="P246">
        <v>41190480.969999999</v>
      </c>
      <c r="Q246">
        <v>30377127</v>
      </c>
      <c r="R246">
        <v>20044203</v>
      </c>
      <c r="S246">
        <v>10071078</v>
      </c>
      <c r="T246">
        <v>36927612.960000001</v>
      </c>
      <c r="U246">
        <v>27538499</v>
      </c>
      <c r="V246">
        <v>18259648</v>
      </c>
      <c r="W246">
        <v>9067199</v>
      </c>
      <c r="X246">
        <v>33044270.530000001</v>
      </c>
      <c r="Y246">
        <v>24058403</v>
      </c>
      <c r="Z246">
        <v>16068531</v>
      </c>
      <c r="AA246">
        <v>8179005</v>
      </c>
      <c r="AB246">
        <v>27583009.57</v>
      </c>
      <c r="AC246">
        <v>20406292</v>
      </c>
      <c r="AD246">
        <v>12912501</v>
      </c>
      <c r="AE246">
        <v>6150513</v>
      </c>
      <c r="AF246">
        <v>21313355.079999998</v>
      </c>
      <c r="AG246">
        <v>16101910</v>
      </c>
      <c r="AH246">
        <v>9198046</v>
      </c>
      <c r="AI246">
        <v>4686801</v>
      </c>
      <c r="AJ246">
        <v>17020021.52</v>
      </c>
      <c r="AK246">
        <v>12741180</v>
      </c>
      <c r="AL246">
        <v>8330733</v>
      </c>
      <c r="AM246">
        <v>4273215</v>
      </c>
      <c r="AN246">
        <v>13903817.59</v>
      </c>
      <c r="AO246">
        <v>10980989</v>
      </c>
      <c r="AP246">
        <v>7353337</v>
      </c>
      <c r="AQ246">
        <v>3663377</v>
      </c>
      <c r="AR246">
        <v>12346332.529999999</v>
      </c>
      <c r="AS246">
        <v>9058213</v>
      </c>
      <c r="AT246">
        <v>5998891</v>
      </c>
      <c r="AU246">
        <v>2951700</v>
      </c>
      <c r="AV246">
        <v>9616022.4100000001</v>
      </c>
      <c r="AW246">
        <v>7279659</v>
      </c>
      <c r="AX246">
        <v>4747284</v>
      </c>
      <c r="AY246">
        <v>2379492</v>
      </c>
      <c r="AZ246">
        <v>7160348</v>
      </c>
      <c r="BA246">
        <v>5553644</v>
      </c>
      <c r="BB246">
        <v>3758442</v>
      </c>
      <c r="BC246">
        <v>1738057</v>
      </c>
    </row>
    <row r="247" spans="1:55" x14ac:dyDescent="0.3">
      <c r="A247" t="s">
        <v>1094</v>
      </c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</row>
    <row r="248" spans="1:55" x14ac:dyDescent="0.3">
      <c r="A248" t="s">
        <v>1095</v>
      </c>
      <c r="B248">
        <v>814736</v>
      </c>
      <c r="C248">
        <v>644012.13</v>
      </c>
      <c r="D248">
        <v>909149</v>
      </c>
      <c r="E248">
        <v>306399</v>
      </c>
      <c r="F248">
        <v>750195</v>
      </c>
      <c r="G248">
        <v>-235343.48</v>
      </c>
      <c r="H248">
        <v>964282</v>
      </c>
      <c r="I248">
        <v>1472049</v>
      </c>
      <c r="J248">
        <v>1339369</v>
      </c>
      <c r="K248">
        <v>-1158915.3500000001</v>
      </c>
      <c r="L248">
        <v>613514</v>
      </c>
      <c r="M248">
        <v>827667</v>
      </c>
      <c r="N248">
        <v>753880</v>
      </c>
      <c r="O248">
        <v>753880</v>
      </c>
      <c r="P248">
        <v>-46265.62</v>
      </c>
      <c r="Q248">
        <v>410555</v>
      </c>
      <c r="R248">
        <v>1061360</v>
      </c>
      <c r="S248">
        <v>601397</v>
      </c>
      <c r="T248">
        <v>-446026.7</v>
      </c>
      <c r="U248">
        <v>-145605</v>
      </c>
      <c r="V248">
        <v>-495976</v>
      </c>
      <c r="W248">
        <v>212048</v>
      </c>
      <c r="X248">
        <v>-161962.82999999999</v>
      </c>
      <c r="Y248">
        <v>-106182</v>
      </c>
      <c r="Z248">
        <v>60152</v>
      </c>
      <c r="AA248">
        <v>164746</v>
      </c>
      <c r="AB248">
        <v>-294137.19</v>
      </c>
      <c r="AC248">
        <v>217442</v>
      </c>
      <c r="AD248">
        <v>348465</v>
      </c>
      <c r="AE248">
        <v>307100</v>
      </c>
      <c r="AF248">
        <v>-363086.05</v>
      </c>
      <c r="AG248">
        <v>31699</v>
      </c>
      <c r="AH248">
        <v>-245005</v>
      </c>
      <c r="AI248">
        <v>446535</v>
      </c>
      <c r="AJ248">
        <v>-923615.22</v>
      </c>
      <c r="AK248">
        <v>-682491</v>
      </c>
      <c r="AL248">
        <v>-606093</v>
      </c>
      <c r="AM248">
        <v>-325308</v>
      </c>
      <c r="AN248">
        <v>251051.69</v>
      </c>
      <c r="AO248">
        <v>16045</v>
      </c>
      <c r="AP248">
        <v>-48311</v>
      </c>
      <c r="AQ248">
        <v>-68198</v>
      </c>
      <c r="AR248">
        <v>-37530.94</v>
      </c>
      <c r="AS248">
        <v>10844</v>
      </c>
      <c r="AT248">
        <v>52465</v>
      </c>
      <c r="AU248">
        <v>73500</v>
      </c>
      <c r="AV248">
        <v>106518.81</v>
      </c>
      <c r="AW248">
        <v>76115</v>
      </c>
      <c r="AX248">
        <v>137147</v>
      </c>
      <c r="AY248">
        <v>0</v>
      </c>
      <c r="AZ248">
        <v>0</v>
      </c>
      <c r="BA248">
        <v>0</v>
      </c>
      <c r="BB248">
        <v>0</v>
      </c>
      <c r="BC248">
        <v>0</v>
      </c>
    </row>
    <row r="249" spans="1:55" x14ac:dyDescent="0.3">
      <c r="A249" t="s">
        <v>1096</v>
      </c>
      <c r="B249">
        <v>858873</v>
      </c>
      <c r="C249">
        <v>-324450.12</v>
      </c>
      <c r="D249">
        <v>1802051</v>
      </c>
      <c r="E249">
        <v>2612017</v>
      </c>
      <c r="F249">
        <v>-149937</v>
      </c>
      <c r="G249">
        <v>-1945814.77</v>
      </c>
      <c r="H249">
        <v>1426437</v>
      </c>
      <c r="I249">
        <v>1598237</v>
      </c>
      <c r="J249">
        <v>142053</v>
      </c>
      <c r="K249">
        <v>-1940788.38</v>
      </c>
      <c r="L249">
        <v>1009949</v>
      </c>
      <c r="M249">
        <v>1408356</v>
      </c>
      <c r="N249">
        <v>-425704</v>
      </c>
      <c r="O249">
        <v>-425704</v>
      </c>
      <c r="P249">
        <v>-301254.52</v>
      </c>
      <c r="Q249">
        <v>2182127</v>
      </c>
      <c r="R249">
        <v>2807426</v>
      </c>
      <c r="S249">
        <v>266714</v>
      </c>
      <c r="T249">
        <v>-1571418.75</v>
      </c>
      <c r="U249">
        <v>2065475</v>
      </c>
      <c r="V249">
        <v>1542223</v>
      </c>
      <c r="W249">
        <v>400054</v>
      </c>
      <c r="X249">
        <v>-3030043.63</v>
      </c>
      <c r="Y249">
        <v>199899</v>
      </c>
      <c r="Z249">
        <v>836703</v>
      </c>
      <c r="AA249">
        <v>133856</v>
      </c>
      <c r="AB249">
        <v>-2377813.58</v>
      </c>
      <c r="AC249">
        <v>500994</v>
      </c>
      <c r="AD249">
        <v>319339</v>
      </c>
      <c r="AE249">
        <v>-8259</v>
      </c>
      <c r="AF249">
        <v>-3073080.59</v>
      </c>
      <c r="AG249">
        <v>-622467</v>
      </c>
      <c r="AH249">
        <v>133490</v>
      </c>
      <c r="AI249">
        <v>-339986</v>
      </c>
      <c r="AJ249">
        <v>-552833.25</v>
      </c>
      <c r="AK249">
        <v>359921</v>
      </c>
      <c r="AL249">
        <v>437385</v>
      </c>
      <c r="AM249">
        <v>319187</v>
      </c>
      <c r="AN249">
        <v>-2089019.26</v>
      </c>
      <c r="AO249">
        <v>97403</v>
      </c>
      <c r="AP249">
        <v>101244</v>
      </c>
      <c r="AQ249">
        <v>-283753</v>
      </c>
      <c r="AR249">
        <v>-826775.43</v>
      </c>
      <c r="AS249">
        <v>178011</v>
      </c>
      <c r="AT249">
        <v>455180</v>
      </c>
      <c r="AU249">
        <v>181972</v>
      </c>
      <c r="AV249">
        <v>-593808.87</v>
      </c>
      <c r="AW249">
        <v>183631</v>
      </c>
      <c r="AX249">
        <v>531041</v>
      </c>
      <c r="AY249">
        <v>0</v>
      </c>
      <c r="AZ249">
        <v>0</v>
      </c>
      <c r="BA249">
        <v>0</v>
      </c>
      <c r="BB249">
        <v>0</v>
      </c>
      <c r="BC249">
        <v>0</v>
      </c>
    </row>
    <row r="250" spans="1:55" x14ac:dyDescent="0.3">
      <c r="A250" t="s">
        <v>1097</v>
      </c>
      <c r="B250">
        <v>-25415</v>
      </c>
      <c r="C250">
        <v>-111116.31</v>
      </c>
      <c r="D250">
        <v>-754483</v>
      </c>
      <c r="E250">
        <v>886961</v>
      </c>
      <c r="F250">
        <v>-473591</v>
      </c>
      <c r="G250">
        <v>26141.79</v>
      </c>
      <c r="H250">
        <v>-231426</v>
      </c>
      <c r="I250">
        <v>-170619</v>
      </c>
      <c r="J250">
        <v>107196</v>
      </c>
      <c r="K250">
        <v>-122035.2</v>
      </c>
      <c r="L250">
        <v>7104</v>
      </c>
      <c r="M250">
        <v>-13657</v>
      </c>
      <c r="N250">
        <v>-93553</v>
      </c>
      <c r="O250">
        <v>-93553</v>
      </c>
      <c r="P250">
        <v>-47466.13</v>
      </c>
      <c r="Q250">
        <v>-84862</v>
      </c>
      <c r="R250">
        <v>-44519</v>
      </c>
      <c r="S250">
        <v>-22029</v>
      </c>
      <c r="T250">
        <v>524135.77</v>
      </c>
      <c r="U250">
        <v>1343708</v>
      </c>
      <c r="V250">
        <v>771422</v>
      </c>
      <c r="W250">
        <v>-186937</v>
      </c>
      <c r="X250">
        <v>198361.48</v>
      </c>
      <c r="Y250">
        <v>499065</v>
      </c>
      <c r="Z250">
        <v>426898</v>
      </c>
      <c r="AA250">
        <v>663354</v>
      </c>
      <c r="AB250">
        <v>-946787.77</v>
      </c>
      <c r="AC250">
        <v>-313668</v>
      </c>
      <c r="AD250">
        <v>-609002</v>
      </c>
      <c r="AE250">
        <v>-700327</v>
      </c>
      <c r="AF250">
        <v>-1692788.33</v>
      </c>
      <c r="AG250">
        <v>-2526348</v>
      </c>
      <c r="AH250">
        <v>-1782372</v>
      </c>
      <c r="AI250">
        <v>74724</v>
      </c>
      <c r="AJ250">
        <v>-159594.28</v>
      </c>
      <c r="AK250">
        <v>29166</v>
      </c>
      <c r="AL250">
        <v>554770</v>
      </c>
      <c r="AM250">
        <v>382890</v>
      </c>
      <c r="AN250">
        <v>52616.75</v>
      </c>
      <c r="AO250">
        <v>958952</v>
      </c>
      <c r="AP250">
        <v>1280813</v>
      </c>
      <c r="AQ250">
        <v>1292935</v>
      </c>
      <c r="AR250">
        <v>-781476.51</v>
      </c>
      <c r="AS250">
        <v>1156302</v>
      </c>
      <c r="AT250">
        <v>1255239</v>
      </c>
      <c r="AU250">
        <v>1020919</v>
      </c>
      <c r="AV250">
        <v>-672906.75</v>
      </c>
      <c r="AW250">
        <v>536988</v>
      </c>
      <c r="AX250">
        <v>520819</v>
      </c>
      <c r="AY250">
        <v>707311</v>
      </c>
      <c r="AZ250">
        <v>-798846</v>
      </c>
      <c r="BA250">
        <v>180772</v>
      </c>
      <c r="BB250">
        <v>757927</v>
      </c>
      <c r="BC250">
        <v>641161</v>
      </c>
    </row>
    <row r="251" spans="1:55" x14ac:dyDescent="0.3">
      <c r="A251" t="s">
        <v>1098</v>
      </c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</row>
    <row r="252" spans="1:55" x14ac:dyDescent="0.3">
      <c r="A252" t="s">
        <v>1099</v>
      </c>
      <c r="B252">
        <v>-5996977</v>
      </c>
      <c r="C252">
        <v>-6179335.0300000003</v>
      </c>
      <c r="D252">
        <v>-13786538</v>
      </c>
      <c r="E252">
        <v>-17357584</v>
      </c>
      <c r="F252">
        <v>-6426578</v>
      </c>
      <c r="G252">
        <v>494091.4</v>
      </c>
      <c r="H252">
        <v>-8415516</v>
      </c>
      <c r="I252">
        <v>-6782338</v>
      </c>
      <c r="J252">
        <v>-4222511</v>
      </c>
      <c r="K252">
        <v>5114234.21</v>
      </c>
      <c r="L252">
        <v>-6323037</v>
      </c>
      <c r="M252">
        <v>-8826467</v>
      </c>
      <c r="N252">
        <v>-4301880</v>
      </c>
      <c r="O252">
        <v>-4301880</v>
      </c>
      <c r="P252">
        <v>8590993.6799999997</v>
      </c>
      <c r="Q252">
        <v>741157</v>
      </c>
      <c r="R252">
        <v>-8889835</v>
      </c>
      <c r="S252">
        <v>-5819562</v>
      </c>
      <c r="T252">
        <v>4377442.96</v>
      </c>
      <c r="U252">
        <v>-5340605</v>
      </c>
      <c r="V252">
        <v>-5119016</v>
      </c>
      <c r="W252">
        <v>-4413962</v>
      </c>
      <c r="X252">
        <v>3546398.46</v>
      </c>
      <c r="Y252">
        <v>-6018092</v>
      </c>
      <c r="Z252">
        <v>-6704497</v>
      </c>
      <c r="AA252">
        <v>-4624893</v>
      </c>
      <c r="AB252">
        <v>4640247.16</v>
      </c>
      <c r="AC252">
        <v>-6905219</v>
      </c>
      <c r="AD252">
        <v>-6726681</v>
      </c>
      <c r="AE252">
        <v>-5562972</v>
      </c>
      <c r="AF252">
        <v>8452569.6699999999</v>
      </c>
      <c r="AG252">
        <v>-13567</v>
      </c>
      <c r="AH252">
        <v>-1372839</v>
      </c>
      <c r="AI252">
        <v>-1196637</v>
      </c>
      <c r="AJ252">
        <v>8461336.6400000006</v>
      </c>
      <c r="AK252">
        <v>5539883</v>
      </c>
      <c r="AL252">
        <v>2576756</v>
      </c>
      <c r="AM252">
        <v>1567673</v>
      </c>
      <c r="AN252">
        <v>2780415.94</v>
      </c>
      <c r="AO252">
        <v>30662</v>
      </c>
      <c r="AP252">
        <v>-1296673</v>
      </c>
      <c r="AQ252">
        <v>-302476</v>
      </c>
      <c r="AR252">
        <v>2423667.59</v>
      </c>
      <c r="AS252">
        <v>-908514</v>
      </c>
      <c r="AT252">
        <v>-1470061</v>
      </c>
      <c r="AU252">
        <v>-707133</v>
      </c>
      <c r="AV252">
        <v>1455734</v>
      </c>
      <c r="AW252">
        <v>-1101141</v>
      </c>
      <c r="AX252">
        <v>-2036137</v>
      </c>
      <c r="AY252">
        <v>0</v>
      </c>
      <c r="AZ252">
        <v>0</v>
      </c>
      <c r="BA252">
        <v>0</v>
      </c>
      <c r="BB252">
        <v>0</v>
      </c>
      <c r="BC252">
        <v>0</v>
      </c>
    </row>
    <row r="253" spans="1:55" x14ac:dyDescent="0.3">
      <c r="A253" t="s">
        <v>1100</v>
      </c>
      <c r="B253">
        <v>-7661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</row>
    <row r="254" spans="1:55" x14ac:dyDescent="0.3">
      <c r="A254" t="s">
        <v>1101</v>
      </c>
      <c r="B254">
        <v>-139902</v>
      </c>
      <c r="C254">
        <v>-197328.79</v>
      </c>
      <c r="D254">
        <v>521887</v>
      </c>
      <c r="E254">
        <v>62132</v>
      </c>
      <c r="F254">
        <v>199512</v>
      </c>
      <c r="G254">
        <v>579920.34</v>
      </c>
      <c r="H254">
        <v>646730</v>
      </c>
      <c r="I254">
        <v>263563</v>
      </c>
      <c r="J254">
        <v>172721</v>
      </c>
      <c r="K254">
        <v>343659.23</v>
      </c>
      <c r="L254">
        <v>-6269</v>
      </c>
      <c r="M254">
        <v>-130057</v>
      </c>
      <c r="N254">
        <v>-159853</v>
      </c>
      <c r="O254">
        <v>-159853</v>
      </c>
      <c r="P254">
        <v>273883.46000000002</v>
      </c>
      <c r="Q254">
        <v>137230</v>
      </c>
      <c r="R254">
        <v>-32952</v>
      </c>
      <c r="S254">
        <v>166318</v>
      </c>
      <c r="T254">
        <v>1673236.22</v>
      </c>
      <c r="U254">
        <v>2040716</v>
      </c>
      <c r="V254">
        <v>-262545</v>
      </c>
      <c r="W254">
        <v>23404</v>
      </c>
      <c r="X254">
        <v>649628.69999999995</v>
      </c>
      <c r="Y254">
        <v>1682741</v>
      </c>
      <c r="Z254">
        <v>-478881</v>
      </c>
      <c r="AA254">
        <v>-50810</v>
      </c>
      <c r="AB254">
        <v>257982.28</v>
      </c>
      <c r="AC254">
        <v>133460</v>
      </c>
      <c r="AD254">
        <v>-1008400</v>
      </c>
      <c r="AE254">
        <v>-752191</v>
      </c>
      <c r="AF254">
        <v>306936.95</v>
      </c>
      <c r="AG254">
        <v>350350</v>
      </c>
      <c r="AH254">
        <v>-1051435</v>
      </c>
      <c r="AI254">
        <v>-1355688</v>
      </c>
      <c r="AJ254">
        <v>2052705.79</v>
      </c>
      <c r="AK254">
        <v>1413302</v>
      </c>
      <c r="AL254">
        <v>448752</v>
      </c>
      <c r="AM254">
        <v>-270021</v>
      </c>
      <c r="AN254">
        <v>626269.81999999995</v>
      </c>
      <c r="AO254">
        <v>325313</v>
      </c>
      <c r="AP254">
        <v>-273315</v>
      </c>
      <c r="AQ254">
        <v>-516140</v>
      </c>
      <c r="AR254">
        <v>1299124.29</v>
      </c>
      <c r="AS254">
        <v>553063</v>
      </c>
      <c r="AT254">
        <v>182763</v>
      </c>
      <c r="AU254">
        <v>-221520</v>
      </c>
      <c r="AV254">
        <v>586260.06000000006</v>
      </c>
      <c r="AW254">
        <v>-492337</v>
      </c>
      <c r="AX254">
        <v>-610221</v>
      </c>
      <c r="AY254">
        <v>-2081362</v>
      </c>
      <c r="AZ254">
        <v>4163782</v>
      </c>
      <c r="BA254">
        <v>-1073449</v>
      </c>
      <c r="BB254">
        <v>-2911583</v>
      </c>
      <c r="BC254">
        <v>-1305445</v>
      </c>
    </row>
    <row r="255" spans="1:55" x14ac:dyDescent="0.3">
      <c r="A255" t="s">
        <v>1102</v>
      </c>
      <c r="B255">
        <v>6437463</v>
      </c>
      <c r="C255">
        <v>42707686.969999999</v>
      </c>
      <c r="D255">
        <v>25184278</v>
      </c>
      <c r="E255">
        <v>11016794</v>
      </c>
      <c r="F255">
        <v>7675222</v>
      </c>
      <c r="G255">
        <v>44687321.899999999</v>
      </c>
      <c r="H255">
        <v>28143235</v>
      </c>
      <c r="I255">
        <v>18778308</v>
      </c>
      <c r="J255">
        <v>9057771</v>
      </c>
      <c r="K255">
        <v>45216336.630000003</v>
      </c>
      <c r="L255">
        <v>27257025</v>
      </c>
      <c r="M255">
        <v>14457202</v>
      </c>
      <c r="N255">
        <v>6693684</v>
      </c>
      <c r="O255">
        <v>6693684</v>
      </c>
      <c r="P255">
        <v>49660371.840000004</v>
      </c>
      <c r="Q255">
        <v>33763334</v>
      </c>
      <c r="R255">
        <v>14945683</v>
      </c>
      <c r="S255">
        <v>5263916</v>
      </c>
      <c r="T255">
        <v>41484982.460000001</v>
      </c>
      <c r="U255">
        <v>27502188</v>
      </c>
      <c r="V255">
        <v>14695756</v>
      </c>
      <c r="W255">
        <v>5101806</v>
      </c>
      <c r="X255">
        <v>34246652.710000001</v>
      </c>
      <c r="Y255">
        <v>20315834</v>
      </c>
      <c r="Z255">
        <v>10208906</v>
      </c>
      <c r="AA255">
        <v>4465258</v>
      </c>
      <c r="AB255">
        <v>28862500.469999999</v>
      </c>
      <c r="AC255">
        <v>14039301</v>
      </c>
      <c r="AD255">
        <v>5236222</v>
      </c>
      <c r="AE255">
        <v>-566136</v>
      </c>
      <c r="AF255">
        <v>24943906.719999999</v>
      </c>
      <c r="AG255">
        <v>13321577</v>
      </c>
      <c r="AH255">
        <v>4879885</v>
      </c>
      <c r="AI255">
        <v>2315749</v>
      </c>
      <c r="AJ255">
        <v>25898021.199999999</v>
      </c>
      <c r="AK255">
        <v>19400961</v>
      </c>
      <c r="AL255">
        <v>11742303</v>
      </c>
      <c r="AM255">
        <v>5947636</v>
      </c>
      <c r="AN255">
        <v>15525152.529999999</v>
      </c>
      <c r="AO255">
        <v>12409364</v>
      </c>
      <c r="AP255">
        <v>7117095</v>
      </c>
      <c r="AQ255">
        <v>3785745</v>
      </c>
      <c r="AR255">
        <v>14423341.529999999</v>
      </c>
      <c r="AS255">
        <v>10047919</v>
      </c>
      <c r="AT255">
        <v>6474477</v>
      </c>
      <c r="AU255">
        <v>3299438</v>
      </c>
      <c r="AV255">
        <v>10497819.66</v>
      </c>
      <c r="AW255">
        <v>6482915</v>
      </c>
      <c r="AX255">
        <v>3289933</v>
      </c>
      <c r="AY255">
        <v>1005441</v>
      </c>
      <c r="AZ255">
        <v>10525284</v>
      </c>
      <c r="BA255">
        <v>4660967</v>
      </c>
      <c r="BB255">
        <v>1604786</v>
      </c>
      <c r="BC255">
        <v>1073773</v>
      </c>
    </row>
    <row r="256" spans="1:55" x14ac:dyDescent="0.3">
      <c r="A256" t="s">
        <v>1103</v>
      </c>
      <c r="B256">
        <v>-351037</v>
      </c>
      <c r="C256">
        <v>-3559342.66</v>
      </c>
      <c r="D256">
        <v>-3214603</v>
      </c>
      <c r="E256">
        <v>-1665382</v>
      </c>
      <c r="F256">
        <v>-343586</v>
      </c>
      <c r="G256">
        <v>-4210463</v>
      </c>
      <c r="H256">
        <v>-3868093</v>
      </c>
      <c r="I256">
        <v>-2013313</v>
      </c>
      <c r="J256">
        <v>-351944</v>
      </c>
      <c r="K256">
        <v>-3989499.32</v>
      </c>
      <c r="L256">
        <v>-3670376</v>
      </c>
      <c r="M256">
        <v>-1856788</v>
      </c>
      <c r="N256">
        <v>-340227</v>
      </c>
      <c r="O256">
        <v>-340227</v>
      </c>
      <c r="P256">
        <v>-3502425.69</v>
      </c>
      <c r="Q256">
        <v>-3181340</v>
      </c>
      <c r="R256">
        <v>-1630828</v>
      </c>
      <c r="S256">
        <v>-313063</v>
      </c>
      <c r="T256">
        <v>-3545531.91</v>
      </c>
      <c r="U256">
        <v>-3261574</v>
      </c>
      <c r="V256">
        <v>-1651874</v>
      </c>
      <c r="W256">
        <v>-281315</v>
      </c>
      <c r="X256">
        <v>-2827774.02</v>
      </c>
      <c r="Y256">
        <v>-2575554</v>
      </c>
      <c r="Z256">
        <v>-1293801</v>
      </c>
      <c r="AA256">
        <v>-266574</v>
      </c>
      <c r="AB256">
        <v>-2491923.2000000002</v>
      </c>
      <c r="AC256">
        <v>-2261601</v>
      </c>
      <c r="AD256">
        <v>-1073844</v>
      </c>
      <c r="AE256">
        <v>-237719</v>
      </c>
      <c r="AF256">
        <v>-3319793.26</v>
      </c>
      <c r="AG256">
        <v>-3082074</v>
      </c>
      <c r="AH256">
        <v>-1447316</v>
      </c>
      <c r="AI256">
        <v>-135415</v>
      </c>
      <c r="AJ256">
        <v>-2866433.8</v>
      </c>
      <c r="AK256">
        <v>-2735984</v>
      </c>
      <c r="AL256">
        <v>-1318038</v>
      </c>
      <c r="AM256">
        <v>-79404</v>
      </c>
      <c r="AN256">
        <v>-2935029.5</v>
      </c>
      <c r="AO256">
        <v>-2828603</v>
      </c>
      <c r="AP256">
        <v>-1271745</v>
      </c>
      <c r="AQ256">
        <v>-81884</v>
      </c>
      <c r="AR256">
        <v>-2083431.8</v>
      </c>
      <c r="AS256">
        <v>-1991797</v>
      </c>
      <c r="AT256">
        <v>-842721</v>
      </c>
      <c r="AU256">
        <v>-72047</v>
      </c>
      <c r="AV256">
        <v>-1492428.94</v>
      </c>
      <c r="AW256">
        <v>-1393214</v>
      </c>
      <c r="AX256">
        <v>-524466</v>
      </c>
      <c r="AY256">
        <v>0</v>
      </c>
      <c r="AZ256">
        <v>-1089972</v>
      </c>
      <c r="BA256">
        <v>-1018050</v>
      </c>
      <c r="BB256">
        <v>0</v>
      </c>
      <c r="BC256">
        <v>0</v>
      </c>
    </row>
    <row r="257" spans="1:55" x14ac:dyDescent="0.3">
      <c r="A257" t="s">
        <v>1104</v>
      </c>
      <c r="B257">
        <v>6086426</v>
      </c>
      <c r="C257">
        <v>39148344.310000002</v>
      </c>
      <c r="D257">
        <v>21969675</v>
      </c>
      <c r="E257">
        <v>9351412</v>
      </c>
      <c r="F257">
        <v>7331636</v>
      </c>
      <c r="G257">
        <v>40476858.899999999</v>
      </c>
      <c r="H257">
        <v>24275142</v>
      </c>
      <c r="I257">
        <v>16764995</v>
      </c>
      <c r="J257">
        <v>8705827</v>
      </c>
      <c r="K257">
        <v>41226837.310000002</v>
      </c>
      <c r="L257">
        <v>23586649</v>
      </c>
      <c r="M257">
        <v>12600414</v>
      </c>
      <c r="N257">
        <v>6353457</v>
      </c>
      <c r="O257">
        <v>6353457</v>
      </c>
      <c r="P257">
        <v>46157946.149999999</v>
      </c>
      <c r="Q257">
        <v>30581994</v>
      </c>
      <c r="R257">
        <v>13314855</v>
      </c>
      <c r="S257">
        <v>4950853</v>
      </c>
      <c r="T257">
        <v>37939450.549999997</v>
      </c>
      <c r="U257">
        <v>24240614</v>
      </c>
      <c r="V257">
        <v>13043882</v>
      </c>
      <c r="W257">
        <v>4820491</v>
      </c>
      <c r="X257">
        <v>31418878.690000001</v>
      </c>
      <c r="Y257">
        <v>17740280</v>
      </c>
      <c r="Z257">
        <v>8915105</v>
      </c>
      <c r="AA257">
        <v>4198684</v>
      </c>
      <c r="AB257">
        <v>26370577.27</v>
      </c>
      <c r="AC257">
        <v>11777700</v>
      </c>
      <c r="AD257">
        <v>4162378</v>
      </c>
      <c r="AE257">
        <v>-803855</v>
      </c>
      <c r="AF257">
        <v>21624113.460000001</v>
      </c>
      <c r="AG257">
        <v>10239503</v>
      </c>
      <c r="AH257">
        <v>3432569</v>
      </c>
      <c r="AI257">
        <v>2180334</v>
      </c>
      <c r="AJ257">
        <v>23031587.399999999</v>
      </c>
      <c r="AK257">
        <v>16664977</v>
      </c>
      <c r="AL257">
        <v>10424265</v>
      </c>
      <c r="AM257">
        <v>5868232</v>
      </c>
      <c r="AN257">
        <v>12590123.02</v>
      </c>
      <c r="AO257">
        <v>9580761</v>
      </c>
      <c r="AP257">
        <v>5845350</v>
      </c>
      <c r="AQ257">
        <v>3703861</v>
      </c>
      <c r="AR257">
        <v>12339909.73</v>
      </c>
      <c r="AS257">
        <v>8056122</v>
      </c>
      <c r="AT257">
        <v>5631756</v>
      </c>
      <c r="AU257">
        <v>3227391</v>
      </c>
      <c r="AV257">
        <v>9005390.7200000007</v>
      </c>
      <c r="AW257">
        <v>5089701</v>
      </c>
      <c r="AX257">
        <v>2765467</v>
      </c>
      <c r="AY257">
        <v>1005441</v>
      </c>
      <c r="AZ257">
        <v>9435312</v>
      </c>
      <c r="BA257">
        <v>3642917</v>
      </c>
      <c r="BB257">
        <v>1604786</v>
      </c>
      <c r="BC257">
        <v>1073773</v>
      </c>
    </row>
    <row r="258" spans="1:55" x14ac:dyDescent="0.3">
      <c r="A258" t="s">
        <v>1105</v>
      </c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</row>
    <row r="259" spans="1:55" x14ac:dyDescent="0.3">
      <c r="A259" t="s">
        <v>1106</v>
      </c>
      <c r="B259">
        <v>0</v>
      </c>
      <c r="C259">
        <v>620928.06999999995</v>
      </c>
      <c r="D259">
        <v>459814</v>
      </c>
      <c r="E259">
        <v>432443</v>
      </c>
      <c r="F259">
        <v>470854</v>
      </c>
      <c r="G259">
        <v>805866.47</v>
      </c>
      <c r="H259">
        <v>849335</v>
      </c>
      <c r="I259">
        <v>757134</v>
      </c>
      <c r="J259">
        <v>-120524</v>
      </c>
      <c r="K259">
        <v>-83301.83</v>
      </c>
      <c r="L259">
        <v>-77470</v>
      </c>
      <c r="M259">
        <v>-25304</v>
      </c>
      <c r="N259">
        <v>-320264</v>
      </c>
      <c r="O259">
        <v>-320264</v>
      </c>
      <c r="P259">
        <v>-9439.14</v>
      </c>
      <c r="Q259">
        <v>3922</v>
      </c>
      <c r="R259">
        <v>-11785</v>
      </c>
      <c r="S259">
        <v>-30899</v>
      </c>
      <c r="T259">
        <v>26250.14</v>
      </c>
      <c r="U259">
        <v>18841</v>
      </c>
      <c r="V259">
        <v>15880</v>
      </c>
      <c r="W259">
        <v>8600</v>
      </c>
      <c r="X259">
        <v>-168287.67</v>
      </c>
      <c r="Y259">
        <v>-105121</v>
      </c>
      <c r="Z259">
        <v>-100035</v>
      </c>
      <c r="AA259">
        <v>9657</v>
      </c>
      <c r="AB259">
        <v>-182209.21</v>
      </c>
      <c r="AC259">
        <v>-152059</v>
      </c>
      <c r="AD259">
        <v>-102000</v>
      </c>
      <c r="AE259">
        <v>0</v>
      </c>
      <c r="AF259">
        <v>11017220.5</v>
      </c>
      <c r="AG259">
        <v>11057680</v>
      </c>
      <c r="AH259">
        <v>8439240</v>
      </c>
      <c r="AI259">
        <v>-528141</v>
      </c>
      <c r="AJ259">
        <v>-2225827.94</v>
      </c>
      <c r="AK259">
        <v>-223468</v>
      </c>
      <c r="AL259">
        <v>2192460</v>
      </c>
      <c r="AM259">
        <v>346997</v>
      </c>
      <c r="AN259">
        <v>-5052501.5199999996</v>
      </c>
      <c r="AO259">
        <v>-1989847</v>
      </c>
      <c r="AP259">
        <v>714391</v>
      </c>
      <c r="AQ259">
        <v>298417</v>
      </c>
      <c r="AR259">
        <v>-3172359.43</v>
      </c>
      <c r="AS259">
        <v>796867</v>
      </c>
      <c r="AT259">
        <v>995283</v>
      </c>
      <c r="AU259">
        <v>250000</v>
      </c>
      <c r="AV259">
        <v>-445692.26</v>
      </c>
      <c r="AW259">
        <v>-119285</v>
      </c>
      <c r="AX259">
        <v>360734</v>
      </c>
      <c r="AY259">
        <v>0</v>
      </c>
      <c r="AZ259">
        <v>0</v>
      </c>
      <c r="BA259">
        <v>0</v>
      </c>
      <c r="BB259">
        <v>0</v>
      </c>
      <c r="BC259">
        <v>0</v>
      </c>
    </row>
    <row r="260" spans="1:55" x14ac:dyDescent="0.3">
      <c r="A260" t="s">
        <v>1107</v>
      </c>
      <c r="B260">
        <v>33494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100000</v>
      </c>
      <c r="Y260">
        <v>100000</v>
      </c>
      <c r="Z260">
        <v>100000</v>
      </c>
      <c r="AA260">
        <v>100000</v>
      </c>
      <c r="AB260">
        <v>700</v>
      </c>
      <c r="AC260">
        <v>700</v>
      </c>
      <c r="AD260">
        <v>0</v>
      </c>
      <c r="AE260">
        <v>0</v>
      </c>
      <c r="AF260">
        <v>2090000</v>
      </c>
      <c r="AG260">
        <v>2090000</v>
      </c>
      <c r="AH260">
        <v>2090000</v>
      </c>
      <c r="AI260">
        <v>0</v>
      </c>
      <c r="AJ260">
        <v>350000</v>
      </c>
      <c r="AK260">
        <v>350000</v>
      </c>
      <c r="AL260">
        <v>300000</v>
      </c>
      <c r="AM260">
        <v>0</v>
      </c>
      <c r="AN260">
        <v>50183.16</v>
      </c>
      <c r="AO260">
        <v>50183</v>
      </c>
      <c r="AP260">
        <v>50183</v>
      </c>
      <c r="AQ260">
        <v>0</v>
      </c>
      <c r="AR260">
        <v>3787726.2</v>
      </c>
      <c r="AS260">
        <v>3787726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220733</v>
      </c>
      <c r="AZ260">
        <v>0</v>
      </c>
      <c r="BA260">
        <v>0</v>
      </c>
      <c r="BB260">
        <v>0</v>
      </c>
      <c r="BC260">
        <v>0</v>
      </c>
    </row>
    <row r="261" spans="1:55" x14ac:dyDescent="0.3">
      <c r="A261" t="s">
        <v>1108</v>
      </c>
      <c r="B261">
        <v>33494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</row>
    <row r="262" spans="1:55" x14ac:dyDescent="0.3">
      <c r="A262" t="s">
        <v>1109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-1464.9</v>
      </c>
      <c r="H262">
        <v>-1464</v>
      </c>
      <c r="I262">
        <v>0</v>
      </c>
      <c r="J262">
        <v>0</v>
      </c>
      <c r="K262">
        <v>-576.9</v>
      </c>
      <c r="L262">
        <v>-577</v>
      </c>
      <c r="M262">
        <v>-577</v>
      </c>
      <c r="N262">
        <v>-577</v>
      </c>
      <c r="O262">
        <v>-577</v>
      </c>
      <c r="P262">
        <v>0</v>
      </c>
      <c r="Q262">
        <v>0</v>
      </c>
      <c r="R262">
        <v>0</v>
      </c>
      <c r="S262">
        <v>0</v>
      </c>
      <c r="T262">
        <v>-10000</v>
      </c>
      <c r="U262">
        <v>-10000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-806000</v>
      </c>
      <c r="AK262">
        <v>-706000</v>
      </c>
      <c r="AL262">
        <v>-706000</v>
      </c>
      <c r="AM262">
        <v>-206000</v>
      </c>
      <c r="AN262">
        <v>-1118000</v>
      </c>
      <c r="AO262">
        <v>-1106000</v>
      </c>
      <c r="AP262">
        <v>-1106000</v>
      </c>
      <c r="AQ262">
        <v>-300000</v>
      </c>
      <c r="AR262">
        <v>-640883.16</v>
      </c>
      <c r="AS262">
        <v>-550883</v>
      </c>
      <c r="AT262">
        <v>-50183</v>
      </c>
      <c r="AU262">
        <v>-50183</v>
      </c>
      <c r="AV262">
        <v>-1271370.0900000001</v>
      </c>
      <c r="AW262">
        <v>-1271370</v>
      </c>
      <c r="AX262">
        <v>0</v>
      </c>
      <c r="AY262">
        <v>0</v>
      </c>
      <c r="AZ262">
        <v>-1025756</v>
      </c>
      <c r="BA262">
        <v>-2085197</v>
      </c>
      <c r="BB262">
        <v>-736965</v>
      </c>
      <c r="BC262">
        <v>-350601</v>
      </c>
    </row>
    <row r="263" spans="1:55" x14ac:dyDescent="0.3">
      <c r="A263" t="s">
        <v>1110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0.08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</row>
    <row r="264" spans="1:55" x14ac:dyDescent="0.3">
      <c r="A264" t="s">
        <v>1111</v>
      </c>
      <c r="B264">
        <v>0</v>
      </c>
      <c r="C264">
        <v>-80936378.430000007</v>
      </c>
      <c r="D264">
        <v>-502000</v>
      </c>
      <c r="E264">
        <v>-252000</v>
      </c>
      <c r="F264">
        <v>-252000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-2720264.2</v>
      </c>
      <c r="Q264">
        <v>-2618402</v>
      </c>
      <c r="R264">
        <v>-2618402</v>
      </c>
      <c r="S264">
        <v>-2618402</v>
      </c>
      <c r="T264">
        <v>0</v>
      </c>
      <c r="U264">
        <v>0</v>
      </c>
      <c r="V264">
        <v>-10000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-193126864.13</v>
      </c>
      <c r="AG264">
        <v>-193126864</v>
      </c>
      <c r="AH264">
        <v>-133179205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-0.03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</row>
    <row r="265" spans="1:55" x14ac:dyDescent="0.3">
      <c r="A265" t="s">
        <v>1112</v>
      </c>
      <c r="B265">
        <v>72365</v>
      </c>
      <c r="C265">
        <v>124774.45</v>
      </c>
      <c r="D265">
        <v>66670</v>
      </c>
      <c r="E265">
        <v>29462</v>
      </c>
      <c r="F265">
        <v>11738</v>
      </c>
      <c r="G265">
        <v>222660.37</v>
      </c>
      <c r="H265">
        <v>190173</v>
      </c>
      <c r="I265">
        <v>144219</v>
      </c>
      <c r="J265">
        <v>52685</v>
      </c>
      <c r="K265">
        <v>218661.32</v>
      </c>
      <c r="L265">
        <v>168683</v>
      </c>
      <c r="M265">
        <v>133584</v>
      </c>
      <c r="N265">
        <v>44713</v>
      </c>
      <c r="O265">
        <v>44713</v>
      </c>
      <c r="P265">
        <v>168970.56</v>
      </c>
      <c r="Q265">
        <v>114783</v>
      </c>
      <c r="R265">
        <v>79132</v>
      </c>
      <c r="S265">
        <v>38113</v>
      </c>
      <c r="T265">
        <v>299667.81</v>
      </c>
      <c r="U265">
        <v>239274</v>
      </c>
      <c r="V265">
        <v>75039</v>
      </c>
      <c r="W265">
        <v>45182</v>
      </c>
      <c r="X265">
        <v>111943.96</v>
      </c>
      <c r="Y265">
        <v>71054</v>
      </c>
      <c r="Z265">
        <v>47778</v>
      </c>
      <c r="AA265">
        <v>21964</v>
      </c>
      <c r="AB265">
        <v>384377.82</v>
      </c>
      <c r="AC265">
        <v>97863</v>
      </c>
      <c r="AD265">
        <v>76105</v>
      </c>
      <c r="AE265">
        <v>56226</v>
      </c>
      <c r="AF265">
        <v>84425.72</v>
      </c>
      <c r="AG265">
        <v>64918</v>
      </c>
      <c r="AH265">
        <v>45289</v>
      </c>
      <c r="AI265">
        <v>23868</v>
      </c>
      <c r="AJ265">
        <v>315559.90999999997</v>
      </c>
      <c r="AK265">
        <v>251379</v>
      </c>
      <c r="AL265">
        <v>171817</v>
      </c>
      <c r="AM265">
        <v>64747</v>
      </c>
      <c r="AN265">
        <v>243675.62</v>
      </c>
      <c r="AO265">
        <v>123839</v>
      </c>
      <c r="AP265">
        <v>60612</v>
      </c>
      <c r="AQ265">
        <v>42329</v>
      </c>
      <c r="AR265">
        <v>229977.23</v>
      </c>
      <c r="AS265">
        <v>120046</v>
      </c>
      <c r="AT265">
        <v>72309</v>
      </c>
      <c r="AU265">
        <v>31514</v>
      </c>
      <c r="AV265">
        <v>130459.76</v>
      </c>
      <c r="AW265">
        <v>77654</v>
      </c>
      <c r="AX265">
        <v>42498</v>
      </c>
      <c r="AY265">
        <v>16829</v>
      </c>
      <c r="AZ265">
        <v>117754</v>
      </c>
      <c r="BA265">
        <v>59490</v>
      </c>
      <c r="BB265">
        <v>28761</v>
      </c>
      <c r="BC265">
        <v>15838</v>
      </c>
    </row>
    <row r="266" spans="1:55" x14ac:dyDescent="0.3">
      <c r="A266" t="s">
        <v>1113</v>
      </c>
      <c r="B266">
        <v>42721</v>
      </c>
      <c r="C266">
        <v>124774.45</v>
      </c>
      <c r="D266">
        <v>66670</v>
      </c>
      <c r="E266">
        <v>29462</v>
      </c>
      <c r="F266">
        <v>11738</v>
      </c>
      <c r="G266">
        <v>208558.35</v>
      </c>
      <c r="H266">
        <v>180471</v>
      </c>
      <c r="I266">
        <v>137915</v>
      </c>
      <c r="J266">
        <v>49576</v>
      </c>
      <c r="K266">
        <v>203985.8</v>
      </c>
      <c r="L266">
        <v>158417</v>
      </c>
      <c r="M266">
        <v>117830</v>
      </c>
      <c r="N266">
        <v>44675</v>
      </c>
      <c r="O266">
        <v>44675</v>
      </c>
      <c r="P266">
        <v>166686.20000000001</v>
      </c>
      <c r="Q266">
        <v>104843</v>
      </c>
      <c r="R266">
        <v>72699</v>
      </c>
      <c r="S266">
        <v>38113</v>
      </c>
      <c r="T266">
        <v>284223.64</v>
      </c>
      <c r="U266">
        <v>228355</v>
      </c>
      <c r="V266">
        <v>73737</v>
      </c>
      <c r="W266">
        <v>45182</v>
      </c>
      <c r="X266">
        <v>95692.23</v>
      </c>
      <c r="Y266">
        <v>58399</v>
      </c>
      <c r="Z266">
        <v>35752</v>
      </c>
      <c r="AA266">
        <v>15274</v>
      </c>
      <c r="AB266">
        <v>364865.95</v>
      </c>
      <c r="AC266">
        <v>83486</v>
      </c>
      <c r="AD266">
        <v>65564</v>
      </c>
      <c r="AE266">
        <v>48700</v>
      </c>
      <c r="AF266">
        <v>81241.73</v>
      </c>
      <c r="AG266">
        <v>57823</v>
      </c>
      <c r="AH266">
        <v>40524</v>
      </c>
      <c r="AI266">
        <v>21251</v>
      </c>
      <c r="AJ266">
        <v>306627.8</v>
      </c>
      <c r="AK266">
        <v>245120</v>
      </c>
      <c r="AL266">
        <v>167757</v>
      </c>
      <c r="AM266">
        <v>62598</v>
      </c>
      <c r="AN266">
        <v>233822.75</v>
      </c>
      <c r="AO266">
        <v>116969</v>
      </c>
      <c r="AP266">
        <v>54991</v>
      </c>
      <c r="AQ266">
        <v>39436</v>
      </c>
      <c r="AR266">
        <v>224318.48</v>
      </c>
      <c r="AS266">
        <v>115072</v>
      </c>
      <c r="AT266">
        <v>69574</v>
      </c>
      <c r="AU266">
        <v>29771</v>
      </c>
      <c r="AV266">
        <v>123044.11</v>
      </c>
      <c r="AW266">
        <v>72919</v>
      </c>
      <c r="AX266">
        <v>40043</v>
      </c>
      <c r="AY266">
        <v>16829</v>
      </c>
      <c r="AZ266">
        <v>117754</v>
      </c>
      <c r="BA266">
        <v>59490</v>
      </c>
      <c r="BB266">
        <v>28761</v>
      </c>
      <c r="BC266">
        <v>15838</v>
      </c>
    </row>
    <row r="267" spans="1:55" x14ac:dyDescent="0.3">
      <c r="A267" t="s">
        <v>1114</v>
      </c>
      <c r="B267">
        <v>27518</v>
      </c>
      <c r="C267">
        <v>0</v>
      </c>
      <c r="D267">
        <v>0</v>
      </c>
      <c r="E267">
        <v>0</v>
      </c>
      <c r="F267">
        <v>0</v>
      </c>
      <c r="G267">
        <v>14102.02</v>
      </c>
      <c r="H267">
        <v>9702</v>
      </c>
      <c r="I267">
        <v>6304</v>
      </c>
      <c r="J267">
        <v>3109</v>
      </c>
      <c r="K267">
        <v>14675.52</v>
      </c>
      <c r="L267">
        <v>10266</v>
      </c>
      <c r="M267">
        <v>15754</v>
      </c>
      <c r="N267">
        <v>38</v>
      </c>
      <c r="O267">
        <v>38</v>
      </c>
      <c r="P267">
        <v>2284.36</v>
      </c>
      <c r="Q267">
        <v>9940</v>
      </c>
      <c r="R267">
        <v>6433</v>
      </c>
      <c r="S267">
        <v>0</v>
      </c>
      <c r="T267">
        <v>14327.61</v>
      </c>
      <c r="U267">
        <v>9802</v>
      </c>
      <c r="V267">
        <v>185</v>
      </c>
      <c r="W267">
        <v>0</v>
      </c>
      <c r="X267">
        <v>16251.73</v>
      </c>
      <c r="Y267">
        <v>12655</v>
      </c>
      <c r="Z267">
        <v>12026</v>
      </c>
      <c r="AA267">
        <v>6690</v>
      </c>
      <c r="AB267">
        <v>19511.86</v>
      </c>
      <c r="AC267">
        <v>14377</v>
      </c>
      <c r="AD267">
        <v>10541</v>
      </c>
      <c r="AE267">
        <v>7526</v>
      </c>
      <c r="AF267">
        <v>3183.99</v>
      </c>
      <c r="AG267">
        <v>7095</v>
      </c>
      <c r="AH267">
        <v>4765</v>
      </c>
      <c r="AI267">
        <v>2617</v>
      </c>
      <c r="AJ267">
        <v>8932.11</v>
      </c>
      <c r="AK267">
        <v>6259</v>
      </c>
      <c r="AL267">
        <v>4060</v>
      </c>
      <c r="AM267">
        <v>2149</v>
      </c>
      <c r="AN267">
        <v>9852.8700000000008</v>
      </c>
      <c r="AO267">
        <v>6870</v>
      </c>
      <c r="AP267">
        <v>5621</v>
      </c>
      <c r="AQ267">
        <v>2893</v>
      </c>
      <c r="AR267">
        <v>5658.75</v>
      </c>
      <c r="AS267">
        <v>4974</v>
      </c>
      <c r="AT267">
        <v>2735</v>
      </c>
      <c r="AU267">
        <v>1743</v>
      </c>
      <c r="AV267">
        <v>7415.66</v>
      </c>
      <c r="AW267">
        <v>4735</v>
      </c>
      <c r="AX267">
        <v>2455</v>
      </c>
      <c r="AY267">
        <v>0</v>
      </c>
      <c r="AZ267">
        <v>0</v>
      </c>
      <c r="BA267">
        <v>0</v>
      </c>
      <c r="BB267">
        <v>0</v>
      </c>
      <c r="BC267">
        <v>0</v>
      </c>
    </row>
    <row r="268" spans="1:55" x14ac:dyDescent="0.3">
      <c r="A268" t="s">
        <v>1115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1116.56</v>
      </c>
      <c r="U268">
        <v>1117</v>
      </c>
      <c r="V268">
        <v>1117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</row>
    <row r="269" spans="1:55" x14ac:dyDescent="0.3">
      <c r="A269" t="s">
        <v>1116</v>
      </c>
      <c r="B269">
        <v>2126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</row>
    <row r="270" spans="1:55" x14ac:dyDescent="0.3">
      <c r="A270" t="s">
        <v>1117</v>
      </c>
      <c r="B270">
        <v>-3520489</v>
      </c>
      <c r="C270">
        <v>-16406870.15</v>
      </c>
      <c r="D270">
        <v>-12535126</v>
      </c>
      <c r="E270">
        <v>-8738392</v>
      </c>
      <c r="F270">
        <v>-4282714</v>
      </c>
      <c r="G270">
        <v>-17901725.359999999</v>
      </c>
      <c r="H270">
        <v>-12931060</v>
      </c>
      <c r="I270">
        <v>-8871964</v>
      </c>
      <c r="J270">
        <v>-5116510</v>
      </c>
      <c r="K270">
        <v>-15771337.130000001</v>
      </c>
      <c r="L270">
        <v>-10863662</v>
      </c>
      <c r="M270">
        <v>-6580215</v>
      </c>
      <c r="N270">
        <v>-3122113</v>
      </c>
      <c r="O270">
        <v>-3122113</v>
      </c>
      <c r="P270">
        <v>-17038783.800000001</v>
      </c>
      <c r="Q270">
        <v>-12891692</v>
      </c>
      <c r="R270">
        <v>-8486126</v>
      </c>
      <c r="S270">
        <v>-3317544</v>
      </c>
      <c r="T270">
        <v>-19308117.309999999</v>
      </c>
      <c r="U270">
        <v>-13304516</v>
      </c>
      <c r="V270">
        <v>-8498603</v>
      </c>
      <c r="W270">
        <v>-4170109</v>
      </c>
      <c r="X270">
        <v>-17660804.77</v>
      </c>
      <c r="Y270">
        <v>-12401498</v>
      </c>
      <c r="Z270">
        <v>-8049334</v>
      </c>
      <c r="AA270">
        <v>-4525332</v>
      </c>
      <c r="AB270">
        <v>-16402897.720000001</v>
      </c>
      <c r="AC270">
        <v>-10814238</v>
      </c>
      <c r="AD270">
        <v>-7337186</v>
      </c>
      <c r="AE270">
        <v>-3887071</v>
      </c>
      <c r="AF270">
        <v>-11724731.92</v>
      </c>
      <c r="AG270">
        <v>-8571395</v>
      </c>
      <c r="AH270">
        <v>-4753716</v>
      </c>
      <c r="AI270">
        <v>-2281779</v>
      </c>
      <c r="AJ270">
        <v>-6770300.75</v>
      </c>
      <c r="AK270">
        <v>-4489198</v>
      </c>
      <c r="AL270">
        <v>-2734391</v>
      </c>
      <c r="AM270">
        <v>-1311899</v>
      </c>
      <c r="AN270">
        <v>-4155754.59</v>
      </c>
      <c r="AO270">
        <v>-3303534</v>
      </c>
      <c r="AP270">
        <v>-2155402</v>
      </c>
      <c r="AQ270">
        <v>-1130754</v>
      </c>
      <c r="AR270">
        <v>-4259771.6900000004</v>
      </c>
      <c r="AS270">
        <v>-3183236</v>
      </c>
      <c r="AT270">
        <v>-1884975</v>
      </c>
      <c r="AU270">
        <v>-1045949</v>
      </c>
      <c r="AV270">
        <v>-3902300.17</v>
      </c>
      <c r="AW270">
        <v>-2800265</v>
      </c>
      <c r="AX270">
        <v>-1952860</v>
      </c>
      <c r="AY270">
        <v>-907111</v>
      </c>
      <c r="AZ270">
        <v>-3956800</v>
      </c>
      <c r="BA270">
        <v>-2957638</v>
      </c>
      <c r="BB270">
        <v>-1941636</v>
      </c>
      <c r="BC270">
        <v>-755078</v>
      </c>
    </row>
    <row r="271" spans="1:55" x14ac:dyDescent="0.3">
      <c r="A271" t="s">
        <v>1113</v>
      </c>
      <c r="B271">
        <v>-2786160</v>
      </c>
      <c r="C271">
        <v>-15387288.289999999</v>
      </c>
      <c r="D271">
        <v>-11796573</v>
      </c>
      <c r="E271">
        <v>-8341863</v>
      </c>
      <c r="F271">
        <v>-4103280</v>
      </c>
      <c r="G271">
        <v>-16837129.879999999</v>
      </c>
      <c r="H271">
        <v>-12227164</v>
      </c>
      <c r="I271">
        <v>-8388105</v>
      </c>
      <c r="J271">
        <v>-4982672</v>
      </c>
      <c r="K271">
        <v>-14434171.789999999</v>
      </c>
      <c r="L271">
        <v>-10018417</v>
      </c>
      <c r="M271">
        <v>-6210136</v>
      </c>
      <c r="N271">
        <v>-3000897</v>
      </c>
      <c r="O271">
        <v>-3000897</v>
      </c>
      <c r="P271">
        <v>-15978312.48</v>
      </c>
      <c r="Q271">
        <v>-11347975</v>
      </c>
      <c r="R271">
        <v>-7356388</v>
      </c>
      <c r="S271">
        <v>-3227274</v>
      </c>
      <c r="T271">
        <v>-17875623.32</v>
      </c>
      <c r="U271">
        <v>-12539704</v>
      </c>
      <c r="V271">
        <v>-8139121</v>
      </c>
      <c r="W271">
        <v>-3939315</v>
      </c>
      <c r="X271">
        <v>-16098405.119999999</v>
      </c>
      <c r="Y271">
        <v>-11158676</v>
      </c>
      <c r="Z271">
        <v>-7083183</v>
      </c>
      <c r="AA271">
        <v>-3981116</v>
      </c>
      <c r="AB271">
        <v>-14199863.789999999</v>
      </c>
      <c r="AC271">
        <v>-9881025</v>
      </c>
      <c r="AD271">
        <v>-6615625</v>
      </c>
      <c r="AE271">
        <v>-3655617</v>
      </c>
      <c r="AF271">
        <v>-11272382.060000001</v>
      </c>
      <c r="AG271">
        <v>-8097989</v>
      </c>
      <c r="AH271">
        <v>-4622305</v>
      </c>
      <c r="AI271">
        <v>-2213509</v>
      </c>
      <c r="AJ271">
        <v>-6346566.4800000004</v>
      </c>
      <c r="AK271">
        <v>-4207268</v>
      </c>
      <c r="AL271">
        <v>-2606397</v>
      </c>
      <c r="AM271">
        <v>-1265836</v>
      </c>
      <c r="AN271">
        <v>-3921465.79</v>
      </c>
      <c r="AO271">
        <v>-3133950</v>
      </c>
      <c r="AP271">
        <v>-2048360</v>
      </c>
      <c r="AQ271">
        <v>-1068584</v>
      </c>
      <c r="AR271">
        <v>-4093294.95</v>
      </c>
      <c r="AS271">
        <v>-3050668</v>
      </c>
      <c r="AT271">
        <v>-1788426</v>
      </c>
      <c r="AU271">
        <v>-983846</v>
      </c>
      <c r="AV271">
        <v>-3674588.87</v>
      </c>
      <c r="AW271">
        <v>-2630796</v>
      </c>
      <c r="AX271">
        <v>-1833343</v>
      </c>
      <c r="AY271">
        <v>-907111</v>
      </c>
      <c r="AZ271">
        <v>-3956800</v>
      </c>
      <c r="BA271">
        <v>-2957638</v>
      </c>
      <c r="BB271">
        <v>-1941636</v>
      </c>
      <c r="BC271">
        <v>-755078</v>
      </c>
    </row>
    <row r="272" spans="1:55" x14ac:dyDescent="0.3">
      <c r="A272" t="s">
        <v>1114</v>
      </c>
      <c r="B272">
        <v>-419020</v>
      </c>
      <c r="C272">
        <v>-1019581.86</v>
      </c>
      <c r="D272">
        <v>-738553</v>
      </c>
      <c r="E272">
        <v>-396529</v>
      </c>
      <c r="F272">
        <v>-179434</v>
      </c>
      <c r="G272">
        <v>-1064595.48</v>
      </c>
      <c r="H272">
        <v>-703896</v>
      </c>
      <c r="I272">
        <v>-483859</v>
      </c>
      <c r="J272">
        <v>-133838</v>
      </c>
      <c r="K272">
        <v>-1337165.3400000001</v>
      </c>
      <c r="L272">
        <v>-845245</v>
      </c>
      <c r="M272">
        <v>-370079</v>
      </c>
      <c r="N272">
        <v>-121216</v>
      </c>
      <c r="O272">
        <v>-121216</v>
      </c>
      <c r="P272">
        <v>-1060471.32</v>
      </c>
      <c r="Q272">
        <v>-1543717</v>
      </c>
      <c r="R272">
        <v>-1129738</v>
      </c>
      <c r="S272">
        <v>-90270</v>
      </c>
      <c r="T272">
        <v>-1432494</v>
      </c>
      <c r="U272">
        <v>-764812</v>
      </c>
      <c r="V272">
        <v>-359482</v>
      </c>
      <c r="W272">
        <v>-230794</v>
      </c>
      <c r="X272">
        <v>-1562399.66</v>
      </c>
      <c r="Y272">
        <v>-1242822</v>
      </c>
      <c r="Z272">
        <v>-966151</v>
      </c>
      <c r="AA272">
        <v>-544216</v>
      </c>
      <c r="AB272">
        <v>-2203033.9300000002</v>
      </c>
      <c r="AC272">
        <v>-933213</v>
      </c>
      <c r="AD272">
        <v>-721561</v>
      </c>
      <c r="AE272">
        <v>-231454</v>
      </c>
      <c r="AF272">
        <v>-452349.87</v>
      </c>
      <c r="AG272">
        <v>-473406</v>
      </c>
      <c r="AH272">
        <v>-131411</v>
      </c>
      <c r="AI272">
        <v>-68270</v>
      </c>
      <c r="AJ272">
        <v>-423734.27</v>
      </c>
      <c r="AK272">
        <v>-281930</v>
      </c>
      <c r="AL272">
        <v>-127994</v>
      </c>
      <c r="AM272">
        <v>-46063</v>
      </c>
      <c r="AN272">
        <v>-234288.81</v>
      </c>
      <c r="AO272">
        <v>-169584</v>
      </c>
      <c r="AP272">
        <v>-107042</v>
      </c>
      <c r="AQ272">
        <v>-62170</v>
      </c>
      <c r="AR272">
        <v>-166476.75</v>
      </c>
      <c r="AS272">
        <v>-132568</v>
      </c>
      <c r="AT272">
        <v>-96549</v>
      </c>
      <c r="AU272">
        <v>-62103</v>
      </c>
      <c r="AV272">
        <v>-227711.3</v>
      </c>
      <c r="AW272">
        <v>-169469</v>
      </c>
      <c r="AX272">
        <v>-119517</v>
      </c>
      <c r="AY272">
        <v>0</v>
      </c>
      <c r="AZ272">
        <v>0</v>
      </c>
      <c r="BA272">
        <v>0</v>
      </c>
      <c r="BB272">
        <v>0</v>
      </c>
      <c r="BC272">
        <v>0</v>
      </c>
    </row>
    <row r="273" spans="1:55" x14ac:dyDescent="0.3">
      <c r="A273" t="s">
        <v>1116</v>
      </c>
      <c r="B273">
        <v>-315309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</row>
    <row r="274" spans="1:55" x14ac:dyDescent="0.3">
      <c r="A274" t="s">
        <v>863</v>
      </c>
      <c r="B274">
        <v>76</v>
      </c>
      <c r="C274">
        <v>299.64</v>
      </c>
      <c r="D274">
        <v>223</v>
      </c>
      <c r="E274">
        <v>150</v>
      </c>
      <c r="F274">
        <v>74</v>
      </c>
      <c r="G274">
        <v>256.41000000000003</v>
      </c>
      <c r="H274">
        <v>185</v>
      </c>
      <c r="I274">
        <v>125</v>
      </c>
      <c r="J274">
        <v>63</v>
      </c>
      <c r="K274">
        <v>222.72</v>
      </c>
      <c r="L274">
        <v>158</v>
      </c>
      <c r="M274">
        <v>104</v>
      </c>
      <c r="N274">
        <v>51</v>
      </c>
      <c r="O274">
        <v>51</v>
      </c>
      <c r="P274">
        <v>182.7</v>
      </c>
      <c r="Q274">
        <v>134</v>
      </c>
      <c r="R274">
        <v>90</v>
      </c>
      <c r="S274">
        <v>46</v>
      </c>
      <c r="T274">
        <v>163.24</v>
      </c>
      <c r="U274">
        <v>117</v>
      </c>
      <c r="V274">
        <v>78</v>
      </c>
      <c r="W274">
        <v>39</v>
      </c>
      <c r="X274">
        <v>136.04</v>
      </c>
      <c r="Y274">
        <v>96</v>
      </c>
      <c r="Z274">
        <v>62</v>
      </c>
      <c r="AA274">
        <v>31</v>
      </c>
      <c r="AB274">
        <v>107.46</v>
      </c>
      <c r="AC274">
        <v>76</v>
      </c>
      <c r="AD274">
        <v>52</v>
      </c>
      <c r="AE274">
        <v>26</v>
      </c>
      <c r="AF274">
        <v>476.7</v>
      </c>
      <c r="AG274">
        <v>451</v>
      </c>
      <c r="AH274">
        <v>430</v>
      </c>
      <c r="AI274">
        <v>19</v>
      </c>
      <c r="AJ274">
        <v>3581.32</v>
      </c>
      <c r="AK274">
        <v>39</v>
      </c>
      <c r="AL274">
        <v>26</v>
      </c>
      <c r="AM274">
        <v>13</v>
      </c>
      <c r="AN274">
        <v>46.31</v>
      </c>
      <c r="AO274">
        <v>31</v>
      </c>
      <c r="AP274">
        <v>21</v>
      </c>
      <c r="AQ274">
        <v>10</v>
      </c>
      <c r="AR274">
        <v>37.119999999999997</v>
      </c>
      <c r="AS274">
        <v>27</v>
      </c>
      <c r="AT274">
        <v>18</v>
      </c>
      <c r="AU274">
        <v>9</v>
      </c>
      <c r="AV274">
        <v>33.74</v>
      </c>
      <c r="AW274">
        <v>24</v>
      </c>
      <c r="AX274">
        <v>16</v>
      </c>
      <c r="AY274">
        <v>9</v>
      </c>
      <c r="AZ274">
        <v>1552</v>
      </c>
      <c r="BA274">
        <v>1535</v>
      </c>
      <c r="BB274">
        <v>1535</v>
      </c>
      <c r="BC274">
        <v>0</v>
      </c>
    </row>
    <row r="275" spans="1:55" x14ac:dyDescent="0.3">
      <c r="A275" t="s">
        <v>833</v>
      </c>
      <c r="B275">
        <v>22202</v>
      </c>
      <c r="C275">
        <v>163033.15</v>
      </c>
      <c r="D275">
        <v>108618</v>
      </c>
      <c r="E275">
        <v>87421</v>
      </c>
      <c r="F275">
        <v>33502</v>
      </c>
      <c r="G275">
        <v>290846.71999999997</v>
      </c>
      <c r="H275">
        <v>218933</v>
      </c>
      <c r="I275">
        <v>182191</v>
      </c>
      <c r="J275">
        <v>59464</v>
      </c>
      <c r="K275">
        <v>282408.86</v>
      </c>
      <c r="L275">
        <v>171184</v>
      </c>
      <c r="M275">
        <v>133787</v>
      </c>
      <c r="N275">
        <v>28095</v>
      </c>
      <c r="O275">
        <v>28095</v>
      </c>
      <c r="P275">
        <v>270653.33</v>
      </c>
      <c r="Q275">
        <v>195243</v>
      </c>
      <c r="R275">
        <v>175361</v>
      </c>
      <c r="S275">
        <v>96473</v>
      </c>
      <c r="T275">
        <v>197872.78</v>
      </c>
      <c r="U275">
        <v>115915</v>
      </c>
      <c r="V275">
        <v>95940</v>
      </c>
      <c r="W275">
        <v>22118</v>
      </c>
      <c r="X275">
        <v>207701.42</v>
      </c>
      <c r="Y275">
        <v>144501</v>
      </c>
      <c r="Z275">
        <v>115904</v>
      </c>
      <c r="AA275">
        <v>37795</v>
      </c>
      <c r="AB275">
        <v>241955.11</v>
      </c>
      <c r="AC275">
        <v>155544</v>
      </c>
      <c r="AD275">
        <v>129251</v>
      </c>
      <c r="AE275">
        <v>59685</v>
      </c>
      <c r="AF275">
        <v>633352.89</v>
      </c>
      <c r="AG275">
        <v>532808</v>
      </c>
      <c r="AH275">
        <v>490915</v>
      </c>
      <c r="AI275">
        <v>148729</v>
      </c>
      <c r="AJ275">
        <v>630750.9</v>
      </c>
      <c r="AK275">
        <v>441686</v>
      </c>
      <c r="AL275">
        <v>305802</v>
      </c>
      <c r="AM275">
        <v>54113</v>
      </c>
      <c r="AN275">
        <v>394536.69</v>
      </c>
      <c r="AO275">
        <v>252536</v>
      </c>
      <c r="AP275">
        <v>178264</v>
      </c>
      <c r="AQ275">
        <v>47535</v>
      </c>
      <c r="AR275">
        <v>182653.82</v>
      </c>
      <c r="AS275">
        <v>127144</v>
      </c>
      <c r="AT275">
        <v>106845</v>
      </c>
      <c r="AU275">
        <v>16426</v>
      </c>
      <c r="AV275">
        <v>150303.67000000001</v>
      </c>
      <c r="AW275">
        <v>95998</v>
      </c>
      <c r="AX275">
        <v>88587</v>
      </c>
      <c r="AY275">
        <v>0</v>
      </c>
      <c r="AZ275">
        <v>0</v>
      </c>
      <c r="BA275">
        <v>0</v>
      </c>
      <c r="BB275">
        <v>0</v>
      </c>
      <c r="BC275">
        <v>0</v>
      </c>
    </row>
    <row r="276" spans="1:55" x14ac:dyDescent="0.3">
      <c r="A276" t="s">
        <v>1118</v>
      </c>
      <c r="B276">
        <v>0</v>
      </c>
      <c r="C276">
        <v>-970288.54</v>
      </c>
      <c r="D276">
        <v>-643002</v>
      </c>
      <c r="E276">
        <v>-387397</v>
      </c>
      <c r="F276">
        <v>-154857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-42275</v>
      </c>
      <c r="O276">
        <v>-42275</v>
      </c>
      <c r="P276">
        <v>-1053610.44</v>
      </c>
      <c r="Q276">
        <v>0</v>
      </c>
      <c r="R276">
        <v>0</v>
      </c>
      <c r="S276">
        <v>-23920</v>
      </c>
      <c r="T276">
        <v>0</v>
      </c>
      <c r="U276">
        <v>0</v>
      </c>
      <c r="V276">
        <v>-180888</v>
      </c>
      <c r="W276">
        <v>-132736</v>
      </c>
      <c r="X276">
        <v>0</v>
      </c>
      <c r="Y276">
        <v>0</v>
      </c>
      <c r="Z276">
        <v>0</v>
      </c>
      <c r="AA276">
        <v>0</v>
      </c>
      <c r="AB276">
        <v>0.03</v>
      </c>
      <c r="AC276">
        <v>0</v>
      </c>
      <c r="AD276">
        <v>0</v>
      </c>
      <c r="AE276">
        <v>0</v>
      </c>
      <c r="AF276">
        <v>-382726.33</v>
      </c>
      <c r="AG276">
        <v>0</v>
      </c>
      <c r="AH276">
        <v>0</v>
      </c>
      <c r="AI276">
        <v>0</v>
      </c>
      <c r="AJ276">
        <v>0.03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-0.04</v>
      </c>
      <c r="AW276">
        <v>0</v>
      </c>
      <c r="AX276">
        <v>0</v>
      </c>
      <c r="AY276">
        <v>-63176</v>
      </c>
      <c r="AZ276">
        <v>-1009423</v>
      </c>
      <c r="BA276">
        <v>2105363</v>
      </c>
      <c r="BB276">
        <v>-330770</v>
      </c>
      <c r="BC276">
        <v>-504807</v>
      </c>
    </row>
    <row r="277" spans="1:55" x14ac:dyDescent="0.3">
      <c r="A277" t="s">
        <v>1119</v>
      </c>
      <c r="B277">
        <v>-3392352</v>
      </c>
      <c r="C277">
        <v>-97404501.810000002</v>
      </c>
      <c r="D277">
        <v>-13044803</v>
      </c>
      <c r="E277">
        <v>-8828313</v>
      </c>
      <c r="F277">
        <v>-4173403</v>
      </c>
      <c r="G277">
        <v>-16583560.300000001</v>
      </c>
      <c r="H277">
        <v>-11673898</v>
      </c>
      <c r="I277">
        <v>-7788295</v>
      </c>
      <c r="J277">
        <v>-5124822</v>
      </c>
      <c r="K277">
        <v>-15353922.949999999</v>
      </c>
      <c r="L277">
        <v>-10601684</v>
      </c>
      <c r="M277">
        <v>-6338621</v>
      </c>
      <c r="N277">
        <v>-3412370</v>
      </c>
      <c r="O277">
        <v>-3412370</v>
      </c>
      <c r="P277">
        <v>-20382290.989999998</v>
      </c>
      <c r="Q277">
        <v>-15196012</v>
      </c>
      <c r="R277">
        <v>-10861730</v>
      </c>
      <c r="S277">
        <v>-5856133</v>
      </c>
      <c r="T277">
        <v>-18794163.34</v>
      </c>
      <c r="U277">
        <v>-12940369</v>
      </c>
      <c r="V277">
        <v>-8502554</v>
      </c>
      <c r="W277">
        <v>-4226906</v>
      </c>
      <c r="X277">
        <v>-17409311.02</v>
      </c>
      <c r="Y277">
        <v>-12190968</v>
      </c>
      <c r="Z277">
        <v>-7885625</v>
      </c>
      <c r="AA277">
        <v>-4355885</v>
      </c>
      <c r="AB277">
        <v>-15957966.52</v>
      </c>
      <c r="AC277">
        <v>-10712114</v>
      </c>
      <c r="AD277">
        <v>-7233778</v>
      </c>
      <c r="AE277">
        <v>-3771134</v>
      </c>
      <c r="AF277">
        <v>-191408846.59</v>
      </c>
      <c r="AG277">
        <v>-187952402</v>
      </c>
      <c r="AH277">
        <v>-126867047</v>
      </c>
      <c r="AI277">
        <v>-2637304</v>
      </c>
      <c r="AJ277">
        <v>-8502236.5299999993</v>
      </c>
      <c r="AK277">
        <v>-4375562</v>
      </c>
      <c r="AL277">
        <v>-470286</v>
      </c>
      <c r="AM277">
        <v>-1052029</v>
      </c>
      <c r="AN277">
        <v>-9637814.3300000001</v>
      </c>
      <c r="AO277">
        <v>-5972792</v>
      </c>
      <c r="AP277">
        <v>-2257931</v>
      </c>
      <c r="AQ277">
        <v>-1042463</v>
      </c>
      <c r="AR277">
        <v>-3872619.94</v>
      </c>
      <c r="AS277">
        <v>1097691</v>
      </c>
      <c r="AT277">
        <v>-760703</v>
      </c>
      <c r="AU277">
        <v>-798183</v>
      </c>
      <c r="AV277">
        <v>-5338565.32</v>
      </c>
      <c r="AW277">
        <v>-4017244</v>
      </c>
      <c r="AX277">
        <v>-1461025</v>
      </c>
      <c r="AY277">
        <v>-732716</v>
      </c>
      <c r="AZ277">
        <v>-5872673</v>
      </c>
      <c r="BA277">
        <v>-2876447</v>
      </c>
      <c r="BB277">
        <v>-2979075</v>
      </c>
      <c r="BC277">
        <v>-1594648</v>
      </c>
    </row>
    <row r="278" spans="1:55" x14ac:dyDescent="0.3">
      <c r="A278" t="s">
        <v>1120</v>
      </c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</row>
    <row r="279" spans="1:55" x14ac:dyDescent="0.3">
      <c r="A279" t="s">
        <v>1121</v>
      </c>
      <c r="B279">
        <v>11566638</v>
      </c>
      <c r="C279">
        <v>-2279128.84</v>
      </c>
      <c r="D279">
        <v>2352526</v>
      </c>
      <c r="E279">
        <v>12532601</v>
      </c>
      <c r="F279">
        <v>377528</v>
      </c>
      <c r="G279">
        <v>-235106</v>
      </c>
      <c r="H279">
        <v>5082417</v>
      </c>
      <c r="I279">
        <v>120039</v>
      </c>
      <c r="J279">
        <v>0</v>
      </c>
      <c r="K279">
        <v>0</v>
      </c>
      <c r="L279">
        <v>0</v>
      </c>
      <c r="M279">
        <v>0</v>
      </c>
      <c r="N279">
        <v>-3704202</v>
      </c>
      <c r="O279">
        <v>-3704202</v>
      </c>
      <c r="P279">
        <v>434669.64</v>
      </c>
      <c r="Q279">
        <v>0</v>
      </c>
      <c r="R279">
        <v>0</v>
      </c>
      <c r="S279">
        <v>1637903</v>
      </c>
      <c r="T279">
        <v>0</v>
      </c>
      <c r="U279">
        <v>0</v>
      </c>
      <c r="V279">
        <v>-3683839</v>
      </c>
      <c r="W279">
        <v>-5209940</v>
      </c>
      <c r="X279">
        <v>0</v>
      </c>
      <c r="Y279">
        <v>0</v>
      </c>
      <c r="Z279">
        <v>0</v>
      </c>
      <c r="AA279">
        <v>-9876076</v>
      </c>
      <c r="AB279">
        <v>-120416950.48</v>
      </c>
      <c r="AC279">
        <v>-129479915</v>
      </c>
      <c r="AD279">
        <v>-127958820</v>
      </c>
      <c r="AE279">
        <v>0</v>
      </c>
      <c r="AF279">
        <v>131043521.70999999</v>
      </c>
      <c r="AG279">
        <v>0</v>
      </c>
      <c r="AH279">
        <v>140509665</v>
      </c>
      <c r="AI279">
        <v>22</v>
      </c>
      <c r="AJ279">
        <v>-2173.4699999999998</v>
      </c>
      <c r="AK279">
        <v>18962</v>
      </c>
      <c r="AL279">
        <v>-1732</v>
      </c>
      <c r="AM279">
        <v>5234</v>
      </c>
      <c r="AN279">
        <v>2173.4699999999998</v>
      </c>
      <c r="AO279">
        <v>48</v>
      </c>
      <c r="AP279">
        <v>39</v>
      </c>
      <c r="AQ279">
        <v>3197</v>
      </c>
      <c r="AR279">
        <v>-10212.02</v>
      </c>
      <c r="AS279">
        <v>-10212</v>
      </c>
      <c r="AT279">
        <v>-10212</v>
      </c>
      <c r="AU279">
        <v>7775</v>
      </c>
      <c r="AV279">
        <v>-157783.47</v>
      </c>
      <c r="AW279">
        <v>-156314</v>
      </c>
      <c r="AX279">
        <v>-64502</v>
      </c>
      <c r="AY279">
        <v>0</v>
      </c>
      <c r="AZ279">
        <v>0</v>
      </c>
      <c r="BA279">
        <v>0</v>
      </c>
      <c r="BB279">
        <v>0</v>
      </c>
      <c r="BC279">
        <v>0</v>
      </c>
    </row>
    <row r="280" spans="1:55" x14ac:dyDescent="0.3">
      <c r="A280" t="s">
        <v>1122</v>
      </c>
      <c r="B280">
        <v>0</v>
      </c>
      <c r="C280">
        <v>-8762.24</v>
      </c>
      <c r="D280">
        <v>-8798</v>
      </c>
      <c r="E280">
        <v>0</v>
      </c>
      <c r="F280">
        <v>0</v>
      </c>
      <c r="G280">
        <v>14902.85</v>
      </c>
      <c r="H280">
        <v>15026</v>
      </c>
      <c r="I280">
        <v>9480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-2847500.86</v>
      </c>
      <c r="Y280">
        <v>-1288974</v>
      </c>
      <c r="Z280">
        <v>2009467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</row>
    <row r="281" spans="1:55" x14ac:dyDescent="0.3">
      <c r="A281" t="s">
        <v>1123</v>
      </c>
      <c r="B281">
        <v>0</v>
      </c>
      <c r="C281">
        <v>-8762.24</v>
      </c>
      <c r="D281">
        <v>-8798</v>
      </c>
      <c r="E281">
        <v>0</v>
      </c>
      <c r="F281">
        <v>0</v>
      </c>
      <c r="G281">
        <v>14902.85</v>
      </c>
      <c r="H281">
        <v>15026</v>
      </c>
      <c r="I281">
        <v>9480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-2847500.86</v>
      </c>
      <c r="Y281">
        <v>-1288974</v>
      </c>
      <c r="Z281">
        <v>2009467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</row>
    <row r="282" spans="1:55" x14ac:dyDescent="0.3">
      <c r="A282" t="s">
        <v>1124</v>
      </c>
      <c r="B282">
        <v>3000632</v>
      </c>
      <c r="C282">
        <v>79244880.349999994</v>
      </c>
      <c r="D282">
        <v>0</v>
      </c>
      <c r="E282">
        <v>0</v>
      </c>
      <c r="F282">
        <v>0</v>
      </c>
      <c r="G282">
        <v>3068.33</v>
      </c>
      <c r="H282">
        <v>0</v>
      </c>
      <c r="I282">
        <v>0</v>
      </c>
      <c r="J282">
        <v>0</v>
      </c>
      <c r="K282">
        <v>5002261.01</v>
      </c>
      <c r="L282">
        <v>4846460</v>
      </c>
      <c r="M282">
        <v>2932272</v>
      </c>
      <c r="N282">
        <v>3090673</v>
      </c>
      <c r="O282">
        <v>3090673</v>
      </c>
      <c r="P282">
        <v>1821279.37</v>
      </c>
      <c r="Q282">
        <v>4616277</v>
      </c>
      <c r="R282">
        <v>5353149</v>
      </c>
      <c r="S282">
        <v>930211</v>
      </c>
      <c r="T282">
        <v>576507.80000000005</v>
      </c>
      <c r="U282">
        <v>215833</v>
      </c>
      <c r="V282">
        <v>0</v>
      </c>
      <c r="W282">
        <v>0</v>
      </c>
      <c r="X282">
        <v>2000000</v>
      </c>
      <c r="Y282">
        <v>0</v>
      </c>
      <c r="Z282">
        <v>0</v>
      </c>
      <c r="AA282">
        <v>0</v>
      </c>
      <c r="AB282">
        <v>95346925</v>
      </c>
      <c r="AC282">
        <v>93346925</v>
      </c>
      <c r="AD282">
        <v>93346925</v>
      </c>
      <c r="AE282">
        <v>93408366</v>
      </c>
      <c r="AF282">
        <v>0</v>
      </c>
      <c r="AG282">
        <v>194951094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84255</v>
      </c>
      <c r="BB282">
        <v>1322167</v>
      </c>
      <c r="BC282">
        <v>111690</v>
      </c>
    </row>
    <row r="283" spans="1:55" x14ac:dyDescent="0.3">
      <c r="A283" t="s">
        <v>1125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2844360</v>
      </c>
      <c r="R283">
        <v>3616618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61441</v>
      </c>
      <c r="AF283">
        <v>0</v>
      </c>
      <c r="AG283">
        <v>194951094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</row>
    <row r="284" spans="1:55" x14ac:dyDescent="0.3">
      <c r="A284" t="s">
        <v>1126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2844360</v>
      </c>
      <c r="R284">
        <v>3616618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61441</v>
      </c>
      <c r="AF284">
        <v>0</v>
      </c>
      <c r="AG284">
        <v>194951094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</row>
    <row r="285" spans="1:55" x14ac:dyDescent="0.3">
      <c r="A285" t="s">
        <v>1127</v>
      </c>
      <c r="B285">
        <v>3000632</v>
      </c>
      <c r="C285">
        <v>79244880.349999994</v>
      </c>
      <c r="D285">
        <v>0</v>
      </c>
      <c r="E285">
        <v>0</v>
      </c>
      <c r="F285">
        <v>0</v>
      </c>
      <c r="G285">
        <v>3068.33</v>
      </c>
      <c r="H285">
        <v>0</v>
      </c>
      <c r="I285">
        <v>0</v>
      </c>
      <c r="J285">
        <v>0</v>
      </c>
      <c r="K285">
        <v>5002261.01</v>
      </c>
      <c r="L285">
        <v>4846460</v>
      </c>
      <c r="M285">
        <v>2932272</v>
      </c>
      <c r="N285">
        <v>3090673</v>
      </c>
      <c r="O285">
        <v>3090673</v>
      </c>
      <c r="P285">
        <v>1821279.37</v>
      </c>
      <c r="Q285">
        <v>1771917</v>
      </c>
      <c r="R285">
        <v>1736531</v>
      </c>
      <c r="S285">
        <v>930211</v>
      </c>
      <c r="T285">
        <v>576507.80000000005</v>
      </c>
      <c r="U285">
        <v>215833</v>
      </c>
      <c r="V285">
        <v>0</v>
      </c>
      <c r="W285">
        <v>0</v>
      </c>
      <c r="X285">
        <v>2000000</v>
      </c>
      <c r="Y285">
        <v>0</v>
      </c>
      <c r="Z285">
        <v>0</v>
      </c>
      <c r="AA285">
        <v>0</v>
      </c>
      <c r="AB285">
        <v>95346925</v>
      </c>
      <c r="AC285">
        <v>93346925</v>
      </c>
      <c r="AD285">
        <v>93346925</v>
      </c>
      <c r="AE285">
        <v>93346925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84255</v>
      </c>
      <c r="BB285">
        <v>1322167</v>
      </c>
      <c r="BC285">
        <v>111690</v>
      </c>
    </row>
    <row r="286" spans="1:55" x14ac:dyDescent="0.3">
      <c r="A286" t="s">
        <v>1128</v>
      </c>
      <c r="B286">
        <v>3000632</v>
      </c>
      <c r="C286">
        <v>79244880.349999994</v>
      </c>
      <c r="D286">
        <v>0</v>
      </c>
      <c r="E286">
        <v>0</v>
      </c>
      <c r="F286">
        <v>0</v>
      </c>
      <c r="G286">
        <v>3068.33</v>
      </c>
      <c r="H286">
        <v>0</v>
      </c>
      <c r="I286">
        <v>0</v>
      </c>
      <c r="J286">
        <v>0</v>
      </c>
      <c r="K286">
        <v>5002261.01</v>
      </c>
      <c r="L286">
        <v>4846460</v>
      </c>
      <c r="M286">
        <v>2932272</v>
      </c>
      <c r="N286">
        <v>3090673</v>
      </c>
      <c r="O286">
        <v>3090673</v>
      </c>
      <c r="P286">
        <v>1821279.37</v>
      </c>
      <c r="Q286">
        <v>1771917</v>
      </c>
      <c r="R286">
        <v>1736531</v>
      </c>
      <c r="S286">
        <v>930211</v>
      </c>
      <c r="T286">
        <v>0</v>
      </c>
      <c r="U286">
        <v>0</v>
      </c>
      <c r="V286">
        <v>0</v>
      </c>
      <c r="W286">
        <v>0</v>
      </c>
      <c r="X286">
        <v>2000000</v>
      </c>
      <c r="Y286">
        <v>0</v>
      </c>
      <c r="Z286">
        <v>0</v>
      </c>
      <c r="AA286">
        <v>0</v>
      </c>
      <c r="AB286">
        <v>95346925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1231092</v>
      </c>
      <c r="BC286">
        <v>0</v>
      </c>
    </row>
    <row r="287" spans="1:55" x14ac:dyDescent="0.3">
      <c r="A287" t="s">
        <v>1129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84255</v>
      </c>
      <c r="BB287">
        <v>91075</v>
      </c>
      <c r="BC287">
        <v>111690</v>
      </c>
    </row>
    <row r="288" spans="1:55" x14ac:dyDescent="0.3">
      <c r="A288" t="s">
        <v>1130</v>
      </c>
      <c r="B288">
        <v>0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576507.80000000005</v>
      </c>
      <c r="U288">
        <v>215833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93346925</v>
      </c>
      <c r="AD288">
        <v>93346925</v>
      </c>
      <c r="AE288">
        <v>93346925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</row>
    <row r="289" spans="1:55" x14ac:dyDescent="0.3">
      <c r="A289" t="s">
        <v>1131</v>
      </c>
      <c r="B289">
        <v>-24565382</v>
      </c>
      <c r="C289">
        <v>-255785.13</v>
      </c>
      <c r="D289">
        <v>-71134</v>
      </c>
      <c r="E289">
        <v>-66730</v>
      </c>
      <c r="F289">
        <v>-959</v>
      </c>
      <c r="G289">
        <v>-86993.81</v>
      </c>
      <c r="H289">
        <v>-21908</v>
      </c>
      <c r="I289">
        <v>-22647</v>
      </c>
      <c r="J289">
        <v>-2903145</v>
      </c>
      <c r="K289">
        <v>-2790541.2</v>
      </c>
      <c r="L289">
        <v>-896362</v>
      </c>
      <c r="M289">
        <v>-820978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-8367065.4100000001</v>
      </c>
      <c r="U289">
        <v>-7005993</v>
      </c>
      <c r="V289">
        <v>0</v>
      </c>
      <c r="W289">
        <v>0</v>
      </c>
      <c r="X289">
        <v>-41215130.600000001</v>
      </c>
      <c r="Y289">
        <v>-41215131</v>
      </c>
      <c r="Z289">
        <v>-41215131</v>
      </c>
      <c r="AA289">
        <v>-20614250</v>
      </c>
      <c r="AB289">
        <v>-52131794.399999999</v>
      </c>
      <c r="AC289">
        <v>-41517544</v>
      </c>
      <c r="AD289">
        <v>-614250</v>
      </c>
      <c r="AE289">
        <v>-131976646</v>
      </c>
      <c r="AF289">
        <v>0</v>
      </c>
      <c r="AG289">
        <v>-13027341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-10666</v>
      </c>
      <c r="AZ289">
        <v>-1882516</v>
      </c>
      <c r="BA289">
        <v>-1420490</v>
      </c>
      <c r="BB289">
        <v>0</v>
      </c>
      <c r="BC289">
        <v>-317465</v>
      </c>
    </row>
    <row r="290" spans="1:55" x14ac:dyDescent="0.3">
      <c r="A290" t="s">
        <v>1132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-2903003</v>
      </c>
      <c r="K290">
        <v>-742946.1</v>
      </c>
      <c r="L290">
        <v>-896362</v>
      </c>
      <c r="M290">
        <v>-820978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-8367065.4100000001</v>
      </c>
      <c r="U290">
        <v>-7005993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-131976646</v>
      </c>
      <c r="AF290">
        <v>0</v>
      </c>
      <c r="AG290">
        <v>-13027341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</row>
    <row r="291" spans="1:55" x14ac:dyDescent="0.3">
      <c r="A291" t="s">
        <v>1133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-2903003</v>
      </c>
      <c r="K291">
        <v>-742946.1</v>
      </c>
      <c r="L291">
        <v>-896362</v>
      </c>
      <c r="M291">
        <v>-820978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-8367065.4100000001</v>
      </c>
      <c r="U291">
        <v>-7005993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-131976646</v>
      </c>
      <c r="AF291">
        <v>0</v>
      </c>
      <c r="AG291">
        <v>-13027341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</row>
    <row r="292" spans="1:55" x14ac:dyDescent="0.3">
      <c r="A292" t="s">
        <v>1134</v>
      </c>
      <c r="B292">
        <v>-24565382</v>
      </c>
      <c r="C292">
        <v>-255785.13</v>
      </c>
      <c r="D292">
        <v>-71134</v>
      </c>
      <c r="E292">
        <v>-66730</v>
      </c>
      <c r="F292">
        <v>-959</v>
      </c>
      <c r="G292">
        <v>-86993.81</v>
      </c>
      <c r="H292">
        <v>-21908</v>
      </c>
      <c r="I292">
        <v>-22647</v>
      </c>
      <c r="J292">
        <v>-142</v>
      </c>
      <c r="K292">
        <v>-2047595.1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-41215130.600000001</v>
      </c>
      <c r="Y292">
        <v>-41215131</v>
      </c>
      <c r="Z292">
        <v>-41215131</v>
      </c>
      <c r="AA292">
        <v>-20614250</v>
      </c>
      <c r="AB292">
        <v>-52131794.399999999</v>
      </c>
      <c r="AC292">
        <v>-41517544</v>
      </c>
      <c r="AD292">
        <v>-614250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-10666</v>
      </c>
      <c r="AZ292">
        <v>-1882516</v>
      </c>
      <c r="BA292">
        <v>-1420490</v>
      </c>
      <c r="BB292">
        <v>0</v>
      </c>
      <c r="BC292">
        <v>-317465</v>
      </c>
    </row>
    <row r="293" spans="1:55" x14ac:dyDescent="0.3">
      <c r="A293" t="s">
        <v>1135</v>
      </c>
      <c r="B293">
        <v>-24565382</v>
      </c>
      <c r="C293">
        <v>-255785.13</v>
      </c>
      <c r="D293">
        <v>-71134</v>
      </c>
      <c r="E293">
        <v>-66730</v>
      </c>
      <c r="F293">
        <v>-959</v>
      </c>
      <c r="G293">
        <v>-86993.81</v>
      </c>
      <c r="H293">
        <v>-21908</v>
      </c>
      <c r="I293">
        <v>-22647</v>
      </c>
      <c r="J293">
        <v>-142</v>
      </c>
      <c r="K293">
        <v>-2047595.1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-41215130.600000001</v>
      </c>
      <c r="Y293">
        <v>-41215131</v>
      </c>
      <c r="Z293">
        <v>-41215131</v>
      </c>
      <c r="AA293">
        <v>-20614250</v>
      </c>
      <c r="AB293">
        <v>-52131794.399999999</v>
      </c>
      <c r="AC293">
        <v>-41517544</v>
      </c>
      <c r="AD293">
        <v>-614250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-10666</v>
      </c>
      <c r="AZ293">
        <v>-1843561</v>
      </c>
      <c r="BA293">
        <v>-1420490</v>
      </c>
      <c r="BB293">
        <v>0</v>
      </c>
      <c r="BC293">
        <v>-317465</v>
      </c>
    </row>
    <row r="294" spans="1:55" x14ac:dyDescent="0.3">
      <c r="A294" t="s">
        <v>1136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-38955</v>
      </c>
      <c r="BA294">
        <v>0</v>
      </c>
      <c r="BB294">
        <v>0</v>
      </c>
      <c r="BC294">
        <v>0</v>
      </c>
    </row>
    <row r="295" spans="1:55" x14ac:dyDescent="0.3">
      <c r="A295" t="s">
        <v>1137</v>
      </c>
      <c r="B295">
        <v>-2212171</v>
      </c>
      <c r="C295">
        <v>-8525569.9700000007</v>
      </c>
      <c r="D295">
        <v>0</v>
      </c>
      <c r="E295">
        <v>0</v>
      </c>
      <c r="F295">
        <v>-2147608</v>
      </c>
      <c r="G295">
        <v>-124355.92</v>
      </c>
      <c r="H295">
        <v>-125649</v>
      </c>
      <c r="I295">
        <v>-89098</v>
      </c>
      <c r="J295">
        <v>-44463</v>
      </c>
      <c r="K295">
        <v>-183604.9</v>
      </c>
      <c r="L295">
        <v>-137869</v>
      </c>
      <c r="M295">
        <v>-92040</v>
      </c>
      <c r="N295">
        <v>-46345</v>
      </c>
      <c r="O295">
        <v>-46345</v>
      </c>
      <c r="P295">
        <v>-180596.74</v>
      </c>
      <c r="Q295">
        <v>-135287</v>
      </c>
      <c r="R295">
        <v>-89515</v>
      </c>
      <c r="S295">
        <v>-39753</v>
      </c>
      <c r="T295">
        <v>-146747.22</v>
      </c>
      <c r="U295">
        <v>-105051</v>
      </c>
      <c r="V295">
        <v>-66376</v>
      </c>
      <c r="W295">
        <v>-33335</v>
      </c>
      <c r="X295">
        <v>-114299.31</v>
      </c>
      <c r="Y295">
        <v>-81435</v>
      </c>
      <c r="Z295">
        <v>-53137</v>
      </c>
      <c r="AA295">
        <v>-26320</v>
      </c>
      <c r="AB295">
        <v>-79797.53</v>
      </c>
      <c r="AC295">
        <v>-52118</v>
      </c>
      <c r="AD295">
        <v>-31843</v>
      </c>
      <c r="AE295">
        <v>-14805</v>
      </c>
      <c r="AF295">
        <v>-21592.06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</row>
    <row r="296" spans="1:55" x14ac:dyDescent="0.3">
      <c r="A296" t="s">
        <v>1138</v>
      </c>
      <c r="B296">
        <v>21882480</v>
      </c>
      <c r="C296">
        <v>32467500</v>
      </c>
      <c r="D296">
        <v>32467500</v>
      </c>
      <c r="E296">
        <v>7492500</v>
      </c>
      <c r="F296">
        <v>0</v>
      </c>
      <c r="G296">
        <v>15000000</v>
      </c>
      <c r="H296">
        <v>15000000</v>
      </c>
      <c r="I296">
        <v>15000000</v>
      </c>
      <c r="J296">
        <v>15000000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35456229.700000003</v>
      </c>
      <c r="Q296">
        <v>7500000</v>
      </c>
      <c r="R296">
        <v>4500000</v>
      </c>
      <c r="S296">
        <v>4500000</v>
      </c>
      <c r="T296">
        <v>19000000</v>
      </c>
      <c r="U296">
        <v>19000000</v>
      </c>
      <c r="V296">
        <v>7000000</v>
      </c>
      <c r="W296">
        <v>7000000</v>
      </c>
      <c r="X296">
        <v>33000000</v>
      </c>
      <c r="Y296">
        <v>33000000</v>
      </c>
      <c r="Z296">
        <v>33000000</v>
      </c>
      <c r="AA296">
        <v>20000000</v>
      </c>
      <c r="AB296">
        <v>90000000</v>
      </c>
      <c r="AC296">
        <v>80000000</v>
      </c>
      <c r="AD296">
        <v>40000000</v>
      </c>
      <c r="AE296">
        <v>40000000</v>
      </c>
      <c r="AF296">
        <v>50000000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</row>
    <row r="297" spans="1:55" x14ac:dyDescent="0.3">
      <c r="A297" t="s">
        <v>1139</v>
      </c>
      <c r="B297">
        <v>-11266100</v>
      </c>
      <c r="C297">
        <v>-12289800</v>
      </c>
      <c r="D297">
        <v>-1500000</v>
      </c>
      <c r="E297">
        <v>-1500000</v>
      </c>
      <c r="F297">
        <v>0</v>
      </c>
      <c r="G297">
        <v>-22994300</v>
      </c>
      <c r="H297">
        <v>-22994300</v>
      </c>
      <c r="I297">
        <v>-11066100</v>
      </c>
      <c r="J297">
        <v>-11066100</v>
      </c>
      <c r="K297">
        <v>-14747000</v>
      </c>
      <c r="L297">
        <v>-2500000</v>
      </c>
      <c r="M297">
        <v>-2500000</v>
      </c>
      <c r="N297">
        <v>0</v>
      </c>
      <c r="O297">
        <v>0</v>
      </c>
      <c r="P297">
        <v>-50033900</v>
      </c>
      <c r="Q297">
        <v>-26149100</v>
      </c>
      <c r="R297">
        <v>-13586100</v>
      </c>
      <c r="S297">
        <v>-13586100</v>
      </c>
      <c r="T297">
        <v>-11841200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</row>
    <row r="298" spans="1:55" x14ac:dyDescent="0.3">
      <c r="A298" t="s">
        <v>1140</v>
      </c>
      <c r="B298">
        <v>0</v>
      </c>
      <c r="C298">
        <v>110223.12</v>
      </c>
      <c r="D298">
        <v>-12662</v>
      </c>
      <c r="E298">
        <v>0</v>
      </c>
      <c r="F298">
        <v>0</v>
      </c>
      <c r="G298">
        <v>-788050.76</v>
      </c>
      <c r="H298">
        <v>-788051</v>
      </c>
      <c r="I298">
        <v>-788051</v>
      </c>
      <c r="J298">
        <v>-553420</v>
      </c>
      <c r="K298">
        <v>10130912</v>
      </c>
      <c r="L298">
        <v>10130912</v>
      </c>
      <c r="M298">
        <v>10130912</v>
      </c>
      <c r="N298">
        <v>19593</v>
      </c>
      <c r="O298">
        <v>19593</v>
      </c>
      <c r="P298">
        <v>281515.82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157321</v>
      </c>
      <c r="BA298">
        <v>157321</v>
      </c>
      <c r="BB298">
        <v>109642</v>
      </c>
      <c r="BC298">
        <v>109642</v>
      </c>
    </row>
    <row r="299" spans="1:55" x14ac:dyDescent="0.3">
      <c r="A299" t="s">
        <v>1141</v>
      </c>
      <c r="B299">
        <v>-2</v>
      </c>
      <c r="C299">
        <v>-11547791.42</v>
      </c>
      <c r="D299">
        <v>-11547789</v>
      </c>
      <c r="E299">
        <v>-11414950</v>
      </c>
      <c r="F299">
        <v>-3</v>
      </c>
      <c r="G299">
        <v>-11099150.17</v>
      </c>
      <c r="H299">
        <v>-11099148</v>
      </c>
      <c r="I299">
        <v>-10966308</v>
      </c>
      <c r="J299">
        <v>-1</v>
      </c>
      <c r="K299">
        <v>-10070877.42</v>
      </c>
      <c r="L299">
        <v>-9880995</v>
      </c>
      <c r="M299">
        <v>-9880995</v>
      </c>
      <c r="N299">
        <v>0</v>
      </c>
      <c r="O299">
        <v>0</v>
      </c>
      <c r="P299">
        <v>-9073437.4000000004</v>
      </c>
      <c r="Q299">
        <v>-9073430</v>
      </c>
      <c r="R299">
        <v>-9032690</v>
      </c>
      <c r="S299">
        <v>0</v>
      </c>
      <c r="T299">
        <v>-8167395.9500000002</v>
      </c>
      <c r="U299">
        <v>-8167395</v>
      </c>
      <c r="V299">
        <v>-8130729</v>
      </c>
      <c r="W299">
        <v>0</v>
      </c>
      <c r="X299">
        <v>-7269881.1600000001</v>
      </c>
      <c r="Y299">
        <v>-7269879</v>
      </c>
      <c r="Z299">
        <v>-7229139</v>
      </c>
      <c r="AA299">
        <v>-1</v>
      </c>
      <c r="AB299">
        <v>-8150953.5999999996</v>
      </c>
      <c r="AC299">
        <v>-8150949</v>
      </c>
      <c r="AD299">
        <v>-8115301</v>
      </c>
      <c r="AE299">
        <v>-2</v>
      </c>
      <c r="AF299">
        <v>-8134713.3200000003</v>
      </c>
      <c r="AG299">
        <v>-8083788</v>
      </c>
      <c r="AH299">
        <v>-8083783</v>
      </c>
      <c r="AI299">
        <v>0</v>
      </c>
      <c r="AJ299">
        <v>-5612445.0099999998</v>
      </c>
      <c r="AK299">
        <v>-5612444</v>
      </c>
      <c r="AL299">
        <v>-5612444</v>
      </c>
      <c r="AM299">
        <v>0</v>
      </c>
      <c r="AN299">
        <v>-4493155.29</v>
      </c>
      <c r="AO299">
        <v>-4493153</v>
      </c>
      <c r="AP299">
        <v>-4493153</v>
      </c>
      <c r="AQ299">
        <v>0</v>
      </c>
      <c r="AR299">
        <v>-5391784.2800000003</v>
      </c>
      <c r="AS299">
        <v>-3594523</v>
      </c>
      <c r="AT299">
        <v>-3594519</v>
      </c>
      <c r="AU299">
        <v>0</v>
      </c>
      <c r="AV299">
        <v>-2695893.33</v>
      </c>
      <c r="AW299">
        <v>-2695892</v>
      </c>
      <c r="AX299">
        <v>-2695890</v>
      </c>
      <c r="AY299">
        <v>0</v>
      </c>
      <c r="AZ299">
        <v>-1568548</v>
      </c>
      <c r="BA299">
        <v>-1568545</v>
      </c>
      <c r="BB299">
        <v>-1568545</v>
      </c>
      <c r="BC299">
        <v>0</v>
      </c>
    </row>
    <row r="300" spans="1:55" x14ac:dyDescent="0.3">
      <c r="A300" t="s">
        <v>1142</v>
      </c>
      <c r="B300">
        <v>-2762649</v>
      </c>
      <c r="C300">
        <v>-7943620.4900000002</v>
      </c>
      <c r="D300">
        <v>-5766260</v>
      </c>
      <c r="E300">
        <v>-3665055</v>
      </c>
      <c r="F300">
        <v>-2037060</v>
      </c>
      <c r="G300">
        <v>-7676471.7699999996</v>
      </c>
      <c r="H300">
        <v>-6030377</v>
      </c>
      <c r="I300">
        <v>-3789615</v>
      </c>
      <c r="J300">
        <v>-2185920</v>
      </c>
      <c r="K300">
        <v>-8200771.6500000004</v>
      </c>
      <c r="L300">
        <v>-6439746</v>
      </c>
      <c r="M300">
        <v>-4137576</v>
      </c>
      <c r="N300">
        <v>-2135869</v>
      </c>
      <c r="O300">
        <v>-2135869</v>
      </c>
      <c r="P300">
        <v>-8825271.5299999993</v>
      </c>
      <c r="Q300">
        <v>-6869082</v>
      </c>
      <c r="R300">
        <v>-4339579</v>
      </c>
      <c r="S300">
        <v>-2580990</v>
      </c>
      <c r="T300">
        <v>-8260805.75</v>
      </c>
      <c r="U300">
        <v>-6484220</v>
      </c>
      <c r="V300">
        <v>-4065588</v>
      </c>
      <c r="W300">
        <v>-2300785</v>
      </c>
      <c r="X300">
        <v>-8332798.8099999996</v>
      </c>
      <c r="Y300">
        <v>-6573590</v>
      </c>
      <c r="Z300">
        <v>-4221642</v>
      </c>
      <c r="AA300">
        <v>-2450630</v>
      </c>
      <c r="AB300">
        <v>-7397299.7300000004</v>
      </c>
      <c r="AC300">
        <v>-5358800</v>
      </c>
      <c r="AD300">
        <v>-3309403</v>
      </c>
      <c r="AE300">
        <v>-783741</v>
      </c>
      <c r="AF300">
        <v>-1710148.14</v>
      </c>
      <c r="AG300">
        <v>-929804</v>
      </c>
      <c r="AH300">
        <v>-26805</v>
      </c>
      <c r="AI300">
        <v>-13</v>
      </c>
      <c r="AJ300">
        <v>-25.26</v>
      </c>
      <c r="AK300">
        <v>-19</v>
      </c>
      <c r="AL300">
        <v>-11</v>
      </c>
      <c r="AM300">
        <v>-1</v>
      </c>
      <c r="AN300">
        <v>0</v>
      </c>
      <c r="AO300">
        <v>0</v>
      </c>
      <c r="AP300">
        <v>0</v>
      </c>
      <c r="AQ300">
        <v>0</v>
      </c>
      <c r="AR300">
        <v>-164.69</v>
      </c>
      <c r="AS300">
        <v>-111</v>
      </c>
      <c r="AT300">
        <v>-110</v>
      </c>
      <c r="AU300">
        <v>-51</v>
      </c>
      <c r="AV300">
        <v>-3097.72</v>
      </c>
      <c r="AW300">
        <v>-3092</v>
      </c>
      <c r="AX300">
        <v>-2741</v>
      </c>
      <c r="AY300">
        <v>0</v>
      </c>
      <c r="AZ300">
        <v>0</v>
      </c>
      <c r="BA300">
        <v>0</v>
      </c>
      <c r="BB300">
        <v>0</v>
      </c>
      <c r="BC300">
        <v>0</v>
      </c>
    </row>
    <row r="301" spans="1:55" x14ac:dyDescent="0.3">
      <c r="A301" t="s">
        <v>1143</v>
      </c>
      <c r="B301">
        <v>-2446781</v>
      </c>
      <c r="C301">
        <v>-12661.6</v>
      </c>
      <c r="D301">
        <v>-6163671</v>
      </c>
      <c r="E301">
        <v>-4282332</v>
      </c>
      <c r="F301">
        <v>0</v>
      </c>
      <c r="G301">
        <v>47850.03</v>
      </c>
      <c r="H301">
        <v>47850</v>
      </c>
      <c r="I301">
        <v>47850</v>
      </c>
      <c r="J301">
        <v>0</v>
      </c>
      <c r="K301">
        <v>145289.03</v>
      </c>
      <c r="L301">
        <v>19593</v>
      </c>
      <c r="M301">
        <v>19593</v>
      </c>
      <c r="N301">
        <v>10130912</v>
      </c>
      <c r="O301">
        <v>10130912</v>
      </c>
      <c r="P301">
        <v>0</v>
      </c>
      <c r="Q301">
        <v>10145644</v>
      </c>
      <c r="R301">
        <v>0</v>
      </c>
      <c r="S301">
        <v>0</v>
      </c>
      <c r="T301">
        <v>9973815.0899999999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-464</v>
      </c>
      <c r="AZ301">
        <v>-539208</v>
      </c>
      <c r="BA301">
        <v>-486804</v>
      </c>
      <c r="BB301">
        <v>-317650</v>
      </c>
      <c r="BC301">
        <v>-167169</v>
      </c>
    </row>
    <row r="302" spans="1:55" x14ac:dyDescent="0.3">
      <c r="A302" t="s">
        <v>1144</v>
      </c>
      <c r="B302">
        <v>-6803335</v>
      </c>
      <c r="C302">
        <v>68959483.799999997</v>
      </c>
      <c r="D302">
        <v>9749712</v>
      </c>
      <c r="E302">
        <v>-903966</v>
      </c>
      <c r="F302">
        <v>-3808102</v>
      </c>
      <c r="G302">
        <v>-27938607.210000001</v>
      </c>
      <c r="H302">
        <v>-20914140</v>
      </c>
      <c r="I302">
        <v>-11544450</v>
      </c>
      <c r="J302">
        <v>-1753049</v>
      </c>
      <c r="K302">
        <v>-20714333.140000001</v>
      </c>
      <c r="L302">
        <v>-4858007</v>
      </c>
      <c r="M302">
        <v>-4348812</v>
      </c>
      <c r="N302">
        <v>7354762</v>
      </c>
      <c r="O302">
        <v>7354762</v>
      </c>
      <c r="P302">
        <v>-30119511.149999999</v>
      </c>
      <c r="Q302">
        <v>-19964978</v>
      </c>
      <c r="R302">
        <v>-17194735</v>
      </c>
      <c r="S302">
        <v>-9138729</v>
      </c>
      <c r="T302">
        <v>-7232891.4500000002</v>
      </c>
      <c r="U302">
        <v>-2546826</v>
      </c>
      <c r="V302">
        <v>-8946532</v>
      </c>
      <c r="W302">
        <v>-544060</v>
      </c>
      <c r="X302">
        <v>-24779610.739999998</v>
      </c>
      <c r="Y302">
        <v>-23429009</v>
      </c>
      <c r="Z302">
        <v>-17709582</v>
      </c>
      <c r="AA302">
        <v>-12967277</v>
      </c>
      <c r="AB302">
        <v>-2829870.74</v>
      </c>
      <c r="AC302">
        <v>-11212401</v>
      </c>
      <c r="AD302">
        <v>-6682692</v>
      </c>
      <c r="AE302">
        <v>633172</v>
      </c>
      <c r="AF302">
        <v>171177068.19</v>
      </c>
      <c r="AG302">
        <v>172910161</v>
      </c>
      <c r="AH302">
        <v>132399077</v>
      </c>
      <c r="AI302">
        <v>9</v>
      </c>
      <c r="AJ302">
        <v>-5614643.7400000002</v>
      </c>
      <c r="AK302">
        <v>-5593501</v>
      </c>
      <c r="AL302">
        <v>-5614187</v>
      </c>
      <c r="AM302">
        <v>5233</v>
      </c>
      <c r="AN302">
        <v>-4490981.82</v>
      </c>
      <c r="AO302">
        <v>-4493105</v>
      </c>
      <c r="AP302">
        <v>-4493114</v>
      </c>
      <c r="AQ302">
        <v>3197</v>
      </c>
      <c r="AR302">
        <v>-5402160.9900000002</v>
      </c>
      <c r="AS302">
        <v>-3604846</v>
      </c>
      <c r="AT302">
        <v>-3604841</v>
      </c>
      <c r="AU302">
        <v>7724</v>
      </c>
      <c r="AV302">
        <v>-2856774.52</v>
      </c>
      <c r="AW302">
        <v>-2855298</v>
      </c>
      <c r="AX302">
        <v>-2763133</v>
      </c>
      <c r="AY302">
        <v>-11130</v>
      </c>
      <c r="AZ302">
        <v>-3832951</v>
      </c>
      <c r="BA302">
        <v>-3234263</v>
      </c>
      <c r="BB302">
        <v>-454386</v>
      </c>
      <c r="BC302">
        <v>-263302</v>
      </c>
    </row>
    <row r="303" spans="1:55" x14ac:dyDescent="0.3">
      <c r="A303" t="s">
        <v>1145</v>
      </c>
      <c r="B303">
        <v>-4109261</v>
      </c>
      <c r="C303">
        <v>10703326.289999999</v>
      </c>
      <c r="D303">
        <v>18674584</v>
      </c>
      <c r="E303">
        <v>-380867</v>
      </c>
      <c r="F303">
        <v>-649869</v>
      </c>
      <c r="G303">
        <v>-4045308.62</v>
      </c>
      <c r="H303">
        <v>-8312896</v>
      </c>
      <c r="I303">
        <v>-2567750</v>
      </c>
      <c r="J303">
        <v>1827956</v>
      </c>
      <c r="K303">
        <v>5158581.22</v>
      </c>
      <c r="L303">
        <v>8126958</v>
      </c>
      <c r="M303">
        <v>1912981</v>
      </c>
      <c r="N303">
        <v>10295849</v>
      </c>
      <c r="O303">
        <v>10295849</v>
      </c>
      <c r="P303">
        <v>-4343855.9800000004</v>
      </c>
      <c r="Q303">
        <v>-4578996</v>
      </c>
      <c r="R303">
        <v>-14741610</v>
      </c>
      <c r="S303">
        <v>-10044009</v>
      </c>
      <c r="T303">
        <v>11912395.76</v>
      </c>
      <c r="U303">
        <v>8753419</v>
      </c>
      <c r="V303">
        <v>-4405204</v>
      </c>
      <c r="W303">
        <v>49525</v>
      </c>
      <c r="X303">
        <v>-10770043.07</v>
      </c>
      <c r="Y303">
        <v>-17879697</v>
      </c>
      <c r="Z303">
        <v>-16680102</v>
      </c>
      <c r="AA303">
        <v>-13124478</v>
      </c>
      <c r="AB303">
        <v>7582740.0199999996</v>
      </c>
      <c r="AC303">
        <v>-10146815</v>
      </c>
      <c r="AD303">
        <v>-9754092</v>
      </c>
      <c r="AE303">
        <v>-3941817</v>
      </c>
      <c r="AF303">
        <v>1392335.07</v>
      </c>
      <c r="AG303">
        <v>-4802738</v>
      </c>
      <c r="AH303">
        <v>8964599</v>
      </c>
      <c r="AI303">
        <v>-456961</v>
      </c>
      <c r="AJ303">
        <v>8914707.1199999992</v>
      </c>
      <c r="AK303">
        <v>6695914</v>
      </c>
      <c r="AL303">
        <v>4339792</v>
      </c>
      <c r="AM303">
        <v>4821436</v>
      </c>
      <c r="AN303">
        <v>-1538673.13</v>
      </c>
      <c r="AO303">
        <v>-885136</v>
      </c>
      <c r="AP303">
        <v>-905695</v>
      </c>
      <c r="AQ303">
        <v>2664595</v>
      </c>
      <c r="AR303">
        <v>3065128.81</v>
      </c>
      <c r="AS303">
        <v>5548967</v>
      </c>
      <c r="AT303">
        <v>1266212</v>
      </c>
      <c r="AU303">
        <v>2436932</v>
      </c>
      <c r="AV303">
        <v>810050.88</v>
      </c>
      <c r="AW303">
        <v>-1782841</v>
      </c>
      <c r="AX303">
        <v>-1458691</v>
      </c>
      <c r="AY303">
        <v>261595</v>
      </c>
      <c r="AZ303">
        <v>-270312</v>
      </c>
      <c r="BA303">
        <v>-2467793</v>
      </c>
      <c r="BB303">
        <v>-1828675</v>
      </c>
      <c r="BC303">
        <v>-784177</v>
      </c>
    </row>
    <row r="304" spans="1:55" x14ac:dyDescent="0.3">
      <c r="A304" t="s">
        <v>1146</v>
      </c>
      <c r="B304">
        <v>58874</v>
      </c>
      <c r="C304">
        <v>25242.21</v>
      </c>
      <c r="D304">
        <v>0</v>
      </c>
      <c r="E304">
        <v>0</v>
      </c>
      <c r="F304">
        <v>106449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-92923</v>
      </c>
      <c r="O304">
        <v>-92923</v>
      </c>
      <c r="P304">
        <v>-220503.92</v>
      </c>
      <c r="Q304">
        <v>0</v>
      </c>
      <c r="R304">
        <v>0</v>
      </c>
      <c r="S304">
        <v>-100059</v>
      </c>
      <c r="T304">
        <v>0</v>
      </c>
      <c r="U304">
        <v>0</v>
      </c>
      <c r="V304">
        <v>-46685</v>
      </c>
      <c r="W304">
        <v>-56751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154941.97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</row>
    <row r="305" spans="1:55" x14ac:dyDescent="0.3">
      <c r="A305" t="s">
        <v>1147</v>
      </c>
      <c r="B305">
        <v>0</v>
      </c>
      <c r="C305">
        <v>0</v>
      </c>
      <c r="D305">
        <v>79110</v>
      </c>
      <c r="E305">
        <v>43437</v>
      </c>
      <c r="F305">
        <v>0</v>
      </c>
      <c r="G305">
        <v>-117287.52</v>
      </c>
      <c r="H305">
        <v>-103324</v>
      </c>
      <c r="I305">
        <v>-85141</v>
      </c>
      <c r="J305">
        <v>-36104</v>
      </c>
      <c r="K305">
        <v>-14278.35</v>
      </c>
      <c r="L305">
        <v>-19356</v>
      </c>
      <c r="M305">
        <v>8466</v>
      </c>
      <c r="N305">
        <v>0</v>
      </c>
      <c r="O305">
        <v>0</v>
      </c>
      <c r="P305">
        <v>0</v>
      </c>
      <c r="Q305">
        <v>-155053</v>
      </c>
      <c r="R305">
        <v>-109902</v>
      </c>
      <c r="S305">
        <v>0</v>
      </c>
      <c r="T305">
        <v>12518.37</v>
      </c>
      <c r="U305">
        <v>-78415</v>
      </c>
      <c r="V305">
        <v>0</v>
      </c>
      <c r="W305">
        <v>0</v>
      </c>
      <c r="X305">
        <v>83919.38</v>
      </c>
      <c r="Y305">
        <v>155492</v>
      </c>
      <c r="Z305">
        <v>41818</v>
      </c>
      <c r="AA305">
        <v>-10330</v>
      </c>
      <c r="AB305">
        <v>-10617.6</v>
      </c>
      <c r="AC305">
        <v>-25220</v>
      </c>
      <c r="AD305">
        <v>-18484</v>
      </c>
      <c r="AE305">
        <v>-17325</v>
      </c>
      <c r="AF305">
        <v>0</v>
      </c>
      <c r="AG305">
        <v>31962</v>
      </c>
      <c r="AH305">
        <v>16239</v>
      </c>
      <c r="AI305">
        <v>-58168</v>
      </c>
      <c r="AJ305">
        <v>-31443.52</v>
      </c>
      <c r="AK305">
        <v>-25870</v>
      </c>
      <c r="AL305">
        <v>20314</v>
      </c>
      <c r="AM305">
        <v>-16824</v>
      </c>
      <c r="AN305">
        <v>24616.240000000002</v>
      </c>
      <c r="AO305">
        <v>26453</v>
      </c>
      <c r="AP305">
        <v>11006</v>
      </c>
      <c r="AQ305">
        <v>556</v>
      </c>
      <c r="AR305">
        <v>-31642.46</v>
      </c>
      <c r="AS305">
        <v>-49044</v>
      </c>
      <c r="AT305">
        <v>-15047</v>
      </c>
      <c r="AU305">
        <v>-15914</v>
      </c>
      <c r="AV305">
        <v>-24494.18</v>
      </c>
      <c r="AW305">
        <v>-20815</v>
      </c>
      <c r="AX305">
        <v>-13919</v>
      </c>
      <c r="AY305">
        <v>0</v>
      </c>
      <c r="AZ305">
        <v>0</v>
      </c>
      <c r="BA305">
        <v>0</v>
      </c>
      <c r="BB305">
        <v>0</v>
      </c>
      <c r="BC305">
        <v>0</v>
      </c>
    </row>
    <row r="306" spans="1:55" x14ac:dyDescent="0.3">
      <c r="A306" t="s">
        <v>29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8581</v>
      </c>
      <c r="AZ306">
        <v>84650</v>
      </c>
      <c r="BA306">
        <v>84891</v>
      </c>
      <c r="BB306">
        <v>52030</v>
      </c>
      <c r="BC306">
        <v>-65292</v>
      </c>
    </row>
    <row r="307" spans="1:55" x14ac:dyDescent="0.3">
      <c r="A307" t="s">
        <v>1148</v>
      </c>
      <c r="B307">
        <v>40589081</v>
      </c>
      <c r="C307">
        <v>29860512.539999999</v>
      </c>
      <c r="D307">
        <v>29860513</v>
      </c>
      <c r="E307">
        <v>29860513</v>
      </c>
      <c r="F307">
        <v>29860513</v>
      </c>
      <c r="G307">
        <v>34023108.68</v>
      </c>
      <c r="H307">
        <v>34023109</v>
      </c>
      <c r="I307">
        <v>34023109</v>
      </c>
      <c r="J307">
        <v>34023109</v>
      </c>
      <c r="K307">
        <v>28878805.809999999</v>
      </c>
      <c r="L307">
        <v>28878806</v>
      </c>
      <c r="M307">
        <v>28878806</v>
      </c>
      <c r="N307">
        <v>28878806</v>
      </c>
      <c r="O307">
        <v>28878806</v>
      </c>
      <c r="P307">
        <v>33443165.710000001</v>
      </c>
      <c r="Q307">
        <v>33443166</v>
      </c>
      <c r="R307">
        <v>33443166</v>
      </c>
      <c r="S307">
        <v>33443166</v>
      </c>
      <c r="T307">
        <v>21518251.579999998</v>
      </c>
      <c r="U307">
        <v>21518252</v>
      </c>
      <c r="V307">
        <v>21518252</v>
      </c>
      <c r="W307">
        <v>21518252</v>
      </c>
      <c r="X307">
        <v>32204375.27</v>
      </c>
      <c r="Y307">
        <v>32204375</v>
      </c>
      <c r="Z307">
        <v>32204375</v>
      </c>
      <c r="AA307">
        <v>32204375</v>
      </c>
      <c r="AB307">
        <v>24632252.850000001</v>
      </c>
      <c r="AC307">
        <v>24632253</v>
      </c>
      <c r="AD307">
        <v>24632253</v>
      </c>
      <c r="AE307">
        <v>24632253</v>
      </c>
      <c r="AF307">
        <v>23084975.809999999</v>
      </c>
      <c r="AG307">
        <v>23084976</v>
      </c>
      <c r="AH307">
        <v>23084976</v>
      </c>
      <c r="AI307">
        <v>23084976</v>
      </c>
      <c r="AJ307">
        <v>14201712.210000001</v>
      </c>
      <c r="AK307">
        <v>14201712</v>
      </c>
      <c r="AL307">
        <v>14201712</v>
      </c>
      <c r="AM307">
        <v>14201712</v>
      </c>
      <c r="AN307">
        <v>15715769.1</v>
      </c>
      <c r="AO307">
        <v>15715769</v>
      </c>
      <c r="AP307">
        <v>15715769</v>
      </c>
      <c r="AQ307">
        <v>15715769</v>
      </c>
      <c r="AR307">
        <v>12682282.76</v>
      </c>
      <c r="AS307">
        <v>12682283</v>
      </c>
      <c r="AT307">
        <v>12682283</v>
      </c>
      <c r="AU307">
        <v>12682283</v>
      </c>
      <c r="AV307">
        <v>11896726.050000001</v>
      </c>
      <c r="AW307">
        <v>11896726</v>
      </c>
      <c r="AX307">
        <v>11896726</v>
      </c>
      <c r="AY307">
        <v>11896726</v>
      </c>
      <c r="AZ307">
        <v>12082388</v>
      </c>
      <c r="BA307">
        <v>12082389</v>
      </c>
      <c r="BB307">
        <v>12082389</v>
      </c>
      <c r="BC307">
        <v>12082389</v>
      </c>
    </row>
    <row r="308" spans="1:55" x14ac:dyDescent="0.3">
      <c r="A308" t="s">
        <v>1149</v>
      </c>
      <c r="B308">
        <v>36538694</v>
      </c>
      <c r="C308">
        <v>40589081.049999997</v>
      </c>
      <c r="D308">
        <v>48614207</v>
      </c>
      <c r="E308">
        <v>29523083</v>
      </c>
      <c r="F308">
        <v>29317093</v>
      </c>
      <c r="G308">
        <v>29860512.539999999</v>
      </c>
      <c r="H308">
        <v>25606889</v>
      </c>
      <c r="I308">
        <v>31370218</v>
      </c>
      <c r="J308">
        <v>35814961</v>
      </c>
      <c r="K308">
        <v>34023108.68</v>
      </c>
      <c r="L308">
        <v>36986408</v>
      </c>
      <c r="M308">
        <v>30800253</v>
      </c>
      <c r="N308">
        <v>39081732</v>
      </c>
      <c r="O308">
        <v>39081732</v>
      </c>
      <c r="P308">
        <v>28878805.809999999</v>
      </c>
      <c r="Q308">
        <v>28709117</v>
      </c>
      <c r="R308">
        <v>18591654</v>
      </c>
      <c r="S308">
        <v>23299098</v>
      </c>
      <c r="T308">
        <v>33443165.710000001</v>
      </c>
      <c r="U308">
        <v>30193256</v>
      </c>
      <c r="V308">
        <v>17066363</v>
      </c>
      <c r="W308">
        <v>21511026</v>
      </c>
      <c r="X308">
        <v>21518251.579999998</v>
      </c>
      <c r="Y308">
        <v>14480170</v>
      </c>
      <c r="Z308">
        <v>15566091</v>
      </c>
      <c r="AA308">
        <v>19069567</v>
      </c>
      <c r="AB308">
        <v>32204375.27</v>
      </c>
      <c r="AC308">
        <v>14460218</v>
      </c>
      <c r="AD308">
        <v>14859677</v>
      </c>
      <c r="AE308">
        <v>20673111</v>
      </c>
      <c r="AF308">
        <v>24632252.850000001</v>
      </c>
      <c r="AG308">
        <v>18314200</v>
      </c>
      <c r="AH308">
        <v>32065814</v>
      </c>
      <c r="AI308">
        <v>22569847</v>
      </c>
      <c r="AJ308">
        <v>23084975.809999999</v>
      </c>
      <c r="AK308">
        <v>20871756</v>
      </c>
      <c r="AL308">
        <v>18561818</v>
      </c>
      <c r="AM308">
        <v>19006324</v>
      </c>
      <c r="AN308">
        <v>14201712.210000001</v>
      </c>
      <c r="AO308">
        <v>14857086</v>
      </c>
      <c r="AP308">
        <v>14821080</v>
      </c>
      <c r="AQ308">
        <v>18380920</v>
      </c>
      <c r="AR308">
        <v>15715769.1</v>
      </c>
      <c r="AS308">
        <v>18182206</v>
      </c>
      <c r="AT308">
        <v>13933448</v>
      </c>
      <c r="AU308">
        <v>15103301</v>
      </c>
      <c r="AV308">
        <v>12682282.76</v>
      </c>
      <c r="AW308">
        <v>10093070</v>
      </c>
      <c r="AX308">
        <v>10424116</v>
      </c>
      <c r="AY308">
        <v>12166902</v>
      </c>
      <c r="AZ308">
        <v>11896726</v>
      </c>
      <c r="BA308">
        <v>9699487</v>
      </c>
      <c r="BB308">
        <v>10305744</v>
      </c>
      <c r="BC308">
        <v>11232920</v>
      </c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195" t="s">
        <v>46</v>
      </c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44"/>
      <c r="P349" s="7"/>
      <c r="Q349" s="3"/>
    </row>
    <row r="350" spans="1:53" x14ac:dyDescent="0.3">
      <c r="B350" s="196" t="s">
        <v>869</v>
      </c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45"/>
      <c r="P350" s="7"/>
      <c r="Q350" s="3"/>
    </row>
    <row r="351" spans="1:53" x14ac:dyDescent="0.3">
      <c r="B351" s="8">
        <f t="shared" ref="B351:O353" si="9">IFERROR(VLOOKUP($B$350,$4:$126,MATCH($Q351&amp;"/"&amp;B$348,$2:$2,0),FALSE),"")</f>
        <v>11232920</v>
      </c>
      <c r="C351" s="8">
        <f t="shared" si="9"/>
        <v>12166902</v>
      </c>
      <c r="D351" s="8">
        <f t="shared" si="9"/>
        <v>15103301</v>
      </c>
      <c r="E351" s="8">
        <f t="shared" si="9"/>
        <v>18380920</v>
      </c>
      <c r="F351" s="8">
        <f t="shared" si="9"/>
        <v>19006324</v>
      </c>
      <c r="G351" s="8">
        <f t="shared" si="9"/>
        <v>22569847</v>
      </c>
      <c r="H351" s="8">
        <f t="shared" si="9"/>
        <v>20673111</v>
      </c>
      <c r="I351" s="8">
        <f t="shared" si="9"/>
        <v>19069567</v>
      </c>
      <c r="J351" s="8">
        <f t="shared" si="9"/>
        <v>21511026</v>
      </c>
      <c r="K351" s="8">
        <f t="shared" si="9"/>
        <v>23299098</v>
      </c>
      <c r="L351" s="8">
        <f t="shared" si="9"/>
        <v>39081732</v>
      </c>
      <c r="M351" s="8">
        <f t="shared" si="9"/>
        <v>35814961</v>
      </c>
      <c r="N351" s="9">
        <f t="shared" si="9"/>
        <v>29317093</v>
      </c>
      <c r="O351" s="9">
        <f t="shared" si="9"/>
        <v>36538694</v>
      </c>
      <c r="P351" s="7"/>
      <c r="Q351" s="10" t="s">
        <v>47</v>
      </c>
    </row>
    <row r="352" spans="1:53" x14ac:dyDescent="0.3">
      <c r="B352" s="8">
        <f t="shared" si="9"/>
        <v>10305744</v>
      </c>
      <c r="C352" s="8">
        <f t="shared" si="9"/>
        <v>10424116</v>
      </c>
      <c r="D352" s="8">
        <f t="shared" si="9"/>
        <v>13933448</v>
      </c>
      <c r="E352" s="8">
        <f t="shared" si="9"/>
        <v>14821080</v>
      </c>
      <c r="F352" s="8">
        <f t="shared" si="9"/>
        <v>18561818</v>
      </c>
      <c r="G352" s="8">
        <f t="shared" si="9"/>
        <v>32065814</v>
      </c>
      <c r="H352" s="8">
        <f t="shared" si="9"/>
        <v>14859677</v>
      </c>
      <c r="I352" s="8">
        <f t="shared" si="9"/>
        <v>15566091</v>
      </c>
      <c r="J352" s="8">
        <f t="shared" si="9"/>
        <v>17066363</v>
      </c>
      <c r="K352" s="8">
        <f t="shared" si="9"/>
        <v>18591654</v>
      </c>
      <c r="L352" s="8">
        <f t="shared" si="9"/>
        <v>30800253</v>
      </c>
      <c r="M352" s="8">
        <f t="shared" si="9"/>
        <v>31370218</v>
      </c>
      <c r="N352" s="9">
        <f t="shared" si="9"/>
        <v>29523083</v>
      </c>
      <c r="O352" s="9" t="str">
        <f t="shared" si="9"/>
        <v/>
      </c>
      <c r="P352" s="7"/>
      <c r="Q352" s="10" t="s">
        <v>48</v>
      </c>
    </row>
    <row r="353" spans="2:17" x14ac:dyDescent="0.3">
      <c r="B353" s="8">
        <f t="shared" si="9"/>
        <v>9699487</v>
      </c>
      <c r="C353" s="8">
        <f t="shared" si="9"/>
        <v>10093070</v>
      </c>
      <c r="D353" s="8">
        <f t="shared" si="9"/>
        <v>18182206</v>
      </c>
      <c r="E353" s="8">
        <f t="shared" si="9"/>
        <v>14857086</v>
      </c>
      <c r="F353" s="8">
        <f t="shared" si="9"/>
        <v>20871756</v>
      </c>
      <c r="G353" s="8">
        <f t="shared" si="9"/>
        <v>18314200</v>
      </c>
      <c r="H353" s="8">
        <f t="shared" si="9"/>
        <v>14460218</v>
      </c>
      <c r="I353" s="8">
        <f t="shared" si="9"/>
        <v>14480170</v>
      </c>
      <c r="J353" s="8">
        <f t="shared" si="9"/>
        <v>30193256</v>
      </c>
      <c r="K353" s="8">
        <f t="shared" si="9"/>
        <v>28709117</v>
      </c>
      <c r="L353" s="8">
        <f t="shared" si="9"/>
        <v>36986408</v>
      </c>
      <c r="M353" s="8">
        <f t="shared" si="9"/>
        <v>25606889</v>
      </c>
      <c r="N353" s="9">
        <f t="shared" si="9"/>
        <v>48614207</v>
      </c>
      <c r="O353" s="9" t="str">
        <f t="shared" si="9"/>
        <v/>
      </c>
      <c r="P353" s="7"/>
      <c r="Q353" s="10" t="s">
        <v>49</v>
      </c>
    </row>
    <row r="354" spans="2:17" x14ac:dyDescent="0.3">
      <c r="B354" s="8">
        <f t="shared" ref="B354:M354" si="10">IFERROR(VLOOKUP($B$350,$4:$126,MATCH($Q354&amp;"/"&amp;B$348,$2:$2,0),FALSE),"")</f>
        <v>11896726</v>
      </c>
      <c r="C354" s="8">
        <f t="shared" si="10"/>
        <v>12682282.76</v>
      </c>
      <c r="D354" s="8">
        <f t="shared" si="10"/>
        <v>15715769.1</v>
      </c>
      <c r="E354" s="8">
        <f t="shared" si="10"/>
        <v>14201712.210000001</v>
      </c>
      <c r="F354" s="8">
        <f t="shared" si="10"/>
        <v>23084975.809999999</v>
      </c>
      <c r="G354" s="8">
        <f t="shared" si="10"/>
        <v>24632252.850000001</v>
      </c>
      <c r="H354" s="8">
        <f t="shared" si="10"/>
        <v>32204375.27</v>
      </c>
      <c r="I354" s="8">
        <f t="shared" si="10"/>
        <v>21518251.579999998</v>
      </c>
      <c r="J354" s="8">
        <f t="shared" si="10"/>
        <v>33443165.710000001</v>
      </c>
      <c r="K354" s="8">
        <f t="shared" si="10"/>
        <v>28878805.809999999</v>
      </c>
      <c r="L354" s="8">
        <f t="shared" si="10"/>
        <v>34023108.68</v>
      </c>
      <c r="M354" s="8">
        <f t="shared" si="10"/>
        <v>29860512.539999999</v>
      </c>
      <c r="N354" s="9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>40589081.049999997</v>
      </c>
      <c r="O354" s="9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>36538694</v>
      </c>
      <c r="P354" s="7"/>
      <c r="Q354" s="10" t="s">
        <v>50</v>
      </c>
    </row>
    <row r="355" spans="2:17" x14ac:dyDescent="0.3">
      <c r="B355" s="13">
        <f t="shared" ref="B355:N355" si="11">+B354/B$402</f>
        <v>0.29624329353433687</v>
      </c>
      <c r="C355" s="13">
        <f t="shared" si="11"/>
        <v>0.28537050803543984</v>
      </c>
      <c r="D355" s="13">
        <f t="shared" si="11"/>
        <v>0.32806719048876937</v>
      </c>
      <c r="E355" s="13">
        <f t="shared" si="11"/>
        <v>0.2566225078112721</v>
      </c>
      <c r="F355" s="13">
        <f t="shared" si="11"/>
        <v>0.32152464258308322</v>
      </c>
      <c r="G355" s="13">
        <f t="shared" si="11"/>
        <v>8.533148034863465E-2</v>
      </c>
      <c r="H355" s="13">
        <f t="shared" si="11"/>
        <v>9.8662328959478504E-2</v>
      </c>
      <c r="I355" s="13">
        <f t="shared" si="11"/>
        <v>6.5388536046935938E-2</v>
      </c>
      <c r="J355" s="13">
        <f t="shared" si="11"/>
        <v>9.4936697942002921E-2</v>
      </c>
      <c r="K355" s="13">
        <f t="shared" si="11"/>
        <v>8.0152430680639389E-2</v>
      </c>
      <c r="L355" s="13">
        <f t="shared" si="11"/>
        <v>9.1033770730804042E-2</v>
      </c>
      <c r="M355" s="13">
        <f t="shared" si="11"/>
        <v>7.9497137851655089E-2</v>
      </c>
      <c r="N355" s="13">
        <f t="shared" si="11"/>
        <v>7.7555642030306959E-2</v>
      </c>
      <c r="O355" s="13">
        <f t="shared" ref="O355" si="12">+O354/O$402</f>
        <v>7.0413366440849182E-2</v>
      </c>
      <c r="P355" s="7">
        <f>RATE(M$348-B$348,,-B355,M355)</f>
        <v>-0.11271343431711006</v>
      </c>
      <c r="Q355" s="12" t="s">
        <v>51</v>
      </c>
    </row>
    <row r="356" spans="2:17" x14ac:dyDescent="0.3">
      <c r="B356" s="196" t="s">
        <v>870</v>
      </c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45"/>
      <c r="P356" s="7"/>
      <c r="Q356" s="3"/>
    </row>
    <row r="357" spans="2:17" x14ac:dyDescent="0.3">
      <c r="B357" s="9">
        <f t="shared" ref="B357:O360" si="13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778056</v>
      </c>
      <c r="C357" s="9">
        <f t="shared" si="13"/>
        <v>529585</v>
      </c>
      <c r="D357" s="9">
        <f t="shared" si="13"/>
        <v>946010</v>
      </c>
      <c r="E357" s="9">
        <f t="shared" si="13"/>
        <v>4202344</v>
      </c>
      <c r="F357" s="9">
        <f t="shared" si="13"/>
        <v>9415364</v>
      </c>
      <c r="G357" s="9">
        <f t="shared" si="13"/>
        <v>12417635</v>
      </c>
      <c r="H357" s="9">
        <f t="shared" si="13"/>
        <v>1050000</v>
      </c>
      <c r="I357" s="9">
        <f t="shared" si="13"/>
        <v>1222000</v>
      </c>
      <c r="J357" s="9">
        <f t="shared" si="13"/>
        <v>1393350</v>
      </c>
      <c r="K357" s="9">
        <f t="shared" si="13"/>
        <v>1406044</v>
      </c>
      <c r="L357" s="9">
        <f t="shared" si="13"/>
        <v>1704811</v>
      </c>
      <c r="M357" s="9">
        <f t="shared" si="13"/>
        <v>1586727</v>
      </c>
      <c r="N357" s="9">
        <f t="shared" si="13"/>
        <v>183605</v>
      </c>
      <c r="O357" s="9">
        <f t="shared" si="13"/>
        <v>2000</v>
      </c>
      <c r="P357" s="7"/>
      <c r="Q357" s="10" t="s">
        <v>47</v>
      </c>
    </row>
    <row r="358" spans="2:17" x14ac:dyDescent="0.3">
      <c r="B358" s="9">
        <f t="shared" si="13"/>
        <v>1169325</v>
      </c>
      <c r="C358" s="9">
        <f t="shared" si="13"/>
        <v>389584</v>
      </c>
      <c r="D358" s="9">
        <f t="shared" si="13"/>
        <v>200727</v>
      </c>
      <c r="E358" s="9">
        <f t="shared" si="13"/>
        <v>3793083</v>
      </c>
      <c r="F358" s="9">
        <f t="shared" si="13"/>
        <v>7674552</v>
      </c>
      <c r="G358" s="9">
        <f t="shared" si="13"/>
        <v>3648489</v>
      </c>
      <c r="H358" s="9">
        <f t="shared" si="13"/>
        <v>1152000</v>
      </c>
      <c r="I358" s="9">
        <f t="shared" si="13"/>
        <v>1332000</v>
      </c>
      <c r="J358" s="9">
        <f t="shared" si="13"/>
        <v>1386185</v>
      </c>
      <c r="K358" s="9">
        <f t="shared" si="13"/>
        <v>1387360</v>
      </c>
      <c r="L358" s="9">
        <f t="shared" si="13"/>
        <v>1411564</v>
      </c>
      <c r="M358" s="9">
        <f t="shared" si="13"/>
        <v>708947</v>
      </c>
      <c r="N358" s="9">
        <f t="shared" si="13"/>
        <v>222016</v>
      </c>
      <c r="O358" s="9">
        <f t="shared" si="13"/>
        <v>2000</v>
      </c>
      <c r="P358" s="7"/>
      <c r="Q358" s="10" t="s">
        <v>48</v>
      </c>
    </row>
    <row r="359" spans="2:17" x14ac:dyDescent="0.3">
      <c r="B359" s="9">
        <f t="shared" si="13"/>
        <v>2517557</v>
      </c>
      <c r="C359" s="9">
        <f t="shared" si="13"/>
        <v>869603</v>
      </c>
      <c r="D359" s="9">
        <f t="shared" si="13"/>
        <v>399144</v>
      </c>
      <c r="E359" s="9">
        <f t="shared" si="13"/>
        <v>6700682</v>
      </c>
      <c r="F359" s="9">
        <f t="shared" si="13"/>
        <v>9968062</v>
      </c>
      <c r="G359" s="9">
        <f t="shared" si="13"/>
        <v>975607</v>
      </c>
      <c r="H359" s="9">
        <f t="shared" si="13"/>
        <v>1202000</v>
      </c>
      <c r="I359" s="9">
        <f t="shared" si="13"/>
        <v>1338221</v>
      </c>
      <c r="J359" s="9">
        <f t="shared" si="13"/>
        <v>1383140</v>
      </c>
      <c r="K359" s="9">
        <f t="shared" si="13"/>
        <v>1372000</v>
      </c>
      <c r="L359" s="9">
        <f t="shared" si="13"/>
        <v>1461815</v>
      </c>
      <c r="M359" s="9">
        <f t="shared" si="13"/>
        <v>615867</v>
      </c>
      <c r="N359" s="9">
        <f t="shared" si="13"/>
        <v>198758</v>
      </c>
      <c r="O359" s="9">
        <f t="shared" si="13"/>
        <v>2000</v>
      </c>
      <c r="P359" s="7"/>
      <c r="Q359" s="10" t="s">
        <v>49</v>
      </c>
    </row>
    <row r="360" spans="2:17" x14ac:dyDescent="0.3">
      <c r="B360" s="9">
        <f t="shared" si="13"/>
        <v>750318</v>
      </c>
      <c r="C360" s="9">
        <f t="shared" si="13"/>
        <v>1196010.08</v>
      </c>
      <c r="D360" s="9">
        <f t="shared" si="13"/>
        <v>4435563.0599999996</v>
      </c>
      <c r="E360" s="9">
        <f t="shared" si="13"/>
        <v>9893328.6799999997</v>
      </c>
      <c r="F360" s="9">
        <f t="shared" si="13"/>
        <v>11970669.34</v>
      </c>
      <c r="G360" s="9">
        <f t="shared" si="13"/>
        <v>1050000</v>
      </c>
      <c r="H360" s="9">
        <f t="shared" si="13"/>
        <v>1232027.25</v>
      </c>
      <c r="I360" s="9">
        <f t="shared" si="13"/>
        <v>1402447.57</v>
      </c>
      <c r="J360" s="9">
        <f t="shared" si="13"/>
        <v>1375805.32</v>
      </c>
      <c r="K360" s="9">
        <f t="shared" si="13"/>
        <v>1384828.45</v>
      </c>
      <c r="L360" s="9">
        <f t="shared" si="13"/>
        <v>1467226.8</v>
      </c>
      <c r="M360" s="9">
        <f t="shared" si="13"/>
        <v>658571.92000000004</v>
      </c>
      <c r="N360" s="9">
        <f t="shared" si="13"/>
        <v>36568.949999999997</v>
      </c>
      <c r="O360" s="9">
        <f t="shared" si="13"/>
        <v>2000</v>
      </c>
      <c r="P360" s="7"/>
      <c r="Q360" s="10" t="s">
        <v>50</v>
      </c>
    </row>
    <row r="361" spans="2:17" x14ac:dyDescent="0.3">
      <c r="B361" s="13">
        <f t="shared" ref="B361:N361" si="14">+B360/B$402</f>
        <v>1.8683852642995775E-2</v>
      </c>
      <c r="C361" s="13">
        <f t="shared" si="14"/>
        <v>2.6912032368619661E-2</v>
      </c>
      <c r="D361" s="13">
        <f t="shared" si="14"/>
        <v>9.2592522966627747E-2</v>
      </c>
      <c r="E361" s="13">
        <f t="shared" si="14"/>
        <v>0.17877075516817434</v>
      </c>
      <c r="F361" s="13">
        <f t="shared" si="14"/>
        <v>0.16672597851960985</v>
      </c>
      <c r="G361" s="13">
        <f t="shared" si="14"/>
        <v>3.6374283307207271E-3</v>
      </c>
      <c r="H361" s="13">
        <f t="shared" si="14"/>
        <v>3.7744771263976662E-3</v>
      </c>
      <c r="I361" s="13">
        <f t="shared" si="14"/>
        <v>4.2616842332169969E-3</v>
      </c>
      <c r="J361" s="13">
        <f t="shared" si="14"/>
        <v>3.905563702445341E-3</v>
      </c>
      <c r="K361" s="13">
        <f t="shared" si="14"/>
        <v>3.8435580429979797E-3</v>
      </c>
      <c r="L361" s="13">
        <f t="shared" si="14"/>
        <v>3.9257784871318015E-3</v>
      </c>
      <c r="M361" s="13">
        <f t="shared" si="14"/>
        <v>1.753304891847954E-3</v>
      </c>
      <c r="N361" s="13">
        <f t="shared" si="14"/>
        <v>6.9874171138057666E-5</v>
      </c>
      <c r="O361" s="13">
        <f t="shared" ref="O361" si="15">+O360/O$402</f>
        <v>3.8541808002688433E-6</v>
      </c>
      <c r="P361" s="7">
        <f>RATE(M$348-B$348,,-B361,M361)</f>
        <v>-0.19354339905260884</v>
      </c>
      <c r="Q361" s="12" t="s">
        <v>51</v>
      </c>
    </row>
    <row r="362" spans="2:17" x14ac:dyDescent="0.3">
      <c r="B362" s="196" t="s">
        <v>871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45"/>
      <c r="P362" s="7"/>
      <c r="Q362" s="3"/>
    </row>
    <row r="363" spans="2:17" x14ac:dyDescent="0.3">
      <c r="B363" s="9">
        <f t="shared" ref="B363:O365" si="16">IFERROR(VLOOKUP($B$362,$4:$126,MATCH($Q363&amp;"/"&amp;B$348,$2:$2,0),FALSE),"")</f>
        <v>613111</v>
      </c>
      <c r="C363" s="9">
        <f t="shared" si="16"/>
        <v>378734</v>
      </c>
      <c r="D363" s="9">
        <f t="shared" si="16"/>
        <v>1066225</v>
      </c>
      <c r="E363" s="9">
        <f t="shared" si="16"/>
        <v>1293842</v>
      </c>
      <c r="F363" s="9">
        <f t="shared" si="16"/>
        <v>1302297</v>
      </c>
      <c r="G363" s="9">
        <f t="shared" si="16"/>
        <v>1441877</v>
      </c>
      <c r="H363" s="9">
        <f t="shared" si="16"/>
        <v>2117510</v>
      </c>
      <c r="I363" s="9">
        <f t="shared" si="16"/>
        <v>2559166</v>
      </c>
      <c r="J363" s="9">
        <f t="shared" si="16"/>
        <v>2676778</v>
      </c>
      <c r="K363" s="9">
        <f t="shared" si="16"/>
        <v>7575000</v>
      </c>
      <c r="L363" s="9">
        <f t="shared" si="16"/>
        <v>7542021</v>
      </c>
      <c r="M363" s="9">
        <f t="shared" si="16"/>
        <v>8114780</v>
      </c>
      <c r="N363" s="9">
        <f t="shared" si="16"/>
        <v>8471792</v>
      </c>
      <c r="O363" s="9">
        <f t="shared" si="16"/>
        <v>8210753</v>
      </c>
      <c r="P363" s="7"/>
      <c r="Q363" s="10" t="s">
        <v>47</v>
      </c>
    </row>
    <row r="364" spans="2:17" x14ac:dyDescent="0.3">
      <c r="B364" s="9">
        <f t="shared" si="16"/>
        <v>715806</v>
      </c>
      <c r="C364" s="9">
        <f t="shared" si="16"/>
        <v>935400</v>
      </c>
      <c r="D364" s="9">
        <f t="shared" si="16"/>
        <v>928062</v>
      </c>
      <c r="E364" s="9">
        <f t="shared" si="16"/>
        <v>1274003</v>
      </c>
      <c r="F364" s="9">
        <f t="shared" si="16"/>
        <v>1583062</v>
      </c>
      <c r="G364" s="9">
        <f t="shared" si="16"/>
        <v>2322687</v>
      </c>
      <c r="H364" s="9">
        <f t="shared" si="16"/>
        <v>2078493</v>
      </c>
      <c r="I364" s="9">
        <f t="shared" si="16"/>
        <v>2666262</v>
      </c>
      <c r="J364" s="9">
        <f t="shared" si="16"/>
        <v>3383902</v>
      </c>
      <c r="K364" s="9">
        <f t="shared" si="16"/>
        <v>7169932</v>
      </c>
      <c r="L364" s="9">
        <f t="shared" si="16"/>
        <v>7497023</v>
      </c>
      <c r="M364" s="9">
        <f t="shared" si="16"/>
        <v>7755751</v>
      </c>
      <c r="N364" s="9">
        <f t="shared" si="16"/>
        <v>7464014</v>
      </c>
      <c r="O364" s="9" t="str">
        <f t="shared" si="16"/>
        <v/>
      </c>
      <c r="P364" s="7"/>
      <c r="Q364" s="10" t="s">
        <v>48</v>
      </c>
    </row>
    <row r="365" spans="2:17" x14ac:dyDescent="0.3">
      <c r="B365" s="9">
        <f t="shared" si="16"/>
        <v>767543</v>
      </c>
      <c r="C365" s="9">
        <f t="shared" si="16"/>
        <v>1013191</v>
      </c>
      <c r="D365" s="9">
        <f t="shared" si="16"/>
        <v>1039535</v>
      </c>
      <c r="E365" s="9">
        <f t="shared" si="16"/>
        <v>1209742</v>
      </c>
      <c r="F365" s="9">
        <f t="shared" si="16"/>
        <v>1647675</v>
      </c>
      <c r="G365" s="9">
        <f t="shared" si="16"/>
        <v>2024838</v>
      </c>
      <c r="H365" s="9">
        <f t="shared" si="16"/>
        <v>2209466</v>
      </c>
      <c r="I365" s="9">
        <f t="shared" si="16"/>
        <v>2838246</v>
      </c>
      <c r="J365" s="9">
        <f t="shared" si="16"/>
        <v>3025394</v>
      </c>
      <c r="K365" s="9">
        <f t="shared" si="16"/>
        <v>7820180</v>
      </c>
      <c r="L365" s="9">
        <f t="shared" si="16"/>
        <v>7758662</v>
      </c>
      <c r="M365" s="9">
        <f t="shared" si="16"/>
        <v>8284965</v>
      </c>
      <c r="N365" s="9">
        <f t="shared" si="16"/>
        <v>8263232</v>
      </c>
      <c r="O365" s="9" t="str">
        <f t="shared" si="16"/>
        <v/>
      </c>
      <c r="P365" s="7"/>
      <c r="Q365" s="10" t="s">
        <v>49</v>
      </c>
    </row>
    <row r="366" spans="2:17" x14ac:dyDescent="0.3">
      <c r="B366" s="9">
        <f t="shared" ref="B366:M366" si="17">IFERROR(VLOOKUP($B$362,$4:$126,MATCH($Q366&amp;"/"&amp;B$348,$2:$2,0),FALSE),"")</f>
        <v>544612</v>
      </c>
      <c r="C366" s="9">
        <f t="shared" si="17"/>
        <v>924688.77</v>
      </c>
      <c r="D366" s="9">
        <f t="shared" si="17"/>
        <v>1225565.1100000001</v>
      </c>
      <c r="E366" s="9">
        <f t="shared" si="17"/>
        <v>976539.17</v>
      </c>
      <c r="F366" s="9">
        <f t="shared" si="17"/>
        <v>1888768.37</v>
      </c>
      <c r="G366" s="9">
        <f t="shared" si="17"/>
        <v>2424666.33</v>
      </c>
      <c r="H366" s="9">
        <f t="shared" si="17"/>
        <v>2717800.18</v>
      </c>
      <c r="I366" s="9">
        <f t="shared" si="17"/>
        <v>2888246.72</v>
      </c>
      <c r="J366" s="9">
        <f t="shared" si="17"/>
        <v>3321628.35</v>
      </c>
      <c r="K366" s="9">
        <f t="shared" si="17"/>
        <v>8312731.7300000004</v>
      </c>
      <c r="L366" s="9">
        <f t="shared" si="17"/>
        <v>9446122.1300000008</v>
      </c>
      <c r="M366" s="9">
        <f t="shared" si="17"/>
        <v>9447045.1600000001</v>
      </c>
      <c r="N366" s="9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>8827964.9900000002</v>
      </c>
      <c r="O366" s="9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>8210753</v>
      </c>
      <c r="P366" s="7">
        <f>RATE(M$348-B$348,,-B366,M366)</f>
        <v>0.2961502384782384</v>
      </c>
      <c r="Q366" s="10" t="s">
        <v>50</v>
      </c>
    </row>
    <row r="367" spans="2:17" x14ac:dyDescent="0.3">
      <c r="B367" s="13">
        <f t="shared" ref="B367:N367" si="18">+B366/B$402</f>
        <v>1.3561517057577207E-2</v>
      </c>
      <c r="C367" s="13">
        <f t="shared" si="18"/>
        <v>2.0806893290681212E-2</v>
      </c>
      <c r="D367" s="13">
        <f t="shared" si="18"/>
        <v>2.5583711483694403E-2</v>
      </c>
      <c r="E367" s="13">
        <f t="shared" si="18"/>
        <v>1.7645895584680223E-2</v>
      </c>
      <c r="F367" s="13">
        <f t="shared" si="18"/>
        <v>2.6306528544137241E-2</v>
      </c>
      <c r="G367" s="13">
        <f t="shared" si="18"/>
        <v>8.3995714297968108E-3</v>
      </c>
      <c r="H367" s="13">
        <f t="shared" si="18"/>
        <v>8.3263374357421555E-3</v>
      </c>
      <c r="I367" s="13">
        <f t="shared" si="18"/>
        <v>8.7766528828344768E-3</v>
      </c>
      <c r="J367" s="13">
        <f t="shared" si="18"/>
        <v>9.4292636670233326E-3</v>
      </c>
      <c r="K367" s="13">
        <f t="shared" si="18"/>
        <v>2.3071786906259772E-2</v>
      </c>
      <c r="L367" s="13">
        <f t="shared" si="18"/>
        <v>2.527447225253358E-2</v>
      </c>
      <c r="M367" s="13">
        <f t="shared" si="18"/>
        <v>2.5150708661457258E-2</v>
      </c>
      <c r="N367" s="13">
        <f t="shared" si="18"/>
        <v>1.6868046156973106E-2</v>
      </c>
      <c r="O367" s="13">
        <f t="shared" ref="O367" si="19">+O366/O$402</f>
        <v>1.5822863284174902E-2</v>
      </c>
      <c r="P367" s="7">
        <f>RATE(M$348-B$348,,-B367,M367)</f>
        <v>5.7756327583986897E-2</v>
      </c>
      <c r="Q367" s="12" t="s">
        <v>51</v>
      </c>
    </row>
    <row r="368" spans="2:17" x14ac:dyDescent="0.3">
      <c r="B368" s="196" t="s">
        <v>874</v>
      </c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45"/>
      <c r="P368" s="7"/>
      <c r="Q368" s="3"/>
    </row>
    <row r="369" spans="1:17" x14ac:dyDescent="0.3">
      <c r="B369" s="9">
        <f t="shared" ref="B369:O371" si="20">IFERROR(VLOOKUP($B$368,$4:$126,MATCH($Q369&amp;"/"&amp;B$348,$2:$2,0),FALSE),"")</f>
        <v>7072186</v>
      </c>
      <c r="C369" s="9">
        <f t="shared" si="20"/>
        <v>5199666</v>
      </c>
      <c r="D369" s="9">
        <f t="shared" si="20"/>
        <v>5725390</v>
      </c>
      <c r="E369" s="9">
        <f t="shared" si="20"/>
        <v>6820748</v>
      </c>
      <c r="F369" s="9">
        <f t="shared" si="20"/>
        <v>8338278</v>
      </c>
      <c r="G369" s="9">
        <f t="shared" si="20"/>
        <v>9486318</v>
      </c>
      <c r="H369" s="9">
        <f t="shared" si="20"/>
        <v>19923819</v>
      </c>
      <c r="I369" s="9">
        <f t="shared" si="20"/>
        <v>22111368</v>
      </c>
      <c r="J369" s="9">
        <f t="shared" si="20"/>
        <v>24671548</v>
      </c>
      <c r="K369" s="9">
        <f t="shared" si="20"/>
        <v>26807925</v>
      </c>
      <c r="L369" s="9">
        <f t="shared" si="20"/>
        <v>27849746</v>
      </c>
      <c r="M369" s="9">
        <f t="shared" si="20"/>
        <v>29407105</v>
      </c>
      <c r="N369" s="9">
        <f t="shared" si="20"/>
        <v>31760769</v>
      </c>
      <c r="O369" s="9">
        <f t="shared" si="20"/>
        <v>30804499</v>
      </c>
      <c r="P369" s="7"/>
      <c r="Q369" s="10" t="s">
        <v>47</v>
      </c>
    </row>
    <row r="370" spans="1:17" x14ac:dyDescent="0.3">
      <c r="B370" s="9">
        <f t="shared" si="20"/>
        <v>7232098</v>
      </c>
      <c r="C370" s="9">
        <f t="shared" si="20"/>
        <v>4926677</v>
      </c>
      <c r="D370" s="9">
        <f t="shared" si="20"/>
        <v>5468468</v>
      </c>
      <c r="E370" s="9">
        <f t="shared" si="20"/>
        <v>6447579</v>
      </c>
      <c r="F370" s="9">
        <f t="shared" si="20"/>
        <v>8226437</v>
      </c>
      <c r="G370" s="9">
        <f t="shared" si="20"/>
        <v>16553733</v>
      </c>
      <c r="H370" s="9">
        <f t="shared" si="20"/>
        <v>19609044</v>
      </c>
      <c r="I370" s="9">
        <f t="shared" si="20"/>
        <v>21415054</v>
      </c>
      <c r="J370" s="9">
        <f t="shared" si="20"/>
        <v>23560938</v>
      </c>
      <c r="K370" s="9">
        <f t="shared" si="20"/>
        <v>24296878</v>
      </c>
      <c r="L370" s="9">
        <f t="shared" si="20"/>
        <v>26014749</v>
      </c>
      <c r="M370" s="9">
        <f t="shared" si="20"/>
        <v>27956525</v>
      </c>
      <c r="N370" s="9">
        <f t="shared" si="20"/>
        <v>28859753</v>
      </c>
      <c r="O370" s="9" t="str">
        <f t="shared" si="20"/>
        <v/>
      </c>
      <c r="P370" s="7"/>
      <c r="Q370" s="10" t="s">
        <v>48</v>
      </c>
    </row>
    <row r="371" spans="1:17" x14ac:dyDescent="0.3">
      <c r="B371" s="9">
        <f t="shared" si="20"/>
        <v>7815923</v>
      </c>
      <c r="C371" s="9">
        <f t="shared" si="20"/>
        <v>5275641</v>
      </c>
      <c r="D371" s="9">
        <f t="shared" si="20"/>
        <v>5754042</v>
      </c>
      <c r="E371" s="9">
        <f t="shared" si="20"/>
        <v>6519536</v>
      </c>
      <c r="F371" s="9">
        <f t="shared" si="20"/>
        <v>8312716</v>
      </c>
      <c r="G371" s="9">
        <f t="shared" si="20"/>
        <v>17326923</v>
      </c>
      <c r="H371" s="9">
        <f t="shared" si="20"/>
        <v>19350562</v>
      </c>
      <c r="I371" s="9">
        <f t="shared" si="20"/>
        <v>22072286</v>
      </c>
      <c r="J371" s="9">
        <f t="shared" si="20"/>
        <v>23087813</v>
      </c>
      <c r="K371" s="9">
        <f t="shared" si="20"/>
        <v>24929014</v>
      </c>
      <c r="L371" s="9">
        <f t="shared" si="20"/>
        <v>26440566</v>
      </c>
      <c r="M371" s="9">
        <f t="shared" si="20"/>
        <v>28178451</v>
      </c>
      <c r="N371" s="9">
        <f t="shared" si="20"/>
        <v>29684404</v>
      </c>
      <c r="O371" s="9" t="str">
        <f t="shared" si="20"/>
        <v/>
      </c>
      <c r="P371" s="7"/>
      <c r="Q371" s="10" t="s">
        <v>49</v>
      </c>
    </row>
    <row r="372" spans="1:17" x14ac:dyDescent="0.3">
      <c r="B372" s="9">
        <f t="shared" ref="B372:M372" si="21">IFERROR(VLOOKUP($B$368,$4:$126,MATCH($Q372&amp;"/"&amp;B$348,$2:$2,0),FALSE),"")</f>
        <v>5443906</v>
      </c>
      <c r="C372" s="9">
        <f t="shared" si="21"/>
        <v>5900343.21</v>
      </c>
      <c r="D372" s="9">
        <f t="shared" si="21"/>
        <v>6517558.8700000001</v>
      </c>
      <c r="E372" s="9">
        <f t="shared" si="21"/>
        <v>8642208.5800000001</v>
      </c>
      <c r="F372" s="9">
        <f t="shared" si="21"/>
        <v>9148331.0700000003</v>
      </c>
      <c r="G372" s="9">
        <f t="shared" si="21"/>
        <v>19915860.239999998</v>
      </c>
      <c r="H372" s="9">
        <f t="shared" si="21"/>
        <v>22167148.170000002</v>
      </c>
      <c r="I372" s="9">
        <f t="shared" si="21"/>
        <v>25072218.350000001</v>
      </c>
      <c r="J372" s="9">
        <f t="shared" si="21"/>
        <v>26704519.920000002</v>
      </c>
      <c r="K372" s="9">
        <f t="shared" si="21"/>
        <v>27376288.300000001</v>
      </c>
      <c r="L372" s="9">
        <f t="shared" si="21"/>
        <v>29570068.390000001</v>
      </c>
      <c r="M372" s="9">
        <f t="shared" si="21"/>
        <v>31537849.390000001</v>
      </c>
      <c r="N372" s="9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>31748781.32</v>
      </c>
      <c r="O372" s="9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>30804499</v>
      </c>
      <c r="P372" s="7">
        <f>RATE(M$348-B$348,,-B372,M372)</f>
        <v>0.17315797195131144</v>
      </c>
      <c r="Q372" s="10" t="s">
        <v>50</v>
      </c>
    </row>
    <row r="373" spans="1:17" x14ac:dyDescent="0.3">
      <c r="B373" s="13">
        <f t="shared" ref="B373:N373" si="22">+B372/B$402</f>
        <v>0.13556003921846546</v>
      </c>
      <c r="C373" s="13">
        <f t="shared" si="22"/>
        <v>0.13276662973733902</v>
      </c>
      <c r="D373" s="13">
        <f t="shared" si="22"/>
        <v>0.13605425313394676</v>
      </c>
      <c r="E373" s="13">
        <f t="shared" si="22"/>
        <v>0.15616322919612893</v>
      </c>
      <c r="F373" s="13">
        <f t="shared" si="22"/>
        <v>0.12741680570612934</v>
      </c>
      <c r="G373" s="13">
        <f t="shared" si="22"/>
        <v>6.899287073109571E-2</v>
      </c>
      <c r="H373" s="13">
        <f t="shared" si="22"/>
        <v>6.7911966821458614E-2</v>
      </c>
      <c r="I373" s="13">
        <f t="shared" si="22"/>
        <v>7.6188144155698356E-2</v>
      </c>
      <c r="J373" s="13">
        <f t="shared" si="22"/>
        <v>7.5807385081764739E-2</v>
      </c>
      <c r="K373" s="13">
        <f t="shared" si="22"/>
        <v>7.5982229483295569E-2</v>
      </c>
      <c r="L373" s="13">
        <f t="shared" si="22"/>
        <v>7.9119014421272921E-2</v>
      </c>
      <c r="M373" s="13">
        <f t="shared" si="22"/>
        <v>8.3962683398118479E-2</v>
      </c>
      <c r="N373" s="13">
        <f t="shared" si="22"/>
        <v>6.066402725203892E-2</v>
      </c>
      <c r="O373" s="13">
        <f t="shared" ref="O373" si="23">+O372/O$402</f>
        <v>5.9363054303850388E-2</v>
      </c>
      <c r="P373" s="7">
        <f>RATE(M$348-B$348,,-B373,M373)</f>
        <v>-4.2614635828011865E-2</v>
      </c>
      <c r="Q373" s="12" t="s">
        <v>51</v>
      </c>
    </row>
    <row r="374" spans="1:17" x14ac:dyDescent="0.3">
      <c r="A374" s="95"/>
      <c r="B374" s="196" t="s">
        <v>879</v>
      </c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45"/>
      <c r="P374" s="7"/>
      <c r="Q374" s="3"/>
    </row>
    <row r="375" spans="1:17" x14ac:dyDescent="0.3">
      <c r="B375" s="9">
        <f t="shared" ref="B375:O377" si="24">IFERROR(VLOOKUP($B$374,$4:$126,MATCH($Q375&amp;"/"&amp;B$348,$2:$2,0),FALSE),"")</f>
        <v>22000281</v>
      </c>
      <c r="C375" s="9">
        <f t="shared" si="24"/>
        <v>20240042</v>
      </c>
      <c r="D375" s="9">
        <f t="shared" si="24"/>
        <v>24057702</v>
      </c>
      <c r="E375" s="9">
        <f t="shared" si="24"/>
        <v>32233724</v>
      </c>
      <c r="F375" s="9">
        <f t="shared" si="24"/>
        <v>40462374</v>
      </c>
      <c r="G375" s="9">
        <f t="shared" si="24"/>
        <v>48591692</v>
      </c>
      <c r="H375" s="9">
        <f t="shared" si="24"/>
        <v>49723023</v>
      </c>
      <c r="I375" s="9">
        <f t="shared" si="24"/>
        <v>50432978</v>
      </c>
      <c r="J375" s="9">
        <f t="shared" si="24"/>
        <v>56340481</v>
      </c>
      <c r="K375" s="9">
        <f t="shared" si="24"/>
        <v>59649203</v>
      </c>
      <c r="L375" s="9">
        <f t="shared" si="24"/>
        <v>76746067</v>
      </c>
      <c r="M375" s="9">
        <f t="shared" si="24"/>
        <v>75379308</v>
      </c>
      <c r="N375" s="9">
        <f t="shared" si="24"/>
        <v>69972520</v>
      </c>
      <c r="O375" s="9">
        <f t="shared" si="24"/>
        <v>76822172</v>
      </c>
      <c r="P375" s="7"/>
      <c r="Q375" s="10" t="s">
        <v>47</v>
      </c>
    </row>
    <row r="376" spans="1:17" x14ac:dyDescent="0.3">
      <c r="B376" s="9">
        <f t="shared" si="24"/>
        <v>21579541</v>
      </c>
      <c r="C376" s="9">
        <f t="shared" si="24"/>
        <v>17843996</v>
      </c>
      <c r="D376" s="9">
        <f t="shared" si="24"/>
        <v>21625438</v>
      </c>
      <c r="E376" s="9">
        <f t="shared" si="24"/>
        <v>27941118</v>
      </c>
      <c r="F376" s="9">
        <f t="shared" si="24"/>
        <v>38106860</v>
      </c>
      <c r="G376" s="9">
        <f t="shared" si="24"/>
        <v>60595245</v>
      </c>
      <c r="H376" s="9">
        <f t="shared" si="24"/>
        <v>43774321</v>
      </c>
      <c r="I376" s="9">
        <f t="shared" si="24"/>
        <v>46904133</v>
      </c>
      <c r="J376" s="9">
        <f t="shared" si="24"/>
        <v>50335075</v>
      </c>
      <c r="K376" s="9">
        <f t="shared" si="24"/>
        <v>52188715</v>
      </c>
      <c r="L376" s="9">
        <f t="shared" si="24"/>
        <v>66291233</v>
      </c>
      <c r="M376" s="9">
        <f t="shared" si="24"/>
        <v>68394343</v>
      </c>
      <c r="N376" s="9">
        <f t="shared" si="24"/>
        <v>66285353</v>
      </c>
      <c r="O376" s="9" t="str">
        <f t="shared" si="24"/>
        <v/>
      </c>
      <c r="P376" s="7"/>
      <c r="Q376" s="10" t="s">
        <v>48</v>
      </c>
    </row>
    <row r="377" spans="1:17" x14ac:dyDescent="0.3">
      <c r="B377" s="9">
        <f t="shared" si="24"/>
        <v>22991551</v>
      </c>
      <c r="C377" s="9">
        <f t="shared" si="24"/>
        <v>18435698</v>
      </c>
      <c r="D377" s="9">
        <f t="shared" si="24"/>
        <v>26497025</v>
      </c>
      <c r="E377" s="9">
        <f t="shared" si="24"/>
        <v>31125501</v>
      </c>
      <c r="F377" s="9">
        <f t="shared" si="24"/>
        <v>43383236</v>
      </c>
      <c r="G377" s="9">
        <f t="shared" si="24"/>
        <v>44849223</v>
      </c>
      <c r="H377" s="9">
        <f t="shared" si="24"/>
        <v>43060699</v>
      </c>
      <c r="I377" s="9">
        <f t="shared" si="24"/>
        <v>46556023</v>
      </c>
      <c r="J377" s="9">
        <f t="shared" si="24"/>
        <v>62037313</v>
      </c>
      <c r="K377" s="9">
        <f t="shared" si="24"/>
        <v>63550174</v>
      </c>
      <c r="L377" s="9">
        <f t="shared" si="24"/>
        <v>73141024</v>
      </c>
      <c r="M377" s="9">
        <f t="shared" si="24"/>
        <v>63275900</v>
      </c>
      <c r="N377" s="9">
        <f t="shared" si="24"/>
        <v>86983532</v>
      </c>
      <c r="O377" s="9" t="str">
        <f t="shared" si="24"/>
        <v/>
      </c>
      <c r="P377" s="7"/>
      <c r="Q377" s="10" t="s">
        <v>49</v>
      </c>
    </row>
    <row r="378" spans="1:17" x14ac:dyDescent="0.3">
      <c r="B378" s="9">
        <f t="shared" ref="B378:M378" si="25">IFERROR(VLOOKUP($B$374,$4:$126,MATCH($Q378&amp;"/"&amp;B$348,$2:$2,0),FALSE),"")</f>
        <v>20907009</v>
      </c>
      <c r="C378" s="9">
        <f t="shared" si="25"/>
        <v>23124985.57</v>
      </c>
      <c r="D378" s="9">
        <f t="shared" si="25"/>
        <v>30712885.199999999</v>
      </c>
      <c r="E378" s="9">
        <f t="shared" si="25"/>
        <v>36404053.960000001</v>
      </c>
      <c r="F378" s="9">
        <f t="shared" si="25"/>
        <v>48854220.100000001</v>
      </c>
      <c r="G378" s="9">
        <f t="shared" si="25"/>
        <v>53962577.659999996</v>
      </c>
      <c r="H378" s="9">
        <f t="shared" si="25"/>
        <v>64684148.600000001</v>
      </c>
      <c r="I378" s="9">
        <f t="shared" si="25"/>
        <v>56972912.840000004</v>
      </c>
      <c r="J378" s="9">
        <f t="shared" si="25"/>
        <v>69899131.650000006</v>
      </c>
      <c r="K378" s="9">
        <f t="shared" si="25"/>
        <v>66573268.950000003</v>
      </c>
      <c r="L378" s="9">
        <f t="shared" si="25"/>
        <v>74993709.200000003</v>
      </c>
      <c r="M378" s="9">
        <f t="shared" si="25"/>
        <v>71923196.420000002</v>
      </c>
      <c r="N378" s="9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>81403947.819999993</v>
      </c>
      <c r="O378" s="9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>76822172</v>
      </c>
      <c r="P378" s="7">
        <f>RATE(M$348-B$348,,-B378,M378)</f>
        <v>0.11887026954681292</v>
      </c>
      <c r="Q378" s="10" t="s">
        <v>50</v>
      </c>
    </row>
    <row r="379" spans="1:17" x14ac:dyDescent="0.3">
      <c r="B379" s="13">
        <f t="shared" ref="B379:N379" si="26">+B378/B$402</f>
        <v>0.52061056160426178</v>
      </c>
      <c r="C379" s="13">
        <f t="shared" si="26"/>
        <v>0.52034708619153325</v>
      </c>
      <c r="D379" s="13">
        <f t="shared" si="26"/>
        <v>0.64113247625711844</v>
      </c>
      <c r="E379" s="13">
        <f t="shared" si="26"/>
        <v>0.65781502142635462</v>
      </c>
      <c r="F379" s="13">
        <f t="shared" si="26"/>
        <v>0.68043543929222694</v>
      </c>
      <c r="G379" s="13">
        <f t="shared" si="26"/>
        <v>0.1869381035992394</v>
      </c>
      <c r="H379" s="13">
        <f t="shared" si="26"/>
        <v>0.19816837600889722</v>
      </c>
      <c r="I379" s="13">
        <f t="shared" si="26"/>
        <v>0.17312630401625223</v>
      </c>
      <c r="J379" s="13">
        <f t="shared" si="26"/>
        <v>0.19842597454463132</v>
      </c>
      <c r="K379" s="13">
        <f t="shared" si="26"/>
        <v>0.18477250616958382</v>
      </c>
      <c r="L379" s="13">
        <f t="shared" si="26"/>
        <v>0.20065656532962614</v>
      </c>
      <c r="M379" s="13">
        <f t="shared" si="26"/>
        <v>0.19147991022837299</v>
      </c>
      <c r="N379" s="13">
        <f t="shared" si="26"/>
        <v>0.1555427044333566</v>
      </c>
      <c r="O379" s="13">
        <f t="shared" ref="O379" si="27">+O378/O$402</f>
        <v>0.14804327017867536</v>
      </c>
      <c r="P379" s="7">
        <f>RATE(M$348-B$348,,-B379,M379)</f>
        <v>-8.691749441929171E-2</v>
      </c>
      <c r="Q379" s="12" t="s">
        <v>51</v>
      </c>
    </row>
    <row r="380" spans="1:17" x14ac:dyDescent="0.3">
      <c r="B380" s="196" t="s">
        <v>893</v>
      </c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45"/>
      <c r="P380" s="7"/>
      <c r="Q380" s="3"/>
    </row>
    <row r="381" spans="1:17" x14ac:dyDescent="0.3">
      <c r="B381" s="9">
        <f t="shared" ref="B381:O383" si="28">IFERROR(VLOOKUP($B$380,$4:$126,MATCH($Q381&amp;"/"&amp;B$348,$2:$2,0),FALSE),"")</f>
        <v>18823285</v>
      </c>
      <c r="C381" s="9">
        <f t="shared" si="28"/>
        <v>12869951</v>
      </c>
      <c r="D381" s="9">
        <f t="shared" si="28"/>
        <v>14068641</v>
      </c>
      <c r="E381" s="9">
        <f t="shared" si="28"/>
        <v>15060004</v>
      </c>
      <c r="F381" s="9">
        <f t="shared" si="28"/>
        <v>15815072</v>
      </c>
      <c r="G381" s="9">
        <f t="shared" si="28"/>
        <v>19917608</v>
      </c>
      <c r="H381" s="9">
        <f t="shared" si="28"/>
        <v>75635382</v>
      </c>
      <c r="I381" s="9">
        <f t="shared" si="28"/>
        <v>84940255</v>
      </c>
      <c r="J381" s="9">
        <f t="shared" si="28"/>
        <v>94694326</v>
      </c>
      <c r="K381" s="9">
        <f t="shared" si="28"/>
        <v>103628361</v>
      </c>
      <c r="L381" s="9">
        <f t="shared" si="28"/>
        <v>111033946</v>
      </c>
      <c r="M381" s="9">
        <f t="shared" si="28"/>
        <v>117039454</v>
      </c>
      <c r="N381" s="9">
        <f t="shared" si="28"/>
        <v>117502584</v>
      </c>
      <c r="O381" s="9">
        <f t="shared" si="28"/>
        <v>120565638</v>
      </c>
      <c r="P381" s="7"/>
      <c r="Q381" s="10" t="s">
        <v>47</v>
      </c>
    </row>
    <row r="382" spans="1:17" x14ac:dyDescent="0.3">
      <c r="B382" s="9">
        <f t="shared" si="28"/>
        <v>19706361</v>
      </c>
      <c r="C382" s="9">
        <f t="shared" si="28"/>
        <v>13408277</v>
      </c>
      <c r="D382" s="9">
        <f t="shared" si="28"/>
        <v>14144813</v>
      </c>
      <c r="E382" s="9">
        <f t="shared" si="28"/>
        <v>15242275</v>
      </c>
      <c r="F382" s="9">
        <f t="shared" si="28"/>
        <v>16316083</v>
      </c>
      <c r="G382" s="9">
        <f t="shared" si="28"/>
        <v>39399532</v>
      </c>
      <c r="H382" s="9">
        <f t="shared" si="28"/>
        <v>77264708</v>
      </c>
      <c r="I382" s="9">
        <f t="shared" si="28"/>
        <v>86852159</v>
      </c>
      <c r="J382" s="9">
        <f t="shared" si="28"/>
        <v>96888002</v>
      </c>
      <c r="K382" s="9">
        <f t="shared" si="28"/>
        <v>106437282</v>
      </c>
      <c r="L382" s="9">
        <f t="shared" si="28"/>
        <v>112155212</v>
      </c>
      <c r="M382" s="9">
        <f t="shared" si="28"/>
        <v>117571120</v>
      </c>
      <c r="N382" s="9">
        <f t="shared" si="28"/>
        <v>118357290</v>
      </c>
      <c r="O382" s="9" t="str">
        <f t="shared" si="28"/>
        <v/>
      </c>
      <c r="P382" s="7"/>
      <c r="Q382" s="10" t="s">
        <v>48</v>
      </c>
    </row>
    <row r="383" spans="1:17" x14ac:dyDescent="0.3">
      <c r="B383" s="9">
        <f t="shared" si="28"/>
        <v>20088757</v>
      </c>
      <c r="C383" s="9">
        <f t="shared" si="28"/>
        <v>13513943</v>
      </c>
      <c r="D383" s="9">
        <f t="shared" si="28"/>
        <v>14711489</v>
      </c>
      <c r="E383" s="9">
        <f t="shared" si="28"/>
        <v>15477065</v>
      </c>
      <c r="F383" s="9">
        <f t="shared" si="28"/>
        <v>17112042</v>
      </c>
      <c r="G383" s="9">
        <f t="shared" si="28"/>
        <v>41441562</v>
      </c>
      <c r="H383" s="9">
        <f t="shared" si="28"/>
        <v>79719210</v>
      </c>
      <c r="I383" s="9">
        <f t="shared" si="28"/>
        <v>89720476</v>
      </c>
      <c r="J383" s="9">
        <f t="shared" si="28"/>
        <v>99423800</v>
      </c>
      <c r="K383" s="9">
        <f t="shared" si="28"/>
        <v>108321922</v>
      </c>
      <c r="L383" s="9">
        <f t="shared" si="28"/>
        <v>112732047</v>
      </c>
      <c r="M383" s="9">
        <f t="shared" si="28"/>
        <v>118156706</v>
      </c>
      <c r="N383" s="9">
        <f t="shared" si="28"/>
        <v>119613468</v>
      </c>
      <c r="O383" s="9" t="str">
        <f t="shared" si="28"/>
        <v/>
      </c>
      <c r="P383" s="7"/>
      <c r="Q383" s="10" t="s">
        <v>49</v>
      </c>
    </row>
    <row r="384" spans="1:17" x14ac:dyDescent="0.3">
      <c r="B384" s="9">
        <f t="shared" ref="B384:M384" si="29">IFERROR(VLOOKUP($B$380,$4:$126,MATCH($Q384&amp;"/"&amp;B$348,$2:$2,0),FALSE),"")</f>
        <v>12659917</v>
      </c>
      <c r="C384" s="9">
        <f t="shared" si="29"/>
        <v>13825773.98</v>
      </c>
      <c r="D384" s="9">
        <f t="shared" si="29"/>
        <v>14824753.92</v>
      </c>
      <c r="E384" s="9">
        <f t="shared" si="29"/>
        <v>15305123.060000001</v>
      </c>
      <c r="F384" s="9">
        <f t="shared" si="29"/>
        <v>18419605.870000001</v>
      </c>
      <c r="G384" s="9">
        <f t="shared" si="29"/>
        <v>73225145.629999995</v>
      </c>
      <c r="H384" s="9">
        <f t="shared" si="29"/>
        <v>82851733.180000007</v>
      </c>
      <c r="I384" s="9">
        <f t="shared" si="29"/>
        <v>92731043.680000007</v>
      </c>
      <c r="J384" s="9">
        <f t="shared" si="29"/>
        <v>102437739.56</v>
      </c>
      <c r="K384" s="9">
        <f t="shared" si="29"/>
        <v>110469078.5</v>
      </c>
      <c r="L384" s="9">
        <f t="shared" si="29"/>
        <v>115394738.86</v>
      </c>
      <c r="M384" s="9">
        <f t="shared" si="29"/>
        <v>119998705.11</v>
      </c>
      <c r="N384" s="9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>120198568.27</v>
      </c>
      <c r="O384" s="9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>120565638</v>
      </c>
      <c r="P384" s="7">
        <f>RATE(M$348-B$348,,-B384,M384)</f>
        <v>0.22686015990198694</v>
      </c>
      <c r="Q384" s="10" t="s">
        <v>50</v>
      </c>
    </row>
    <row r="385" spans="1:17" x14ac:dyDescent="0.3">
      <c r="A385" s="95"/>
      <c r="B385" s="13">
        <f t="shared" ref="B385:N385" si="30">+B384/B$402</f>
        <v>0.31524769990931467</v>
      </c>
      <c r="C385" s="13">
        <f t="shared" si="30"/>
        <v>0.3111007867684355</v>
      </c>
      <c r="D385" s="13">
        <f t="shared" si="30"/>
        <v>0.30946721966166907</v>
      </c>
      <c r="E385" s="13">
        <f t="shared" si="30"/>
        <v>0.27656095292874061</v>
      </c>
      <c r="F385" s="13">
        <f t="shared" si="30"/>
        <v>0.25654595623650395</v>
      </c>
      <c r="G385" s="13">
        <f t="shared" si="30"/>
        <v>0.2536678278435362</v>
      </c>
      <c r="H385" s="13">
        <f t="shared" si="30"/>
        <v>0.25382715501650843</v>
      </c>
      <c r="I385" s="13">
        <f t="shared" si="30"/>
        <v>0.28178623945336695</v>
      </c>
      <c r="J385" s="13">
        <f t="shared" si="30"/>
        <v>0.29079486143147432</v>
      </c>
      <c r="K385" s="13">
        <f t="shared" si="30"/>
        <v>0.30660426941059032</v>
      </c>
      <c r="L385" s="13">
        <f t="shared" si="30"/>
        <v>0.30875539033555011</v>
      </c>
      <c r="M385" s="13">
        <f t="shared" si="30"/>
        <v>0.31947052447177382</v>
      </c>
      <c r="N385" s="13">
        <f t="shared" si="30"/>
        <v>0.22966957842233612</v>
      </c>
      <c r="O385" s="13">
        <f t="shared" ref="O385" si="31">+O384/O$402</f>
        <v>0.23234088357588181</v>
      </c>
      <c r="P385" s="7">
        <f>RATE(M$348-B$348,,-B385,M385)</f>
        <v>1.2103988196932882E-3</v>
      </c>
      <c r="Q385" s="12" t="s">
        <v>51</v>
      </c>
    </row>
    <row r="386" spans="1:17" x14ac:dyDescent="0.3">
      <c r="B386" s="196" t="s">
        <v>895</v>
      </c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45"/>
      <c r="P386" s="7"/>
      <c r="Q386" s="3"/>
    </row>
    <row r="387" spans="1:17" x14ac:dyDescent="0.3">
      <c r="B387" s="9">
        <f t="shared" ref="B387:O389" si="32">IFERROR(VLOOKUP($B$386,$4:$126,MATCH($Q387&amp;"/"&amp;B$348,$2:$2,0),FALSE),"")</f>
        <v>1529491</v>
      </c>
      <c r="C387" s="9">
        <f t="shared" si="32"/>
        <v>1106617</v>
      </c>
      <c r="D387" s="9">
        <f t="shared" si="32"/>
        <v>798936</v>
      </c>
      <c r="E387" s="9">
        <f t="shared" si="32"/>
        <v>797104</v>
      </c>
      <c r="F387" s="9">
        <f t="shared" si="32"/>
        <v>818664</v>
      </c>
      <c r="G387" s="9">
        <f t="shared" si="32"/>
        <v>1034311</v>
      </c>
      <c r="H387" s="9">
        <f t="shared" si="32"/>
        <v>48363415</v>
      </c>
      <c r="I387" s="9">
        <f t="shared" si="32"/>
        <v>49777240</v>
      </c>
      <c r="J387" s="9">
        <f t="shared" si="32"/>
        <v>50110806</v>
      </c>
      <c r="K387" s="9">
        <f t="shared" si="32"/>
        <v>50626988</v>
      </c>
      <c r="L387" s="9">
        <f t="shared" si="32"/>
        <v>51243112</v>
      </c>
      <c r="M387" s="9">
        <f t="shared" si="32"/>
        <v>51380464</v>
      </c>
      <c r="N387" s="9">
        <f t="shared" si="32"/>
        <v>51399783</v>
      </c>
      <c r="O387" s="9">
        <f t="shared" si="32"/>
        <v>51924641</v>
      </c>
      <c r="P387" s="7"/>
      <c r="Q387" s="10" t="s">
        <v>47</v>
      </c>
    </row>
    <row r="388" spans="1:17" x14ac:dyDescent="0.3">
      <c r="B388" s="9">
        <f t="shared" si="32"/>
        <v>1565789</v>
      </c>
      <c r="C388" s="9">
        <f t="shared" si="32"/>
        <v>759646</v>
      </c>
      <c r="D388" s="9">
        <f t="shared" si="32"/>
        <v>794823</v>
      </c>
      <c r="E388" s="9">
        <f t="shared" si="32"/>
        <v>802679</v>
      </c>
      <c r="F388" s="9">
        <f t="shared" si="32"/>
        <v>849999</v>
      </c>
      <c r="G388" s="9">
        <f t="shared" si="32"/>
        <v>3985490</v>
      </c>
      <c r="H388" s="9">
        <f t="shared" si="32"/>
        <v>48370353</v>
      </c>
      <c r="I388" s="9">
        <f t="shared" si="32"/>
        <v>49860232</v>
      </c>
      <c r="J388" s="9">
        <f t="shared" si="32"/>
        <v>50019400</v>
      </c>
      <c r="K388" s="9">
        <f t="shared" si="32"/>
        <v>50749841</v>
      </c>
      <c r="L388" s="9">
        <f t="shared" si="32"/>
        <v>51256289</v>
      </c>
      <c r="M388" s="9">
        <f t="shared" si="32"/>
        <v>51360124</v>
      </c>
      <c r="N388" s="9">
        <f t="shared" si="32"/>
        <v>51367782</v>
      </c>
      <c r="O388" s="9" t="str">
        <f t="shared" si="32"/>
        <v/>
      </c>
      <c r="P388" s="7"/>
      <c r="Q388" s="10" t="s">
        <v>48</v>
      </c>
    </row>
    <row r="389" spans="1:17" x14ac:dyDescent="0.3">
      <c r="B389" s="9">
        <f t="shared" si="32"/>
        <v>1588118</v>
      </c>
      <c r="C389" s="9">
        <f t="shared" si="32"/>
        <v>763854</v>
      </c>
      <c r="D389" s="9">
        <f t="shared" si="32"/>
        <v>787281</v>
      </c>
      <c r="E389" s="9">
        <f t="shared" si="32"/>
        <v>809079</v>
      </c>
      <c r="F389" s="9">
        <f t="shared" si="32"/>
        <v>945930</v>
      </c>
      <c r="G389" s="9">
        <f t="shared" si="32"/>
        <v>4221459</v>
      </c>
      <c r="H389" s="9">
        <f t="shared" si="32"/>
        <v>48436903</v>
      </c>
      <c r="I389" s="9">
        <f t="shared" si="32"/>
        <v>49950911</v>
      </c>
      <c r="J389" s="9">
        <f t="shared" si="32"/>
        <v>50055931</v>
      </c>
      <c r="K389" s="9">
        <f t="shared" si="32"/>
        <v>50926548</v>
      </c>
      <c r="L389" s="9">
        <f t="shared" si="32"/>
        <v>51274242</v>
      </c>
      <c r="M389" s="9">
        <f t="shared" si="32"/>
        <v>51346325</v>
      </c>
      <c r="N389" s="9">
        <f t="shared" si="32"/>
        <v>51608838</v>
      </c>
      <c r="O389" s="9" t="str">
        <f t="shared" si="32"/>
        <v/>
      </c>
      <c r="P389" s="7"/>
      <c r="Q389" s="10" t="s">
        <v>49</v>
      </c>
    </row>
    <row r="390" spans="1:17" x14ac:dyDescent="0.3">
      <c r="B390" s="9">
        <f t="shared" ref="B390:M390" si="33">IFERROR(VLOOKUP($B$386,$4:$126,MATCH($Q390&amp;"/"&amp;B$348,$2:$2,0),FALSE),"")</f>
        <v>1064356</v>
      </c>
      <c r="C390" s="9">
        <f t="shared" si="33"/>
        <v>780082.81</v>
      </c>
      <c r="D390" s="9">
        <f t="shared" si="33"/>
        <v>783129.07</v>
      </c>
      <c r="E390" s="9">
        <f t="shared" si="33"/>
        <v>821084.17</v>
      </c>
      <c r="F390" s="9">
        <f t="shared" si="33"/>
        <v>1033379.83</v>
      </c>
      <c r="G390" s="9">
        <f t="shared" si="33"/>
        <v>33545826.600000001</v>
      </c>
      <c r="H390" s="9">
        <f t="shared" si="33"/>
        <v>49665430.649999999</v>
      </c>
      <c r="I390" s="9">
        <f t="shared" si="33"/>
        <v>50156748</v>
      </c>
      <c r="J390" s="9">
        <f t="shared" si="33"/>
        <v>50276019.609999999</v>
      </c>
      <c r="K390" s="9">
        <f t="shared" si="33"/>
        <v>51249433.789999999</v>
      </c>
      <c r="L390" s="9">
        <f t="shared" si="33"/>
        <v>51435443.460000001</v>
      </c>
      <c r="M390" s="9">
        <f t="shared" si="33"/>
        <v>51383825</v>
      </c>
      <c r="N390" s="9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>51706294.149999999</v>
      </c>
      <c r="O390" s="9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>51924641</v>
      </c>
      <c r="P390" s="7">
        <f>RATE(M$348-B$348,,-B390,M390)</f>
        <v>0.42254898082807768</v>
      </c>
      <c r="Q390" s="10" t="s">
        <v>50</v>
      </c>
    </row>
    <row r="391" spans="1:17" x14ac:dyDescent="0.3">
      <c r="B391" s="13">
        <f t="shared" ref="B391:N391" si="34">+B390/B$402</f>
        <v>2.6503789944648019E-2</v>
      </c>
      <c r="C391" s="13">
        <f t="shared" si="34"/>
        <v>1.7553040884842525E-2</v>
      </c>
      <c r="D391" s="13">
        <f t="shared" si="34"/>
        <v>1.6347844776173431E-2</v>
      </c>
      <c r="E391" s="13">
        <f t="shared" si="34"/>
        <v>1.4836850353943123E-2</v>
      </c>
      <c r="F391" s="13">
        <f t="shared" si="34"/>
        <v>1.4392784433821649E-2</v>
      </c>
      <c r="G391" s="13">
        <f t="shared" si="34"/>
        <v>0.11621003814503331</v>
      </c>
      <c r="H391" s="13">
        <f t="shared" si="34"/>
        <v>0.15215656306393757</v>
      </c>
      <c r="I391" s="13">
        <f t="shared" si="34"/>
        <v>0.15241369924512624</v>
      </c>
      <c r="J391" s="13">
        <f t="shared" si="34"/>
        <v>0.14272091729682085</v>
      </c>
      <c r="K391" s="13">
        <f t="shared" si="34"/>
        <v>0.14224157038559321</v>
      </c>
      <c r="L391" s="13">
        <f t="shared" si="34"/>
        <v>0.13762300239564335</v>
      </c>
      <c r="M391" s="13">
        <f t="shared" si="34"/>
        <v>0.13679828884043399</v>
      </c>
      <c r="N391" s="13">
        <f t="shared" si="34"/>
        <v>9.8797872138845944E-2</v>
      </c>
      <c r="O391" s="13">
        <f t="shared" ref="O391" si="35">+O390/O$402</f>
        <v>0.10006347720152618</v>
      </c>
      <c r="P391" s="7">
        <f>RATE(M$348-B$348,,-B391,M391)</f>
        <v>0.16090723212291139</v>
      </c>
      <c r="Q391" s="12" t="s">
        <v>51</v>
      </c>
    </row>
    <row r="392" spans="1:17" x14ac:dyDescent="0.3">
      <c r="A392" s="95"/>
      <c r="B392" s="196" t="s">
        <v>901</v>
      </c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45"/>
      <c r="P392" s="7"/>
      <c r="Q392" s="3"/>
    </row>
    <row r="393" spans="1:17" x14ac:dyDescent="0.3">
      <c r="B393" s="9">
        <f t="shared" ref="B393:O395" si="36">IFERROR(VLOOKUP($B$392,$4:$126,MATCH($Q393&amp;"/"&amp;B$348,$2:$2,0),FALSE),"")</f>
        <v>22619185</v>
      </c>
      <c r="C393" s="9">
        <f t="shared" si="36"/>
        <v>19614258</v>
      </c>
      <c r="D393" s="9">
        <f t="shared" si="36"/>
        <v>21520843</v>
      </c>
      <c r="E393" s="9">
        <f t="shared" si="36"/>
        <v>17759702</v>
      </c>
      <c r="F393" s="9">
        <f t="shared" si="36"/>
        <v>19665623</v>
      </c>
      <c r="G393" s="9">
        <f t="shared" si="36"/>
        <v>24853641</v>
      </c>
      <c r="H393" s="9">
        <f t="shared" si="36"/>
        <v>253092716</v>
      </c>
      <c r="I393" s="9">
        <f t="shared" si="36"/>
        <v>263966944</v>
      </c>
      <c r="J393" s="9">
        <f t="shared" si="36"/>
        <v>274220136</v>
      </c>
      <c r="K393" s="9">
        <f t="shared" si="36"/>
        <v>286457401</v>
      </c>
      <c r="L393" s="9">
        <f t="shared" si="36"/>
        <v>294391406</v>
      </c>
      <c r="M393" s="9">
        <f t="shared" si="36"/>
        <v>300414472</v>
      </c>
      <c r="N393" s="9">
        <f t="shared" si="36"/>
        <v>352616305</v>
      </c>
      <c r="O393" s="9">
        <f t="shared" si="36"/>
        <v>442094844</v>
      </c>
      <c r="P393" s="7"/>
      <c r="Q393" s="10" t="s">
        <v>47</v>
      </c>
    </row>
    <row r="394" spans="1:17" x14ac:dyDescent="0.3">
      <c r="B394" s="9">
        <f t="shared" si="36"/>
        <v>23577973</v>
      </c>
      <c r="C394" s="9">
        <f t="shared" si="36"/>
        <v>19609703</v>
      </c>
      <c r="D394" s="9">
        <f t="shared" si="36"/>
        <v>19912354</v>
      </c>
      <c r="E394" s="9">
        <f t="shared" si="36"/>
        <v>18724930</v>
      </c>
      <c r="F394" s="9">
        <f t="shared" si="36"/>
        <v>20479948</v>
      </c>
      <c r="G394" s="9">
        <f t="shared" si="36"/>
        <v>172357676</v>
      </c>
      <c r="H394" s="9">
        <f t="shared" si="36"/>
        <v>254754450</v>
      </c>
      <c r="I394" s="9">
        <f t="shared" si="36"/>
        <v>265816863</v>
      </c>
      <c r="J394" s="9">
        <f t="shared" si="36"/>
        <v>276432084</v>
      </c>
      <c r="K394" s="9">
        <f t="shared" si="36"/>
        <v>289246001</v>
      </c>
      <c r="L394" s="9">
        <f t="shared" si="36"/>
        <v>295560291</v>
      </c>
      <c r="M394" s="9">
        <f t="shared" si="36"/>
        <v>301272132</v>
      </c>
      <c r="N394" s="9">
        <f t="shared" si="36"/>
        <v>354466176</v>
      </c>
      <c r="O394" s="9" t="str">
        <f t="shared" si="36"/>
        <v/>
      </c>
      <c r="P394" s="7"/>
      <c r="Q394" s="10" t="s">
        <v>48</v>
      </c>
    </row>
    <row r="395" spans="1:17" x14ac:dyDescent="0.3">
      <c r="B395" s="9">
        <f t="shared" si="36"/>
        <v>24185806</v>
      </c>
      <c r="C395" s="9">
        <f t="shared" si="36"/>
        <v>20948666</v>
      </c>
      <c r="D395" s="9">
        <f t="shared" si="36"/>
        <v>16967628</v>
      </c>
      <c r="E395" s="9">
        <f t="shared" si="36"/>
        <v>19022729</v>
      </c>
      <c r="F395" s="9">
        <f t="shared" si="36"/>
        <v>21400040</v>
      </c>
      <c r="G395" s="9">
        <f t="shared" si="36"/>
        <v>232798101</v>
      </c>
      <c r="H395" s="9">
        <f t="shared" si="36"/>
        <v>257299768</v>
      </c>
      <c r="I395" s="9">
        <f t="shared" si="36"/>
        <v>268872269</v>
      </c>
      <c r="J395" s="9">
        <f t="shared" si="36"/>
        <v>279067412</v>
      </c>
      <c r="K395" s="9">
        <f t="shared" si="36"/>
        <v>291276552</v>
      </c>
      <c r="L395" s="9">
        <f t="shared" si="36"/>
        <v>296107446</v>
      </c>
      <c r="M395" s="9">
        <f t="shared" si="36"/>
        <v>301860098</v>
      </c>
      <c r="N395" s="9">
        <f t="shared" si="36"/>
        <v>356666391</v>
      </c>
      <c r="O395" s="9" t="str">
        <f t="shared" si="36"/>
        <v/>
      </c>
      <c r="P395" s="7"/>
      <c r="Q395" s="10" t="s">
        <v>49</v>
      </c>
    </row>
    <row r="396" spans="1:17" x14ac:dyDescent="0.3">
      <c r="B396" s="9">
        <f t="shared" ref="B396:M396" si="37">IFERROR(VLOOKUP($B$392,$4:$126,MATCH($Q396&amp;"/"&amp;B$348,$2:$2,0),FALSE),"")</f>
        <v>19251625</v>
      </c>
      <c r="C396" s="9">
        <f t="shared" si="37"/>
        <v>21316477.030000001</v>
      </c>
      <c r="D396" s="9">
        <f t="shared" si="37"/>
        <v>17191231.879999999</v>
      </c>
      <c r="E396" s="9">
        <f t="shared" si="37"/>
        <v>18936813.57</v>
      </c>
      <c r="F396" s="9">
        <f t="shared" si="37"/>
        <v>22944244.940000001</v>
      </c>
      <c r="G396" s="9">
        <f t="shared" si="37"/>
        <v>234702903.69999999</v>
      </c>
      <c r="H396" s="9">
        <f t="shared" si="37"/>
        <v>261725896.75</v>
      </c>
      <c r="I396" s="9">
        <f t="shared" si="37"/>
        <v>272110025.56</v>
      </c>
      <c r="J396" s="9">
        <f t="shared" si="37"/>
        <v>282368921.00999999</v>
      </c>
      <c r="K396" s="9">
        <f t="shared" si="37"/>
        <v>293725296.73000002</v>
      </c>
      <c r="L396" s="9">
        <f t="shared" si="37"/>
        <v>298747907.86000001</v>
      </c>
      <c r="M396" s="9">
        <f t="shared" si="37"/>
        <v>303694257.81999999</v>
      </c>
      <c r="N396" s="9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>441950381.88999999</v>
      </c>
      <c r="O396" s="9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>442094844</v>
      </c>
      <c r="P396" s="7">
        <f>RATE(M$348-B$348,,-B396,M396)</f>
        <v>0.28500935598938015</v>
      </c>
      <c r="Q396" s="10" t="s">
        <v>50</v>
      </c>
    </row>
    <row r="397" spans="1:17" x14ac:dyDescent="0.3">
      <c r="A397" s="96"/>
      <c r="B397" s="13">
        <f t="shared" ref="B397:M397" si="38">+B396/B$402</f>
        <v>0.47938943839573828</v>
      </c>
      <c r="C397" s="13">
        <f t="shared" si="38"/>
        <v>0.47965291380846681</v>
      </c>
      <c r="D397" s="13">
        <f t="shared" si="38"/>
        <v>0.35886752395163179</v>
      </c>
      <c r="E397" s="13">
        <f t="shared" si="38"/>
        <v>0.34218497857364544</v>
      </c>
      <c r="F397" s="13">
        <f t="shared" si="38"/>
        <v>0.319564560707773</v>
      </c>
      <c r="G397" s="13">
        <f t="shared" si="38"/>
        <v>0.81306189640076043</v>
      </c>
      <c r="H397" s="13">
        <f t="shared" si="38"/>
        <v>0.80183162399110275</v>
      </c>
      <c r="I397" s="13">
        <f t="shared" si="38"/>
        <v>0.82687369598374783</v>
      </c>
      <c r="J397" s="13">
        <f t="shared" si="38"/>
        <v>0.8015740254553686</v>
      </c>
      <c r="K397" s="13">
        <f t="shared" si="38"/>
        <v>0.81522749383041626</v>
      </c>
      <c r="L397" s="13">
        <f t="shared" si="38"/>
        <v>0.79934343467037394</v>
      </c>
      <c r="M397" s="13">
        <f t="shared" si="38"/>
        <v>0.80852008974500411</v>
      </c>
      <c r="N397" s="13">
        <f>+N396/N$402</f>
        <v>0.8444572955666434</v>
      </c>
      <c r="O397" s="13">
        <f>+O396/O$402</f>
        <v>0.85195672982132464</v>
      </c>
      <c r="P397" s="7">
        <f>RATE(M$348-B$348,,-B397,M397)</f>
        <v>4.8664527422541792E-2</v>
      </c>
      <c r="Q397" s="12" t="s">
        <v>51</v>
      </c>
    </row>
    <row r="398" spans="1:17" x14ac:dyDescent="0.3">
      <c r="B398" s="195" t="s">
        <v>902</v>
      </c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44"/>
      <c r="P398" s="7"/>
      <c r="Q398" s="3"/>
    </row>
    <row r="399" spans="1:17" x14ac:dyDescent="0.3">
      <c r="B399" s="9">
        <f t="shared" ref="B399:O401" si="39">IFERROR(VLOOKUP($B$398,$4:$126,MATCH($Q399&amp;"/"&amp;B$348,$2:$2,0),FALSE),"")</f>
        <v>44619466</v>
      </c>
      <c r="C399" s="9">
        <f t="shared" si="39"/>
        <v>39854300</v>
      </c>
      <c r="D399" s="9">
        <f t="shared" si="39"/>
        <v>45578545</v>
      </c>
      <c r="E399" s="9">
        <f t="shared" si="39"/>
        <v>49993426</v>
      </c>
      <c r="F399" s="9">
        <f t="shared" si="39"/>
        <v>60127997</v>
      </c>
      <c r="G399" s="9">
        <f t="shared" si="39"/>
        <v>73445333</v>
      </c>
      <c r="H399" s="9">
        <f t="shared" si="39"/>
        <v>302815739</v>
      </c>
      <c r="I399" s="9">
        <f t="shared" si="39"/>
        <v>314399922</v>
      </c>
      <c r="J399" s="9">
        <f t="shared" si="39"/>
        <v>330560617</v>
      </c>
      <c r="K399" s="9">
        <f t="shared" si="39"/>
        <v>346106604</v>
      </c>
      <c r="L399" s="9">
        <f t="shared" si="39"/>
        <v>371137473</v>
      </c>
      <c r="M399" s="9">
        <f t="shared" si="39"/>
        <v>375793780</v>
      </c>
      <c r="N399" s="9">
        <f t="shared" si="39"/>
        <v>422588825</v>
      </c>
      <c r="O399" s="9">
        <f t="shared" si="39"/>
        <v>518917016</v>
      </c>
      <c r="P399" s="7"/>
      <c r="Q399" s="10" t="s">
        <v>47</v>
      </c>
    </row>
    <row r="400" spans="1:17" x14ac:dyDescent="0.3">
      <c r="B400" s="9">
        <f t="shared" si="39"/>
        <v>45157514</v>
      </c>
      <c r="C400" s="9">
        <f t="shared" si="39"/>
        <v>37453699</v>
      </c>
      <c r="D400" s="9">
        <f t="shared" si="39"/>
        <v>41537792</v>
      </c>
      <c r="E400" s="9">
        <f t="shared" si="39"/>
        <v>46666048</v>
      </c>
      <c r="F400" s="9">
        <f t="shared" si="39"/>
        <v>58586808</v>
      </c>
      <c r="G400" s="9">
        <f t="shared" si="39"/>
        <v>232952921</v>
      </c>
      <c r="H400" s="9">
        <f t="shared" si="39"/>
        <v>298528771</v>
      </c>
      <c r="I400" s="9">
        <f t="shared" si="39"/>
        <v>312720996</v>
      </c>
      <c r="J400" s="9">
        <f t="shared" si="39"/>
        <v>326767159</v>
      </c>
      <c r="K400" s="9">
        <f t="shared" si="39"/>
        <v>341434716</v>
      </c>
      <c r="L400" s="9">
        <f t="shared" si="39"/>
        <v>361851524</v>
      </c>
      <c r="M400" s="9">
        <f t="shared" si="39"/>
        <v>369666475</v>
      </c>
      <c r="N400" s="9">
        <f t="shared" si="39"/>
        <v>420751529</v>
      </c>
      <c r="O400" s="9" t="str">
        <f t="shared" si="39"/>
        <v/>
      </c>
      <c r="P400" s="7"/>
      <c r="Q400" s="10" t="s">
        <v>48</v>
      </c>
    </row>
    <row r="401" spans="1:17" x14ac:dyDescent="0.3">
      <c r="B401" s="9">
        <f t="shared" si="39"/>
        <v>47177357</v>
      </c>
      <c r="C401" s="9">
        <f t="shared" si="39"/>
        <v>39384364</v>
      </c>
      <c r="D401" s="9">
        <f t="shared" si="39"/>
        <v>43464653</v>
      </c>
      <c r="E401" s="9">
        <f t="shared" si="39"/>
        <v>50148230</v>
      </c>
      <c r="F401" s="9">
        <f t="shared" si="39"/>
        <v>64783276</v>
      </c>
      <c r="G401" s="9">
        <f t="shared" si="39"/>
        <v>277647324</v>
      </c>
      <c r="H401" s="9">
        <f t="shared" si="39"/>
        <v>300360467</v>
      </c>
      <c r="I401" s="9">
        <f t="shared" si="39"/>
        <v>315428292</v>
      </c>
      <c r="J401" s="9">
        <f t="shared" si="39"/>
        <v>341104725</v>
      </c>
      <c r="K401" s="9">
        <f t="shared" si="39"/>
        <v>354826726</v>
      </c>
      <c r="L401" s="9">
        <f t="shared" si="39"/>
        <v>369248470</v>
      </c>
      <c r="M401" s="9">
        <f t="shared" si="39"/>
        <v>365135998</v>
      </c>
      <c r="N401" s="9">
        <f t="shared" si="39"/>
        <v>443649923</v>
      </c>
      <c r="O401" s="9" t="str">
        <f t="shared" si="39"/>
        <v/>
      </c>
      <c r="P401" s="7"/>
      <c r="Q401" s="10" t="s">
        <v>49</v>
      </c>
    </row>
    <row r="402" spans="1:17" x14ac:dyDescent="0.3">
      <c r="B402" s="9">
        <f t="shared" ref="B402:M402" si="40">IFERROR(VLOOKUP($B$398,$4:$126,MATCH($Q402&amp;"/"&amp;B$348,$2:$2,0),FALSE),"")</f>
        <v>40158634</v>
      </c>
      <c r="C402" s="9">
        <f t="shared" si="40"/>
        <v>44441462.600000001</v>
      </c>
      <c r="D402" s="9">
        <f t="shared" si="40"/>
        <v>47904117.07</v>
      </c>
      <c r="E402" s="9">
        <f t="shared" si="40"/>
        <v>55340867.530000001</v>
      </c>
      <c r="F402" s="9">
        <f t="shared" si="40"/>
        <v>71798465.040000007</v>
      </c>
      <c r="G402" s="9">
        <f t="shared" si="40"/>
        <v>288665481.36000001</v>
      </c>
      <c r="H402" s="9">
        <f t="shared" si="40"/>
        <v>326410045.35000002</v>
      </c>
      <c r="I402" s="9">
        <f t="shared" si="40"/>
        <v>329082938.39999998</v>
      </c>
      <c r="J402" s="9">
        <f t="shared" si="40"/>
        <v>352268052.66000003</v>
      </c>
      <c r="K402" s="9">
        <f t="shared" si="40"/>
        <v>360298565.68000001</v>
      </c>
      <c r="L402" s="9">
        <f t="shared" si="40"/>
        <v>373741617.06</v>
      </c>
      <c r="M402" s="9">
        <f t="shared" si="40"/>
        <v>375617454.25</v>
      </c>
      <c r="N402" s="9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>523354329.70999998</v>
      </c>
      <c r="O402" s="9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>518917016</v>
      </c>
      <c r="P402" s="7">
        <f>RATE(M$348-B$348,,-B402,M402)</f>
        <v>0.22537696506979543</v>
      </c>
      <c r="Q402" s="10" t="s">
        <v>50</v>
      </c>
    </row>
    <row r="403" spans="1:17" x14ac:dyDescent="0.3">
      <c r="B403" s="197" t="s">
        <v>28</v>
      </c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46"/>
    </row>
    <row r="404" spans="1:17" x14ac:dyDescent="0.3">
      <c r="B404" s="194" t="s">
        <v>906</v>
      </c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47"/>
      <c r="P404" s="7"/>
      <c r="Q404" s="3"/>
    </row>
    <row r="405" spans="1:17" x14ac:dyDescent="0.3">
      <c r="B405" s="9">
        <f t="shared" ref="B405:O407" si="41">IFERROR(VLOOKUP($B$404,$4:$126,MATCH($Q405&amp;"/"&amp;B$348,$2:$2,0),FALSE),"")</f>
        <v>23833351</v>
      </c>
      <c r="C405" s="9">
        <f t="shared" si="41"/>
        <v>16262221</v>
      </c>
      <c r="D405" s="9">
        <f t="shared" si="41"/>
        <v>18481898</v>
      </c>
      <c r="E405" s="9">
        <f t="shared" si="41"/>
        <v>21310222</v>
      </c>
      <c r="F405" s="9">
        <f t="shared" si="41"/>
        <v>25960787</v>
      </c>
      <c r="G405" s="9">
        <f t="shared" si="41"/>
        <v>33324323</v>
      </c>
      <c r="H405" s="9">
        <f t="shared" si="41"/>
        <v>52077054</v>
      </c>
      <c r="I405" s="9">
        <f t="shared" si="41"/>
        <v>57541452</v>
      </c>
      <c r="J405" s="9">
        <f t="shared" si="41"/>
        <v>61518930</v>
      </c>
      <c r="K405" s="9">
        <f t="shared" si="41"/>
        <v>74240246</v>
      </c>
      <c r="L405" s="9">
        <f t="shared" si="41"/>
        <v>84509247</v>
      </c>
      <c r="M405" s="9">
        <f t="shared" si="41"/>
        <v>89449049</v>
      </c>
      <c r="N405" s="9">
        <f t="shared" si="41"/>
        <v>86983452</v>
      </c>
      <c r="O405" s="9">
        <f t="shared" si="41"/>
        <v>81163618</v>
      </c>
      <c r="P405" s="7"/>
      <c r="Q405" s="10" t="s">
        <v>47</v>
      </c>
    </row>
    <row r="406" spans="1:17" x14ac:dyDescent="0.3">
      <c r="B406" s="9">
        <f t="shared" si="41"/>
        <v>23627856</v>
      </c>
      <c r="C406" s="9">
        <f t="shared" si="41"/>
        <v>15697160</v>
      </c>
      <c r="D406" s="9">
        <f t="shared" si="41"/>
        <v>17718970</v>
      </c>
      <c r="E406" s="9">
        <f t="shared" si="41"/>
        <v>20316025</v>
      </c>
      <c r="F406" s="9">
        <f t="shared" si="41"/>
        <v>26969870</v>
      </c>
      <c r="G406" s="9">
        <f t="shared" si="41"/>
        <v>49722737</v>
      </c>
      <c r="H406" s="9">
        <f t="shared" si="41"/>
        <v>50667909</v>
      </c>
      <c r="I406" s="9">
        <f t="shared" si="41"/>
        <v>55686218</v>
      </c>
      <c r="J406" s="9">
        <f t="shared" si="41"/>
        <v>60752013</v>
      </c>
      <c r="K406" s="9">
        <f t="shared" si="41"/>
        <v>71740914</v>
      </c>
      <c r="L406" s="9">
        <f t="shared" si="41"/>
        <v>80515313</v>
      </c>
      <c r="M406" s="9">
        <f t="shared" si="41"/>
        <v>87288468</v>
      </c>
      <c r="N406" s="9">
        <f t="shared" si="41"/>
        <v>76196233</v>
      </c>
      <c r="O406" s="9" t="str">
        <f t="shared" si="41"/>
        <v/>
      </c>
      <c r="P406" s="7"/>
      <c r="Q406" s="10" t="s">
        <v>48</v>
      </c>
    </row>
    <row r="407" spans="1:17" x14ac:dyDescent="0.3">
      <c r="B407" s="9">
        <f t="shared" si="41"/>
        <v>25088427</v>
      </c>
      <c r="C407" s="9">
        <f t="shared" si="41"/>
        <v>16632155</v>
      </c>
      <c r="D407" s="9">
        <f t="shared" si="41"/>
        <v>18280517</v>
      </c>
      <c r="E407" s="9">
        <f t="shared" si="41"/>
        <v>21643360</v>
      </c>
      <c r="F407" s="9">
        <f t="shared" si="41"/>
        <v>29932997</v>
      </c>
      <c r="G407" s="9">
        <f t="shared" si="41"/>
        <v>48940576</v>
      </c>
      <c r="H407" s="9">
        <f t="shared" si="41"/>
        <v>51016267</v>
      </c>
      <c r="I407" s="9">
        <f t="shared" si="41"/>
        <v>56636968</v>
      </c>
      <c r="J407" s="9">
        <f t="shared" si="41"/>
        <v>60589887</v>
      </c>
      <c r="K407" s="9">
        <f t="shared" si="41"/>
        <v>80965712</v>
      </c>
      <c r="L407" s="9">
        <f t="shared" si="41"/>
        <v>82467836</v>
      </c>
      <c r="M407" s="9">
        <f t="shared" si="41"/>
        <v>85127764</v>
      </c>
      <c r="N407" s="9">
        <f t="shared" si="41"/>
        <v>79639564</v>
      </c>
      <c r="O407" s="9" t="str">
        <f t="shared" si="41"/>
        <v/>
      </c>
      <c r="P407" s="7"/>
      <c r="Q407" s="10" t="s">
        <v>49</v>
      </c>
    </row>
    <row r="408" spans="1:17" x14ac:dyDescent="0.3">
      <c r="B408" s="9">
        <f t="shared" ref="B408:M408" si="42">IFERROR(VLOOKUP($B$404,$4:$126,MATCH($Q408&amp;"/"&amp;B$348,$2:$2,0),FALSE),"")</f>
        <v>17733297</v>
      </c>
      <c r="C408" s="9">
        <f t="shared" si="42"/>
        <v>19189030.760000002</v>
      </c>
      <c r="D408" s="9">
        <f t="shared" si="42"/>
        <v>21612698.350000001</v>
      </c>
      <c r="E408" s="9">
        <f t="shared" si="42"/>
        <v>24393114.289999999</v>
      </c>
      <c r="F408" s="9">
        <f t="shared" si="42"/>
        <v>34355083.479999997</v>
      </c>
      <c r="G408" s="9">
        <f t="shared" si="42"/>
        <v>57710543.289999999</v>
      </c>
      <c r="H408" s="9">
        <f t="shared" si="42"/>
        <v>62830543.280000001</v>
      </c>
      <c r="I408" s="9">
        <f t="shared" si="42"/>
        <v>66266620.100000001</v>
      </c>
      <c r="J408" s="9">
        <f t="shared" si="42"/>
        <v>70002767.840000004</v>
      </c>
      <c r="K408" s="9">
        <f t="shared" si="42"/>
        <v>88821472.719999999</v>
      </c>
      <c r="L408" s="9">
        <f t="shared" si="42"/>
        <v>94656980.590000004</v>
      </c>
      <c r="M408" s="9">
        <f t="shared" si="42"/>
        <v>93719390.659999996</v>
      </c>
      <c r="N408" s="9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>87577252.549999997</v>
      </c>
      <c r="O408" s="9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>81163618</v>
      </c>
      <c r="P408" s="7">
        <f>RATE(M$348-B$348,,-B408,M408)</f>
        <v>0.1634049471750767</v>
      </c>
      <c r="Q408" s="10" t="s">
        <v>50</v>
      </c>
    </row>
    <row r="409" spans="1:17" x14ac:dyDescent="0.3">
      <c r="A409" s="95"/>
      <c r="B409" s="13">
        <f t="shared" ref="B409:M409" si="43">+B408/B$402</f>
        <v>0.44158118027620163</v>
      </c>
      <c r="C409" s="13">
        <f t="shared" si="43"/>
        <v>0.4317821610128556</v>
      </c>
      <c r="D409" s="13">
        <f t="shared" si="43"/>
        <v>0.45116578014408232</v>
      </c>
      <c r="E409" s="13">
        <f t="shared" si="43"/>
        <v>0.4407793982769897</v>
      </c>
      <c r="F409" s="13">
        <f t="shared" si="43"/>
        <v>0.47849328618460385</v>
      </c>
      <c r="G409" s="13">
        <f t="shared" si="43"/>
        <v>0.19992187156602947</v>
      </c>
      <c r="H409" s="13">
        <f t="shared" si="43"/>
        <v>0.19248961291196975</v>
      </c>
      <c r="I409" s="13">
        <f t="shared" si="43"/>
        <v>0.20136753495087914</v>
      </c>
      <c r="J409" s="13">
        <f t="shared" si="43"/>
        <v>0.19872017150407009</v>
      </c>
      <c r="K409" s="13">
        <f t="shared" si="43"/>
        <v>0.24652186042529792</v>
      </c>
      <c r="L409" s="13">
        <f t="shared" si="43"/>
        <v>0.25326850494897896</v>
      </c>
      <c r="M409" s="13">
        <f t="shared" si="43"/>
        <v>0.24950754976796979</v>
      </c>
      <c r="N409" s="13">
        <f>+N408/N$402</f>
        <v>0.16733835487427443</v>
      </c>
      <c r="O409" s="13">
        <f>+O408/O$402</f>
        <v>0.15640962908797734</v>
      </c>
      <c r="P409" s="7">
        <f>RATE(M$348-B$348,,-B409,M409)</f>
        <v>-5.0573839447996927E-2</v>
      </c>
      <c r="Q409" s="12" t="s">
        <v>51</v>
      </c>
    </row>
    <row r="410" spans="1:17" x14ac:dyDescent="0.3">
      <c r="A410" s="95"/>
      <c r="B410" s="194" t="s">
        <v>920</v>
      </c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47"/>
      <c r="P410" s="7"/>
      <c r="Q410" s="3"/>
    </row>
    <row r="411" spans="1:17" x14ac:dyDescent="0.3">
      <c r="B411" s="9">
        <f t="shared" ref="B411:O413" si="44">IFERROR(VLOOKUP($B$410,$4:$126,MATCH($Q411&amp;"/"&amp;B$348,$2:$2,0),FALSE),"")</f>
        <v>35647277</v>
      </c>
      <c r="C411" s="9">
        <f t="shared" si="44"/>
        <v>19987225</v>
      </c>
      <c r="D411" s="9">
        <f t="shared" si="44"/>
        <v>23098798</v>
      </c>
      <c r="E411" s="9">
        <f t="shared" si="44"/>
        <v>27150028</v>
      </c>
      <c r="F411" s="9">
        <f t="shared" si="44"/>
        <v>32326107</v>
      </c>
      <c r="G411" s="9">
        <f t="shared" si="44"/>
        <v>39148063</v>
      </c>
      <c r="H411" s="9">
        <f t="shared" si="44"/>
        <v>63401506</v>
      </c>
      <c r="I411" s="9">
        <f t="shared" si="44"/>
        <v>77899999</v>
      </c>
      <c r="J411" s="9">
        <f t="shared" si="44"/>
        <v>105159296</v>
      </c>
      <c r="K411" s="9">
        <f t="shared" si="44"/>
        <v>96938825</v>
      </c>
      <c r="L411" s="9">
        <f t="shared" si="44"/>
        <v>116132573</v>
      </c>
      <c r="M411" s="9">
        <f t="shared" si="44"/>
        <v>105562967</v>
      </c>
      <c r="N411" s="9">
        <f t="shared" si="44"/>
        <v>128994272</v>
      </c>
      <c r="O411" s="9">
        <f t="shared" si="44"/>
        <v>115529009</v>
      </c>
      <c r="P411" s="7"/>
      <c r="Q411" s="10" t="s">
        <v>47</v>
      </c>
    </row>
    <row r="412" spans="1:17" x14ac:dyDescent="0.3">
      <c r="B412" s="9">
        <f t="shared" si="44"/>
        <v>38459816</v>
      </c>
      <c r="C412" s="9">
        <f t="shared" si="44"/>
        <v>19189682</v>
      </c>
      <c r="D412" s="9">
        <f t="shared" si="44"/>
        <v>22517562</v>
      </c>
      <c r="E412" s="9">
        <f t="shared" si="44"/>
        <v>25918847</v>
      </c>
      <c r="F412" s="9">
        <f t="shared" si="44"/>
        <v>33549370</v>
      </c>
      <c r="G412" s="9">
        <f t="shared" si="44"/>
        <v>200245258</v>
      </c>
      <c r="H412" s="9">
        <f t="shared" si="44"/>
        <v>65542079</v>
      </c>
      <c r="I412" s="9">
        <f t="shared" si="44"/>
        <v>81863827</v>
      </c>
      <c r="J412" s="9">
        <f t="shared" si="44"/>
        <v>105286828</v>
      </c>
      <c r="K412" s="9">
        <f t="shared" si="44"/>
        <v>98438451</v>
      </c>
      <c r="L412" s="9">
        <f t="shared" si="44"/>
        <v>111953099</v>
      </c>
      <c r="M412" s="9">
        <f t="shared" si="44"/>
        <v>107238071</v>
      </c>
      <c r="N412" s="9">
        <f t="shared" si="44"/>
        <v>131053510</v>
      </c>
      <c r="O412" s="9" t="str">
        <f t="shared" si="44"/>
        <v/>
      </c>
      <c r="P412" s="7"/>
      <c r="Q412" s="10" t="s">
        <v>48</v>
      </c>
    </row>
    <row r="413" spans="1:17" x14ac:dyDescent="0.3">
      <c r="B413" s="9">
        <f t="shared" si="44"/>
        <v>37965451</v>
      </c>
      <c r="C413" s="9">
        <f t="shared" si="44"/>
        <v>19688115</v>
      </c>
      <c r="D413" s="9">
        <f t="shared" si="44"/>
        <v>22895903</v>
      </c>
      <c r="E413" s="9">
        <f t="shared" si="44"/>
        <v>27007957</v>
      </c>
      <c r="F413" s="9">
        <f t="shared" si="44"/>
        <v>36884199</v>
      </c>
      <c r="G413" s="9">
        <f t="shared" si="44"/>
        <v>242226983</v>
      </c>
      <c r="H413" s="9">
        <f t="shared" si="44"/>
        <v>65249425</v>
      </c>
      <c r="I413" s="9">
        <f t="shared" si="44"/>
        <v>80698149</v>
      </c>
      <c r="J413" s="9">
        <f t="shared" si="44"/>
        <v>109308851</v>
      </c>
      <c r="K413" s="9">
        <f t="shared" si="44"/>
        <v>99967784</v>
      </c>
      <c r="L413" s="9">
        <f t="shared" si="44"/>
        <v>125007166</v>
      </c>
      <c r="M413" s="9">
        <f t="shared" si="44"/>
        <v>97562475</v>
      </c>
      <c r="N413" s="9">
        <f t="shared" si="44"/>
        <v>127216517</v>
      </c>
      <c r="O413" s="9" t="str">
        <f t="shared" si="44"/>
        <v/>
      </c>
      <c r="P413" s="7"/>
      <c r="Q413" s="10" t="s">
        <v>49</v>
      </c>
    </row>
    <row r="414" spans="1:17" x14ac:dyDescent="0.3">
      <c r="B414" s="9">
        <f t="shared" ref="B414:M414" si="45">IFERROR(VLOOKUP($B$410,$4:$126,MATCH($Q414&amp;"/"&amp;B$348,$2:$2,0),FALSE),"")</f>
        <v>21675745</v>
      </c>
      <c r="C414" s="9">
        <f t="shared" si="45"/>
        <v>23570016.670000002</v>
      </c>
      <c r="D414" s="9">
        <f t="shared" si="45"/>
        <v>27369326.57</v>
      </c>
      <c r="E414" s="9">
        <f t="shared" si="45"/>
        <v>30479086.079999998</v>
      </c>
      <c r="F414" s="9">
        <f t="shared" si="45"/>
        <v>41024700.43</v>
      </c>
      <c r="G414" s="9">
        <f t="shared" si="45"/>
        <v>200798277.47999999</v>
      </c>
      <c r="H414" s="9">
        <f t="shared" si="45"/>
        <v>92014800.829999998</v>
      </c>
      <c r="I414" s="9">
        <f t="shared" si="45"/>
        <v>101131036.06</v>
      </c>
      <c r="J414" s="9">
        <f t="shared" si="45"/>
        <v>113818110.31</v>
      </c>
      <c r="K414" s="9">
        <f t="shared" si="45"/>
        <v>112106958.88</v>
      </c>
      <c r="L414" s="9">
        <f t="shared" si="45"/>
        <v>123751687.94</v>
      </c>
      <c r="M414" s="9">
        <f t="shared" si="45"/>
        <v>112917155.70999999</v>
      </c>
      <c r="N414" s="9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>123382648.81999999</v>
      </c>
      <c r="O414" s="9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>115529009</v>
      </c>
      <c r="P414" s="7">
        <f>RATE(M$348-B$348,,-B414,M414)</f>
        <v>0.16188288457669417</v>
      </c>
      <c r="Q414" s="10" t="s">
        <v>50</v>
      </c>
    </row>
    <row r="415" spans="1:17" x14ac:dyDescent="0.3">
      <c r="B415" s="13">
        <f t="shared" ref="B415:M415" si="46">+B414/B$402</f>
        <v>0.53975304538496005</v>
      </c>
      <c r="C415" s="13">
        <f t="shared" si="46"/>
        <v>0.53036095778719938</v>
      </c>
      <c r="D415" s="13">
        <f t="shared" si="46"/>
        <v>0.57133558124047057</v>
      </c>
      <c r="E415" s="13">
        <f t="shared" si="46"/>
        <v>0.55075186639380813</v>
      </c>
      <c r="F415" s="13">
        <f t="shared" si="46"/>
        <v>0.57138687306399272</v>
      </c>
      <c r="G415" s="13">
        <f t="shared" si="46"/>
        <v>0.69560889834826067</v>
      </c>
      <c r="H415" s="13">
        <f t="shared" si="46"/>
        <v>0.28189941498686166</v>
      </c>
      <c r="I415" s="13">
        <f t="shared" si="46"/>
        <v>0.30731169641215289</v>
      </c>
      <c r="J415" s="13">
        <f t="shared" si="46"/>
        <v>0.32310085870845145</v>
      </c>
      <c r="K415" s="13">
        <f t="shared" si="46"/>
        <v>0.31115016699669029</v>
      </c>
      <c r="L415" s="13">
        <f t="shared" si="46"/>
        <v>0.33111562183917309</v>
      </c>
      <c r="M415" s="13">
        <f t="shared" si="46"/>
        <v>0.3006174351920442</v>
      </c>
      <c r="N415" s="13">
        <f>+N414/N$402</f>
        <v>0.23575356468029707</v>
      </c>
      <c r="O415" s="13">
        <f>+O414/O$402</f>
        <v>0.22263484418094318</v>
      </c>
      <c r="P415" s="7">
        <f>RATE(M$348-B$348,,-B415,M415)</f>
        <v>-5.1815957295620843E-2</v>
      </c>
      <c r="Q415" s="12" t="s">
        <v>51</v>
      </c>
    </row>
    <row r="416" spans="1:17" x14ac:dyDescent="0.3">
      <c r="B416" s="198" t="s">
        <v>30</v>
      </c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  <c r="M416" s="198"/>
      <c r="N416" s="198"/>
      <c r="O416" s="148"/>
      <c r="P416" s="7"/>
      <c r="Q416" s="3"/>
    </row>
    <row r="417" spans="2:17" x14ac:dyDescent="0.3">
      <c r="B417" s="9">
        <f t="shared" ref="B417:O419" si="47">IFERROR(VLOOKUP($B$416,$4:$126,MATCH($Q417&amp;"/"&amp;B$348,$2:$2,0),FALSE),"")</f>
        <v>7336569</v>
      </c>
      <c r="C417" s="9">
        <f t="shared" si="47"/>
        <v>157329</v>
      </c>
      <c r="D417" s="9">
        <f t="shared" si="47"/>
        <v>17987</v>
      </c>
      <c r="E417" s="9">
        <f t="shared" si="47"/>
        <v>3197</v>
      </c>
      <c r="F417" s="9">
        <f t="shared" si="47"/>
        <v>7407</v>
      </c>
      <c r="G417" s="9">
        <f t="shared" si="47"/>
        <v>22</v>
      </c>
      <c r="H417" s="9">
        <f t="shared" si="47"/>
        <v>3228136</v>
      </c>
      <c r="I417" s="9">
        <f t="shared" si="47"/>
        <v>10583314</v>
      </c>
      <c r="J417" s="9">
        <f t="shared" si="47"/>
        <v>32098071</v>
      </c>
      <c r="K417" s="9">
        <f t="shared" si="47"/>
        <v>19889980</v>
      </c>
      <c r="L417" s="9">
        <f t="shared" si="47"/>
        <v>28465722</v>
      </c>
      <c r="M417" s="9">
        <f t="shared" si="47"/>
        <v>12702856</v>
      </c>
      <c r="N417" s="9">
        <f t="shared" si="47"/>
        <v>30532114</v>
      </c>
      <c r="O417" s="9">
        <f t="shared" si="47"/>
        <v>23204083</v>
      </c>
      <c r="P417" s="7"/>
      <c r="Q417" s="10" t="s">
        <v>47</v>
      </c>
    </row>
    <row r="418" spans="2:17" x14ac:dyDescent="0.3">
      <c r="B418" s="9">
        <f t="shared" si="47"/>
        <v>10311072</v>
      </c>
      <c r="C418" s="9">
        <f t="shared" si="47"/>
        <v>103493</v>
      </c>
      <c r="D418" s="9">
        <f t="shared" si="47"/>
        <v>0</v>
      </c>
      <c r="E418" s="9">
        <f t="shared" si="47"/>
        <v>39</v>
      </c>
      <c r="F418" s="9">
        <f t="shared" si="47"/>
        <v>442</v>
      </c>
      <c r="G418" s="9">
        <f t="shared" si="47"/>
        <v>143332789</v>
      </c>
      <c r="H418" s="9">
        <f t="shared" si="47"/>
        <v>7184521</v>
      </c>
      <c r="I418" s="9">
        <f t="shared" si="47"/>
        <v>16735857</v>
      </c>
      <c r="J418" s="9">
        <f t="shared" si="47"/>
        <v>33624247</v>
      </c>
      <c r="K418" s="9">
        <f t="shared" si="47"/>
        <v>24368403</v>
      </c>
      <c r="L418" s="9">
        <f t="shared" si="47"/>
        <v>28867845</v>
      </c>
      <c r="M418" s="9">
        <f t="shared" si="47"/>
        <v>17258684</v>
      </c>
      <c r="N418" s="9">
        <f t="shared" si="47"/>
        <v>49487022</v>
      </c>
      <c r="O418" s="9" t="str">
        <f t="shared" si="47"/>
        <v/>
      </c>
      <c r="P418" s="7"/>
      <c r="Q418" s="10" t="s">
        <v>48</v>
      </c>
    </row>
    <row r="419" spans="2:17" x14ac:dyDescent="0.3">
      <c r="B419" s="9">
        <f t="shared" si="47"/>
        <v>5693294</v>
      </c>
      <c r="C419" s="9">
        <f t="shared" si="47"/>
        <v>11681</v>
      </c>
      <c r="D419" s="9">
        <f t="shared" si="47"/>
        <v>0</v>
      </c>
      <c r="E419" s="9">
        <f t="shared" si="47"/>
        <v>48</v>
      </c>
      <c r="F419" s="9">
        <f t="shared" si="47"/>
        <v>21136</v>
      </c>
      <c r="G419" s="9">
        <f t="shared" si="47"/>
        <v>186157179</v>
      </c>
      <c r="H419" s="9">
        <f t="shared" si="47"/>
        <v>5663426</v>
      </c>
      <c r="I419" s="9">
        <f t="shared" si="47"/>
        <v>13437416</v>
      </c>
      <c r="J419" s="9">
        <f t="shared" si="47"/>
        <v>36653081</v>
      </c>
      <c r="K419" s="9">
        <f t="shared" si="47"/>
        <v>17245092</v>
      </c>
      <c r="L419" s="9">
        <f t="shared" si="47"/>
        <v>40717717</v>
      </c>
      <c r="M419" s="9">
        <f t="shared" si="47"/>
        <v>10287283</v>
      </c>
      <c r="N419" s="9">
        <f t="shared" si="47"/>
        <v>45184216</v>
      </c>
      <c r="O419" s="9" t="str">
        <f t="shared" si="47"/>
        <v/>
      </c>
      <c r="P419" s="7"/>
      <c r="Q419" s="10" t="s">
        <v>49</v>
      </c>
    </row>
    <row r="420" spans="2:17" x14ac:dyDescent="0.3">
      <c r="B420" s="9">
        <f t="shared" ref="B420:M420" si="48">IFERROR(VLOOKUP($B$416,$4:$126,MATCH($Q420&amp;"/"&amp;B$348,$2:$2,0),FALSE),"")</f>
        <v>167995</v>
      </c>
      <c r="C420" s="9">
        <f t="shared" si="48"/>
        <v>10212.02</v>
      </c>
      <c r="D420" s="9">
        <f t="shared" si="48"/>
        <v>0</v>
      </c>
      <c r="E420" s="9">
        <f t="shared" si="48"/>
        <v>2173.4699999999998</v>
      </c>
      <c r="F420" s="9">
        <f t="shared" si="48"/>
        <v>0</v>
      </c>
      <c r="G420" s="9">
        <f t="shared" si="48"/>
        <v>135143340.84999999</v>
      </c>
      <c r="H420" s="9">
        <f t="shared" si="48"/>
        <v>19640390.369999997</v>
      </c>
      <c r="I420" s="9">
        <f t="shared" si="48"/>
        <v>23722573.16</v>
      </c>
      <c r="J420" s="9">
        <f t="shared" si="48"/>
        <v>31452916.379999999</v>
      </c>
      <c r="K420" s="9">
        <f t="shared" si="48"/>
        <v>21104091.969999999</v>
      </c>
      <c r="L420" s="9">
        <f t="shared" si="48"/>
        <v>26671360.57</v>
      </c>
      <c r="M420" s="9">
        <f t="shared" si="48"/>
        <v>15869746.120000001</v>
      </c>
      <c r="N420" s="9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>20881603.199999999</v>
      </c>
      <c r="O420" s="9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>23204083</v>
      </c>
      <c r="P420" s="7" t="e">
        <f>RATE(M$348-B$348,,-B420,M420)</f>
        <v>#NUM!</v>
      </c>
      <c r="Q420" s="10" t="s">
        <v>50</v>
      </c>
    </row>
    <row r="421" spans="2:17" x14ac:dyDescent="0.3">
      <c r="B421" s="13">
        <f t="shared" ref="B421:M421" si="49">+B420/B$402</f>
        <v>4.1832847202920298E-3</v>
      </c>
      <c r="C421" s="13">
        <f t="shared" si="49"/>
        <v>2.2978586667847425E-4</v>
      </c>
      <c r="D421" s="13">
        <f t="shared" si="49"/>
        <v>0</v>
      </c>
      <c r="E421" s="13">
        <f t="shared" si="49"/>
        <v>3.9274230726899484E-5</v>
      </c>
      <c r="F421" s="13">
        <f t="shared" si="49"/>
        <v>0</v>
      </c>
      <c r="G421" s="13">
        <f t="shared" si="49"/>
        <v>0.46816592068194068</v>
      </c>
      <c r="H421" s="13">
        <f t="shared" si="49"/>
        <v>6.0170912782234312E-2</v>
      </c>
      <c r="I421" s="13">
        <f t="shared" si="49"/>
        <v>7.2086913029703284E-2</v>
      </c>
      <c r="J421" s="13">
        <f t="shared" si="49"/>
        <v>8.9286882936152986E-2</v>
      </c>
      <c r="K421" s="13">
        <f t="shared" si="49"/>
        <v>5.8573899482973923E-2</v>
      </c>
      <c r="L421" s="13">
        <f t="shared" si="49"/>
        <v>7.1363100475155844E-2</v>
      </c>
      <c r="M421" s="13">
        <f t="shared" si="49"/>
        <v>4.2249756874816476E-2</v>
      </c>
      <c r="N421" s="13">
        <f>+N420/N$402</f>
        <v>3.9899551822893814E-2</v>
      </c>
      <c r="O421" s="13">
        <f>+O420/O$402</f>
        <v>4.4716365593222326E-2</v>
      </c>
      <c r="P421" s="7">
        <f>RATE(M$348-B$348,,-B421,M421)</f>
        <v>0.23395867994940087</v>
      </c>
      <c r="Q421" s="12" t="s">
        <v>51</v>
      </c>
    </row>
    <row r="422" spans="2:17" x14ac:dyDescent="0.3">
      <c r="B422" s="194" t="s">
        <v>31</v>
      </c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47"/>
      <c r="P422" s="7"/>
      <c r="Q422" s="3"/>
    </row>
    <row r="423" spans="2:17" x14ac:dyDescent="0.3">
      <c r="B423" s="9">
        <f t="shared" ref="B423:O425" si="50">IFERROR(VLOOKUP($B$422,$4:$126,MATCH($Q423&amp;"/"&amp;B$348,$2:$2,0),FALSE),"")</f>
        <v>734061</v>
      </c>
      <c r="C423" s="9">
        <f t="shared" si="50"/>
        <v>0</v>
      </c>
      <c r="D423" s="9">
        <f t="shared" si="50"/>
        <v>0</v>
      </c>
      <c r="E423" s="9">
        <f t="shared" si="50"/>
        <v>0</v>
      </c>
      <c r="F423" s="9">
        <f t="shared" si="50"/>
        <v>0</v>
      </c>
      <c r="G423" s="9">
        <f t="shared" si="50"/>
        <v>0</v>
      </c>
      <c r="H423" s="9">
        <f t="shared" si="50"/>
        <v>198675242</v>
      </c>
      <c r="I423" s="9">
        <f t="shared" si="50"/>
        <v>176867881</v>
      </c>
      <c r="J423" s="9">
        <f t="shared" si="50"/>
        <v>158572700</v>
      </c>
      <c r="K423" s="9">
        <f t="shared" si="50"/>
        <v>162215555</v>
      </c>
      <c r="L423" s="9">
        <f t="shared" si="50"/>
        <v>137043628</v>
      </c>
      <c r="M423" s="9">
        <f t="shared" si="50"/>
        <v>141891689</v>
      </c>
      <c r="N423" s="9">
        <f t="shared" si="50"/>
        <v>114954030</v>
      </c>
      <c r="O423" s="9">
        <f t="shared" si="50"/>
        <v>222521679</v>
      </c>
      <c r="P423" s="7"/>
      <c r="Q423" s="10" t="s">
        <v>47</v>
      </c>
    </row>
    <row r="424" spans="2:17" x14ac:dyDescent="0.3">
      <c r="B424" s="9">
        <f t="shared" si="50"/>
        <v>0</v>
      </c>
      <c r="C424" s="9">
        <f t="shared" si="50"/>
        <v>0</v>
      </c>
      <c r="D424" s="9">
        <f t="shared" si="50"/>
        <v>0</v>
      </c>
      <c r="E424" s="9">
        <f t="shared" si="50"/>
        <v>0</v>
      </c>
      <c r="F424" s="9">
        <f t="shared" si="50"/>
        <v>0</v>
      </c>
      <c r="G424" s="9">
        <f t="shared" si="50"/>
        <v>0</v>
      </c>
      <c r="H424" s="9">
        <f t="shared" si="50"/>
        <v>198036797</v>
      </c>
      <c r="I424" s="9">
        <f t="shared" si="50"/>
        <v>175000000</v>
      </c>
      <c r="J424" s="9">
        <f t="shared" si="50"/>
        <v>158572700</v>
      </c>
      <c r="K424" s="9">
        <f t="shared" si="50"/>
        <v>160502284</v>
      </c>
      <c r="L424" s="9">
        <f t="shared" si="50"/>
        <v>137013325</v>
      </c>
      <c r="M424" s="9">
        <f t="shared" si="50"/>
        <v>140218194</v>
      </c>
      <c r="N424" s="9">
        <f t="shared" si="50"/>
        <v>122232436</v>
      </c>
      <c r="O424" s="9" t="str">
        <f t="shared" si="50"/>
        <v/>
      </c>
      <c r="P424" s="7"/>
      <c r="Q424" s="10" t="s">
        <v>48</v>
      </c>
    </row>
    <row r="425" spans="2:17" x14ac:dyDescent="0.3">
      <c r="B425" s="9">
        <f t="shared" si="50"/>
        <v>2036947</v>
      </c>
      <c r="C425" s="9">
        <f t="shared" si="50"/>
        <v>0</v>
      </c>
      <c r="D425" s="9">
        <f t="shared" si="50"/>
        <v>0</v>
      </c>
      <c r="E425" s="9">
        <f t="shared" si="50"/>
        <v>0</v>
      </c>
      <c r="F425" s="9">
        <f t="shared" si="50"/>
        <v>0</v>
      </c>
      <c r="G425" s="9">
        <f t="shared" si="50"/>
        <v>0</v>
      </c>
      <c r="H425" s="9">
        <f t="shared" si="50"/>
        <v>197152345</v>
      </c>
      <c r="I425" s="9">
        <f t="shared" si="50"/>
        <v>175000000</v>
      </c>
      <c r="J425" s="9">
        <f t="shared" si="50"/>
        <v>164434178</v>
      </c>
      <c r="K425" s="9">
        <f t="shared" si="50"/>
        <v>157283423</v>
      </c>
      <c r="L425" s="9">
        <f t="shared" si="50"/>
        <v>126955935</v>
      </c>
      <c r="M425" s="9">
        <f t="shared" si="50"/>
        <v>140144762</v>
      </c>
      <c r="N425" s="9">
        <f t="shared" si="50"/>
        <v>142072785</v>
      </c>
      <c r="O425" s="9" t="str">
        <f t="shared" si="50"/>
        <v/>
      </c>
      <c r="P425" s="7"/>
      <c r="Q425" s="10" t="s">
        <v>49</v>
      </c>
    </row>
    <row r="426" spans="2:17" x14ac:dyDescent="0.3">
      <c r="B426" s="9">
        <f t="shared" ref="B426:M426" si="51">IFERROR(VLOOKUP($B$422,$4:$126,MATCH($Q426&amp;"/"&amp;B$348,$2:$2,0),FALSE),"")</f>
        <v>0</v>
      </c>
      <c r="C426" s="9">
        <f t="shared" si="51"/>
        <v>0</v>
      </c>
      <c r="D426" s="9">
        <f t="shared" si="51"/>
        <v>0</v>
      </c>
      <c r="E426" s="9">
        <f t="shared" si="51"/>
        <v>0</v>
      </c>
      <c r="F426" s="9">
        <f t="shared" si="51"/>
        <v>0</v>
      </c>
      <c r="G426" s="9">
        <f t="shared" si="51"/>
        <v>50000000</v>
      </c>
      <c r="H426" s="9">
        <f t="shared" si="51"/>
        <v>193605311.38999999</v>
      </c>
      <c r="I426" s="9">
        <f t="shared" si="51"/>
        <v>165158800</v>
      </c>
      <c r="J426" s="9">
        <f t="shared" si="51"/>
        <v>156807034.69999999</v>
      </c>
      <c r="K426" s="9">
        <f t="shared" si="51"/>
        <v>145127987.16</v>
      </c>
      <c r="L426" s="9">
        <f t="shared" si="51"/>
        <v>126893493.59</v>
      </c>
      <c r="M426" s="9">
        <f t="shared" si="51"/>
        <v>129193061.48</v>
      </c>
      <c r="N426" s="9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>221502551.21000001</v>
      </c>
      <c r="O426" s="9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>222521679</v>
      </c>
      <c r="P426" s="7" t="e">
        <f>RATE(M$348-B$348,,-B426,M426)</f>
        <v>#NUM!</v>
      </c>
      <c r="Q426" s="10" t="s">
        <v>50</v>
      </c>
    </row>
    <row r="427" spans="2:17" x14ac:dyDescent="0.3">
      <c r="B427" s="13">
        <f t="shared" ref="B427:M427" si="52">+B426/B$402</f>
        <v>0</v>
      </c>
      <c r="C427" s="13">
        <f t="shared" si="52"/>
        <v>0</v>
      </c>
      <c r="D427" s="13">
        <f t="shared" si="52"/>
        <v>0</v>
      </c>
      <c r="E427" s="13">
        <f t="shared" si="52"/>
        <v>0</v>
      </c>
      <c r="F427" s="13">
        <f t="shared" si="52"/>
        <v>0</v>
      </c>
      <c r="G427" s="13">
        <f t="shared" si="52"/>
        <v>0.1732108728914632</v>
      </c>
      <c r="H427" s="13">
        <f t="shared" si="52"/>
        <v>0.5931352730961531</v>
      </c>
      <c r="I427" s="13">
        <f t="shared" si="52"/>
        <v>0.501875912507046</v>
      </c>
      <c r="J427" s="13">
        <f t="shared" si="52"/>
        <v>0.4451355537805356</v>
      </c>
      <c r="K427" s="13">
        <f t="shared" si="52"/>
        <v>0.40279923647793742</v>
      </c>
      <c r="L427" s="13">
        <f t="shared" si="52"/>
        <v>0.33952197935085371</v>
      </c>
      <c r="M427" s="13">
        <f t="shared" si="52"/>
        <v>0.34394850403840094</v>
      </c>
      <c r="N427" s="13">
        <f>+N426/N$402</f>
        <v>0.42323630212964619</v>
      </c>
      <c r="O427" s="13">
        <f>+O426/O$402</f>
        <v>0.42881939142269332</v>
      </c>
      <c r="P427" s="7" t="e">
        <f>RATE(M$348-B$348,,-B427,M427)</f>
        <v>#NUM!</v>
      </c>
      <c r="Q427" s="12" t="s">
        <v>51</v>
      </c>
    </row>
    <row r="428" spans="2:17" x14ac:dyDescent="0.3">
      <c r="B428" s="194" t="s">
        <v>32</v>
      </c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47"/>
      <c r="P428" s="7"/>
      <c r="Q428" s="3"/>
    </row>
    <row r="429" spans="2:17" x14ac:dyDescent="0.3">
      <c r="B429" s="9">
        <f t="shared" ref="B429:O431" si="53">IFERROR(VLOOKUP($B$428,$4:$126,MATCH($Q429&amp;"/"&amp;B$348,$2:$2,0),FALSE),"")</f>
        <v>8070630</v>
      </c>
      <c r="C429" s="9">
        <f t="shared" si="53"/>
        <v>157329</v>
      </c>
      <c r="D429" s="9">
        <f t="shared" si="53"/>
        <v>17987</v>
      </c>
      <c r="E429" s="9">
        <f t="shared" si="53"/>
        <v>3197</v>
      </c>
      <c r="F429" s="9">
        <f t="shared" si="53"/>
        <v>7407</v>
      </c>
      <c r="G429" s="9">
        <f t="shared" si="53"/>
        <v>22</v>
      </c>
      <c r="H429" s="9">
        <f t="shared" si="53"/>
        <v>201903378</v>
      </c>
      <c r="I429" s="9">
        <f t="shared" si="53"/>
        <v>187451195</v>
      </c>
      <c r="J429" s="9">
        <f t="shared" si="53"/>
        <v>190670771</v>
      </c>
      <c r="K429" s="9">
        <f t="shared" si="53"/>
        <v>182105535</v>
      </c>
      <c r="L429" s="9">
        <f t="shared" si="53"/>
        <v>165509350</v>
      </c>
      <c r="M429" s="9">
        <f t="shared" si="53"/>
        <v>154594545</v>
      </c>
      <c r="N429" s="9">
        <f t="shared" si="53"/>
        <v>145486144</v>
      </c>
      <c r="O429" s="9">
        <f t="shared" si="53"/>
        <v>245725762</v>
      </c>
      <c r="P429" s="7"/>
      <c r="Q429" s="10" t="s">
        <v>47</v>
      </c>
    </row>
    <row r="430" spans="2:17" x14ac:dyDescent="0.3">
      <c r="B430" s="9">
        <f t="shared" si="53"/>
        <v>10311072</v>
      </c>
      <c r="C430" s="9">
        <f t="shared" si="53"/>
        <v>103493</v>
      </c>
      <c r="D430" s="9">
        <f t="shared" si="53"/>
        <v>0</v>
      </c>
      <c r="E430" s="9">
        <f t="shared" si="53"/>
        <v>39</v>
      </c>
      <c r="F430" s="9">
        <f t="shared" si="53"/>
        <v>442</v>
      </c>
      <c r="G430" s="9">
        <f t="shared" si="53"/>
        <v>143332789</v>
      </c>
      <c r="H430" s="9">
        <f t="shared" si="53"/>
        <v>205221318</v>
      </c>
      <c r="I430" s="9">
        <f t="shared" si="53"/>
        <v>191735857</v>
      </c>
      <c r="J430" s="9">
        <f t="shared" si="53"/>
        <v>192196947</v>
      </c>
      <c r="K430" s="9">
        <f t="shared" si="53"/>
        <v>184870687</v>
      </c>
      <c r="L430" s="9">
        <f t="shared" si="53"/>
        <v>165881170</v>
      </c>
      <c r="M430" s="9">
        <f t="shared" si="53"/>
        <v>157476878</v>
      </c>
      <c r="N430" s="9">
        <f t="shared" si="53"/>
        <v>171719458</v>
      </c>
      <c r="O430" s="9" t="str">
        <f t="shared" si="53"/>
        <v/>
      </c>
      <c r="P430" s="7"/>
      <c r="Q430" s="10" t="s">
        <v>48</v>
      </c>
    </row>
    <row r="431" spans="2:17" x14ac:dyDescent="0.3">
      <c r="B431" s="9">
        <f t="shared" si="53"/>
        <v>7730241</v>
      </c>
      <c r="C431" s="9">
        <f t="shared" si="53"/>
        <v>11681</v>
      </c>
      <c r="D431" s="9">
        <f t="shared" si="53"/>
        <v>0</v>
      </c>
      <c r="E431" s="9">
        <f t="shared" si="53"/>
        <v>48</v>
      </c>
      <c r="F431" s="9">
        <f t="shared" si="53"/>
        <v>21136</v>
      </c>
      <c r="G431" s="9">
        <f t="shared" si="53"/>
        <v>186157179</v>
      </c>
      <c r="H431" s="9">
        <f t="shared" si="53"/>
        <v>202815771</v>
      </c>
      <c r="I431" s="9">
        <f t="shared" si="53"/>
        <v>188437416</v>
      </c>
      <c r="J431" s="9">
        <f t="shared" si="53"/>
        <v>201087259</v>
      </c>
      <c r="K431" s="9">
        <f t="shared" si="53"/>
        <v>174528515</v>
      </c>
      <c r="L431" s="9">
        <f t="shared" si="53"/>
        <v>167673652</v>
      </c>
      <c r="M431" s="9">
        <f t="shared" si="53"/>
        <v>150432045</v>
      </c>
      <c r="N431" s="9">
        <f t="shared" si="53"/>
        <v>187257001</v>
      </c>
      <c r="O431" s="9" t="str">
        <f t="shared" si="53"/>
        <v/>
      </c>
      <c r="P431" s="7"/>
      <c r="Q431" s="10" t="s">
        <v>49</v>
      </c>
    </row>
    <row r="432" spans="2:17" x14ac:dyDescent="0.3">
      <c r="B432" s="9">
        <f t="shared" ref="B432:M432" si="54">IFERROR(VLOOKUP($B$428,$4:$126,MATCH($Q432&amp;"/"&amp;B$348,$2:$2,0),FALSE),"")</f>
        <v>167995</v>
      </c>
      <c r="C432" s="9">
        <f t="shared" si="54"/>
        <v>10212.02</v>
      </c>
      <c r="D432" s="9">
        <f t="shared" si="54"/>
        <v>0</v>
      </c>
      <c r="E432" s="9">
        <f t="shared" si="54"/>
        <v>2173.4699999999998</v>
      </c>
      <c r="F432" s="9">
        <f t="shared" si="54"/>
        <v>0</v>
      </c>
      <c r="G432" s="9">
        <f t="shared" si="54"/>
        <v>185143340.84999999</v>
      </c>
      <c r="H432" s="9">
        <f t="shared" si="54"/>
        <v>213245701.75999999</v>
      </c>
      <c r="I432" s="9">
        <f t="shared" si="54"/>
        <v>188881373.16</v>
      </c>
      <c r="J432" s="9">
        <f t="shared" si="54"/>
        <v>188259951.07999998</v>
      </c>
      <c r="K432" s="9">
        <f t="shared" si="54"/>
        <v>166232079.13</v>
      </c>
      <c r="L432" s="9">
        <f t="shared" si="54"/>
        <v>153564854.16</v>
      </c>
      <c r="M432" s="9">
        <f t="shared" si="54"/>
        <v>145062807.59999999</v>
      </c>
      <c r="N432" s="9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>242384154.41</v>
      </c>
      <c r="O432" s="9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>245725762</v>
      </c>
      <c r="P432" s="7" t="e">
        <f>RATE(M$348-B$348,,-B432,M432)</f>
        <v>#NUM!</v>
      </c>
      <c r="Q432" s="10" t="s">
        <v>50</v>
      </c>
    </row>
    <row r="433" spans="1:17" s="98" customFormat="1" x14ac:dyDescent="0.3">
      <c r="A433" s="97"/>
      <c r="B433" s="14">
        <f t="shared" ref="B433:N433" si="55">+B432/B$457</f>
        <v>1.0036337402074096E-2</v>
      </c>
      <c r="C433" s="14">
        <f t="shared" si="55"/>
        <v>5.4492224451045766E-4</v>
      </c>
      <c r="D433" s="14">
        <f t="shared" si="55"/>
        <v>0</v>
      </c>
      <c r="E433" s="14">
        <f t="shared" si="55"/>
        <v>1.0113582294448578E-4</v>
      </c>
      <c r="F433" s="14">
        <f t="shared" si="55"/>
        <v>0</v>
      </c>
      <c r="G433" s="14">
        <f t="shared" si="55"/>
        <v>6.4328439366397818</v>
      </c>
      <c r="H433" s="14">
        <f t="shared" si="55"/>
        <v>6.9275638800795933</v>
      </c>
      <c r="I433" s="14">
        <f t="shared" si="55"/>
        <v>5.0571405026842395</v>
      </c>
      <c r="J433" s="14">
        <f t="shared" si="55"/>
        <v>3.4107431670543948</v>
      </c>
      <c r="K433" s="14">
        <f t="shared" si="55"/>
        <v>2.2066327554963241</v>
      </c>
      <c r="L433" s="14">
        <f t="shared" si="55"/>
        <v>1.8102487287675515</v>
      </c>
      <c r="M433" s="14">
        <f t="shared" si="55"/>
        <v>1.5475205235547767</v>
      </c>
      <c r="N433" s="14">
        <f t="shared" si="55"/>
        <v>2.5050361800903564</v>
      </c>
      <c r="O433" s="14">
        <f t="shared" ref="O433" si="56">+O432/O$457</f>
        <v>2.466065221259031</v>
      </c>
      <c r="P433" s="7" t="e">
        <f>RATE(M$348-B$348,,-B433,M433)</f>
        <v>#NUM!</v>
      </c>
      <c r="Q433" s="15" t="s">
        <v>52</v>
      </c>
    </row>
    <row r="434" spans="1:17" x14ac:dyDescent="0.3">
      <c r="A434" s="95"/>
      <c r="B434" s="194" t="s">
        <v>930</v>
      </c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47"/>
      <c r="P434" s="7"/>
      <c r="Q434" s="3"/>
    </row>
    <row r="435" spans="1:17" x14ac:dyDescent="0.3">
      <c r="B435" s="9">
        <f t="shared" ref="B435:O437" si="57">IFERROR(VLOOKUP($B$434,$4:$126,MATCH($Q435&amp;"/"&amp;B$348,$2:$2,0),FALSE),"")</f>
        <v>1964504</v>
      </c>
      <c r="C435" s="9">
        <f t="shared" si="57"/>
        <v>1645478</v>
      </c>
      <c r="D435" s="9">
        <f t="shared" si="57"/>
        <v>2055645</v>
      </c>
      <c r="E435" s="9">
        <f t="shared" si="57"/>
        <v>2779106</v>
      </c>
      <c r="F435" s="9">
        <f t="shared" si="57"/>
        <v>3466348</v>
      </c>
      <c r="G435" s="9">
        <f t="shared" si="57"/>
        <v>3937988</v>
      </c>
      <c r="H435" s="9">
        <f t="shared" si="57"/>
        <v>203768337</v>
      </c>
      <c r="I435" s="9">
        <f t="shared" si="57"/>
        <v>198045037</v>
      </c>
      <c r="J435" s="9">
        <f t="shared" si="57"/>
        <v>179787039</v>
      </c>
      <c r="K435" s="9">
        <f t="shared" si="57"/>
        <v>184762968</v>
      </c>
      <c r="L435" s="9">
        <f t="shared" si="57"/>
        <v>159736508</v>
      </c>
      <c r="M435" s="9">
        <f t="shared" si="57"/>
        <v>165305299</v>
      </c>
      <c r="N435" s="9">
        <f t="shared" si="57"/>
        <v>180384802</v>
      </c>
      <c r="O435" s="9">
        <f t="shared" si="57"/>
        <v>288779137</v>
      </c>
      <c r="P435" s="7"/>
      <c r="Q435" s="10" t="s">
        <v>47</v>
      </c>
    </row>
    <row r="436" spans="1:17" x14ac:dyDescent="0.3">
      <c r="B436" s="9">
        <f t="shared" si="57"/>
        <v>1320633</v>
      </c>
      <c r="C436" s="9">
        <f t="shared" si="57"/>
        <v>1734554</v>
      </c>
      <c r="D436" s="9">
        <f t="shared" si="57"/>
        <v>2178462</v>
      </c>
      <c r="E436" s="9">
        <f t="shared" si="57"/>
        <v>2940658</v>
      </c>
      <c r="F436" s="9">
        <f t="shared" si="57"/>
        <v>3579215</v>
      </c>
      <c r="G436" s="9">
        <f t="shared" si="57"/>
        <v>4495302</v>
      </c>
      <c r="H436" s="9">
        <f t="shared" si="57"/>
        <v>203221729</v>
      </c>
      <c r="I436" s="9">
        <f t="shared" si="57"/>
        <v>196292883</v>
      </c>
      <c r="J436" s="9">
        <f t="shared" si="57"/>
        <v>179964757</v>
      </c>
      <c r="K436" s="9">
        <f t="shared" si="57"/>
        <v>183036810</v>
      </c>
      <c r="L436" s="9">
        <f t="shared" si="57"/>
        <v>159849864</v>
      </c>
      <c r="M436" s="9">
        <f t="shared" si="57"/>
        <v>164604689</v>
      </c>
      <c r="N436" s="9">
        <f t="shared" si="57"/>
        <v>188479607</v>
      </c>
      <c r="O436" s="9" t="str">
        <f t="shared" si="57"/>
        <v/>
      </c>
      <c r="P436" s="7"/>
      <c r="Q436" s="10" t="s">
        <v>48</v>
      </c>
    </row>
    <row r="437" spans="1:17" x14ac:dyDescent="0.3">
      <c r="B437" s="9">
        <f t="shared" si="57"/>
        <v>3449132</v>
      </c>
      <c r="C437" s="9">
        <f t="shared" si="57"/>
        <v>1847839</v>
      </c>
      <c r="D437" s="9">
        <f t="shared" si="57"/>
        <v>2339879</v>
      </c>
      <c r="E437" s="9">
        <f t="shared" si="57"/>
        <v>3098066</v>
      </c>
      <c r="F437" s="9">
        <f t="shared" si="57"/>
        <v>3660174</v>
      </c>
      <c r="G437" s="9">
        <f t="shared" si="57"/>
        <v>4658590</v>
      </c>
      <c r="H437" s="9">
        <f t="shared" si="57"/>
        <v>202657837</v>
      </c>
      <c r="I437" s="9">
        <f t="shared" si="57"/>
        <v>196777839</v>
      </c>
      <c r="J437" s="9">
        <f t="shared" si="57"/>
        <v>186429801</v>
      </c>
      <c r="K437" s="9">
        <f t="shared" si="57"/>
        <v>179944242</v>
      </c>
      <c r="L437" s="9">
        <f t="shared" si="57"/>
        <v>149929278</v>
      </c>
      <c r="M437" s="9">
        <f t="shared" si="57"/>
        <v>164763556</v>
      </c>
      <c r="N437" s="9">
        <f t="shared" si="57"/>
        <v>208668379</v>
      </c>
      <c r="O437" s="9" t="str">
        <f t="shared" si="57"/>
        <v/>
      </c>
      <c r="P437" s="7"/>
      <c r="Q437" s="10" t="s">
        <v>49</v>
      </c>
    </row>
    <row r="438" spans="1:17" x14ac:dyDescent="0.3">
      <c r="B438" s="9">
        <f t="shared" ref="B438:M438" si="58">IFERROR(VLOOKUP($B$434,$4:$126,MATCH($Q438&amp;"/"&amp;B$348,$2:$2,0),FALSE),"")</f>
        <v>1583357</v>
      </c>
      <c r="C438" s="9">
        <f t="shared" si="58"/>
        <v>1934904.56</v>
      </c>
      <c r="D438" s="9">
        <f t="shared" si="58"/>
        <v>2576604.85</v>
      </c>
      <c r="E438" s="9">
        <f t="shared" si="58"/>
        <v>3162927.62</v>
      </c>
      <c r="F438" s="9">
        <f t="shared" si="58"/>
        <v>3787672.35</v>
      </c>
      <c r="G438" s="9">
        <f t="shared" si="58"/>
        <v>54859777.649999999</v>
      </c>
      <c r="H438" s="9">
        <f t="shared" si="58"/>
        <v>199337404</v>
      </c>
      <c r="I438" s="9">
        <f t="shared" si="58"/>
        <v>186276164.84</v>
      </c>
      <c r="J438" s="9">
        <f t="shared" si="58"/>
        <v>178846738.22999999</v>
      </c>
      <c r="K438" s="9">
        <f t="shared" si="58"/>
        <v>167962826.52000001</v>
      </c>
      <c r="L438" s="9">
        <f t="shared" si="58"/>
        <v>150171244.25999999</v>
      </c>
      <c r="M438" s="9">
        <f t="shared" si="58"/>
        <v>154332502.05000001</v>
      </c>
      <c r="N438" s="9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>288376650.95999998</v>
      </c>
      <c r="O438" s="9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>288779137</v>
      </c>
      <c r="P438" s="7" t="e">
        <f>RATE(M$348-B$348,,-B438,M438)</f>
        <v>#NUM!</v>
      </c>
      <c r="Q438" s="10" t="s">
        <v>50</v>
      </c>
    </row>
    <row r="439" spans="1:17" x14ac:dyDescent="0.3">
      <c r="B439" s="13">
        <f t="shared" ref="B439:M439" si="59">+B438/B$402</f>
        <v>3.9427561206389641E-2</v>
      </c>
      <c r="C439" s="13">
        <f t="shared" si="59"/>
        <v>4.3538273648086462E-2</v>
      </c>
      <c r="D439" s="13">
        <f t="shared" si="59"/>
        <v>5.3786709944678247E-2</v>
      </c>
      <c r="E439" s="13">
        <f t="shared" si="59"/>
        <v>5.715356049099507E-2</v>
      </c>
      <c r="F439" s="13">
        <f t="shared" si="59"/>
        <v>5.2754224590871555E-2</v>
      </c>
      <c r="G439" s="13">
        <f t="shared" si="59"/>
        <v>0.19004619946776166</v>
      </c>
      <c r="H439" s="13">
        <f t="shared" si="59"/>
        <v>0.61069629087626975</v>
      </c>
      <c r="I439" s="13">
        <f t="shared" si="59"/>
        <v>0.56604625492185656</v>
      </c>
      <c r="J439" s="13">
        <f t="shared" si="59"/>
        <v>0.50770070370990528</v>
      </c>
      <c r="K439" s="13">
        <f t="shared" si="59"/>
        <v>0.46617678369881876</v>
      </c>
      <c r="L439" s="13">
        <f t="shared" si="59"/>
        <v>0.40180498345703813</v>
      </c>
      <c r="M439" s="13">
        <f t="shared" si="59"/>
        <v>0.41087681177691177</v>
      </c>
      <c r="N439" s="13">
        <f>+N438/N$402</f>
        <v>0.55101607952645515</v>
      </c>
      <c r="O439" s="13">
        <f>+O438/O$402</f>
        <v>0.55650350267180293</v>
      </c>
      <c r="P439" s="7">
        <f>RATE(M$348-B$348,,-B439,M439)</f>
        <v>0.23747783507812634</v>
      </c>
      <c r="Q439" s="12" t="s">
        <v>51</v>
      </c>
    </row>
    <row r="440" spans="1:17" x14ac:dyDescent="0.3">
      <c r="B440" s="197" t="s">
        <v>931</v>
      </c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46"/>
      <c r="P440" s="7"/>
      <c r="Q440" s="3"/>
    </row>
    <row r="441" spans="1:17" x14ac:dyDescent="0.3">
      <c r="B441" s="9">
        <f t="shared" ref="B441:O443" si="60">IFERROR(VLOOKUP($B$440,$4:$126,MATCH($Q441&amp;"/"&amp;B$348,$2:$2,0),FALSE),"")</f>
        <v>37611781</v>
      </c>
      <c r="C441" s="9">
        <f t="shared" si="60"/>
        <v>21632703</v>
      </c>
      <c r="D441" s="9">
        <f t="shared" si="60"/>
        <v>25154443</v>
      </c>
      <c r="E441" s="9">
        <f t="shared" si="60"/>
        <v>29929134</v>
      </c>
      <c r="F441" s="9">
        <f t="shared" si="60"/>
        <v>35792455</v>
      </c>
      <c r="G441" s="9">
        <f t="shared" si="60"/>
        <v>43086051</v>
      </c>
      <c r="H441" s="9">
        <f t="shared" si="60"/>
        <v>267169843</v>
      </c>
      <c r="I441" s="9">
        <f t="shared" si="60"/>
        <v>275945036</v>
      </c>
      <c r="J441" s="9">
        <f t="shared" si="60"/>
        <v>284946335</v>
      </c>
      <c r="K441" s="9">
        <f t="shared" si="60"/>
        <v>281701793</v>
      </c>
      <c r="L441" s="9">
        <f t="shared" si="60"/>
        <v>275869081</v>
      </c>
      <c r="M441" s="9">
        <f t="shared" si="60"/>
        <v>270868266</v>
      </c>
      <c r="N441" s="9">
        <f t="shared" si="60"/>
        <v>309379074</v>
      </c>
      <c r="O441" s="9">
        <f t="shared" si="60"/>
        <v>404308146</v>
      </c>
      <c r="P441" s="7"/>
      <c r="Q441" s="10" t="s">
        <v>47</v>
      </c>
    </row>
    <row r="442" spans="1:17" x14ac:dyDescent="0.3">
      <c r="B442" s="9">
        <f t="shared" si="60"/>
        <v>39780449</v>
      </c>
      <c r="C442" s="9">
        <f t="shared" si="60"/>
        <v>20924236</v>
      </c>
      <c r="D442" s="9">
        <f t="shared" si="60"/>
        <v>24696024</v>
      </c>
      <c r="E442" s="9">
        <f t="shared" si="60"/>
        <v>28859505</v>
      </c>
      <c r="F442" s="9">
        <f t="shared" si="60"/>
        <v>37128585</v>
      </c>
      <c r="G442" s="9">
        <f t="shared" si="60"/>
        <v>204740560</v>
      </c>
      <c r="H442" s="9">
        <f t="shared" si="60"/>
        <v>268763808</v>
      </c>
      <c r="I442" s="9">
        <f t="shared" si="60"/>
        <v>278156710</v>
      </c>
      <c r="J442" s="9">
        <f t="shared" si="60"/>
        <v>285251585</v>
      </c>
      <c r="K442" s="9">
        <f t="shared" si="60"/>
        <v>281475261</v>
      </c>
      <c r="L442" s="9">
        <f t="shared" si="60"/>
        <v>271802963</v>
      </c>
      <c r="M442" s="9">
        <f t="shared" si="60"/>
        <v>271842760</v>
      </c>
      <c r="N442" s="9">
        <f t="shared" si="60"/>
        <v>319533117</v>
      </c>
      <c r="O442" s="9" t="str">
        <f t="shared" si="60"/>
        <v/>
      </c>
      <c r="P442" s="7"/>
      <c r="Q442" s="10" t="s">
        <v>48</v>
      </c>
    </row>
    <row r="443" spans="1:17" x14ac:dyDescent="0.3">
      <c r="B443" s="9">
        <f t="shared" si="60"/>
        <v>41414583</v>
      </c>
      <c r="C443" s="9">
        <f t="shared" si="60"/>
        <v>21535954</v>
      </c>
      <c r="D443" s="9">
        <f t="shared" si="60"/>
        <v>25235782</v>
      </c>
      <c r="E443" s="9">
        <f t="shared" si="60"/>
        <v>30106023</v>
      </c>
      <c r="F443" s="9">
        <f t="shared" si="60"/>
        <v>40544373</v>
      </c>
      <c r="G443" s="9">
        <f t="shared" si="60"/>
        <v>246885573</v>
      </c>
      <c r="H443" s="9">
        <f t="shared" si="60"/>
        <v>267907262</v>
      </c>
      <c r="I443" s="9">
        <f t="shared" si="60"/>
        <v>277475988</v>
      </c>
      <c r="J443" s="9">
        <f t="shared" si="60"/>
        <v>295738652</v>
      </c>
      <c r="K443" s="9">
        <f t="shared" si="60"/>
        <v>279912026</v>
      </c>
      <c r="L443" s="9">
        <f t="shared" si="60"/>
        <v>274936444</v>
      </c>
      <c r="M443" s="9">
        <f t="shared" si="60"/>
        <v>262326031</v>
      </c>
      <c r="N443" s="9">
        <f t="shared" si="60"/>
        <v>335884896</v>
      </c>
      <c r="O443" s="9" t="str">
        <f t="shared" si="60"/>
        <v/>
      </c>
      <c r="P443" s="7"/>
      <c r="Q443" s="10" t="s">
        <v>49</v>
      </c>
    </row>
    <row r="444" spans="1:17" x14ac:dyDescent="0.3">
      <c r="B444" s="9">
        <f t="shared" ref="B444:M444" si="61">IFERROR(VLOOKUP($B$440,$4:$126,MATCH($Q444&amp;"/"&amp;B$348,$2:$2,0),FALSE),"")</f>
        <v>23259102</v>
      </c>
      <c r="C444" s="9">
        <f t="shared" si="61"/>
        <v>25504921.23</v>
      </c>
      <c r="D444" s="9">
        <f t="shared" si="61"/>
        <v>29945931.420000002</v>
      </c>
      <c r="E444" s="9">
        <f t="shared" si="61"/>
        <v>33642013.710000001</v>
      </c>
      <c r="F444" s="9">
        <f t="shared" si="61"/>
        <v>44812372.780000001</v>
      </c>
      <c r="G444" s="9">
        <f t="shared" si="61"/>
        <v>255658055.13</v>
      </c>
      <c r="H444" s="9">
        <f t="shared" si="61"/>
        <v>291352204.81999999</v>
      </c>
      <c r="I444" s="9">
        <f t="shared" si="61"/>
        <v>287407200.89999998</v>
      </c>
      <c r="J444" s="9">
        <f t="shared" si="61"/>
        <v>292664848.55000001</v>
      </c>
      <c r="K444" s="9">
        <f t="shared" si="61"/>
        <v>280069785.41000003</v>
      </c>
      <c r="L444" s="9">
        <f t="shared" si="61"/>
        <v>273922932.19999999</v>
      </c>
      <c r="M444" s="9">
        <f t="shared" si="61"/>
        <v>267249657.75999999</v>
      </c>
      <c r="N444" s="9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>411759299.76999998</v>
      </c>
      <c r="O444" s="9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>404308146</v>
      </c>
      <c r="P444" s="7">
        <f>RATE(M$348-B$348,,-B444,M444)</f>
        <v>0.24851311974918935</v>
      </c>
      <c r="Q444" s="10" t="s">
        <v>50</v>
      </c>
    </row>
    <row r="445" spans="1:17" x14ac:dyDescent="0.3">
      <c r="B445" s="13">
        <f t="shared" ref="B445:M445" si="62">+B444/B$402</f>
        <v>0.57918060659134973</v>
      </c>
      <c r="C445" s="13">
        <f t="shared" si="62"/>
        <v>0.57389923143528587</v>
      </c>
      <c r="D445" s="13">
        <f t="shared" si="62"/>
        <v>0.62512229118514884</v>
      </c>
      <c r="E445" s="13">
        <f t="shared" si="62"/>
        <v>0.60790542706550155</v>
      </c>
      <c r="F445" s="13">
        <f t="shared" si="62"/>
        <v>0.62414109765486425</v>
      </c>
      <c r="G445" s="13">
        <f t="shared" si="62"/>
        <v>0.88565509781602236</v>
      </c>
      <c r="H445" s="13">
        <f t="shared" si="62"/>
        <v>0.89259570583249503</v>
      </c>
      <c r="I445" s="13">
        <f t="shared" si="62"/>
        <v>0.8733579513340094</v>
      </c>
      <c r="J445" s="13">
        <f t="shared" si="62"/>
        <v>0.8308015624467443</v>
      </c>
      <c r="K445" s="13">
        <f t="shared" si="62"/>
        <v>0.77732695072326385</v>
      </c>
      <c r="L445" s="13">
        <f t="shared" si="62"/>
        <v>0.73292060529621128</v>
      </c>
      <c r="M445" s="13">
        <f t="shared" si="62"/>
        <v>0.71149424696895591</v>
      </c>
      <c r="N445" s="13">
        <f>+N444/N$402</f>
        <v>0.78676964418764472</v>
      </c>
      <c r="O445" s="13">
        <f>+O444/O$402</f>
        <v>0.77913834685274608</v>
      </c>
      <c r="P445" s="7">
        <f>RATE(M$348-B$348,,-B445,M445)</f>
        <v>1.8880846742598979E-2</v>
      </c>
      <c r="Q445" s="12" t="s">
        <v>51</v>
      </c>
    </row>
    <row r="446" spans="1:17" x14ac:dyDescent="0.3">
      <c r="B446" s="199" t="s">
        <v>53</v>
      </c>
      <c r="C446" s="199"/>
      <c r="D446" s="199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49"/>
      <c r="P446" s="7"/>
      <c r="Q446" s="12"/>
    </row>
    <row r="447" spans="1:17" x14ac:dyDescent="0.3">
      <c r="B447" s="200" t="s">
        <v>943</v>
      </c>
      <c r="C447" s="200"/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150"/>
    </row>
    <row r="448" spans="1:17" x14ac:dyDescent="0.3">
      <c r="B448" s="9">
        <f t="shared" ref="B448:O450" si="63">IFERROR(VLOOKUP($B$447,$4:$126,MATCH($Q448&amp;"/"&amp;B$348,$2:$2,0),FALSE),"")</f>
        <v>3760260</v>
      </c>
      <c r="C448" s="9">
        <f t="shared" si="63"/>
        <v>5656224</v>
      </c>
      <c r="D448" s="9">
        <f t="shared" si="63"/>
        <v>8381689</v>
      </c>
      <c r="E448" s="9">
        <f t="shared" si="63"/>
        <v>13794061</v>
      </c>
      <c r="F448" s="9">
        <f t="shared" si="63"/>
        <v>17982875</v>
      </c>
      <c r="G448" s="9">
        <f t="shared" si="63"/>
        <v>19230739</v>
      </c>
      <c r="H448" s="9">
        <f t="shared" si="63"/>
        <v>21202397</v>
      </c>
      <c r="I448" s="9">
        <f t="shared" si="63"/>
        <v>23940444</v>
      </c>
      <c r="J448" s="9">
        <f t="shared" si="63"/>
        <v>30958853</v>
      </c>
      <c r="K448" s="9">
        <f t="shared" si="63"/>
        <v>40108844</v>
      </c>
      <c r="L448" s="9">
        <f t="shared" si="63"/>
        <v>50893034</v>
      </c>
      <c r="M448" s="9">
        <f t="shared" si="63"/>
        <v>61248268</v>
      </c>
      <c r="N448" s="9">
        <f t="shared" si="63"/>
        <v>69834842</v>
      </c>
      <c r="O448" s="9">
        <f t="shared" si="63"/>
        <v>70704833</v>
      </c>
      <c r="P448" s="7"/>
      <c r="Q448" s="10" t="s">
        <v>47</v>
      </c>
    </row>
    <row r="449" spans="1:18" x14ac:dyDescent="0.3">
      <c r="B449" s="9">
        <f t="shared" si="63"/>
        <v>3056156</v>
      </c>
      <c r="C449" s="9">
        <f t="shared" si="63"/>
        <v>4194727</v>
      </c>
      <c r="D449" s="9">
        <f t="shared" si="63"/>
        <v>6556517</v>
      </c>
      <c r="E449" s="9">
        <f t="shared" si="63"/>
        <v>11470690</v>
      </c>
      <c r="F449" s="9">
        <f t="shared" si="63"/>
        <v>10023681</v>
      </c>
      <c r="G449" s="9">
        <f t="shared" si="63"/>
        <v>13795160</v>
      </c>
      <c r="H449" s="9">
        <f t="shared" si="63"/>
        <v>15328895</v>
      </c>
      <c r="I449" s="9">
        <f t="shared" si="63"/>
        <v>19893558</v>
      </c>
      <c r="J449" s="9">
        <f t="shared" si="63"/>
        <v>27070010</v>
      </c>
      <c r="K449" s="9">
        <f t="shared" si="63"/>
        <v>35524982</v>
      </c>
      <c r="L449" s="9">
        <f t="shared" si="63"/>
        <v>45542853</v>
      </c>
      <c r="M449" s="9">
        <f t="shared" si="63"/>
        <v>55015215</v>
      </c>
      <c r="N449" s="9">
        <f t="shared" si="63"/>
        <v>61243678</v>
      </c>
      <c r="O449" s="9" t="str">
        <f t="shared" si="63"/>
        <v/>
      </c>
      <c r="P449" s="7"/>
      <c r="Q449" s="10" t="s">
        <v>48</v>
      </c>
    </row>
    <row r="450" spans="1:18" x14ac:dyDescent="0.3">
      <c r="B450" s="9">
        <f t="shared" si="63"/>
        <v>3899823</v>
      </c>
      <c r="C450" s="9">
        <f t="shared" si="63"/>
        <v>5610694</v>
      </c>
      <c r="D450" s="9">
        <f t="shared" si="63"/>
        <v>11959430</v>
      </c>
      <c r="E450" s="9">
        <f t="shared" si="63"/>
        <v>13643724</v>
      </c>
      <c r="F450" s="9">
        <f t="shared" si="63"/>
        <v>12926169</v>
      </c>
      <c r="G450" s="9">
        <f t="shared" si="63"/>
        <v>16454741</v>
      </c>
      <c r="H450" s="9">
        <f t="shared" si="63"/>
        <v>18016545</v>
      </c>
      <c r="I450" s="9">
        <f t="shared" si="63"/>
        <v>23041663</v>
      </c>
      <c r="J450" s="9">
        <f t="shared" si="63"/>
        <v>31055082</v>
      </c>
      <c r="K450" s="9">
        <f t="shared" si="63"/>
        <v>40495320</v>
      </c>
      <c r="L450" s="9">
        <f t="shared" si="63"/>
        <v>50476694</v>
      </c>
      <c r="M450" s="9">
        <f t="shared" si="63"/>
        <v>60379105</v>
      </c>
      <c r="N450" s="9">
        <f t="shared" si="63"/>
        <v>64992066</v>
      </c>
      <c r="O450" s="9" t="str">
        <f t="shared" si="63"/>
        <v/>
      </c>
      <c r="P450" s="7"/>
      <c r="Q450" s="10" t="s">
        <v>49</v>
      </c>
    </row>
    <row r="451" spans="1:18" x14ac:dyDescent="0.3">
      <c r="B451" s="9">
        <f t="shared" ref="B451:M451" si="64">IFERROR(VLOOKUP($B$447,$4:$126,MATCH($Q451&amp;"/"&amp;B$348,$2:$2,0),FALSE),"")</f>
        <v>4408990</v>
      </c>
      <c r="C451" s="9">
        <f t="shared" si="64"/>
        <v>6705795.1399999997</v>
      </c>
      <c r="D451" s="9">
        <f t="shared" si="64"/>
        <v>11710127.970000001</v>
      </c>
      <c r="E451" s="9">
        <f t="shared" si="64"/>
        <v>15224548.630000001</v>
      </c>
      <c r="F451" s="9">
        <f t="shared" si="64"/>
        <v>15688196.66</v>
      </c>
      <c r="G451" s="9">
        <f t="shared" si="64"/>
        <v>18497197.989999998</v>
      </c>
      <c r="H451" s="9">
        <f t="shared" si="64"/>
        <v>20532100.190000001</v>
      </c>
      <c r="I451" s="9">
        <f t="shared" si="64"/>
        <v>26894168.920000002</v>
      </c>
      <c r="J451" s="9">
        <f t="shared" si="64"/>
        <v>35343853.719999999</v>
      </c>
      <c r="K451" s="9">
        <f t="shared" si="64"/>
        <v>45728253.119999997</v>
      </c>
      <c r="L451" s="9">
        <f t="shared" si="64"/>
        <v>55731138.109999999</v>
      </c>
      <c r="M451" s="9">
        <f t="shared" si="64"/>
        <v>65853268.520000003</v>
      </c>
      <c r="N451" s="9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>68357833.010000005</v>
      </c>
      <c r="O451" s="9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>70704833</v>
      </c>
      <c r="P451" s="7">
        <f>RATE(M$348-B$348,,-B451,M451)</f>
        <v>0.27864189246420334</v>
      </c>
      <c r="Q451" s="10" t="s">
        <v>50</v>
      </c>
    </row>
    <row r="452" spans="1:18" x14ac:dyDescent="0.3">
      <c r="A452" s="96"/>
      <c r="B452" s="13">
        <f t="shared" ref="B452:M452" si="65">+B451/B$402</f>
        <v>0.1097893419382741</v>
      </c>
      <c r="C452" s="13">
        <f t="shared" si="65"/>
        <v>0.15089051412092813</v>
      </c>
      <c r="D452" s="13">
        <f t="shared" si="65"/>
        <v>0.24444930177689214</v>
      </c>
      <c r="E452" s="13">
        <f t="shared" si="65"/>
        <v>0.27510498677576478</v>
      </c>
      <c r="F452" s="13">
        <f t="shared" si="65"/>
        <v>0.21850323194597362</v>
      </c>
      <c r="G452" s="13">
        <f t="shared" si="65"/>
        <v>6.407831619788236E-2</v>
      </c>
      <c r="H452" s="13">
        <f t="shared" si="65"/>
        <v>6.2902782811062152E-2</v>
      </c>
      <c r="I452" s="13">
        <f t="shared" si="65"/>
        <v>8.1724592137044083E-2</v>
      </c>
      <c r="J452" s="13">
        <f t="shared" si="65"/>
        <v>0.10033227098828905</v>
      </c>
      <c r="K452" s="13">
        <f t="shared" si="65"/>
        <v>0.12691766627962003</v>
      </c>
      <c r="L452" s="13">
        <f t="shared" si="65"/>
        <v>0.14911675758349649</v>
      </c>
      <c r="M452" s="13">
        <f t="shared" si="65"/>
        <v>0.17532004377030358</v>
      </c>
      <c r="N452" s="13">
        <f>+N451/N$402</f>
        <v>0.1306148227490127</v>
      </c>
      <c r="O452" s="13">
        <f>+O451/O$402</f>
        <v>0.13625460491740746</v>
      </c>
      <c r="P452" s="7">
        <f>RATE(M$348-B$348,,-B452,M452)</f>
        <v>4.3468197063268342E-2</v>
      </c>
      <c r="Q452" s="12" t="s">
        <v>51</v>
      </c>
    </row>
    <row r="453" spans="1:18" x14ac:dyDescent="0.3">
      <c r="B453" s="199" t="s">
        <v>951</v>
      </c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49"/>
    </row>
    <row r="454" spans="1:18" x14ac:dyDescent="0.3">
      <c r="B454" s="9">
        <f t="shared" ref="B454:O456" si="66">IFERROR(VLOOKUP($B$453,$4:$126,MATCH($Q454&amp;"/"&amp;B$348,$2:$2,0),FALSE),"")</f>
        <v>10621937</v>
      </c>
      <c r="C454" s="9">
        <f t="shared" si="66"/>
        <v>18080821</v>
      </c>
      <c r="D454" s="9">
        <f t="shared" si="66"/>
        <v>20226509</v>
      </c>
      <c r="E454" s="9">
        <f t="shared" si="66"/>
        <v>19859154</v>
      </c>
      <c r="F454" s="9">
        <f t="shared" si="66"/>
        <v>24126201</v>
      </c>
      <c r="G454" s="9">
        <f t="shared" si="66"/>
        <v>30096960</v>
      </c>
      <c r="H454" s="9">
        <f t="shared" si="66"/>
        <v>31388181</v>
      </c>
      <c r="I454" s="9">
        <f t="shared" si="66"/>
        <v>34142065</v>
      </c>
      <c r="J454" s="9">
        <f t="shared" si="66"/>
        <v>41253541</v>
      </c>
      <c r="K454" s="9">
        <f t="shared" si="66"/>
        <v>59764975</v>
      </c>
      <c r="L454" s="9">
        <f t="shared" si="66"/>
        <v>80438417</v>
      </c>
      <c r="M454" s="9">
        <f t="shared" si="66"/>
        <v>90160829</v>
      </c>
      <c r="N454" s="9">
        <f t="shared" si="66"/>
        <v>98403438</v>
      </c>
      <c r="O454" s="9">
        <f t="shared" si="66"/>
        <v>99642848</v>
      </c>
      <c r="P454" s="7"/>
      <c r="Q454" s="10" t="s">
        <v>47</v>
      </c>
    </row>
    <row r="455" spans="1:18" x14ac:dyDescent="0.3">
      <c r="B455" s="9">
        <f t="shared" si="66"/>
        <v>9610515</v>
      </c>
      <c r="C455" s="9">
        <f t="shared" si="66"/>
        <v>16395780</v>
      </c>
      <c r="D455" s="9">
        <f t="shared" si="66"/>
        <v>16646216</v>
      </c>
      <c r="E455" s="9">
        <f t="shared" si="66"/>
        <v>17599304</v>
      </c>
      <c r="F455" s="9">
        <f t="shared" si="66"/>
        <v>21243668</v>
      </c>
      <c r="G455" s="9">
        <f t="shared" si="66"/>
        <v>23184013</v>
      </c>
      <c r="H455" s="9">
        <f t="shared" si="66"/>
        <v>25516223</v>
      </c>
      <c r="I455" s="9">
        <f t="shared" si="66"/>
        <v>30265213</v>
      </c>
      <c r="J455" s="9">
        <f t="shared" si="66"/>
        <v>37168076</v>
      </c>
      <c r="K455" s="9">
        <f t="shared" si="66"/>
        <v>55225336</v>
      </c>
      <c r="L455" s="9">
        <f t="shared" si="66"/>
        <v>75203346</v>
      </c>
      <c r="M455" s="9">
        <f t="shared" si="66"/>
        <v>83260746</v>
      </c>
      <c r="N455" s="9">
        <f t="shared" si="66"/>
        <v>86588102</v>
      </c>
      <c r="O455" s="9" t="str">
        <f t="shared" si="66"/>
        <v/>
      </c>
      <c r="P455" s="7"/>
      <c r="Q455" s="10" t="s">
        <v>48</v>
      </c>
    </row>
    <row r="456" spans="1:18" x14ac:dyDescent="0.3">
      <c r="B456" s="9">
        <f t="shared" si="66"/>
        <v>10414772</v>
      </c>
      <c r="C456" s="9">
        <f t="shared" si="66"/>
        <v>17719054</v>
      </c>
      <c r="D456" s="9">
        <f t="shared" si="66"/>
        <v>18034631</v>
      </c>
      <c r="E456" s="9">
        <f t="shared" si="66"/>
        <v>19833280</v>
      </c>
      <c r="F456" s="9">
        <f t="shared" si="66"/>
        <v>24006200</v>
      </c>
      <c r="G456" s="9">
        <f t="shared" si="66"/>
        <v>26524004</v>
      </c>
      <c r="H456" s="9">
        <f t="shared" si="66"/>
        <v>28211841</v>
      </c>
      <c r="I456" s="9">
        <f t="shared" si="66"/>
        <v>33655678</v>
      </c>
      <c r="J456" s="9">
        <f t="shared" si="66"/>
        <v>41017466</v>
      </c>
      <c r="K456" s="9">
        <f t="shared" si="66"/>
        <v>70113613</v>
      </c>
      <c r="L456" s="9">
        <f t="shared" si="66"/>
        <v>79548788</v>
      </c>
      <c r="M456" s="9">
        <f t="shared" si="66"/>
        <v>88302718</v>
      </c>
      <c r="N456" s="9">
        <f t="shared" si="66"/>
        <v>93047142</v>
      </c>
      <c r="O456" s="9" t="str">
        <f t="shared" si="66"/>
        <v/>
      </c>
      <c r="P456" s="7"/>
      <c r="Q456" s="10" t="s">
        <v>49</v>
      </c>
    </row>
    <row r="457" spans="1:18" x14ac:dyDescent="0.3">
      <c r="B457" s="9">
        <f t="shared" ref="B457:M457" si="67">IFERROR(VLOOKUP($B$453,$4:$126,MATCH($Q457&amp;"/"&amp;B$348,$2:$2,0),FALSE),"")</f>
        <v>16738676</v>
      </c>
      <c r="C457" s="9">
        <f t="shared" si="67"/>
        <v>18740325.07</v>
      </c>
      <c r="D457" s="9">
        <f t="shared" si="67"/>
        <v>17755671.460000001</v>
      </c>
      <c r="E457" s="9">
        <f t="shared" si="67"/>
        <v>21490604.780000001</v>
      </c>
      <c r="F457" s="9">
        <f t="shared" si="67"/>
        <v>26743766.149999999</v>
      </c>
      <c r="G457" s="9">
        <f t="shared" si="67"/>
        <v>28780947.07</v>
      </c>
      <c r="H457" s="9">
        <f t="shared" si="67"/>
        <v>30782206.48</v>
      </c>
      <c r="I457" s="9">
        <f t="shared" si="67"/>
        <v>37349441.460000001</v>
      </c>
      <c r="J457" s="9">
        <f t="shared" si="67"/>
        <v>55196167.479999997</v>
      </c>
      <c r="K457" s="9">
        <f t="shared" si="67"/>
        <v>75332915.599999994</v>
      </c>
      <c r="L457" s="9">
        <f t="shared" si="67"/>
        <v>84830803.480000004</v>
      </c>
      <c r="M457" s="9">
        <f t="shared" si="67"/>
        <v>93738858.640000001</v>
      </c>
      <c r="N457" s="9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>96758743.980000004</v>
      </c>
      <c r="O457" s="9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>99642848</v>
      </c>
      <c r="P457" s="7">
        <f>RATE(M$348-B$348,,-B457,M457)</f>
        <v>0.16954800037098058</v>
      </c>
      <c r="Q457" s="10" t="s">
        <v>50</v>
      </c>
    </row>
    <row r="458" spans="1:18" x14ac:dyDescent="0.3">
      <c r="A458" s="96"/>
      <c r="B458" s="13">
        <f t="shared" ref="B458:M458" si="68">+B457/B$402</f>
        <v>0.41681387867923991</v>
      </c>
      <c r="C458" s="13">
        <f t="shared" si="68"/>
        <v>0.42168560559480778</v>
      </c>
      <c r="D458" s="13">
        <f t="shared" si="68"/>
        <v>0.37065021851993402</v>
      </c>
      <c r="E458" s="13">
        <f t="shared" si="68"/>
        <v>0.38833154844112361</v>
      </c>
      <c r="F458" s="13">
        <f t="shared" si="68"/>
        <v>0.37248381473198128</v>
      </c>
      <c r="G458" s="13">
        <f t="shared" si="68"/>
        <v>9.9703459292753996E-2</v>
      </c>
      <c r="H458" s="13">
        <f t="shared" si="68"/>
        <v>9.4305328278096137E-2</v>
      </c>
      <c r="I458" s="13">
        <f t="shared" si="68"/>
        <v>0.1134955268164094</v>
      </c>
      <c r="J458" s="13">
        <f t="shared" si="68"/>
        <v>0.15668797401072843</v>
      </c>
      <c r="K458" s="13">
        <f t="shared" si="68"/>
        <v>0.20908469468320642</v>
      </c>
      <c r="L458" s="13">
        <f t="shared" si="68"/>
        <v>0.22697714037658637</v>
      </c>
      <c r="M458" s="13">
        <f t="shared" si="68"/>
        <v>0.24955937904208828</v>
      </c>
      <c r="N458" s="13">
        <f>+N457/N$402</f>
        <v>0.18488190215912756</v>
      </c>
      <c r="O458" s="13">
        <f>+O457/O$402</f>
        <v>0.19202077582285335</v>
      </c>
      <c r="P458" s="7">
        <f>RATE(M$348-B$348,,-B458,M458)</f>
        <v>-4.5560644838491565E-2</v>
      </c>
      <c r="Q458" s="12" t="s">
        <v>51</v>
      </c>
    </row>
    <row r="459" spans="1:18" x14ac:dyDescent="0.3">
      <c r="B459" s="195" t="s">
        <v>54</v>
      </c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44"/>
      <c r="P459" s="7"/>
      <c r="Q459" s="16"/>
    </row>
    <row r="460" spans="1:18" x14ac:dyDescent="0.3">
      <c r="B460" s="195" t="s">
        <v>1030</v>
      </c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44"/>
      <c r="P460" s="7"/>
      <c r="Q460" s="10"/>
    </row>
    <row r="461" spans="1:18" x14ac:dyDescent="0.3">
      <c r="B461" s="8">
        <f t="shared" ref="B461:O464" si="69">IFERROR(VLOOKUP($B$460,$130:$216,MATCH($Q461&amp;"/"&amp;B$348,$128:$128,0),FALSE),"")</f>
        <v>31450686</v>
      </c>
      <c r="C461" s="8">
        <f t="shared" si="69"/>
        <v>25917834</v>
      </c>
      <c r="D461" s="8">
        <f t="shared" si="69"/>
        <v>31981948</v>
      </c>
      <c r="E461" s="8">
        <f t="shared" si="69"/>
        <v>37170465</v>
      </c>
      <c r="F461" s="8">
        <f t="shared" si="69"/>
        <v>43014463</v>
      </c>
      <c r="G461" s="8">
        <f t="shared" si="69"/>
        <v>50439114</v>
      </c>
      <c r="H461" s="8">
        <f t="shared" si="69"/>
        <v>86158017</v>
      </c>
      <c r="I461" s="8">
        <f t="shared" si="69"/>
        <v>95553652</v>
      </c>
      <c r="J461" s="8">
        <f t="shared" si="69"/>
        <v>104968767</v>
      </c>
      <c r="K461" s="8">
        <f t="shared" si="69"/>
        <v>113328832</v>
      </c>
      <c r="L461" s="8">
        <f t="shared" si="69"/>
        <v>123651803</v>
      </c>
      <c r="M461" s="8">
        <f t="shared" si="69"/>
        <v>134317668</v>
      </c>
      <c r="N461" s="8">
        <f t="shared" si="69"/>
        <v>140970512</v>
      </c>
      <c r="O461" s="8">
        <f t="shared" si="69"/>
        <v>128548583</v>
      </c>
      <c r="P461" s="18"/>
      <c r="Q461" s="10" t="s">
        <v>47</v>
      </c>
      <c r="R461" s="99"/>
    </row>
    <row r="462" spans="1:18" x14ac:dyDescent="0.3">
      <c r="B462" s="8">
        <f t="shared" si="69"/>
        <v>30817922</v>
      </c>
      <c r="C462" s="8">
        <f t="shared" si="69"/>
        <v>27394918</v>
      </c>
      <c r="D462" s="8">
        <f t="shared" si="69"/>
        <v>33188480</v>
      </c>
      <c r="E462" s="8">
        <f t="shared" si="69"/>
        <v>38982979</v>
      </c>
      <c r="F462" s="8">
        <f t="shared" si="69"/>
        <v>45615209</v>
      </c>
      <c r="G462" s="8">
        <f t="shared" si="69"/>
        <v>51081934</v>
      </c>
      <c r="H462" s="8">
        <f t="shared" si="69"/>
        <v>88945118</v>
      </c>
      <c r="I462" s="8">
        <f t="shared" si="69"/>
        <v>97292252</v>
      </c>
      <c r="J462" s="8">
        <f t="shared" si="69"/>
        <v>109997677</v>
      </c>
      <c r="K462" s="8">
        <f t="shared" si="69"/>
        <v>116133912</v>
      </c>
      <c r="L462" s="8">
        <f t="shared" si="69"/>
        <v>124914898</v>
      </c>
      <c r="M462" s="8">
        <f t="shared" si="69"/>
        <v>138395714</v>
      </c>
      <c r="N462" s="8">
        <f t="shared" si="69"/>
        <v>123101061</v>
      </c>
      <c r="O462" s="8" t="str">
        <f t="shared" si="69"/>
        <v/>
      </c>
      <c r="P462" s="18"/>
      <c r="Q462" s="10" t="s">
        <v>48</v>
      </c>
    </row>
    <row r="463" spans="1:18" x14ac:dyDescent="0.3">
      <c r="B463" s="8">
        <f t="shared" si="69"/>
        <v>33043923</v>
      </c>
      <c r="C463" s="8">
        <f t="shared" si="69"/>
        <v>28395618</v>
      </c>
      <c r="D463" s="8">
        <f t="shared" si="69"/>
        <v>33285270</v>
      </c>
      <c r="E463" s="8">
        <f t="shared" si="69"/>
        <v>40046338</v>
      </c>
      <c r="F463" s="8">
        <f t="shared" si="69"/>
        <v>48503536</v>
      </c>
      <c r="G463" s="8">
        <f t="shared" si="69"/>
        <v>82350552</v>
      </c>
      <c r="H463" s="8">
        <f t="shared" si="69"/>
        <v>87672418</v>
      </c>
      <c r="I463" s="8">
        <f t="shared" si="69"/>
        <v>96363864</v>
      </c>
      <c r="J463" s="8">
        <f t="shared" si="69"/>
        <v>108642041</v>
      </c>
      <c r="K463" s="8">
        <f t="shared" si="69"/>
        <v>118241828</v>
      </c>
      <c r="L463" s="8">
        <f t="shared" si="69"/>
        <v>125482337</v>
      </c>
      <c r="M463" s="8">
        <f t="shared" si="69"/>
        <v>135762706</v>
      </c>
      <c r="N463" s="8">
        <f t="shared" si="69"/>
        <v>129990020</v>
      </c>
      <c r="O463" s="8" t="str">
        <f t="shared" si="69"/>
        <v/>
      </c>
      <c r="P463" s="18"/>
      <c r="Q463" s="10" t="s">
        <v>49</v>
      </c>
    </row>
    <row r="464" spans="1:18" x14ac:dyDescent="0.3">
      <c r="B464" s="19">
        <f t="shared" si="69"/>
        <v>28770180</v>
      </c>
      <c r="C464" s="19">
        <f t="shared" si="69"/>
        <v>30668553.719999999</v>
      </c>
      <c r="D464" s="19">
        <f t="shared" si="69"/>
        <v>36498116.479999997</v>
      </c>
      <c r="E464" s="19">
        <f t="shared" si="69"/>
        <v>39160084.920000002</v>
      </c>
      <c r="F464" s="19">
        <f t="shared" si="69"/>
        <v>51568839.490000002</v>
      </c>
      <c r="G464" s="19">
        <f t="shared" si="69"/>
        <v>88413932.790000007</v>
      </c>
      <c r="H464" s="19">
        <f t="shared" si="69"/>
        <v>94990804.730000004</v>
      </c>
      <c r="I464" s="19">
        <f t="shared" si="69"/>
        <v>102607555.26000001</v>
      </c>
      <c r="J464" s="19">
        <f t="shared" si="69"/>
        <v>111103385.91</v>
      </c>
      <c r="K464" s="19">
        <f t="shared" si="69"/>
        <v>123364653.17</v>
      </c>
      <c r="L464" s="19">
        <f t="shared" si="69"/>
        <v>134503438.96000001</v>
      </c>
      <c r="M464" s="19">
        <f t="shared" si="69"/>
        <v>142510625.53999999</v>
      </c>
      <c r="N464" s="19">
        <f t="shared" si="69"/>
        <v>131822726.40000001</v>
      </c>
      <c r="O464" s="19" t="str">
        <f t="shared" si="69"/>
        <v/>
      </c>
      <c r="P464" s="18"/>
      <c r="Q464" s="10" t="s">
        <v>55</v>
      </c>
    </row>
    <row r="465" spans="1:17" x14ac:dyDescent="0.3">
      <c r="B465" s="17">
        <f>SUM(B461:B464)</f>
        <v>124082711</v>
      </c>
      <c r="C465" s="17">
        <f t="shared" ref="C465:M465" si="70">SUM(C461:C464)</f>
        <v>112376923.72</v>
      </c>
      <c r="D465" s="17">
        <f t="shared" si="70"/>
        <v>134953814.47999999</v>
      </c>
      <c r="E465" s="17">
        <f t="shared" si="70"/>
        <v>155359866.92000002</v>
      </c>
      <c r="F465" s="17">
        <f t="shared" si="70"/>
        <v>188702047.49000001</v>
      </c>
      <c r="G465" s="17">
        <f t="shared" si="70"/>
        <v>272285532.79000002</v>
      </c>
      <c r="H465" s="17">
        <f t="shared" si="70"/>
        <v>357766357.73000002</v>
      </c>
      <c r="I465" s="17">
        <f t="shared" si="70"/>
        <v>391817323.25999999</v>
      </c>
      <c r="J465" s="17">
        <f t="shared" si="70"/>
        <v>434711870.90999997</v>
      </c>
      <c r="K465" s="17">
        <f t="shared" si="70"/>
        <v>471069225.17000002</v>
      </c>
      <c r="L465" s="17">
        <f t="shared" si="70"/>
        <v>508552476.96000004</v>
      </c>
      <c r="M465" s="17">
        <f t="shared" si="70"/>
        <v>550986713.53999996</v>
      </c>
      <c r="N465" s="17">
        <f>IF(N462="",N461*4,IF(N463="",(N462+N461)*2,IF(N464="",((N463+N462+N461)/3)*4,SUM(N461:N464))))</f>
        <v>525884319.39999998</v>
      </c>
      <c r="O465" s="17">
        <f>IF(O462="",O461*4,IF(O463="",(O462+O461)*2,IF(O464="",((O463+O462+O461)/3)*4,SUM(O461:O464))))</f>
        <v>514194332</v>
      </c>
      <c r="P465" s="7">
        <f>RATE(M$348-B$348,,-B465,M465)</f>
        <v>0.14513650473122908</v>
      </c>
      <c r="Q465" s="10" t="s">
        <v>50</v>
      </c>
    </row>
    <row r="466" spans="1:17" s="98" customFormat="1" x14ac:dyDescent="0.3">
      <c r="A466" s="97"/>
      <c r="B466" s="20"/>
      <c r="C466" s="21">
        <f t="shared" ref="C466:M466" si="71">C465/B465-1</f>
        <v>-9.4338584204531117E-2</v>
      </c>
      <c r="D466" s="21">
        <f t="shared" si="71"/>
        <v>0.20090326387873825</v>
      </c>
      <c r="E466" s="21">
        <f t="shared" si="71"/>
        <v>0.15120767440793004</v>
      </c>
      <c r="F466" s="21">
        <f t="shared" si="71"/>
        <v>0.21461257164418779</v>
      </c>
      <c r="G466" s="21">
        <f t="shared" si="71"/>
        <v>0.44293894216717167</v>
      </c>
      <c r="H466" s="21">
        <f t="shared" si="71"/>
        <v>0.31393818123244555</v>
      </c>
      <c r="I466" s="21">
        <f t="shared" si="71"/>
        <v>9.5176544116810646E-2</v>
      </c>
      <c r="J466" s="21">
        <f t="shared" si="71"/>
        <v>0.10947588353957549</v>
      </c>
      <c r="K466" s="21">
        <f t="shared" si="71"/>
        <v>8.3635522038751242E-2</v>
      </c>
      <c r="L466" s="21">
        <f t="shared" si="71"/>
        <v>7.9570580685828229E-2</v>
      </c>
      <c r="M466" s="21">
        <f t="shared" si="71"/>
        <v>8.3441215022019399E-2</v>
      </c>
      <c r="N466" s="13">
        <f>N465/M465-1</f>
        <v>-4.5558982681671578E-2</v>
      </c>
      <c r="O466" s="13">
        <f>O465/N465-1</f>
        <v>-2.2229199405179978E-2</v>
      </c>
      <c r="P466" s="18"/>
      <c r="Q466" s="15" t="s">
        <v>56</v>
      </c>
    </row>
    <row r="467" spans="1:17" x14ac:dyDescent="0.3">
      <c r="B467" s="195" t="s">
        <v>832</v>
      </c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44"/>
      <c r="P467" s="7"/>
      <c r="Q467" s="10"/>
    </row>
    <row r="468" spans="1:17" x14ac:dyDescent="0.3">
      <c r="B468" s="8">
        <f t="shared" ref="B468:O471" si="72">IFERROR(VLOOKUP($B$467,$130:$216,MATCH($Q468&amp;"/"&amp;B$348,$128:$128,0),FALSE),"")</f>
        <v>1207163</v>
      </c>
      <c r="C468" s="8">
        <f t="shared" si="72"/>
        <v>1307386</v>
      </c>
      <c r="D468" s="8">
        <f t="shared" si="72"/>
        <v>1321883</v>
      </c>
      <c r="E468" s="8">
        <f t="shared" si="72"/>
        <v>1610751</v>
      </c>
      <c r="F468" s="8">
        <f t="shared" si="72"/>
        <v>1492490</v>
      </c>
      <c r="G468" s="8">
        <f t="shared" si="72"/>
        <v>2258403</v>
      </c>
      <c r="H468" s="8">
        <f t="shared" si="72"/>
        <v>2923276</v>
      </c>
      <c r="I468" s="8">
        <f t="shared" si="72"/>
        <v>3162157</v>
      </c>
      <c r="J468" s="8">
        <f t="shared" si="72"/>
        <v>3712618</v>
      </c>
      <c r="K468" s="8">
        <f t="shared" si="72"/>
        <v>4094488</v>
      </c>
      <c r="L468" s="8">
        <f t="shared" si="72"/>
        <v>4339655</v>
      </c>
      <c r="M468" s="8">
        <f t="shared" si="72"/>
        <v>4465610</v>
      </c>
      <c r="N468" s="8">
        <f t="shared" si="72"/>
        <v>4787011</v>
      </c>
      <c r="O468" s="8">
        <f t="shared" si="72"/>
        <v>4790420</v>
      </c>
      <c r="P468" s="7"/>
      <c r="Q468" s="10" t="s">
        <v>47</v>
      </c>
    </row>
    <row r="469" spans="1:17" x14ac:dyDescent="0.3">
      <c r="B469" s="8">
        <f t="shared" si="72"/>
        <v>1178089</v>
      </c>
      <c r="C469" s="8">
        <f t="shared" si="72"/>
        <v>1145514</v>
      </c>
      <c r="D469" s="8">
        <f t="shared" si="72"/>
        <v>1307115</v>
      </c>
      <c r="E469" s="8">
        <f t="shared" si="72"/>
        <v>1590375</v>
      </c>
      <c r="F469" s="8">
        <f t="shared" si="72"/>
        <v>1934688</v>
      </c>
      <c r="G469" s="8">
        <f t="shared" si="72"/>
        <v>2326848</v>
      </c>
      <c r="H469" s="8">
        <f t="shared" si="72"/>
        <v>3126178</v>
      </c>
      <c r="I469" s="8">
        <f t="shared" si="72"/>
        <v>3333320</v>
      </c>
      <c r="J469" s="8">
        <f t="shared" si="72"/>
        <v>4573992</v>
      </c>
      <c r="K469" s="8">
        <f t="shared" si="72"/>
        <v>4464309</v>
      </c>
      <c r="L469" s="8">
        <f t="shared" si="72"/>
        <v>4701357</v>
      </c>
      <c r="M469" s="8">
        <f t="shared" si="72"/>
        <v>4796823</v>
      </c>
      <c r="N469" s="8">
        <f t="shared" si="72"/>
        <v>4888055</v>
      </c>
      <c r="O469" s="8" t="str">
        <f t="shared" si="72"/>
        <v/>
      </c>
      <c r="P469" s="7"/>
      <c r="Q469" s="10" t="s">
        <v>48</v>
      </c>
    </row>
    <row r="470" spans="1:17" x14ac:dyDescent="0.3">
      <c r="B470" s="8">
        <f t="shared" si="72"/>
        <v>1107407</v>
      </c>
      <c r="C470" s="8">
        <f t="shared" si="72"/>
        <v>1186110</v>
      </c>
      <c r="D470" s="8">
        <f t="shared" si="72"/>
        <v>1417359</v>
      </c>
      <c r="E470" s="8">
        <f t="shared" si="72"/>
        <v>1595604</v>
      </c>
      <c r="F470" s="8">
        <f t="shared" si="72"/>
        <v>2540123</v>
      </c>
      <c r="G470" s="8">
        <f t="shared" si="72"/>
        <v>3748413</v>
      </c>
      <c r="H470" s="8">
        <f t="shared" si="72"/>
        <v>3338085</v>
      </c>
      <c r="I470" s="8">
        <f t="shared" si="72"/>
        <v>3630498</v>
      </c>
      <c r="J470" s="8">
        <f t="shared" si="72"/>
        <v>4297996</v>
      </c>
      <c r="K470" s="8">
        <f t="shared" si="72"/>
        <v>4923553</v>
      </c>
      <c r="L470" s="8">
        <f t="shared" si="72"/>
        <v>4941596</v>
      </c>
      <c r="M470" s="8">
        <f t="shared" si="72"/>
        <v>5251591</v>
      </c>
      <c r="N470" s="8">
        <f t="shared" si="72"/>
        <v>5466550</v>
      </c>
      <c r="O470" s="8" t="str">
        <f t="shared" si="72"/>
        <v/>
      </c>
      <c r="P470" s="7"/>
      <c r="Q470" s="10" t="s">
        <v>49</v>
      </c>
    </row>
    <row r="471" spans="1:17" x14ac:dyDescent="0.3">
      <c r="B471" s="19">
        <f t="shared" si="72"/>
        <v>1363006</v>
      </c>
      <c r="C471" s="19">
        <f t="shared" si="72"/>
        <v>1447914.82</v>
      </c>
      <c r="D471" s="19">
        <f t="shared" si="72"/>
        <v>1744138.84</v>
      </c>
      <c r="E471" s="19">
        <f t="shared" si="72"/>
        <v>1066243.72</v>
      </c>
      <c r="F471" s="19">
        <f t="shared" si="72"/>
        <v>2375219</v>
      </c>
      <c r="G471" s="19">
        <f t="shared" si="72"/>
        <v>3500872.29</v>
      </c>
      <c r="H471" s="19">
        <f t="shared" si="72"/>
        <v>3532267.8</v>
      </c>
      <c r="I471" s="19">
        <f t="shared" si="72"/>
        <v>3745277.02</v>
      </c>
      <c r="J471" s="19">
        <f t="shared" si="72"/>
        <v>4335431.79</v>
      </c>
      <c r="K471" s="19">
        <f t="shared" si="72"/>
        <v>4612990.4800000004</v>
      </c>
      <c r="L471" s="19">
        <f t="shared" si="72"/>
        <v>5005008.55</v>
      </c>
      <c r="M471" s="19">
        <f t="shared" si="72"/>
        <v>5296947.2300000004</v>
      </c>
      <c r="N471" s="19">
        <f t="shared" si="72"/>
        <v>5181248.3499999996</v>
      </c>
      <c r="O471" s="19" t="str">
        <f t="shared" si="72"/>
        <v/>
      </c>
      <c r="P471" s="7"/>
      <c r="Q471" s="10" t="s">
        <v>55</v>
      </c>
    </row>
    <row r="472" spans="1:17" x14ac:dyDescent="0.3">
      <c r="B472" s="8">
        <f>SUM(B468:B471)</f>
        <v>4855665</v>
      </c>
      <c r="C472" s="140">
        <f t="shared" ref="C472:M472" si="73">SUM(C468:C471)</f>
        <v>5086924.82</v>
      </c>
      <c r="D472" s="140">
        <f t="shared" si="73"/>
        <v>5790495.8399999999</v>
      </c>
      <c r="E472" s="140">
        <f t="shared" si="73"/>
        <v>5862973.7199999997</v>
      </c>
      <c r="F472" s="140">
        <f t="shared" si="73"/>
        <v>8342520</v>
      </c>
      <c r="G472" s="140">
        <f t="shared" si="73"/>
        <v>11834536.289999999</v>
      </c>
      <c r="H472" s="140">
        <f t="shared" si="73"/>
        <v>12919806.800000001</v>
      </c>
      <c r="I472" s="140">
        <f t="shared" si="73"/>
        <v>13871252.02</v>
      </c>
      <c r="J472" s="140">
        <f t="shared" si="73"/>
        <v>16920037.789999999</v>
      </c>
      <c r="K472" s="140">
        <f t="shared" si="73"/>
        <v>18095340.48</v>
      </c>
      <c r="L472" s="140">
        <f t="shared" si="73"/>
        <v>18987616.550000001</v>
      </c>
      <c r="M472" s="140">
        <f t="shared" si="73"/>
        <v>19810971.23</v>
      </c>
      <c r="N472" s="140">
        <f>IF(N469="",N468*4,IF(N470="",(N469+N468)*2,IF(N471="",((N470+N469+N468)/3)*4,SUM(N468:N471))))</f>
        <v>20322864.350000001</v>
      </c>
      <c r="O472" s="140">
        <f>IF(O469="",O468*4,IF(O470="",(O469+O468)*2,IF(O471="",((O470+O469+O468)/3)*4,SUM(O468:O471))))</f>
        <v>19161680</v>
      </c>
      <c r="P472" s="7">
        <f>RATE(M$348-B$348,,-B472,M472)</f>
        <v>0.13635565453235257</v>
      </c>
      <c r="Q472" s="10" t="s">
        <v>50</v>
      </c>
    </row>
    <row r="473" spans="1:17" x14ac:dyDescent="0.3">
      <c r="B473" s="195" t="s">
        <v>1031</v>
      </c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44"/>
      <c r="P473" s="7"/>
      <c r="Q473" s="10"/>
    </row>
    <row r="474" spans="1:17" x14ac:dyDescent="0.3">
      <c r="B474" s="8">
        <f t="shared" ref="B474:O477" si="74">IFERROR(VLOOKUP($B$473,$130:$216,MATCH($Q474&amp;"/"&amp;B$348,$128:$128,0),FALSE),"")</f>
        <v>64822</v>
      </c>
      <c r="C474" s="8">
        <f t="shared" si="74"/>
        <v>48963</v>
      </c>
      <c r="D474" s="8">
        <f t="shared" si="74"/>
        <v>120957</v>
      </c>
      <c r="E474" s="8">
        <f t="shared" si="74"/>
        <v>74568</v>
      </c>
      <c r="F474" s="8">
        <f t="shared" si="74"/>
        <v>159971</v>
      </c>
      <c r="G474" s="8">
        <f t="shared" si="74"/>
        <v>204422</v>
      </c>
      <c r="H474" s="8">
        <f t="shared" si="74"/>
        <v>67644</v>
      </c>
      <c r="I474" s="8">
        <f t="shared" si="74"/>
        <v>64897</v>
      </c>
      <c r="J474" s="8">
        <f t="shared" si="74"/>
        <v>45562</v>
      </c>
      <c r="K474" s="8">
        <f t="shared" si="74"/>
        <v>84175</v>
      </c>
      <c r="L474" s="8">
        <f t="shared" si="74"/>
        <v>54414</v>
      </c>
      <c r="M474" s="8">
        <f t="shared" si="74"/>
        <v>112436</v>
      </c>
      <c r="N474" s="8">
        <f t="shared" si="74"/>
        <v>42453</v>
      </c>
      <c r="O474" s="8">
        <f t="shared" si="74"/>
        <v>32869</v>
      </c>
      <c r="P474" s="7"/>
      <c r="Q474" s="10" t="s">
        <v>47</v>
      </c>
    </row>
    <row r="475" spans="1:17" x14ac:dyDescent="0.3">
      <c r="B475" s="8">
        <f t="shared" si="74"/>
        <v>66239</v>
      </c>
      <c r="C475" s="8">
        <f t="shared" si="74"/>
        <v>32030</v>
      </c>
      <c r="D475" s="8">
        <f t="shared" si="74"/>
        <v>132602</v>
      </c>
      <c r="E475" s="8">
        <f t="shared" si="74"/>
        <v>109225</v>
      </c>
      <c r="F475" s="8">
        <f t="shared" si="74"/>
        <v>181430</v>
      </c>
      <c r="G475" s="8">
        <f t="shared" si="74"/>
        <v>152311</v>
      </c>
      <c r="H475" s="8">
        <f t="shared" si="74"/>
        <v>61344</v>
      </c>
      <c r="I475" s="8">
        <f t="shared" si="74"/>
        <v>50589</v>
      </c>
      <c r="J475" s="8">
        <f t="shared" si="74"/>
        <v>49289</v>
      </c>
      <c r="K475" s="8">
        <f t="shared" si="74"/>
        <v>53717</v>
      </c>
      <c r="L475" s="8">
        <f t="shared" si="74"/>
        <v>90025</v>
      </c>
      <c r="M475" s="8">
        <f t="shared" si="74"/>
        <v>74303</v>
      </c>
      <c r="N475" s="8">
        <f t="shared" si="74"/>
        <v>38204</v>
      </c>
      <c r="O475" s="8" t="str">
        <f t="shared" si="74"/>
        <v/>
      </c>
      <c r="P475" s="7"/>
      <c r="Q475" s="10" t="s">
        <v>48</v>
      </c>
    </row>
    <row r="476" spans="1:17" x14ac:dyDescent="0.3">
      <c r="B476" s="8">
        <f t="shared" si="74"/>
        <v>68521</v>
      </c>
      <c r="C476" s="8">
        <f t="shared" si="74"/>
        <v>98056</v>
      </c>
      <c r="D476" s="8">
        <f t="shared" si="74"/>
        <v>31459</v>
      </c>
      <c r="E476" s="8">
        <f t="shared" si="74"/>
        <v>120372</v>
      </c>
      <c r="F476" s="8">
        <f t="shared" si="74"/>
        <v>181383</v>
      </c>
      <c r="G476" s="8">
        <f t="shared" si="74"/>
        <v>56740</v>
      </c>
      <c r="H476" s="8">
        <f t="shared" si="74"/>
        <v>54357</v>
      </c>
      <c r="I476" s="8">
        <f t="shared" si="74"/>
        <v>42657</v>
      </c>
      <c r="J476" s="8">
        <f t="shared" si="74"/>
        <v>59447</v>
      </c>
      <c r="K476" s="8">
        <f t="shared" si="74"/>
        <v>45139</v>
      </c>
      <c r="L476" s="8">
        <f t="shared" si="74"/>
        <v>70553</v>
      </c>
      <c r="M476" s="8">
        <f t="shared" si="74"/>
        <v>57951</v>
      </c>
      <c r="N476" s="8">
        <f t="shared" si="74"/>
        <v>32202</v>
      </c>
      <c r="O476" s="8" t="str">
        <f t="shared" si="74"/>
        <v/>
      </c>
      <c r="P476" s="7"/>
      <c r="Q476" s="10" t="s">
        <v>49</v>
      </c>
    </row>
    <row r="477" spans="1:17" x14ac:dyDescent="0.3">
      <c r="B477" s="19">
        <f t="shared" si="74"/>
        <v>75066</v>
      </c>
      <c r="C477" s="19">
        <f t="shared" si="74"/>
        <v>117880.13</v>
      </c>
      <c r="D477" s="19">
        <f t="shared" si="74"/>
        <v>54221.64</v>
      </c>
      <c r="E477" s="19">
        <f t="shared" si="74"/>
        <v>146471.91</v>
      </c>
      <c r="F477" s="19">
        <f t="shared" si="74"/>
        <v>209663.48</v>
      </c>
      <c r="G477" s="19">
        <f t="shared" si="74"/>
        <v>65045.48</v>
      </c>
      <c r="H477" s="19">
        <f t="shared" si="74"/>
        <v>54586.32</v>
      </c>
      <c r="I477" s="19">
        <f t="shared" si="74"/>
        <v>46520.29</v>
      </c>
      <c r="J477" s="19">
        <f t="shared" si="74"/>
        <v>75555.539999999994</v>
      </c>
      <c r="K477" s="19">
        <f t="shared" si="74"/>
        <v>55653.120000000003</v>
      </c>
      <c r="L477" s="19">
        <f t="shared" si="74"/>
        <v>64947.82</v>
      </c>
      <c r="M477" s="19">
        <f t="shared" si="74"/>
        <v>50033.760000000002</v>
      </c>
      <c r="N477" s="19">
        <f t="shared" si="74"/>
        <v>43976.25</v>
      </c>
      <c r="O477" s="19" t="str">
        <f t="shared" si="74"/>
        <v/>
      </c>
      <c r="P477" s="7"/>
      <c r="Q477" s="10" t="s">
        <v>55</v>
      </c>
    </row>
    <row r="478" spans="1:17" x14ac:dyDescent="0.3">
      <c r="B478" s="8">
        <f>SUM(B474:B477)</f>
        <v>274648</v>
      </c>
      <c r="C478" s="140">
        <f t="shared" ref="C478:M478" si="75">SUM(C474:C477)</f>
        <v>296929.13</v>
      </c>
      <c r="D478" s="140">
        <f t="shared" si="75"/>
        <v>339239.64</v>
      </c>
      <c r="E478" s="140">
        <f t="shared" si="75"/>
        <v>450636.91000000003</v>
      </c>
      <c r="F478" s="140">
        <f t="shared" si="75"/>
        <v>732447.48</v>
      </c>
      <c r="G478" s="140">
        <f t="shared" si="75"/>
        <v>478518.48</v>
      </c>
      <c r="H478" s="140">
        <f t="shared" si="75"/>
        <v>237931.32</v>
      </c>
      <c r="I478" s="140">
        <f t="shared" si="75"/>
        <v>204663.29</v>
      </c>
      <c r="J478" s="140">
        <f t="shared" si="75"/>
        <v>229853.53999999998</v>
      </c>
      <c r="K478" s="140">
        <f t="shared" si="75"/>
        <v>238684.12</v>
      </c>
      <c r="L478" s="140">
        <f t="shared" si="75"/>
        <v>279939.82</v>
      </c>
      <c r="M478" s="140">
        <f t="shared" si="75"/>
        <v>294723.76</v>
      </c>
      <c r="N478" s="140">
        <f>IF(N475="",N474*4,IF(N476="",(N475+N474)*2,IF(N477="",((N476+N475+N474)/3)*4,SUM(N474:N477))))</f>
        <v>156835.25</v>
      </c>
      <c r="O478" s="140">
        <f>IF(O475="",O474*4,IF(O476="",(O475+O474)*2,IF(O477="",((O476+O475+O474)/3)*4,SUM(O474:O477))))</f>
        <v>131476</v>
      </c>
      <c r="P478" s="7">
        <f>RATE(M$348-B$348,,-B478,M478)</f>
        <v>6.4340861088321459E-3</v>
      </c>
      <c r="Q478" s="10" t="s">
        <v>50</v>
      </c>
    </row>
    <row r="479" spans="1:17" x14ac:dyDescent="0.3">
      <c r="B479" s="195" t="s">
        <v>1042</v>
      </c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44"/>
      <c r="P479" s="7"/>
      <c r="Q479" s="10"/>
    </row>
    <row r="480" spans="1:17" x14ac:dyDescent="0.3">
      <c r="B480" s="8">
        <f t="shared" ref="B480:O483" si="76">IFERROR(VLOOKUP($B$479,$130:$216,MATCH($Q480&amp;"/"&amp;B$348,$128:$128,0),FALSE),"")</f>
        <v>0</v>
      </c>
      <c r="C480" s="8">
        <f t="shared" si="76"/>
        <v>0</v>
      </c>
      <c r="D480" s="8">
        <f t="shared" si="76"/>
        <v>0</v>
      </c>
      <c r="E480" s="8">
        <f t="shared" si="76"/>
        <v>0</v>
      </c>
      <c r="F480" s="8">
        <f t="shared" si="76"/>
        <v>0</v>
      </c>
      <c r="G480" s="8">
        <f t="shared" si="76"/>
        <v>0</v>
      </c>
      <c r="H480" s="8">
        <f t="shared" si="76"/>
        <v>0</v>
      </c>
      <c r="I480" s="8">
        <f t="shared" si="76"/>
        <v>0</v>
      </c>
      <c r="J480" s="8">
        <f t="shared" si="76"/>
        <v>0</v>
      </c>
      <c r="K480" s="8">
        <f t="shared" si="76"/>
        <v>0</v>
      </c>
      <c r="L480" s="8">
        <f t="shared" si="76"/>
        <v>0</v>
      </c>
      <c r="M480" s="8">
        <f t="shared" si="76"/>
        <v>0</v>
      </c>
      <c r="N480" s="8">
        <f t="shared" si="76"/>
        <v>0</v>
      </c>
      <c r="O480" s="8">
        <f t="shared" si="76"/>
        <v>35738</v>
      </c>
      <c r="P480" s="7"/>
      <c r="Q480" s="10" t="s">
        <v>47</v>
      </c>
    </row>
    <row r="481" spans="2:17" x14ac:dyDescent="0.3">
      <c r="B481" s="8">
        <f t="shared" si="76"/>
        <v>0</v>
      </c>
      <c r="C481" s="8">
        <f t="shared" si="76"/>
        <v>0</v>
      </c>
      <c r="D481" s="8">
        <f t="shared" si="76"/>
        <v>0</v>
      </c>
      <c r="E481" s="8">
        <f t="shared" si="76"/>
        <v>0</v>
      </c>
      <c r="F481" s="8">
        <f t="shared" si="76"/>
        <v>0</v>
      </c>
      <c r="G481" s="8">
        <f t="shared" si="76"/>
        <v>0</v>
      </c>
      <c r="H481" s="8">
        <f t="shared" si="76"/>
        <v>0</v>
      </c>
      <c r="I481" s="8">
        <f t="shared" si="76"/>
        <v>0</v>
      </c>
      <c r="J481" s="8">
        <f t="shared" si="76"/>
        <v>0</v>
      </c>
      <c r="K481" s="8">
        <f t="shared" si="76"/>
        <v>0</v>
      </c>
      <c r="L481" s="8">
        <f t="shared" si="76"/>
        <v>0</v>
      </c>
      <c r="M481" s="8">
        <f t="shared" si="76"/>
        <v>0</v>
      </c>
      <c r="N481" s="8">
        <f t="shared" si="76"/>
        <v>-235</v>
      </c>
      <c r="O481" s="8" t="str">
        <f t="shared" si="76"/>
        <v/>
      </c>
      <c r="P481" s="7"/>
      <c r="Q481" s="10" t="s">
        <v>48</v>
      </c>
    </row>
    <row r="482" spans="2:17" x14ac:dyDescent="0.3">
      <c r="B482" s="8">
        <f t="shared" si="76"/>
        <v>0</v>
      </c>
      <c r="C482" s="8">
        <f t="shared" si="76"/>
        <v>0</v>
      </c>
      <c r="D482" s="8">
        <f t="shared" si="76"/>
        <v>0</v>
      </c>
      <c r="E482" s="8">
        <f t="shared" si="76"/>
        <v>0</v>
      </c>
      <c r="F482" s="8">
        <f t="shared" si="76"/>
        <v>0</v>
      </c>
      <c r="G482" s="8">
        <f t="shared" si="76"/>
        <v>0</v>
      </c>
      <c r="H482" s="8">
        <f t="shared" si="76"/>
        <v>0</v>
      </c>
      <c r="I482" s="8">
        <f t="shared" si="76"/>
        <v>0</v>
      </c>
      <c r="J482" s="8">
        <f t="shared" si="76"/>
        <v>0</v>
      </c>
      <c r="K482" s="8">
        <f t="shared" si="76"/>
        <v>0</v>
      </c>
      <c r="L482" s="8">
        <f t="shared" si="76"/>
        <v>0</v>
      </c>
      <c r="M482" s="8">
        <f t="shared" si="76"/>
        <v>0</v>
      </c>
      <c r="N482" s="8">
        <f t="shared" si="76"/>
        <v>-523</v>
      </c>
      <c r="O482" s="8" t="str">
        <f t="shared" si="76"/>
        <v/>
      </c>
      <c r="P482" s="7"/>
      <c r="Q482" s="10" t="s">
        <v>49</v>
      </c>
    </row>
    <row r="483" spans="2:17" x14ac:dyDescent="0.3">
      <c r="B483" s="19">
        <f t="shared" si="76"/>
        <v>0</v>
      </c>
      <c r="C483" s="19">
        <f t="shared" si="76"/>
        <v>0</v>
      </c>
      <c r="D483" s="19">
        <f t="shared" si="76"/>
        <v>0</v>
      </c>
      <c r="E483" s="19">
        <f t="shared" si="76"/>
        <v>0</v>
      </c>
      <c r="F483" s="19">
        <f t="shared" si="76"/>
        <v>0</v>
      </c>
      <c r="G483" s="19">
        <f t="shared" si="76"/>
        <v>0</v>
      </c>
      <c r="H483" s="19">
        <f t="shared" si="76"/>
        <v>0</v>
      </c>
      <c r="I483" s="19">
        <f t="shared" si="76"/>
        <v>0</v>
      </c>
      <c r="J483" s="19">
        <f t="shared" si="76"/>
        <v>0</v>
      </c>
      <c r="K483" s="19">
        <f t="shared" si="76"/>
        <v>0</v>
      </c>
      <c r="L483" s="19">
        <f t="shared" si="76"/>
        <v>0</v>
      </c>
      <c r="M483" s="19">
        <f t="shared" si="76"/>
        <v>0</v>
      </c>
      <c r="N483" s="19">
        <f t="shared" si="76"/>
        <v>-62657.21</v>
      </c>
      <c r="O483" s="19" t="str">
        <f t="shared" si="76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77">SUM(C480:C483)</f>
        <v>0</v>
      </c>
      <c r="D484" s="140">
        <f t="shared" si="77"/>
        <v>0</v>
      </c>
      <c r="E484" s="140">
        <f t="shared" si="77"/>
        <v>0</v>
      </c>
      <c r="F484" s="140">
        <f t="shared" si="77"/>
        <v>0</v>
      </c>
      <c r="G484" s="140">
        <f t="shared" si="77"/>
        <v>0</v>
      </c>
      <c r="H484" s="140">
        <f t="shared" si="77"/>
        <v>0</v>
      </c>
      <c r="I484" s="140">
        <f t="shared" si="77"/>
        <v>0</v>
      </c>
      <c r="J484" s="140">
        <f t="shared" si="77"/>
        <v>0</v>
      </c>
      <c r="K484" s="140">
        <f t="shared" si="77"/>
        <v>0</v>
      </c>
      <c r="L484" s="140">
        <f t="shared" si="77"/>
        <v>0</v>
      </c>
      <c r="M484" s="140">
        <f t="shared" si="77"/>
        <v>0</v>
      </c>
      <c r="N484" s="140">
        <f>IF(N481="",N480*4,IF(N482="",(N481+N480)*2,IF(N483="",((N482+N481+N480)/3)*4,SUM(N480:N483))))</f>
        <v>-63415.21</v>
      </c>
      <c r="O484" s="140">
        <f>IF(O481="",O480*4,IF(O482="",(O481+O480)*2,IF(O483="",((O482+O481+O480)/3)*4,SUM(O480:O483))))</f>
        <v>142952</v>
      </c>
      <c r="P484" s="7" t="e">
        <f>RATE(M$348-B$348,,-B484,M484)</f>
        <v>#NUM!</v>
      </c>
      <c r="Q484" s="10" t="s">
        <v>50</v>
      </c>
    </row>
    <row r="485" spans="2:17" x14ac:dyDescent="0.3">
      <c r="B485" s="195" t="s">
        <v>1043</v>
      </c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44"/>
      <c r="P485" s="7"/>
      <c r="Q485" s="10"/>
    </row>
    <row r="486" spans="2:17" x14ac:dyDescent="0.3">
      <c r="B486" s="8">
        <f t="shared" ref="B486:O489" si="78">IFERROR(VLOOKUP($B$485,$130:$216,MATCH($Q486&amp;"/"&amp;B$348,$128:$128,0),FALSE),"")</f>
        <v>137694</v>
      </c>
      <c r="C486" s="8">
        <f t="shared" si="78"/>
        <v>2294</v>
      </c>
      <c r="D486" s="8">
        <f t="shared" si="78"/>
        <v>-9258</v>
      </c>
      <c r="E486" s="8">
        <f t="shared" si="78"/>
        <v>45073</v>
      </c>
      <c r="F486" s="8">
        <f t="shared" si="78"/>
        <v>7524</v>
      </c>
      <c r="G486" s="8">
        <f t="shared" si="78"/>
        <v>3055</v>
      </c>
      <c r="H486" s="8">
        <f t="shared" si="78"/>
        <v>176962</v>
      </c>
      <c r="I486" s="8">
        <f t="shared" si="78"/>
        <v>-19335</v>
      </c>
      <c r="J486" s="8">
        <f t="shared" si="78"/>
        <v>58587</v>
      </c>
      <c r="K486" s="8">
        <f t="shared" si="78"/>
        <v>5036</v>
      </c>
      <c r="L486" s="8">
        <f t="shared" si="78"/>
        <v>-6799</v>
      </c>
      <c r="M486" s="8">
        <f t="shared" si="78"/>
        <v>-2012</v>
      </c>
      <c r="N486" s="8">
        <f t="shared" si="78"/>
        <v>55990</v>
      </c>
      <c r="O486" s="8">
        <f t="shared" si="78"/>
        <v>59449</v>
      </c>
      <c r="P486" s="7"/>
      <c r="Q486" s="10" t="s">
        <v>47</v>
      </c>
    </row>
    <row r="487" spans="2:17" x14ac:dyDescent="0.3">
      <c r="B487" s="8">
        <f t="shared" si="78"/>
        <v>76014</v>
      </c>
      <c r="C487" s="8">
        <f t="shared" si="78"/>
        <v>-4873</v>
      </c>
      <c r="D487" s="8">
        <f t="shared" si="78"/>
        <v>-14876</v>
      </c>
      <c r="E487" s="8">
        <f t="shared" si="78"/>
        <v>57863</v>
      </c>
      <c r="F487" s="8">
        <f t="shared" si="78"/>
        <v>-28559</v>
      </c>
      <c r="G487" s="8">
        <f t="shared" si="78"/>
        <v>37253</v>
      </c>
      <c r="H487" s="8">
        <f t="shared" si="78"/>
        <v>1262</v>
      </c>
      <c r="I487" s="8">
        <f t="shared" si="78"/>
        <v>-36122</v>
      </c>
      <c r="J487" s="8">
        <f t="shared" si="78"/>
        <v>7685</v>
      </c>
      <c r="K487" s="8">
        <f t="shared" si="78"/>
        <v>-18376</v>
      </c>
      <c r="L487" s="8">
        <f t="shared" si="78"/>
        <v>-3933</v>
      </c>
      <c r="M487" s="8">
        <f t="shared" si="78"/>
        <v>58902</v>
      </c>
      <c r="N487" s="8">
        <f t="shared" si="78"/>
        <v>-2482</v>
      </c>
      <c r="O487" s="8" t="str">
        <f t="shared" si="78"/>
        <v/>
      </c>
      <c r="P487" s="7"/>
      <c r="Q487" s="10" t="s">
        <v>48</v>
      </c>
    </row>
    <row r="488" spans="2:17" x14ac:dyDescent="0.3">
      <c r="B488" s="8">
        <f t="shared" si="78"/>
        <v>23427</v>
      </c>
      <c r="C488" s="8">
        <f t="shared" si="78"/>
        <v>138</v>
      </c>
      <c r="D488" s="8">
        <f t="shared" si="78"/>
        <v>8351</v>
      </c>
      <c r="E488" s="8">
        <f t="shared" si="78"/>
        <v>53625</v>
      </c>
      <c r="F488" s="8">
        <f t="shared" si="78"/>
        <v>41999</v>
      </c>
      <c r="G488" s="8">
        <f t="shared" si="78"/>
        <v>-391277</v>
      </c>
      <c r="H488" s="8">
        <f t="shared" si="78"/>
        <v>236946</v>
      </c>
      <c r="I488" s="8">
        <f t="shared" si="78"/>
        <v>25535</v>
      </c>
      <c r="J488" s="8">
        <f t="shared" si="78"/>
        <v>28142</v>
      </c>
      <c r="K488" s="8">
        <f t="shared" si="78"/>
        <v>4550</v>
      </c>
      <c r="L488" s="8">
        <f t="shared" si="78"/>
        <v>57790</v>
      </c>
      <c r="M488" s="8">
        <f t="shared" si="78"/>
        <v>-22214</v>
      </c>
      <c r="N488" s="8">
        <f t="shared" si="78"/>
        <v>11306</v>
      </c>
      <c r="O488" s="8" t="str">
        <f t="shared" si="78"/>
        <v/>
      </c>
      <c r="P488" s="7"/>
      <c r="Q488" s="10" t="s">
        <v>49</v>
      </c>
    </row>
    <row r="489" spans="2:17" x14ac:dyDescent="0.3">
      <c r="B489" s="19">
        <f t="shared" si="78"/>
        <v>4301</v>
      </c>
      <c r="C489" s="19">
        <f t="shared" si="78"/>
        <v>-3582.48</v>
      </c>
      <c r="D489" s="19">
        <f t="shared" si="78"/>
        <v>-90825.25</v>
      </c>
      <c r="E489" s="19">
        <f t="shared" si="78"/>
        <v>59743.49</v>
      </c>
      <c r="F489" s="19">
        <f t="shared" si="78"/>
        <v>17623.25</v>
      </c>
      <c r="G489" s="19">
        <f t="shared" si="78"/>
        <v>-146982.76</v>
      </c>
      <c r="H489" s="19">
        <f t="shared" si="78"/>
        <v>-38190.019999999997</v>
      </c>
      <c r="I489" s="19">
        <f t="shared" si="78"/>
        <v>25740.9</v>
      </c>
      <c r="J489" s="19">
        <f t="shared" si="78"/>
        <v>-17328.46</v>
      </c>
      <c r="K489" s="19">
        <f t="shared" si="78"/>
        <v>8250.56</v>
      </c>
      <c r="L489" s="19">
        <f t="shared" si="78"/>
        <v>-7339.96</v>
      </c>
      <c r="M489" s="19">
        <f t="shared" si="78"/>
        <v>68901.240000000005</v>
      </c>
      <c r="N489" s="19">
        <f t="shared" si="78"/>
        <v>161162.67000000001</v>
      </c>
      <c r="O489" s="19" t="str">
        <f t="shared" si="78"/>
        <v/>
      </c>
      <c r="P489" s="7"/>
      <c r="Q489" s="10" t="s">
        <v>55</v>
      </c>
    </row>
    <row r="490" spans="2:17" x14ac:dyDescent="0.3">
      <c r="B490" s="8">
        <f>SUM(B486:B489)</f>
        <v>241436</v>
      </c>
      <c r="C490" s="140">
        <f t="shared" ref="C490:M490" si="79">SUM(C486:C489)</f>
        <v>-6023.48</v>
      </c>
      <c r="D490" s="140">
        <f t="shared" si="79"/>
        <v>-106608.25</v>
      </c>
      <c r="E490" s="140">
        <f t="shared" si="79"/>
        <v>216304.49</v>
      </c>
      <c r="F490" s="140">
        <f t="shared" si="79"/>
        <v>38587.25</v>
      </c>
      <c r="G490" s="140">
        <f t="shared" si="79"/>
        <v>-497951.76</v>
      </c>
      <c r="H490" s="140">
        <f t="shared" si="79"/>
        <v>376979.98</v>
      </c>
      <c r="I490" s="140">
        <f t="shared" si="79"/>
        <v>-4181.0999999999985</v>
      </c>
      <c r="J490" s="140">
        <f t="shared" si="79"/>
        <v>77085.540000000008</v>
      </c>
      <c r="K490" s="140">
        <f t="shared" si="79"/>
        <v>-539.44000000000051</v>
      </c>
      <c r="L490" s="140">
        <f t="shared" si="79"/>
        <v>39718.04</v>
      </c>
      <c r="M490" s="140">
        <f t="shared" si="79"/>
        <v>103577.24</v>
      </c>
      <c r="N490" s="140">
        <f>IF(N487="",N486*4,IF(N488="",(N487+N486)*2,IF(N489="",((N488+N487+N486)/3)*4,SUM(N486:N489))))</f>
        <v>225976.67</v>
      </c>
      <c r="O490" s="140">
        <f>IF(O487="",O486*4,IF(O488="",(O487+O486)*2,IF(O489="",((O488+O487+O486)/3)*4,SUM(O486:O489))))</f>
        <v>237796</v>
      </c>
      <c r="P490" s="7">
        <f>RATE(M$348-B$348,,-B490,M490)</f>
        <v>-7.4050114214561924E-2</v>
      </c>
      <c r="Q490" s="10" t="s">
        <v>50</v>
      </c>
    </row>
    <row r="491" spans="2:17" s="2" customFormat="1" x14ac:dyDescent="0.3">
      <c r="B491" s="195" t="s">
        <v>834</v>
      </c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44"/>
      <c r="P491" s="7"/>
      <c r="Q491" s="10"/>
    </row>
    <row r="492" spans="2:17" s="2" customFormat="1" x14ac:dyDescent="0.3">
      <c r="B492" s="8">
        <f t="shared" ref="B492:N492" si="80">IFERROR(B468+B461+B474+B480+B486,"")</f>
        <v>32860365</v>
      </c>
      <c r="C492" s="8">
        <f t="shared" si="80"/>
        <v>27276477</v>
      </c>
      <c r="D492" s="8">
        <f t="shared" si="80"/>
        <v>33415530</v>
      </c>
      <c r="E492" s="8">
        <f t="shared" si="80"/>
        <v>38900857</v>
      </c>
      <c r="F492" s="8">
        <f t="shared" si="80"/>
        <v>44674448</v>
      </c>
      <c r="G492" s="8">
        <f t="shared" si="80"/>
        <v>52904994</v>
      </c>
      <c r="H492" s="8">
        <f t="shared" si="80"/>
        <v>89325899</v>
      </c>
      <c r="I492" s="8">
        <f t="shared" si="80"/>
        <v>98761371</v>
      </c>
      <c r="J492" s="8">
        <f t="shared" si="80"/>
        <v>108785534</v>
      </c>
      <c r="K492" s="8">
        <f t="shared" si="80"/>
        <v>117512531</v>
      </c>
      <c r="L492" s="8">
        <f t="shared" si="80"/>
        <v>128039073</v>
      </c>
      <c r="M492" s="8">
        <f t="shared" si="80"/>
        <v>138893702</v>
      </c>
      <c r="N492" s="8">
        <f t="shared" si="80"/>
        <v>145855966</v>
      </c>
      <c r="O492" s="8">
        <f t="shared" ref="O492" si="81">IFERROR(O468+O461+O474+O480+O486,"")</f>
        <v>133467059</v>
      </c>
      <c r="P492" s="7"/>
      <c r="Q492" s="10" t="s">
        <v>47</v>
      </c>
    </row>
    <row r="493" spans="2:17" s="2" customFormat="1" x14ac:dyDescent="0.3">
      <c r="B493" s="8">
        <f t="shared" ref="B493:N493" si="82">IFERROR(B469+B462+B475+B481+B487,"")</f>
        <v>32138264</v>
      </c>
      <c r="C493" s="8">
        <f t="shared" si="82"/>
        <v>28567589</v>
      </c>
      <c r="D493" s="8">
        <f t="shared" si="82"/>
        <v>34613321</v>
      </c>
      <c r="E493" s="8">
        <f t="shared" si="82"/>
        <v>40740442</v>
      </c>
      <c r="F493" s="8">
        <f t="shared" si="82"/>
        <v>47702768</v>
      </c>
      <c r="G493" s="8">
        <f t="shared" si="82"/>
        <v>53598346</v>
      </c>
      <c r="H493" s="8">
        <f t="shared" si="82"/>
        <v>92133902</v>
      </c>
      <c r="I493" s="8">
        <f t="shared" si="82"/>
        <v>100640039</v>
      </c>
      <c r="J493" s="8">
        <f t="shared" si="82"/>
        <v>114628643</v>
      </c>
      <c r="K493" s="8">
        <f t="shared" si="82"/>
        <v>120633562</v>
      </c>
      <c r="L493" s="8">
        <f t="shared" si="82"/>
        <v>129702347</v>
      </c>
      <c r="M493" s="8">
        <f t="shared" si="82"/>
        <v>143325742</v>
      </c>
      <c r="N493" s="8">
        <f t="shared" si="82"/>
        <v>128024603</v>
      </c>
      <c r="O493" s="8" t="str">
        <f t="shared" ref="O493" si="83">IFERROR(O469+O462+O475+O481+O487,"")</f>
        <v/>
      </c>
      <c r="P493" s="7"/>
      <c r="Q493" s="10" t="s">
        <v>48</v>
      </c>
    </row>
    <row r="494" spans="2:17" s="2" customFormat="1" x14ac:dyDescent="0.3">
      <c r="B494" s="8">
        <f t="shared" ref="B494:N494" si="84">IFERROR(B470+B463+B476+B482+B488,"")</f>
        <v>34243278</v>
      </c>
      <c r="C494" s="8">
        <f t="shared" si="84"/>
        <v>29679922</v>
      </c>
      <c r="D494" s="8">
        <f t="shared" si="84"/>
        <v>34742439</v>
      </c>
      <c r="E494" s="8">
        <f t="shared" si="84"/>
        <v>41815939</v>
      </c>
      <c r="F494" s="8">
        <f t="shared" si="84"/>
        <v>51267041</v>
      </c>
      <c r="G494" s="8">
        <f t="shared" si="84"/>
        <v>85764428</v>
      </c>
      <c r="H494" s="8">
        <f t="shared" si="84"/>
        <v>91301806</v>
      </c>
      <c r="I494" s="8">
        <f t="shared" si="84"/>
        <v>100062554</v>
      </c>
      <c r="J494" s="8">
        <f t="shared" si="84"/>
        <v>113027626</v>
      </c>
      <c r="K494" s="8">
        <f t="shared" si="84"/>
        <v>123215070</v>
      </c>
      <c r="L494" s="8">
        <f t="shared" si="84"/>
        <v>130552276</v>
      </c>
      <c r="M494" s="8">
        <f t="shared" si="84"/>
        <v>141050034</v>
      </c>
      <c r="N494" s="8">
        <f t="shared" si="84"/>
        <v>135499555</v>
      </c>
      <c r="O494" s="8" t="str">
        <f t="shared" ref="O494" si="85">IFERROR(O470+O463+O476+O482+O488,"")</f>
        <v/>
      </c>
      <c r="P494" s="7"/>
      <c r="Q494" s="10" t="s">
        <v>49</v>
      </c>
    </row>
    <row r="495" spans="2:17" s="2" customFormat="1" x14ac:dyDescent="0.3">
      <c r="B495" s="8">
        <f t="shared" ref="B495:N495" si="86">IFERROR(B471+B464+B477+B483+B489,"")</f>
        <v>30212553</v>
      </c>
      <c r="C495" s="8">
        <f t="shared" si="86"/>
        <v>32230766.189999998</v>
      </c>
      <c r="D495" s="8">
        <f t="shared" si="86"/>
        <v>38205651.710000001</v>
      </c>
      <c r="E495" s="8">
        <f t="shared" si="86"/>
        <v>40432544.039999999</v>
      </c>
      <c r="F495" s="8">
        <f t="shared" si="86"/>
        <v>54171345.219999999</v>
      </c>
      <c r="G495" s="8">
        <f t="shared" si="86"/>
        <v>91832867.800000012</v>
      </c>
      <c r="H495" s="8">
        <f t="shared" si="86"/>
        <v>98539468.829999998</v>
      </c>
      <c r="I495" s="8">
        <f t="shared" si="86"/>
        <v>106425093.47000001</v>
      </c>
      <c r="J495" s="8">
        <f t="shared" si="86"/>
        <v>115497044.78000002</v>
      </c>
      <c r="K495" s="8">
        <f t="shared" si="86"/>
        <v>128041547.33000001</v>
      </c>
      <c r="L495" s="8">
        <f t="shared" si="86"/>
        <v>139566055.37</v>
      </c>
      <c r="M495" s="8">
        <f t="shared" si="86"/>
        <v>147926507.76999998</v>
      </c>
      <c r="N495" s="8">
        <f t="shared" si="86"/>
        <v>137146456.45999998</v>
      </c>
      <c r="O495" s="8" t="str">
        <f t="shared" ref="O495" si="87">IFERROR(O471+O464+O477+O483+O489,"")</f>
        <v/>
      </c>
      <c r="P495" s="7"/>
      <c r="Q495" s="10" t="s">
        <v>55</v>
      </c>
    </row>
    <row r="496" spans="2:17" s="2" customFormat="1" x14ac:dyDescent="0.3">
      <c r="B496" s="17">
        <f t="shared" ref="B496:N496" si="88">IF(B493="",B492*4,IF(B494="",(B493+B492)*2,IF(B495="",((B494+B493+B492)/3)*4,SUM(B492:B495))))</f>
        <v>129454460</v>
      </c>
      <c r="C496" s="17">
        <f t="shared" si="88"/>
        <v>117754754.19</v>
      </c>
      <c r="D496" s="17">
        <f t="shared" si="88"/>
        <v>140976941.71000001</v>
      </c>
      <c r="E496" s="17">
        <f t="shared" si="88"/>
        <v>161889782.03999999</v>
      </c>
      <c r="F496" s="17">
        <f t="shared" si="88"/>
        <v>197815602.22</v>
      </c>
      <c r="G496" s="17">
        <f t="shared" si="88"/>
        <v>284100635.80000001</v>
      </c>
      <c r="H496" s="17">
        <f t="shared" si="88"/>
        <v>371301075.82999998</v>
      </c>
      <c r="I496" s="17">
        <f t="shared" si="88"/>
        <v>405889057.47000003</v>
      </c>
      <c r="J496" s="17">
        <f t="shared" si="88"/>
        <v>451938847.78000003</v>
      </c>
      <c r="K496" s="17">
        <f t="shared" si="88"/>
        <v>489402710.33000004</v>
      </c>
      <c r="L496" s="17">
        <f t="shared" si="88"/>
        <v>527859751.37</v>
      </c>
      <c r="M496" s="17">
        <f t="shared" si="88"/>
        <v>571195985.76999998</v>
      </c>
      <c r="N496" s="17">
        <f t="shared" si="88"/>
        <v>546526580.46000004</v>
      </c>
      <c r="O496" s="17">
        <f t="shared" ref="O496" si="89">IF(O493="",O492*4,IF(O494="",(O493+O492)*2,IF(O495="",((O494+O493+O492)/3)*4,SUM(O492:O495))))</f>
        <v>533868236</v>
      </c>
      <c r="P496" s="7">
        <f>RATE(M$348-B$348,,-B496,M496)</f>
        <v>0.14447469223335896</v>
      </c>
      <c r="Q496" s="10" t="s">
        <v>50</v>
      </c>
    </row>
    <row r="497" spans="1:17" x14ac:dyDescent="0.3">
      <c r="B497" s="197" t="s">
        <v>57</v>
      </c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46"/>
      <c r="P497" s="7"/>
      <c r="Q497" s="10"/>
    </row>
    <row r="498" spans="1:17" x14ac:dyDescent="0.3">
      <c r="B498" s="194" t="s">
        <v>1036</v>
      </c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47"/>
      <c r="P498" s="7"/>
      <c r="Q498" s="10"/>
    </row>
    <row r="499" spans="1:17" x14ac:dyDescent="0.3">
      <c r="B499" s="8">
        <f t="shared" ref="B499:O502" si="90">IFERROR(VLOOKUP($B$498,$130:$216,MATCH($Q499&amp;"/"&amp;B$348,$128:$128,0),FALSE),"")</f>
        <v>24190319</v>
      </c>
      <c r="C499" s="8">
        <f t="shared" si="90"/>
        <v>19129633</v>
      </c>
      <c r="D499" s="8">
        <f t="shared" si="90"/>
        <v>23508220</v>
      </c>
      <c r="E499" s="8">
        <f t="shared" si="90"/>
        <v>27958524</v>
      </c>
      <c r="F499" s="8">
        <f t="shared" si="90"/>
        <v>31966248</v>
      </c>
      <c r="G499" s="8">
        <f t="shared" si="90"/>
        <v>37388877</v>
      </c>
      <c r="H499" s="8">
        <f t="shared" si="90"/>
        <v>68151816</v>
      </c>
      <c r="I499" s="8">
        <f t="shared" si="90"/>
        <v>75124884</v>
      </c>
      <c r="J499" s="8">
        <f t="shared" si="90"/>
        <v>82252728</v>
      </c>
      <c r="K499" s="8">
        <f t="shared" si="90"/>
        <v>88434390</v>
      </c>
      <c r="L499" s="8">
        <f t="shared" si="90"/>
        <v>96214167</v>
      </c>
      <c r="M499" s="8">
        <f t="shared" si="90"/>
        <v>104244085</v>
      </c>
      <c r="N499" s="8">
        <f t="shared" si="90"/>
        <v>109788727</v>
      </c>
      <c r="O499" s="8">
        <f t="shared" si="90"/>
        <v>101269499</v>
      </c>
      <c r="P499" s="7"/>
      <c r="Q499" s="10" t="s">
        <v>47</v>
      </c>
    </row>
    <row r="500" spans="1:17" x14ac:dyDescent="0.3">
      <c r="B500" s="8">
        <f t="shared" si="90"/>
        <v>23352368</v>
      </c>
      <c r="C500" s="8">
        <f t="shared" si="90"/>
        <v>20099355</v>
      </c>
      <c r="D500" s="8">
        <f t="shared" si="90"/>
        <v>24179394</v>
      </c>
      <c r="E500" s="8">
        <f t="shared" si="90"/>
        <v>29317441</v>
      </c>
      <c r="F500" s="8">
        <f t="shared" si="90"/>
        <v>33724856</v>
      </c>
      <c r="G500" s="8">
        <f t="shared" si="90"/>
        <v>37655206</v>
      </c>
      <c r="H500" s="8">
        <f t="shared" si="90"/>
        <v>70030538</v>
      </c>
      <c r="I500" s="8">
        <f t="shared" si="90"/>
        <v>76134726</v>
      </c>
      <c r="J500" s="8">
        <f t="shared" si="90"/>
        <v>86035371</v>
      </c>
      <c r="K500" s="8">
        <f t="shared" si="90"/>
        <v>90333235</v>
      </c>
      <c r="L500" s="8">
        <f t="shared" si="90"/>
        <v>97508629</v>
      </c>
      <c r="M500" s="8">
        <f t="shared" si="90"/>
        <v>107180802</v>
      </c>
      <c r="N500" s="8">
        <f t="shared" si="90"/>
        <v>96659238</v>
      </c>
      <c r="O500" s="8" t="str">
        <f t="shared" si="90"/>
        <v/>
      </c>
      <c r="P500" s="7"/>
      <c r="Q500" s="10" t="s">
        <v>48</v>
      </c>
    </row>
    <row r="501" spans="1:17" x14ac:dyDescent="0.3">
      <c r="B501" s="8">
        <f t="shared" si="90"/>
        <v>25160698</v>
      </c>
      <c r="C501" s="8">
        <f t="shared" si="90"/>
        <v>20835831</v>
      </c>
      <c r="D501" s="8">
        <f t="shared" si="90"/>
        <v>24302607</v>
      </c>
      <c r="E501" s="8">
        <f t="shared" si="90"/>
        <v>29934076</v>
      </c>
      <c r="F501" s="8">
        <f t="shared" si="90"/>
        <v>35981672</v>
      </c>
      <c r="G501" s="8">
        <f t="shared" si="90"/>
        <v>65137805</v>
      </c>
      <c r="H501" s="8">
        <f t="shared" si="90"/>
        <v>68841769</v>
      </c>
      <c r="I501" s="8">
        <f t="shared" si="90"/>
        <v>75068073</v>
      </c>
      <c r="J501" s="8">
        <f t="shared" si="90"/>
        <v>84599591</v>
      </c>
      <c r="K501" s="8">
        <f t="shared" si="90"/>
        <v>91742078</v>
      </c>
      <c r="L501" s="8">
        <f t="shared" si="90"/>
        <v>97474391</v>
      </c>
      <c r="M501" s="8">
        <f t="shared" si="90"/>
        <v>104585596</v>
      </c>
      <c r="N501" s="8">
        <f t="shared" si="90"/>
        <v>101422483</v>
      </c>
      <c r="O501" s="8" t="str">
        <f t="shared" si="90"/>
        <v/>
      </c>
      <c r="P501" s="7"/>
      <c r="Q501" s="10" t="s">
        <v>49</v>
      </c>
    </row>
    <row r="502" spans="1:17" x14ac:dyDescent="0.3">
      <c r="B502" s="19">
        <f t="shared" si="90"/>
        <v>21650557</v>
      </c>
      <c r="C502" s="19">
        <f t="shared" si="90"/>
        <v>22653316.27</v>
      </c>
      <c r="D502" s="19">
        <f t="shared" si="90"/>
        <v>26846817.199999999</v>
      </c>
      <c r="E502" s="19">
        <f t="shared" si="90"/>
        <v>29652526.469999999</v>
      </c>
      <c r="F502" s="19">
        <f t="shared" si="90"/>
        <v>38418391.670000002</v>
      </c>
      <c r="G502" s="19">
        <f t="shared" si="90"/>
        <v>70474869.730000004</v>
      </c>
      <c r="H502" s="19">
        <f t="shared" si="90"/>
        <v>74419302.129999995</v>
      </c>
      <c r="I502" s="19">
        <f t="shared" si="90"/>
        <v>80190984.370000005</v>
      </c>
      <c r="J502" s="19">
        <f t="shared" si="90"/>
        <v>86800357.959999993</v>
      </c>
      <c r="K502" s="19">
        <f t="shared" si="90"/>
        <v>95492591.769999996</v>
      </c>
      <c r="L502" s="19">
        <f t="shared" si="90"/>
        <v>104120052.86</v>
      </c>
      <c r="M502" s="19">
        <f t="shared" si="90"/>
        <v>110138600.89</v>
      </c>
      <c r="N502" s="19">
        <f t="shared" si="90"/>
        <v>103009578.81</v>
      </c>
      <c r="O502" s="19" t="str">
        <f t="shared" si="90"/>
        <v/>
      </c>
      <c r="P502" s="7"/>
      <c r="Q502" s="10" t="s">
        <v>55</v>
      </c>
    </row>
    <row r="503" spans="1:17" x14ac:dyDescent="0.3">
      <c r="B503" s="19">
        <f>SUM(B499:B502)</f>
        <v>94353942</v>
      </c>
      <c r="C503" s="19">
        <f t="shared" ref="C503:M503" si="91">SUM(C499:C502)</f>
        <v>82718135.269999996</v>
      </c>
      <c r="D503" s="19">
        <f t="shared" si="91"/>
        <v>98837038.200000003</v>
      </c>
      <c r="E503" s="19">
        <f t="shared" si="91"/>
        <v>116862567.47</v>
      </c>
      <c r="F503" s="19">
        <f t="shared" si="91"/>
        <v>140091167.67000002</v>
      </c>
      <c r="G503" s="19">
        <f t="shared" si="91"/>
        <v>210656757.73000002</v>
      </c>
      <c r="H503" s="19">
        <f t="shared" si="91"/>
        <v>281443425.13</v>
      </c>
      <c r="I503" s="19">
        <f t="shared" si="91"/>
        <v>306518667.37</v>
      </c>
      <c r="J503" s="19">
        <f t="shared" si="91"/>
        <v>339688047.95999998</v>
      </c>
      <c r="K503" s="19">
        <f t="shared" si="91"/>
        <v>366002294.76999998</v>
      </c>
      <c r="L503" s="19">
        <f t="shared" si="91"/>
        <v>395317239.86000001</v>
      </c>
      <c r="M503" s="19">
        <f t="shared" si="91"/>
        <v>426149083.88999999</v>
      </c>
      <c r="N503" s="19">
        <f>IF(N500="",N499*4,IF(N501="",(N500+N499)*2,IF(N502="",((N501+N500+N499)/3)*4,SUM(N499:N502))))</f>
        <v>410880026.81</v>
      </c>
      <c r="O503" s="19">
        <f>IF(O500="",O499*4,IF(O501="",(O500+O499)*2,IF(O502="",((O501+O500+O499)/3)*4,SUM(O499:O502))))</f>
        <v>405077996</v>
      </c>
      <c r="P503" s="7">
        <f>RATE(M$348-B$348,,-B503,M503)</f>
        <v>0.14690490471919807</v>
      </c>
      <c r="Q503" s="10" t="s">
        <v>50</v>
      </c>
    </row>
    <row r="504" spans="1:17" x14ac:dyDescent="0.3">
      <c r="B504" s="22">
        <f>B503/B$465</f>
        <v>0.76041167411308408</v>
      </c>
      <c r="C504" s="23">
        <f>C503/C$465</f>
        <v>0.73607759077034107</v>
      </c>
      <c r="D504" s="23">
        <f t="shared" ref="D504:N504" si="92">D503/D$465</f>
        <v>0.73237676593904311</v>
      </c>
      <c r="E504" s="23">
        <f t="shared" si="92"/>
        <v>0.75220563577192323</v>
      </c>
      <c r="F504" s="23">
        <f t="shared" si="92"/>
        <v>0.74239346914041271</v>
      </c>
      <c r="G504" s="23">
        <f t="shared" si="92"/>
        <v>0.77366122089368905</v>
      </c>
      <c r="H504" s="23">
        <f t="shared" si="92"/>
        <v>0.78666822368580669</v>
      </c>
      <c r="I504" s="23">
        <f t="shared" si="92"/>
        <v>0.78229993717404378</v>
      </c>
      <c r="J504" s="23">
        <f t="shared" si="92"/>
        <v>0.78140964324005513</v>
      </c>
      <c r="K504" s="23">
        <f t="shared" si="92"/>
        <v>0.77696074210306698</v>
      </c>
      <c r="L504" s="23">
        <f t="shared" si="92"/>
        <v>0.77733814654312161</v>
      </c>
      <c r="M504" s="23">
        <f t="shared" si="92"/>
        <v>0.77342896555900864</v>
      </c>
      <c r="N504" s="24">
        <f t="shared" si="92"/>
        <v>0.78131256562049156</v>
      </c>
      <c r="O504" s="24">
        <f t="shared" ref="O504" si="93">O503/O$465</f>
        <v>0.787791639834723</v>
      </c>
      <c r="P504" s="7">
        <f>RATE(M$348-B$348,,-B504,M504)</f>
        <v>1.5442700330220243E-3</v>
      </c>
      <c r="Q504" s="12" t="s">
        <v>51</v>
      </c>
    </row>
    <row r="505" spans="1:17" s="98" customFormat="1" x14ac:dyDescent="0.3">
      <c r="A505" s="97"/>
      <c r="B505" s="20"/>
      <c r="C505" s="11">
        <f t="shared" ref="C505:M505" si="94">C503/B503-1</f>
        <v>-0.12332083306068975</v>
      </c>
      <c r="D505" s="11">
        <f t="shared" si="94"/>
        <v>0.19486540499717919</v>
      </c>
      <c r="E505" s="11">
        <f t="shared" si="94"/>
        <v>0.18237625892355003</v>
      </c>
      <c r="F505" s="11">
        <f t="shared" si="94"/>
        <v>0.19876852531040856</v>
      </c>
      <c r="G505" s="11">
        <f t="shared" si="94"/>
        <v>0.50371191298958218</v>
      </c>
      <c r="H505" s="11">
        <f t="shared" si="94"/>
        <v>0.33602846717468071</v>
      </c>
      <c r="I505" s="11">
        <f t="shared" si="94"/>
        <v>8.9095143112395192E-2</v>
      </c>
      <c r="J505" s="11">
        <f t="shared" si="94"/>
        <v>0.10821324806936161</v>
      </c>
      <c r="K505" s="11">
        <f t="shared" si="94"/>
        <v>7.7465919004305439E-2</v>
      </c>
      <c r="L505" s="11">
        <f t="shared" si="94"/>
        <v>8.0094976203419321E-2</v>
      </c>
      <c r="M505" s="11">
        <f t="shared" si="94"/>
        <v>7.7992662401768609E-2</v>
      </c>
      <c r="N505" s="11">
        <f>N503/M503-1</f>
        <v>-3.5830317739088069E-2</v>
      </c>
      <c r="O505" s="11">
        <f>O503/N503-1</f>
        <v>-1.4120985278953446E-2</v>
      </c>
      <c r="P505" s="18"/>
      <c r="Q505" s="15" t="s">
        <v>56</v>
      </c>
    </row>
    <row r="506" spans="1:17" x14ac:dyDescent="0.3">
      <c r="B506" s="199" t="s">
        <v>58</v>
      </c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49"/>
      <c r="P506" s="7"/>
      <c r="Q506" s="10"/>
    </row>
    <row r="507" spans="1:17" x14ac:dyDescent="0.3">
      <c r="B507" s="17">
        <f t="shared" ref="B507:N507" si="95">IFERROR(B461-B499,"")</f>
        <v>7260367</v>
      </c>
      <c r="C507" s="17">
        <f t="shared" si="95"/>
        <v>6788201</v>
      </c>
      <c r="D507" s="17">
        <f t="shared" si="95"/>
        <v>8473728</v>
      </c>
      <c r="E507" s="17">
        <f t="shared" si="95"/>
        <v>9211941</v>
      </c>
      <c r="F507" s="17">
        <f t="shared" si="95"/>
        <v>11048215</v>
      </c>
      <c r="G507" s="17">
        <f t="shared" si="95"/>
        <v>13050237</v>
      </c>
      <c r="H507" s="17">
        <f t="shared" si="95"/>
        <v>18006201</v>
      </c>
      <c r="I507" s="17">
        <f t="shared" si="95"/>
        <v>20428768</v>
      </c>
      <c r="J507" s="17">
        <f t="shared" si="95"/>
        <v>22716039</v>
      </c>
      <c r="K507" s="17">
        <f t="shared" si="95"/>
        <v>24894442</v>
      </c>
      <c r="L507" s="17">
        <f t="shared" si="95"/>
        <v>27437636</v>
      </c>
      <c r="M507" s="17">
        <f t="shared" si="95"/>
        <v>30073583</v>
      </c>
      <c r="N507" s="17">
        <f t="shared" si="95"/>
        <v>31181785</v>
      </c>
      <c r="O507" s="17">
        <f t="shared" ref="O507" si="96">IFERROR(O461-O499,"")</f>
        <v>27279084</v>
      </c>
      <c r="P507" s="7"/>
      <c r="Q507" s="10" t="s">
        <v>47</v>
      </c>
    </row>
    <row r="508" spans="1:17" x14ac:dyDescent="0.3">
      <c r="B508" s="8">
        <f t="shared" ref="B508:N508" si="97">IFERROR(B462-B500,"")</f>
        <v>7465554</v>
      </c>
      <c r="C508" s="8">
        <f t="shared" si="97"/>
        <v>7295563</v>
      </c>
      <c r="D508" s="8">
        <f t="shared" si="97"/>
        <v>9009086</v>
      </c>
      <c r="E508" s="8">
        <f t="shared" si="97"/>
        <v>9665538</v>
      </c>
      <c r="F508" s="8">
        <f t="shared" si="97"/>
        <v>11890353</v>
      </c>
      <c r="G508" s="8">
        <f t="shared" si="97"/>
        <v>13426728</v>
      </c>
      <c r="H508" s="8">
        <f t="shared" si="97"/>
        <v>18914580</v>
      </c>
      <c r="I508" s="8">
        <f t="shared" si="97"/>
        <v>21157526</v>
      </c>
      <c r="J508" s="8">
        <f t="shared" si="97"/>
        <v>23962306</v>
      </c>
      <c r="K508" s="8">
        <f t="shared" si="97"/>
        <v>25800677</v>
      </c>
      <c r="L508" s="8">
        <f t="shared" si="97"/>
        <v>27406269</v>
      </c>
      <c r="M508" s="8">
        <f t="shared" si="97"/>
        <v>31214912</v>
      </c>
      <c r="N508" s="8">
        <f t="shared" si="97"/>
        <v>26441823</v>
      </c>
      <c r="O508" s="8" t="str">
        <f t="shared" ref="O508" si="98">IFERROR(O462-O500,"")</f>
        <v/>
      </c>
      <c r="P508" s="7"/>
      <c r="Q508" s="10" t="s">
        <v>48</v>
      </c>
    </row>
    <row r="509" spans="1:17" x14ac:dyDescent="0.3">
      <c r="B509" s="8">
        <f t="shared" ref="B509:N509" si="99">IFERROR(B463-B501,"")</f>
        <v>7883225</v>
      </c>
      <c r="C509" s="8">
        <f t="shared" si="99"/>
        <v>7559787</v>
      </c>
      <c r="D509" s="8">
        <f t="shared" si="99"/>
        <v>8982663</v>
      </c>
      <c r="E509" s="8">
        <f t="shared" si="99"/>
        <v>10112262</v>
      </c>
      <c r="F509" s="8">
        <f t="shared" si="99"/>
        <v>12521864</v>
      </c>
      <c r="G509" s="8">
        <f t="shared" si="99"/>
        <v>17212747</v>
      </c>
      <c r="H509" s="8">
        <f t="shared" si="99"/>
        <v>18830649</v>
      </c>
      <c r="I509" s="8">
        <f t="shared" si="99"/>
        <v>21295791</v>
      </c>
      <c r="J509" s="8">
        <f t="shared" si="99"/>
        <v>24042450</v>
      </c>
      <c r="K509" s="8">
        <f t="shared" si="99"/>
        <v>26499750</v>
      </c>
      <c r="L509" s="8">
        <f t="shared" si="99"/>
        <v>28007946</v>
      </c>
      <c r="M509" s="8">
        <f t="shared" si="99"/>
        <v>31177110</v>
      </c>
      <c r="N509" s="8">
        <f t="shared" si="99"/>
        <v>28567537</v>
      </c>
      <c r="O509" s="8" t="str">
        <f t="shared" ref="O509" si="100">IFERROR(O463-O501,"")</f>
        <v/>
      </c>
      <c r="P509" s="7"/>
      <c r="Q509" s="10" t="s">
        <v>49</v>
      </c>
    </row>
    <row r="510" spans="1:17" x14ac:dyDescent="0.3">
      <c r="B510" s="19">
        <f t="shared" ref="B510:N510" si="101">IFERROR(B464-B502,"")</f>
        <v>7119623</v>
      </c>
      <c r="C510" s="19">
        <f t="shared" si="101"/>
        <v>8015237.4499999993</v>
      </c>
      <c r="D510" s="19">
        <f t="shared" si="101"/>
        <v>9651299.2799999975</v>
      </c>
      <c r="E510" s="19">
        <f t="shared" si="101"/>
        <v>9507558.450000003</v>
      </c>
      <c r="F510" s="19">
        <f t="shared" si="101"/>
        <v>13150447.82</v>
      </c>
      <c r="G510" s="19">
        <f t="shared" si="101"/>
        <v>17939063.060000002</v>
      </c>
      <c r="H510" s="19">
        <f t="shared" si="101"/>
        <v>20571502.600000009</v>
      </c>
      <c r="I510" s="19">
        <f t="shared" si="101"/>
        <v>22416570.890000001</v>
      </c>
      <c r="J510" s="19">
        <f t="shared" si="101"/>
        <v>24303027.950000003</v>
      </c>
      <c r="K510" s="19">
        <f t="shared" si="101"/>
        <v>27872061.400000006</v>
      </c>
      <c r="L510" s="19">
        <f t="shared" si="101"/>
        <v>30383386.100000009</v>
      </c>
      <c r="M510" s="19">
        <f t="shared" si="101"/>
        <v>32372024.649999991</v>
      </c>
      <c r="N510" s="19">
        <f t="shared" si="101"/>
        <v>28813147.590000004</v>
      </c>
      <c r="O510" s="19" t="str">
        <f t="shared" ref="O510" si="102">IFERROR(O464-O502,"")</f>
        <v/>
      </c>
      <c r="P510" s="7"/>
      <c r="Q510" s="10" t="s">
        <v>55</v>
      </c>
    </row>
    <row r="511" spans="1:17" x14ac:dyDescent="0.3">
      <c r="B511" s="17">
        <f t="shared" ref="B511:N511" si="103">IFERROR(B465-B503,"")</f>
        <v>29728769</v>
      </c>
      <c r="C511" s="17">
        <f t="shared" si="103"/>
        <v>29658788.450000003</v>
      </c>
      <c r="D511" s="17">
        <f t="shared" si="103"/>
        <v>36116776.279999986</v>
      </c>
      <c r="E511" s="17">
        <f t="shared" si="103"/>
        <v>38497299.450000018</v>
      </c>
      <c r="F511" s="17">
        <f t="shared" si="103"/>
        <v>48610879.819999993</v>
      </c>
      <c r="G511" s="17">
        <f t="shared" si="103"/>
        <v>61628775.060000002</v>
      </c>
      <c r="H511" s="17">
        <f t="shared" si="103"/>
        <v>76322932.600000024</v>
      </c>
      <c r="I511" s="17">
        <f t="shared" si="103"/>
        <v>85298655.889999986</v>
      </c>
      <c r="J511" s="17">
        <f t="shared" si="103"/>
        <v>95023822.949999988</v>
      </c>
      <c r="K511" s="17">
        <f t="shared" si="103"/>
        <v>105066930.40000004</v>
      </c>
      <c r="L511" s="17">
        <f t="shared" si="103"/>
        <v>113235237.10000002</v>
      </c>
      <c r="M511" s="17">
        <f t="shared" si="103"/>
        <v>124837629.64999998</v>
      </c>
      <c r="N511" s="17">
        <f t="shared" si="103"/>
        <v>115004292.58999997</v>
      </c>
      <c r="O511" s="17">
        <f t="shared" ref="O511" si="104">IFERROR(O465-O503,"")</f>
        <v>109116336</v>
      </c>
      <c r="P511" s="7">
        <f>RATE(M$348-B$348,,-B511,M511)</f>
        <v>0.13933565795635688</v>
      </c>
      <c r="Q511" s="10" t="s">
        <v>50</v>
      </c>
    </row>
    <row r="512" spans="1:17" x14ac:dyDescent="0.3">
      <c r="B512" s="11">
        <f t="shared" ref="B512:N512" si="105">B511/B$465</f>
        <v>0.23958832588691586</v>
      </c>
      <c r="C512" s="11">
        <f t="shared" si="105"/>
        <v>0.26392240922965893</v>
      </c>
      <c r="D512" s="11">
        <f t="shared" si="105"/>
        <v>0.26762323406095684</v>
      </c>
      <c r="E512" s="11">
        <f t="shared" si="105"/>
        <v>0.24779436422807677</v>
      </c>
      <c r="F512" s="11">
        <f t="shared" si="105"/>
        <v>0.25760653085958729</v>
      </c>
      <c r="G512" s="11">
        <f t="shared" si="105"/>
        <v>0.22633877910631095</v>
      </c>
      <c r="H512" s="11">
        <f t="shared" si="105"/>
        <v>0.21333177631419328</v>
      </c>
      <c r="I512" s="11">
        <f t="shared" si="105"/>
        <v>0.21770006282595619</v>
      </c>
      <c r="J512" s="11">
        <f t="shared" si="105"/>
        <v>0.21859035675994487</v>
      </c>
      <c r="K512" s="11">
        <f t="shared" si="105"/>
        <v>0.22303925789693299</v>
      </c>
      <c r="L512" s="11">
        <f t="shared" si="105"/>
        <v>0.22266185345687833</v>
      </c>
      <c r="M512" s="11">
        <f t="shared" si="105"/>
        <v>0.22657103444099136</v>
      </c>
      <c r="N512" s="11">
        <f t="shared" si="105"/>
        <v>0.21868743437950849</v>
      </c>
      <c r="O512" s="11">
        <f t="shared" ref="O512" si="106">O511/O$465</f>
        <v>0.21220836016527697</v>
      </c>
      <c r="P512" s="7">
        <f>RATE(M$348-B$348,,-B512,M512)</f>
        <v>-5.0656378089943884E-3</v>
      </c>
      <c r="Q512" s="25" t="s">
        <v>59</v>
      </c>
    </row>
    <row r="513" spans="1:17" s="98" customFormat="1" x14ac:dyDescent="0.3">
      <c r="A513" s="97"/>
      <c r="B513" s="20"/>
      <c r="C513" s="11">
        <f t="shared" ref="C513:M513" si="107">C511/B511-1</f>
        <v>-2.3539672967958225E-3</v>
      </c>
      <c r="D513" s="11">
        <f t="shared" si="107"/>
        <v>0.21774280634851695</v>
      </c>
      <c r="E513" s="11">
        <f t="shared" si="107"/>
        <v>6.5911839737431643E-2</v>
      </c>
      <c r="F513" s="11">
        <f t="shared" si="107"/>
        <v>0.26270882670966089</v>
      </c>
      <c r="G513" s="11">
        <f t="shared" si="107"/>
        <v>0.26779797625971069</v>
      </c>
      <c r="H513" s="11">
        <f t="shared" si="107"/>
        <v>0.23843014120748318</v>
      </c>
      <c r="I513" s="11">
        <f t="shared" si="107"/>
        <v>0.11760191837806766</v>
      </c>
      <c r="J513" s="11">
        <f t="shared" si="107"/>
        <v>0.11401313371855992</v>
      </c>
      <c r="K513" s="11">
        <f t="shared" si="107"/>
        <v>0.10569041676301083</v>
      </c>
      <c r="L513" s="11">
        <f t="shared" si="107"/>
        <v>7.7743840701374411E-2</v>
      </c>
      <c r="M513" s="11">
        <f t="shared" si="107"/>
        <v>0.10246273904786074</v>
      </c>
      <c r="N513" s="11">
        <f>N511/M511-1</f>
        <v>-7.8769014499627699E-2</v>
      </c>
      <c r="O513" s="11">
        <f>O511/N511-1</f>
        <v>-5.119771147144081E-2</v>
      </c>
      <c r="P513" s="18"/>
      <c r="Q513" s="15" t="s">
        <v>56</v>
      </c>
    </row>
    <row r="514" spans="1:17" x14ac:dyDescent="0.3">
      <c r="B514" s="197" t="s">
        <v>60</v>
      </c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46"/>
      <c r="P514" s="7"/>
      <c r="Q514" s="3"/>
    </row>
    <row r="515" spans="1:17" x14ac:dyDescent="0.3">
      <c r="B515" s="194" t="s">
        <v>1038</v>
      </c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47"/>
      <c r="P515" s="7"/>
      <c r="Q515" s="3"/>
    </row>
    <row r="516" spans="1:17" x14ac:dyDescent="0.3">
      <c r="B516" s="17">
        <f t="shared" ref="B516:O519" si="108">IFERROR(VLOOKUP($B$515,$130:$216,MATCH($Q516&amp;"/"&amp;B$348,$128:$128,0),FALSE),"")</f>
        <v>0</v>
      </c>
      <c r="C516" s="17">
        <f t="shared" si="108"/>
        <v>0</v>
      </c>
      <c r="D516" s="17">
        <f t="shared" si="108"/>
        <v>5470380</v>
      </c>
      <c r="E516" s="17">
        <f t="shared" si="108"/>
        <v>6297196</v>
      </c>
      <c r="F516" s="17">
        <f t="shared" si="108"/>
        <v>7492022</v>
      </c>
      <c r="G516" s="17">
        <f t="shared" si="108"/>
        <v>9736244</v>
      </c>
      <c r="H516" s="17">
        <f t="shared" si="108"/>
        <v>12262903</v>
      </c>
      <c r="I516" s="17">
        <f t="shared" si="108"/>
        <v>14153287</v>
      </c>
      <c r="J516" s="17">
        <f t="shared" si="108"/>
        <v>16509115</v>
      </c>
      <c r="K516" s="17">
        <f t="shared" si="108"/>
        <v>17840384</v>
      </c>
      <c r="L516" s="17">
        <f t="shared" si="108"/>
        <v>19838773</v>
      </c>
      <c r="M516" s="17">
        <f t="shared" si="108"/>
        <v>21834905</v>
      </c>
      <c r="N516" s="17">
        <f t="shared" si="108"/>
        <v>22878915</v>
      </c>
      <c r="O516" s="17">
        <f t="shared" si="108"/>
        <v>22111956</v>
      </c>
      <c r="P516" s="7"/>
      <c r="Q516" s="10" t="s">
        <v>47</v>
      </c>
    </row>
    <row r="517" spans="1:17" x14ac:dyDescent="0.3">
      <c r="B517" s="8">
        <f t="shared" si="108"/>
        <v>0</v>
      </c>
      <c r="C517" s="8">
        <f t="shared" si="108"/>
        <v>4978867</v>
      </c>
      <c r="D517" s="8">
        <f t="shared" si="108"/>
        <v>5829805</v>
      </c>
      <c r="E517" s="8">
        <f t="shared" si="108"/>
        <v>6906899</v>
      </c>
      <c r="F517" s="8">
        <f t="shared" si="108"/>
        <v>8924611</v>
      </c>
      <c r="G517" s="8">
        <f t="shared" si="108"/>
        <v>10551328</v>
      </c>
      <c r="H517" s="8">
        <f t="shared" si="108"/>
        <v>14133158</v>
      </c>
      <c r="I517" s="8">
        <f t="shared" si="108"/>
        <v>15481647</v>
      </c>
      <c r="J517" s="8">
        <f t="shared" si="108"/>
        <v>18435327</v>
      </c>
      <c r="K517" s="8">
        <f t="shared" si="108"/>
        <v>19150619</v>
      </c>
      <c r="L517" s="8">
        <f t="shared" si="108"/>
        <v>20770693</v>
      </c>
      <c r="M517" s="8">
        <f t="shared" si="108"/>
        <v>23869872</v>
      </c>
      <c r="N517" s="8">
        <f t="shared" si="108"/>
        <v>22042799</v>
      </c>
      <c r="O517" s="8" t="str">
        <f t="shared" si="108"/>
        <v/>
      </c>
      <c r="P517" s="7"/>
      <c r="Q517" s="10" t="s">
        <v>48</v>
      </c>
    </row>
    <row r="518" spans="1:17" x14ac:dyDescent="0.3">
      <c r="B518" s="8">
        <f t="shared" si="108"/>
        <v>0</v>
      </c>
      <c r="C518" s="8">
        <f t="shared" si="108"/>
        <v>5119062</v>
      </c>
      <c r="D518" s="8">
        <f t="shared" si="108"/>
        <v>5997966</v>
      </c>
      <c r="E518" s="8">
        <f t="shared" si="108"/>
        <v>7120128</v>
      </c>
      <c r="F518" s="8">
        <f t="shared" si="108"/>
        <v>9747647</v>
      </c>
      <c r="G518" s="8">
        <f t="shared" si="108"/>
        <v>12773097</v>
      </c>
      <c r="H518" s="8">
        <f t="shared" si="108"/>
        <v>13913869</v>
      </c>
      <c r="I518" s="8">
        <f t="shared" si="108"/>
        <v>15994853</v>
      </c>
      <c r="J518" s="8">
        <f t="shared" si="108"/>
        <v>18063436</v>
      </c>
      <c r="K518" s="8">
        <f t="shared" si="108"/>
        <v>20003348</v>
      </c>
      <c r="L518" s="8">
        <f t="shared" si="108"/>
        <v>21170349</v>
      </c>
      <c r="M518" s="8">
        <f t="shared" si="108"/>
        <v>23638917</v>
      </c>
      <c r="N518" s="8">
        <f t="shared" si="108"/>
        <v>23032080</v>
      </c>
      <c r="O518" s="8" t="str">
        <f t="shared" si="108"/>
        <v/>
      </c>
      <c r="P518" s="7"/>
      <c r="Q518" s="10" t="s">
        <v>49</v>
      </c>
    </row>
    <row r="519" spans="1:17" x14ac:dyDescent="0.3">
      <c r="B519" s="19">
        <f t="shared" si="108"/>
        <v>0</v>
      </c>
      <c r="C519" s="19">
        <f t="shared" si="108"/>
        <v>5825006.0199999996</v>
      </c>
      <c r="D519" s="19">
        <f t="shared" si="108"/>
        <v>6902481.8899999997</v>
      </c>
      <c r="E519" s="19">
        <f t="shared" si="108"/>
        <v>6809280.0899999999</v>
      </c>
      <c r="F519" s="19">
        <f t="shared" si="108"/>
        <v>10096698.83</v>
      </c>
      <c r="G519" s="19">
        <f t="shared" si="108"/>
        <v>13343917.699999999</v>
      </c>
      <c r="H519" s="19">
        <f t="shared" si="108"/>
        <v>15758619.890000001</v>
      </c>
      <c r="I519" s="19">
        <f t="shared" si="108"/>
        <v>16379404.73</v>
      </c>
      <c r="J519" s="19">
        <f t="shared" si="108"/>
        <v>18182706.100000001</v>
      </c>
      <c r="K519" s="19">
        <f t="shared" si="108"/>
        <v>20305500.359999999</v>
      </c>
      <c r="L519" s="19">
        <f t="shared" si="108"/>
        <v>22706258.989999998</v>
      </c>
      <c r="M519" s="19">
        <f t="shared" si="108"/>
        <v>24046681.350000001</v>
      </c>
      <c r="N519" s="19">
        <f t="shared" si="108"/>
        <v>23181756.809999999</v>
      </c>
      <c r="O519" s="19" t="str">
        <f t="shared" si="108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109">SUM(C516:C519)</f>
        <v>15922935.02</v>
      </c>
      <c r="D520" s="19">
        <f t="shared" si="109"/>
        <v>24200632.890000001</v>
      </c>
      <c r="E520" s="19">
        <f t="shared" si="109"/>
        <v>27133503.09</v>
      </c>
      <c r="F520" s="19">
        <f t="shared" si="109"/>
        <v>36260978.829999998</v>
      </c>
      <c r="G520" s="19">
        <f t="shared" si="109"/>
        <v>46404586.700000003</v>
      </c>
      <c r="H520" s="19">
        <f t="shared" si="109"/>
        <v>56068549.890000001</v>
      </c>
      <c r="I520" s="19">
        <f t="shared" si="109"/>
        <v>62009191.730000004</v>
      </c>
      <c r="J520" s="19">
        <f t="shared" si="109"/>
        <v>71190584.099999994</v>
      </c>
      <c r="K520" s="19">
        <f t="shared" si="109"/>
        <v>77299851.359999999</v>
      </c>
      <c r="L520" s="19">
        <f t="shared" si="109"/>
        <v>84486073.989999995</v>
      </c>
      <c r="M520" s="19">
        <f t="shared" si="109"/>
        <v>93390375.349999994</v>
      </c>
      <c r="N520" s="19">
        <f>IF(N517="",N516*4,IF(N518="",(N517+N516)*2,IF(N519="",((N518+N517+N516)/3)*4,SUM(N516:N519))))</f>
        <v>91135550.810000002</v>
      </c>
      <c r="O520" s="19">
        <f>IF(O517="",O516*4,IF(O518="",(O517+O516)*2,IF(O519="",((O518+O517+O516)/3)*4,SUM(O516:O519))))</f>
        <v>88447824</v>
      </c>
      <c r="P520" s="7">
        <f>RATE(M$348-C$348,,-C520,M520)</f>
        <v>0.1935150501700317</v>
      </c>
      <c r="Q520" s="10" t="s">
        <v>50</v>
      </c>
    </row>
    <row r="521" spans="1:17" x14ac:dyDescent="0.3">
      <c r="B521" s="11">
        <f t="shared" ref="B521:M521" si="110">+B520/(B$465+B$472)</f>
        <v>0</v>
      </c>
      <c r="C521" s="11">
        <f t="shared" si="110"/>
        <v>0.13555604739595908</v>
      </c>
      <c r="D521" s="11">
        <f t="shared" si="110"/>
        <v>0.17194750420089311</v>
      </c>
      <c r="E521" s="11">
        <f t="shared" si="110"/>
        <v>0.16829813308268973</v>
      </c>
      <c r="F521" s="11">
        <f t="shared" si="110"/>
        <v>0.18402425041147222</v>
      </c>
      <c r="G521" s="11">
        <f t="shared" si="110"/>
        <v>0.16332738074526446</v>
      </c>
      <c r="H521" s="11">
        <f t="shared" si="110"/>
        <v>0.15125611704739605</v>
      </c>
      <c r="I521" s="11">
        <f t="shared" si="110"/>
        <v>0.15284924325808835</v>
      </c>
      <c r="J521" s="11">
        <f t="shared" si="110"/>
        <v>0.1576296597486182</v>
      </c>
      <c r="K521" s="11">
        <f t="shared" si="110"/>
        <v>0.15802422495031759</v>
      </c>
      <c r="L521" s="11">
        <f t="shared" si="110"/>
        <v>0.16015100089904064</v>
      </c>
      <c r="M521" s="11">
        <f t="shared" si="110"/>
        <v>0.16361379494317882</v>
      </c>
      <c r="N521" s="11">
        <f>+N520/(N$465+N$472)</f>
        <v>0.16685161514044258</v>
      </c>
      <c r="O521" s="11">
        <f>+O520/(O$465+O$472)</f>
        <v>0.16583261838248484</v>
      </c>
      <c r="P521" s="7">
        <f>RATE(M$348-C$348,,-C521,M521)</f>
        <v>1.8990422535757129E-2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111">C520/B520-1</f>
        <v>#DIV/0!</v>
      </c>
      <c r="D522" s="11">
        <f t="shared" si="111"/>
        <v>0.51986005466974516</v>
      </c>
      <c r="E522" s="11">
        <f t="shared" si="111"/>
        <v>0.12118981405696605</v>
      </c>
      <c r="F522" s="11">
        <f t="shared" si="111"/>
        <v>0.33639135019627853</v>
      </c>
      <c r="G522" s="11">
        <f t="shared" si="111"/>
        <v>0.27973894244707576</v>
      </c>
      <c r="H522" s="11">
        <f t="shared" si="111"/>
        <v>0.20825448252510781</v>
      </c>
      <c r="I522" s="11">
        <f t="shared" si="111"/>
        <v>0.10595319214880461</v>
      </c>
      <c r="J522" s="11">
        <f t="shared" si="111"/>
        <v>0.1480650225208151</v>
      </c>
      <c r="K522" s="11">
        <f t="shared" si="111"/>
        <v>8.5815664209447196E-2</v>
      </c>
      <c r="L522" s="11">
        <f t="shared" si="111"/>
        <v>9.2965542670093937E-2</v>
      </c>
      <c r="M522" s="11">
        <f t="shared" si="111"/>
        <v>0.1053937168515362</v>
      </c>
      <c r="N522" s="11">
        <f>N520/M520-1</f>
        <v>-2.4144078354429666E-2</v>
      </c>
      <c r="O522" s="11">
        <f>O520/N520-1</f>
        <v>-2.9491529771991987E-2</v>
      </c>
      <c r="P522" s="18"/>
      <c r="Q522" s="15" t="s">
        <v>56</v>
      </c>
    </row>
    <row r="523" spans="1:17" x14ac:dyDescent="0.3">
      <c r="B523" s="194" t="s">
        <v>1039</v>
      </c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47"/>
      <c r="P523" s="7"/>
      <c r="Q523" s="3"/>
    </row>
    <row r="524" spans="1:17" x14ac:dyDescent="0.3">
      <c r="B524" s="17">
        <f t="shared" ref="B524:O527" si="112">IFERROR(VLOOKUP($B$523,$130:$216,MATCH($Q524&amp;"/"&amp;B$348,$128:$128,0),FALSE),"")</f>
        <v>0</v>
      </c>
      <c r="C524" s="17">
        <f t="shared" si="112"/>
        <v>0</v>
      </c>
      <c r="D524" s="17">
        <f t="shared" si="112"/>
        <v>2074622</v>
      </c>
      <c r="E524" s="17">
        <f t="shared" si="112"/>
        <v>1635101</v>
      </c>
      <c r="F524" s="17">
        <f t="shared" si="112"/>
        <v>1578186</v>
      </c>
      <c r="G524" s="17">
        <f t="shared" si="112"/>
        <v>1845280</v>
      </c>
      <c r="H524" s="17">
        <f t="shared" si="112"/>
        <v>4185904</v>
      </c>
      <c r="I524" s="17">
        <f t="shared" si="112"/>
        <v>2932172</v>
      </c>
      <c r="J524" s="17">
        <f t="shared" si="112"/>
        <v>2910563</v>
      </c>
      <c r="K524" s="17">
        <f t="shared" si="112"/>
        <v>3438191</v>
      </c>
      <c r="L524" s="17">
        <f t="shared" si="112"/>
        <v>3565464</v>
      </c>
      <c r="M524" s="17">
        <f t="shared" si="112"/>
        <v>3985139</v>
      </c>
      <c r="N524" s="17">
        <f t="shared" si="112"/>
        <v>4427930</v>
      </c>
      <c r="O524" s="17">
        <f t="shared" si="112"/>
        <v>4105185</v>
      </c>
      <c r="P524" s="7"/>
      <c r="Q524" s="10" t="s">
        <v>47</v>
      </c>
    </row>
    <row r="525" spans="1:17" x14ac:dyDescent="0.3">
      <c r="B525" s="8">
        <f t="shared" si="112"/>
        <v>0</v>
      </c>
      <c r="C525" s="8">
        <f t="shared" si="112"/>
        <v>1691075</v>
      </c>
      <c r="D525" s="8">
        <f t="shared" si="112"/>
        <v>2148519</v>
      </c>
      <c r="E525" s="8">
        <f t="shared" si="112"/>
        <v>1385612</v>
      </c>
      <c r="F525" s="8">
        <f t="shared" si="112"/>
        <v>1600694</v>
      </c>
      <c r="G525" s="8">
        <f t="shared" si="112"/>
        <v>2072594</v>
      </c>
      <c r="H525" s="8">
        <f t="shared" si="112"/>
        <v>2752164</v>
      </c>
      <c r="I525" s="8">
        <f t="shared" si="112"/>
        <v>2972431</v>
      </c>
      <c r="J525" s="8">
        <f t="shared" si="112"/>
        <v>3015486</v>
      </c>
      <c r="K525" s="8">
        <f t="shared" si="112"/>
        <v>3593686</v>
      </c>
      <c r="L525" s="8">
        <f t="shared" si="112"/>
        <v>3833537</v>
      </c>
      <c r="M525" s="8">
        <f t="shared" si="112"/>
        <v>4978941</v>
      </c>
      <c r="N525" s="8">
        <f t="shared" si="112"/>
        <v>3969995</v>
      </c>
      <c r="O525" s="8" t="str">
        <f t="shared" si="112"/>
        <v/>
      </c>
      <c r="P525" s="7"/>
      <c r="Q525" s="10" t="s">
        <v>48</v>
      </c>
    </row>
    <row r="526" spans="1:17" x14ac:dyDescent="0.3">
      <c r="B526" s="8">
        <f t="shared" si="112"/>
        <v>0</v>
      </c>
      <c r="C526" s="8">
        <f t="shared" si="112"/>
        <v>1732415</v>
      </c>
      <c r="D526" s="8">
        <f t="shared" si="112"/>
        <v>2106579</v>
      </c>
      <c r="E526" s="8">
        <f t="shared" si="112"/>
        <v>1740916</v>
      </c>
      <c r="F526" s="8">
        <f t="shared" si="112"/>
        <v>1790613</v>
      </c>
      <c r="G526" s="8">
        <f t="shared" si="112"/>
        <v>3662460</v>
      </c>
      <c r="H526" s="8">
        <f t="shared" si="112"/>
        <v>2818995</v>
      </c>
      <c r="I526" s="8">
        <f t="shared" si="112"/>
        <v>2911367</v>
      </c>
      <c r="J526" s="8">
        <f t="shared" si="112"/>
        <v>3219615</v>
      </c>
      <c r="K526" s="8">
        <f t="shared" si="112"/>
        <v>3621147</v>
      </c>
      <c r="L526" s="8">
        <f t="shared" si="112"/>
        <v>3827296</v>
      </c>
      <c r="M526" s="8">
        <f t="shared" si="112"/>
        <v>4390407</v>
      </c>
      <c r="N526" s="8">
        <f t="shared" si="112"/>
        <v>4274607</v>
      </c>
      <c r="O526" s="8" t="str">
        <f t="shared" si="112"/>
        <v/>
      </c>
      <c r="P526" s="7"/>
      <c r="Q526" s="10" t="s">
        <v>49</v>
      </c>
    </row>
    <row r="527" spans="1:17" x14ac:dyDescent="0.3">
      <c r="B527" s="19">
        <f t="shared" si="112"/>
        <v>0</v>
      </c>
      <c r="C527" s="19">
        <f t="shared" si="112"/>
        <v>2353796.77</v>
      </c>
      <c r="D527" s="19">
        <f t="shared" si="112"/>
        <v>2191932.77</v>
      </c>
      <c r="E527" s="19">
        <f t="shared" si="112"/>
        <v>1831646.34</v>
      </c>
      <c r="F527" s="19">
        <f t="shared" si="112"/>
        <v>2143274.4500000002</v>
      </c>
      <c r="G527" s="19">
        <f t="shared" si="112"/>
        <v>4324291.6900000004</v>
      </c>
      <c r="H527" s="19">
        <f t="shared" si="112"/>
        <v>3002406.5</v>
      </c>
      <c r="I527" s="19">
        <f t="shared" si="112"/>
        <v>3076004.44</v>
      </c>
      <c r="J527" s="19">
        <f t="shared" si="112"/>
        <v>3329803.99</v>
      </c>
      <c r="K527" s="19">
        <f t="shared" si="112"/>
        <v>3948853.25</v>
      </c>
      <c r="L527" s="19">
        <f t="shared" si="112"/>
        <v>4482760.22</v>
      </c>
      <c r="M527" s="19">
        <f t="shared" si="112"/>
        <v>4817202.34</v>
      </c>
      <c r="N527" s="19">
        <f t="shared" si="112"/>
        <v>4050115.07</v>
      </c>
      <c r="O527" s="19" t="str">
        <f t="shared" si="112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113">SUM(C524:C527)</f>
        <v>5777286.7699999996</v>
      </c>
      <c r="D528" s="19">
        <f t="shared" si="113"/>
        <v>8521652.7699999996</v>
      </c>
      <c r="E528" s="19">
        <f t="shared" si="113"/>
        <v>6593275.3399999999</v>
      </c>
      <c r="F528" s="19">
        <f t="shared" si="113"/>
        <v>7112767.4500000002</v>
      </c>
      <c r="G528" s="19">
        <f t="shared" si="113"/>
        <v>11904625.690000001</v>
      </c>
      <c r="H528" s="19">
        <f t="shared" si="113"/>
        <v>12759469.5</v>
      </c>
      <c r="I528" s="19">
        <f t="shared" si="113"/>
        <v>11891974.439999999</v>
      </c>
      <c r="J528" s="19">
        <f t="shared" si="113"/>
        <v>12475467.99</v>
      </c>
      <c r="K528" s="19">
        <f t="shared" si="113"/>
        <v>14601877.25</v>
      </c>
      <c r="L528" s="19">
        <f t="shared" si="113"/>
        <v>15709057.219999999</v>
      </c>
      <c r="M528" s="19">
        <f t="shared" si="113"/>
        <v>18171689.34</v>
      </c>
      <c r="N528" s="19">
        <f>IF(N525="",N524*4,IF(N526="",(N525+N524)*2,IF(N527="",((N526+N525+N524)/3)*4,SUM(N524:N527))))</f>
        <v>16722647.07</v>
      </c>
      <c r="O528" s="19">
        <f>IF(O525="",O524*4,IF(O526="",(O525+O524)*2,IF(O527="",((O526+O525+O524)/3)*4,SUM(O524:O527))))</f>
        <v>16420740</v>
      </c>
      <c r="P528" s="7">
        <f>RATE(M$348-C$348,,-C528,M528)</f>
        <v>0.12141700611805846</v>
      </c>
      <c r="Q528" s="10" t="s">
        <v>50</v>
      </c>
    </row>
    <row r="529" spans="1:17" x14ac:dyDescent="0.3">
      <c r="B529" s="11">
        <f t="shared" ref="B529:N529" si="114">+B528/(B$465+B$472)</f>
        <v>0</v>
      </c>
      <c r="C529" s="11">
        <f t="shared" si="114"/>
        <v>4.9183530437730029E-2</v>
      </c>
      <c r="D529" s="11">
        <f t="shared" si="114"/>
        <v>6.0547049828337245E-2</v>
      </c>
      <c r="E529" s="11">
        <f t="shared" si="114"/>
        <v>4.0895417261145706E-2</v>
      </c>
      <c r="F529" s="11">
        <f t="shared" si="114"/>
        <v>3.6097252213568243E-2</v>
      </c>
      <c r="G529" s="11">
        <f t="shared" si="114"/>
        <v>4.1899981682209153E-2</v>
      </c>
      <c r="H529" s="11">
        <f t="shared" si="114"/>
        <v>3.4421218596539668E-2</v>
      </c>
      <c r="I529" s="11">
        <f t="shared" si="114"/>
        <v>2.9313062197505423E-2</v>
      </c>
      <c r="J529" s="11">
        <f t="shared" si="114"/>
        <v>2.7623088071677696E-2</v>
      </c>
      <c r="K529" s="11">
        <f t="shared" si="114"/>
        <v>2.9850643884225508E-2</v>
      </c>
      <c r="L529" s="11">
        <f t="shared" si="114"/>
        <v>2.9777939939084872E-2</v>
      </c>
      <c r="M529" s="11">
        <f t="shared" si="114"/>
        <v>3.1835604496752976E-2</v>
      </c>
      <c r="N529" s="11">
        <f t="shared" si="114"/>
        <v>3.0615941290244884E-2</v>
      </c>
      <c r="O529" s="11">
        <f t="shared" ref="O529" si="115">+O528/(O$465+O$472)</f>
        <v>3.0787578335200242E-2</v>
      </c>
      <c r="P529" s="7">
        <f>RATE(M$348-C$348,,-C529,M529)</f>
        <v>-4.2564910484100389E-2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116">C528/B528-1</f>
        <v>#DIV/0!</v>
      </c>
      <c r="D530" s="11">
        <f t="shared" si="116"/>
        <v>0.47502679185855956</v>
      </c>
      <c r="E530" s="11">
        <f t="shared" si="116"/>
        <v>-0.22629148148217726</v>
      </c>
      <c r="F530" s="11">
        <f t="shared" si="116"/>
        <v>7.8791205161469868E-2</v>
      </c>
      <c r="G530" s="11">
        <f t="shared" si="116"/>
        <v>0.67369814543845385</v>
      </c>
      <c r="H530" s="11">
        <f t="shared" si="116"/>
        <v>7.1807701666594559E-2</v>
      </c>
      <c r="I530" s="11">
        <f t="shared" si="116"/>
        <v>-6.7988332900517534E-2</v>
      </c>
      <c r="J530" s="11">
        <f t="shared" si="116"/>
        <v>4.9066162473184738E-2</v>
      </c>
      <c r="K530" s="11">
        <f t="shared" si="116"/>
        <v>0.17044725389896964</v>
      </c>
      <c r="L530" s="11">
        <f t="shared" si="116"/>
        <v>7.5824495100450084E-2</v>
      </c>
      <c r="M530" s="11">
        <f t="shared" si="116"/>
        <v>0.15676511234962587</v>
      </c>
      <c r="N530" s="11">
        <f>N528/M528-1</f>
        <v>-7.9741747885284875E-2</v>
      </c>
      <c r="O530" s="11">
        <f>O528/N528-1</f>
        <v>-1.8053784711011045E-2</v>
      </c>
      <c r="P530" s="18"/>
      <c r="Q530" s="15" t="s">
        <v>56</v>
      </c>
    </row>
    <row r="531" spans="1:17" x14ac:dyDescent="0.3">
      <c r="B531" s="197" t="s">
        <v>1037</v>
      </c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46"/>
      <c r="P531" s="7"/>
      <c r="Q531" s="3"/>
    </row>
    <row r="532" spans="1:17" x14ac:dyDescent="0.3">
      <c r="B532" s="17">
        <f t="shared" ref="B532:O535" si="117">IFERROR(VLOOKUP($B$531,$130:$216,MATCH($Q532&amp;"/"&amp;B$348,$128:$128,0),FALSE),"")</f>
        <v>7152108</v>
      </c>
      <c r="C532" s="17">
        <f t="shared" si="117"/>
        <v>6305166</v>
      </c>
      <c r="D532" s="17">
        <f t="shared" si="117"/>
        <v>7545002</v>
      </c>
      <c r="E532" s="17">
        <f t="shared" si="117"/>
        <v>7932297</v>
      </c>
      <c r="F532" s="17">
        <f t="shared" si="117"/>
        <v>9070208</v>
      </c>
      <c r="G532" s="17">
        <f t="shared" si="117"/>
        <v>11581524</v>
      </c>
      <c r="H532" s="17">
        <f t="shared" si="117"/>
        <v>16448807</v>
      </c>
      <c r="I532" s="17">
        <f t="shared" si="117"/>
        <v>17085459</v>
      </c>
      <c r="J532" s="17">
        <f t="shared" si="117"/>
        <v>19419678</v>
      </c>
      <c r="K532" s="17">
        <f t="shared" si="117"/>
        <v>21278575</v>
      </c>
      <c r="L532" s="17">
        <f t="shared" si="117"/>
        <v>23404237</v>
      </c>
      <c r="M532" s="17">
        <f t="shared" si="117"/>
        <v>25820044</v>
      </c>
      <c r="N532" s="17">
        <f t="shared" si="117"/>
        <v>27306845</v>
      </c>
      <c r="O532" s="17">
        <f t="shared" si="117"/>
        <v>26217141</v>
      </c>
      <c r="P532" s="7"/>
      <c r="Q532" s="10" t="s">
        <v>47</v>
      </c>
    </row>
    <row r="533" spans="1:17" x14ac:dyDescent="0.3">
      <c r="B533" s="8">
        <f t="shared" si="117"/>
        <v>7957131</v>
      </c>
      <c r="C533" s="8">
        <f t="shared" si="117"/>
        <v>6669942</v>
      </c>
      <c r="D533" s="8">
        <f t="shared" si="117"/>
        <v>7978324</v>
      </c>
      <c r="E533" s="8">
        <f t="shared" si="117"/>
        <v>8292511</v>
      </c>
      <c r="F533" s="8">
        <f t="shared" si="117"/>
        <v>10525305</v>
      </c>
      <c r="G533" s="8">
        <f t="shared" si="117"/>
        <v>12623922</v>
      </c>
      <c r="H533" s="8">
        <f t="shared" si="117"/>
        <v>16885322</v>
      </c>
      <c r="I533" s="8">
        <f t="shared" si="117"/>
        <v>18454078</v>
      </c>
      <c r="J533" s="8">
        <f t="shared" si="117"/>
        <v>21450813</v>
      </c>
      <c r="K533" s="8">
        <f t="shared" si="117"/>
        <v>22744305</v>
      </c>
      <c r="L533" s="8">
        <f t="shared" si="117"/>
        <v>24604230</v>
      </c>
      <c r="M533" s="8">
        <f t="shared" si="117"/>
        <v>28848813</v>
      </c>
      <c r="N533" s="8">
        <f t="shared" si="117"/>
        <v>26012794</v>
      </c>
      <c r="O533" s="8" t="str">
        <f t="shared" si="117"/>
        <v/>
      </c>
      <c r="P533" s="7"/>
      <c r="Q533" s="10" t="s">
        <v>48</v>
      </c>
    </row>
    <row r="534" spans="1:17" x14ac:dyDescent="0.3">
      <c r="B534" s="8">
        <f t="shared" si="117"/>
        <v>8184598</v>
      </c>
      <c r="C534" s="8">
        <f t="shared" si="117"/>
        <v>6851477</v>
      </c>
      <c r="D534" s="8">
        <f t="shared" si="117"/>
        <v>8104545</v>
      </c>
      <c r="E534" s="8">
        <f t="shared" si="117"/>
        <v>8861044</v>
      </c>
      <c r="F534" s="8">
        <f t="shared" si="117"/>
        <v>11538260</v>
      </c>
      <c r="G534" s="8">
        <f t="shared" si="117"/>
        <v>16435557</v>
      </c>
      <c r="H534" s="8">
        <f t="shared" si="117"/>
        <v>16732864</v>
      </c>
      <c r="I534" s="8">
        <f t="shared" si="117"/>
        <v>18906220</v>
      </c>
      <c r="J534" s="8">
        <f t="shared" si="117"/>
        <v>21283051</v>
      </c>
      <c r="K534" s="8">
        <f t="shared" si="117"/>
        <v>23624495</v>
      </c>
      <c r="L534" s="8">
        <f t="shared" si="117"/>
        <v>24997645</v>
      </c>
      <c r="M534" s="8">
        <f t="shared" si="117"/>
        <v>28029324</v>
      </c>
      <c r="N534" s="8">
        <f t="shared" si="117"/>
        <v>27306687</v>
      </c>
      <c r="O534" s="8" t="str">
        <f t="shared" si="117"/>
        <v/>
      </c>
      <c r="P534" s="7"/>
      <c r="Q534" s="10" t="s">
        <v>49</v>
      </c>
    </row>
    <row r="535" spans="1:17" x14ac:dyDescent="0.3">
      <c r="B535" s="19">
        <f t="shared" si="117"/>
        <v>7773556</v>
      </c>
      <c r="C535" s="19">
        <f t="shared" si="117"/>
        <v>8178802.79</v>
      </c>
      <c r="D535" s="19">
        <f t="shared" si="117"/>
        <v>9094414.6600000001</v>
      </c>
      <c r="E535" s="19">
        <f t="shared" si="117"/>
        <v>8640926.4299999997</v>
      </c>
      <c r="F535" s="19">
        <f t="shared" si="117"/>
        <v>12239973.279999999</v>
      </c>
      <c r="G535" s="19">
        <f t="shared" si="117"/>
        <v>17668209.390000001</v>
      </c>
      <c r="H535" s="19">
        <f t="shared" si="117"/>
        <v>18761026.390000001</v>
      </c>
      <c r="I535" s="19">
        <f t="shared" si="117"/>
        <v>19455409.170000002</v>
      </c>
      <c r="J535" s="19">
        <f t="shared" si="117"/>
        <v>21512510.09</v>
      </c>
      <c r="K535" s="19">
        <f t="shared" si="117"/>
        <v>24254353.609999999</v>
      </c>
      <c r="L535" s="19">
        <f t="shared" si="117"/>
        <v>27189019.210000001</v>
      </c>
      <c r="M535" s="19">
        <f t="shared" si="117"/>
        <v>28863883.68</v>
      </c>
      <c r="N535" s="19">
        <f t="shared" si="117"/>
        <v>27231871.879999999</v>
      </c>
      <c r="O535" s="19" t="str">
        <f t="shared" si="117"/>
        <v/>
      </c>
      <c r="P535" s="7"/>
      <c r="Q535" s="10" t="s">
        <v>55</v>
      </c>
    </row>
    <row r="536" spans="1:17" x14ac:dyDescent="0.3">
      <c r="B536" s="26">
        <f t="shared" ref="B536:M536" si="118">SUM(B532:B535)</f>
        <v>31067393</v>
      </c>
      <c r="C536" s="26">
        <f t="shared" si="118"/>
        <v>28005387.789999999</v>
      </c>
      <c r="D536" s="26">
        <f t="shared" si="118"/>
        <v>32722285.66</v>
      </c>
      <c r="E536" s="26">
        <f t="shared" si="118"/>
        <v>33726778.43</v>
      </c>
      <c r="F536" s="26">
        <f t="shared" si="118"/>
        <v>43373746.280000001</v>
      </c>
      <c r="G536" s="26">
        <f t="shared" si="118"/>
        <v>58309212.390000001</v>
      </c>
      <c r="H536" s="26">
        <f t="shared" si="118"/>
        <v>68828019.390000001</v>
      </c>
      <c r="I536" s="26">
        <f t="shared" si="118"/>
        <v>73901166.170000002</v>
      </c>
      <c r="J536" s="26">
        <f t="shared" si="118"/>
        <v>83666052.090000004</v>
      </c>
      <c r="K536" s="26">
        <f t="shared" si="118"/>
        <v>91901728.609999999</v>
      </c>
      <c r="L536" s="26">
        <f t="shared" si="118"/>
        <v>100195131.21000001</v>
      </c>
      <c r="M536" s="26">
        <f t="shared" si="118"/>
        <v>111562064.68000001</v>
      </c>
      <c r="N536" s="26">
        <f>IF(N533="",N532*4,IF(N534="",(N533+N532)*2,IF(N535="",((N534+N533+N532)/3)*4,SUM(N532:N535))))</f>
        <v>107858197.88</v>
      </c>
      <c r="O536" s="26">
        <f>IF(O533="",O532*4,IF(O534="",(O533+O532)*2,IF(O535="",((O534+O533+O532)/3)*4,SUM(O532:O535))))</f>
        <v>104868564</v>
      </c>
      <c r="P536" s="7">
        <f>RATE(M$348-C$348,,-C536,M536)</f>
        <v>0.14822631356511942</v>
      </c>
      <c r="Q536" s="10" t="s">
        <v>50</v>
      </c>
    </row>
    <row r="537" spans="1:17" x14ac:dyDescent="0.3">
      <c r="B537" s="22">
        <f t="shared" ref="B537:N537" si="119">+B536/(B$465+B$472)</f>
        <v>0.24094760585475344</v>
      </c>
      <c r="C537" s="11">
        <f t="shared" si="119"/>
        <v>0.23841708013221888</v>
      </c>
      <c r="D537" s="11">
        <f t="shared" si="119"/>
        <v>0.23249455402923033</v>
      </c>
      <c r="E537" s="11">
        <f t="shared" si="119"/>
        <v>0.20919355034383544</v>
      </c>
      <c r="F537" s="11">
        <f t="shared" si="119"/>
        <v>0.22012150262504046</v>
      </c>
      <c r="G537" s="11">
        <f t="shared" si="119"/>
        <v>0.20522736242747358</v>
      </c>
      <c r="H537" s="11">
        <f t="shared" si="119"/>
        <v>0.18567733564393574</v>
      </c>
      <c r="I537" s="11">
        <f t="shared" si="119"/>
        <v>0.18216230545559378</v>
      </c>
      <c r="J537" s="11">
        <f t="shared" si="119"/>
        <v>0.18525274782029591</v>
      </c>
      <c r="K537" s="11">
        <f t="shared" si="119"/>
        <v>0.1878748688345431</v>
      </c>
      <c r="L537" s="11">
        <f t="shared" si="119"/>
        <v>0.18992894083812553</v>
      </c>
      <c r="M537" s="11">
        <f t="shared" si="119"/>
        <v>0.19544939942241246</v>
      </c>
      <c r="N537" s="11">
        <f t="shared" si="119"/>
        <v>0.19746755643068745</v>
      </c>
      <c r="O537" s="11">
        <f t="shared" ref="O537" si="120">+O536/(O$465+O$472)</f>
        <v>0.19662019671768508</v>
      </c>
      <c r="P537" s="7">
        <f>RATE(M$348-C$348,,-C537,M537)</f>
        <v>-1.9675858922085229E-2</v>
      </c>
      <c r="Q537" s="12" t="s">
        <v>51</v>
      </c>
    </row>
    <row r="538" spans="1:17" s="98" customFormat="1" x14ac:dyDescent="0.3">
      <c r="A538" s="97"/>
      <c r="B538" s="20"/>
      <c r="C538" s="11">
        <f t="shared" ref="C538:M538" si="121">C536/B536-1</f>
        <v>-9.8560095145415083E-2</v>
      </c>
      <c r="D538" s="11">
        <f t="shared" si="121"/>
        <v>0.16842822907398847</v>
      </c>
      <c r="E538" s="11">
        <f t="shared" si="121"/>
        <v>3.069751240598384E-2</v>
      </c>
      <c r="F538" s="11">
        <f t="shared" si="121"/>
        <v>0.28603288837747431</v>
      </c>
      <c r="G538" s="11">
        <f t="shared" si="121"/>
        <v>0.34434346559745688</v>
      </c>
      <c r="H538" s="11">
        <f t="shared" si="121"/>
        <v>0.18039700021405136</v>
      </c>
      <c r="I538" s="11">
        <f t="shared" si="121"/>
        <v>7.3707580502266667E-2</v>
      </c>
      <c r="J538" s="11">
        <f t="shared" si="121"/>
        <v>0.13213439551870065</v>
      </c>
      <c r="K538" s="11">
        <f t="shared" si="121"/>
        <v>9.8435103775911914E-2</v>
      </c>
      <c r="L538" s="11">
        <f t="shared" si="121"/>
        <v>9.0242074065814526E-2</v>
      </c>
      <c r="M538" s="11">
        <f t="shared" si="121"/>
        <v>0.1134479623184077</v>
      </c>
      <c r="N538" s="11">
        <f>N536/M536-1</f>
        <v>-3.3200056046148174E-2</v>
      </c>
      <c r="O538" s="11">
        <f>O536/N536-1</f>
        <v>-2.7718188684425993E-2</v>
      </c>
      <c r="P538" s="18"/>
      <c r="Q538" s="15" t="s">
        <v>56</v>
      </c>
    </row>
    <row r="539" spans="1:17" x14ac:dyDescent="0.3">
      <c r="B539" s="194" t="s">
        <v>42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47"/>
      <c r="P539" s="7"/>
      <c r="Q539" s="3"/>
    </row>
    <row r="540" spans="1:17" x14ac:dyDescent="0.3">
      <c r="B540" s="17">
        <f t="shared" ref="B540:O543" si="122">IFERROR(VLOOKUP($B$539,$130:$216,MATCH($Q540&amp;"/"&amp;B$348,$128:$128,0),FALSE),"")</f>
        <v>0</v>
      </c>
      <c r="C540" s="17">
        <f t="shared" si="122"/>
        <v>0</v>
      </c>
      <c r="D540" s="17">
        <f t="shared" si="122"/>
        <v>0</v>
      </c>
      <c r="E540" s="17">
        <f t="shared" si="122"/>
        <v>0</v>
      </c>
      <c r="F540" s="17">
        <f t="shared" si="122"/>
        <v>0</v>
      </c>
      <c r="G540" s="17">
        <f t="shared" si="122"/>
        <v>0</v>
      </c>
      <c r="H540" s="17">
        <f t="shared" si="122"/>
        <v>0</v>
      </c>
      <c r="I540" s="17">
        <f t="shared" si="122"/>
        <v>0</v>
      </c>
      <c r="J540" s="17">
        <f t="shared" si="122"/>
        <v>0</v>
      </c>
      <c r="K540" s="17">
        <f t="shared" si="122"/>
        <v>0</v>
      </c>
      <c r="L540" s="17">
        <f t="shared" si="122"/>
        <v>0</v>
      </c>
      <c r="M540" s="17">
        <f t="shared" si="122"/>
        <v>0</v>
      </c>
      <c r="N540" s="17">
        <f t="shared" si="122"/>
        <v>0</v>
      </c>
      <c r="O540" s="17">
        <f t="shared" si="122"/>
        <v>0</v>
      </c>
      <c r="P540" s="7"/>
      <c r="Q540" s="10" t="s">
        <v>47</v>
      </c>
    </row>
    <row r="541" spans="1:17" x14ac:dyDescent="0.3">
      <c r="B541" s="8">
        <f t="shared" si="122"/>
        <v>0</v>
      </c>
      <c r="C541" s="8">
        <f t="shared" si="122"/>
        <v>0</v>
      </c>
      <c r="D541" s="8">
        <f t="shared" si="122"/>
        <v>0</v>
      </c>
      <c r="E541" s="8">
        <f t="shared" si="122"/>
        <v>0</v>
      </c>
      <c r="F541" s="8">
        <f t="shared" si="122"/>
        <v>0</v>
      </c>
      <c r="G541" s="8">
        <f t="shared" si="122"/>
        <v>0</v>
      </c>
      <c r="H541" s="8">
        <f t="shared" si="122"/>
        <v>0</v>
      </c>
      <c r="I541" s="8">
        <f t="shared" si="122"/>
        <v>0</v>
      </c>
      <c r="J541" s="8">
        <f t="shared" si="122"/>
        <v>0</v>
      </c>
      <c r="K541" s="8">
        <f t="shared" si="122"/>
        <v>0</v>
      </c>
      <c r="L541" s="8">
        <f t="shared" si="122"/>
        <v>0</v>
      </c>
      <c r="M541" s="8">
        <f t="shared" si="122"/>
        <v>0</v>
      </c>
      <c r="N541" s="8">
        <f t="shared" si="122"/>
        <v>0</v>
      </c>
      <c r="O541" s="8" t="str">
        <f t="shared" si="122"/>
        <v/>
      </c>
      <c r="P541" s="7"/>
      <c r="Q541" s="10" t="s">
        <v>48</v>
      </c>
    </row>
    <row r="542" spans="1:17" x14ac:dyDescent="0.3">
      <c r="B542" s="8">
        <f t="shared" si="122"/>
        <v>0</v>
      </c>
      <c r="C542" s="8">
        <f t="shared" si="122"/>
        <v>0</v>
      </c>
      <c r="D542" s="8">
        <f t="shared" si="122"/>
        <v>0</v>
      </c>
      <c r="E542" s="8">
        <f t="shared" si="122"/>
        <v>0</v>
      </c>
      <c r="F542" s="8">
        <f t="shared" si="122"/>
        <v>0</v>
      </c>
      <c r="G542" s="8">
        <f t="shared" si="122"/>
        <v>0</v>
      </c>
      <c r="H542" s="8">
        <f t="shared" si="122"/>
        <v>0</v>
      </c>
      <c r="I542" s="8">
        <f t="shared" si="122"/>
        <v>0</v>
      </c>
      <c r="J542" s="8">
        <f t="shared" si="122"/>
        <v>0</v>
      </c>
      <c r="K542" s="8">
        <f t="shared" si="122"/>
        <v>0</v>
      </c>
      <c r="L542" s="8">
        <f t="shared" si="122"/>
        <v>0</v>
      </c>
      <c r="M542" s="8">
        <f t="shared" si="122"/>
        <v>0</v>
      </c>
      <c r="N542" s="8">
        <f t="shared" si="122"/>
        <v>0</v>
      </c>
      <c r="O542" s="8" t="str">
        <f t="shared" si="122"/>
        <v/>
      </c>
      <c r="P542" s="7"/>
      <c r="Q542" s="10" t="s">
        <v>49</v>
      </c>
    </row>
    <row r="543" spans="1:17" x14ac:dyDescent="0.3">
      <c r="B543" s="19">
        <f t="shared" si="122"/>
        <v>0</v>
      </c>
      <c r="C543" s="19">
        <f t="shared" si="122"/>
        <v>0</v>
      </c>
      <c r="D543" s="19">
        <f t="shared" si="122"/>
        <v>0</v>
      </c>
      <c r="E543" s="19">
        <f t="shared" si="122"/>
        <v>0</v>
      </c>
      <c r="F543" s="19">
        <f t="shared" si="122"/>
        <v>0</v>
      </c>
      <c r="G543" s="19">
        <f t="shared" si="122"/>
        <v>0</v>
      </c>
      <c r="H543" s="19">
        <f t="shared" si="122"/>
        <v>0</v>
      </c>
      <c r="I543" s="19">
        <f t="shared" si="122"/>
        <v>0</v>
      </c>
      <c r="J543" s="19">
        <f t="shared" si="122"/>
        <v>0</v>
      </c>
      <c r="K543" s="19">
        <f t="shared" si="122"/>
        <v>0</v>
      </c>
      <c r="L543" s="19">
        <f t="shared" si="122"/>
        <v>0</v>
      </c>
      <c r="M543" s="19">
        <f t="shared" si="122"/>
        <v>0</v>
      </c>
      <c r="N543" s="19">
        <f t="shared" si="122"/>
        <v>0</v>
      </c>
      <c r="O543" s="19" t="str">
        <f t="shared" si="122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123">SUM(C540:C543)</f>
        <v>0</v>
      </c>
      <c r="D544" s="19">
        <f t="shared" si="123"/>
        <v>0</v>
      </c>
      <c r="E544" s="19">
        <f t="shared" si="123"/>
        <v>0</v>
      </c>
      <c r="F544" s="19">
        <f t="shared" si="123"/>
        <v>0</v>
      </c>
      <c r="G544" s="19">
        <f t="shared" si="123"/>
        <v>0</v>
      </c>
      <c r="H544" s="19">
        <f t="shared" si="123"/>
        <v>0</v>
      </c>
      <c r="I544" s="19">
        <f t="shared" si="123"/>
        <v>0</v>
      </c>
      <c r="J544" s="19">
        <f t="shared" si="123"/>
        <v>0</v>
      </c>
      <c r="K544" s="19">
        <f t="shared" si="123"/>
        <v>0</v>
      </c>
      <c r="L544" s="19">
        <f t="shared" si="123"/>
        <v>0</v>
      </c>
      <c r="M544" s="19">
        <f t="shared" si="123"/>
        <v>0</v>
      </c>
      <c r="N544" s="19">
        <f>IF(N541="",N540*4,IF(N542="",(N541+N540)*2,IF(N543="",((N542+N541+N540)/3)*4,SUM(N540:N543))))</f>
        <v>0</v>
      </c>
      <c r="O544" s="19">
        <f>IF(O541="",O540*4,IF(O542="",(O541+O540)*2,IF(O543="",((O542+O541+O540)/3)*4,SUM(O540:O543))))</f>
        <v>0</v>
      </c>
      <c r="P544" s="7" t="e">
        <f>RATE(M$348-C$348,,-C544,M544)</f>
        <v>#NUM!</v>
      </c>
      <c r="Q544" s="10" t="s">
        <v>50</v>
      </c>
    </row>
    <row r="545" spans="1:17" x14ac:dyDescent="0.3">
      <c r="B545" s="22">
        <f t="shared" ref="B545:N545" si="124">+B544/(B$465+B$472)</f>
        <v>0</v>
      </c>
      <c r="C545" s="23">
        <f t="shared" si="124"/>
        <v>0</v>
      </c>
      <c r="D545" s="23">
        <f t="shared" si="124"/>
        <v>0</v>
      </c>
      <c r="E545" s="23">
        <f t="shared" si="124"/>
        <v>0</v>
      </c>
      <c r="F545" s="23">
        <f t="shared" si="124"/>
        <v>0</v>
      </c>
      <c r="G545" s="23">
        <f t="shared" si="124"/>
        <v>0</v>
      </c>
      <c r="H545" s="23">
        <f t="shared" si="124"/>
        <v>0</v>
      </c>
      <c r="I545" s="23">
        <f t="shared" si="124"/>
        <v>0</v>
      </c>
      <c r="J545" s="23">
        <f t="shared" si="124"/>
        <v>0</v>
      </c>
      <c r="K545" s="23">
        <f t="shared" si="124"/>
        <v>0</v>
      </c>
      <c r="L545" s="23">
        <f t="shared" si="124"/>
        <v>0</v>
      </c>
      <c r="M545" s="23">
        <f t="shared" si="124"/>
        <v>0</v>
      </c>
      <c r="N545" s="24">
        <f t="shared" si="124"/>
        <v>0</v>
      </c>
      <c r="O545" s="24">
        <f t="shared" ref="O545" si="125">+O544/(O$465+O$472)</f>
        <v>0</v>
      </c>
      <c r="P545" s="7" t="e">
        <f>RATE(M$348-C$348,,-C545,M545)</f>
        <v>#NUM!</v>
      </c>
      <c r="Q545" s="12" t="s">
        <v>51</v>
      </c>
    </row>
    <row r="546" spans="1:17" x14ac:dyDescent="0.3">
      <c r="B546" s="199" t="s">
        <v>61</v>
      </c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49"/>
      <c r="P546" s="7"/>
      <c r="Q546" s="3"/>
    </row>
    <row r="547" spans="1:17" x14ac:dyDescent="0.3">
      <c r="B547" s="17">
        <f t="shared" ref="B547:N547" si="126">IFERROR(B507+B468-B532-B540,"")</f>
        <v>1315422</v>
      </c>
      <c r="C547" s="17">
        <f t="shared" si="126"/>
        <v>1790421</v>
      </c>
      <c r="D547" s="17">
        <f t="shared" si="126"/>
        <v>2250609</v>
      </c>
      <c r="E547" s="17">
        <f t="shared" si="126"/>
        <v>2890395</v>
      </c>
      <c r="F547" s="17">
        <f t="shared" si="126"/>
        <v>3470497</v>
      </c>
      <c r="G547" s="17">
        <f t="shared" si="126"/>
        <v>3727116</v>
      </c>
      <c r="H547" s="17">
        <f t="shared" si="126"/>
        <v>4480670</v>
      </c>
      <c r="I547" s="17">
        <f t="shared" si="126"/>
        <v>6505466</v>
      </c>
      <c r="J547" s="17">
        <f t="shared" si="126"/>
        <v>7008979</v>
      </c>
      <c r="K547" s="17">
        <f t="shared" si="126"/>
        <v>7710355</v>
      </c>
      <c r="L547" s="17">
        <f t="shared" si="126"/>
        <v>8373054</v>
      </c>
      <c r="M547" s="17">
        <f t="shared" si="126"/>
        <v>8719149</v>
      </c>
      <c r="N547" s="17">
        <f t="shared" si="126"/>
        <v>8661951</v>
      </c>
      <c r="O547" s="17">
        <f t="shared" ref="O547" si="127">IFERROR(O507+O468-O532-O540,"")</f>
        <v>5852363</v>
      </c>
      <c r="P547" s="7"/>
      <c r="Q547" s="10" t="s">
        <v>47</v>
      </c>
    </row>
    <row r="548" spans="1:17" x14ac:dyDescent="0.3">
      <c r="B548" s="8">
        <f t="shared" ref="B548:N548" si="128">IFERROR(B508+B469-B533-B541,"")</f>
        <v>686512</v>
      </c>
      <c r="C548" s="8">
        <f t="shared" si="128"/>
        <v>1771135</v>
      </c>
      <c r="D548" s="8">
        <f t="shared" si="128"/>
        <v>2337877</v>
      </c>
      <c r="E548" s="8">
        <f t="shared" si="128"/>
        <v>2963402</v>
      </c>
      <c r="F548" s="8">
        <f t="shared" si="128"/>
        <v>3299736</v>
      </c>
      <c r="G548" s="8">
        <f t="shared" si="128"/>
        <v>3129654</v>
      </c>
      <c r="H548" s="8">
        <f t="shared" si="128"/>
        <v>5155436</v>
      </c>
      <c r="I548" s="8">
        <f t="shared" si="128"/>
        <v>6036768</v>
      </c>
      <c r="J548" s="8">
        <f t="shared" si="128"/>
        <v>7085485</v>
      </c>
      <c r="K548" s="8">
        <f t="shared" si="128"/>
        <v>7520681</v>
      </c>
      <c r="L548" s="8">
        <f t="shared" si="128"/>
        <v>7503396</v>
      </c>
      <c r="M548" s="8">
        <f t="shared" si="128"/>
        <v>7162922</v>
      </c>
      <c r="N548" s="8">
        <f t="shared" si="128"/>
        <v>5317084</v>
      </c>
      <c r="O548" s="8" t="str">
        <f t="shared" ref="O548" si="129">IFERROR(O508+O469-O533-O541,"")</f>
        <v/>
      </c>
      <c r="P548" s="7"/>
      <c r="Q548" s="10" t="s">
        <v>48</v>
      </c>
    </row>
    <row r="549" spans="1:17" x14ac:dyDescent="0.3">
      <c r="B549" s="8">
        <f t="shared" ref="B549:N549" si="130">IFERROR(B509+B470-B534-B542,"")</f>
        <v>806034</v>
      </c>
      <c r="C549" s="8">
        <f t="shared" si="130"/>
        <v>1894420</v>
      </c>
      <c r="D549" s="8">
        <f t="shared" si="130"/>
        <v>2295477</v>
      </c>
      <c r="E549" s="8">
        <f t="shared" si="130"/>
        <v>2846822</v>
      </c>
      <c r="F549" s="8">
        <f t="shared" si="130"/>
        <v>3523727</v>
      </c>
      <c r="G549" s="8">
        <f t="shared" si="130"/>
        <v>4525603</v>
      </c>
      <c r="H549" s="8">
        <f t="shared" si="130"/>
        <v>5435870</v>
      </c>
      <c r="I549" s="8">
        <f t="shared" si="130"/>
        <v>6020069</v>
      </c>
      <c r="J549" s="8">
        <f t="shared" si="130"/>
        <v>7057395</v>
      </c>
      <c r="K549" s="8">
        <f t="shared" si="130"/>
        <v>7798808</v>
      </c>
      <c r="L549" s="8">
        <f t="shared" si="130"/>
        <v>7951897</v>
      </c>
      <c r="M549" s="8">
        <f t="shared" si="130"/>
        <v>8399377</v>
      </c>
      <c r="N549" s="8">
        <f t="shared" si="130"/>
        <v>6727400</v>
      </c>
      <c r="O549" s="8" t="str">
        <f t="shared" ref="O549" si="131">IFERROR(O509+O470-O534-O542,"")</f>
        <v/>
      </c>
      <c r="P549" s="7"/>
      <c r="Q549" s="10" t="s">
        <v>49</v>
      </c>
    </row>
    <row r="550" spans="1:17" x14ac:dyDescent="0.3">
      <c r="B550" s="19">
        <f t="shared" ref="B550:N550" si="132">IFERROR(B510+B471-B535-B543,"")</f>
        <v>709073</v>
      </c>
      <c r="C550" s="19">
        <f t="shared" si="132"/>
        <v>1284349.4799999995</v>
      </c>
      <c r="D550" s="19">
        <f t="shared" si="132"/>
        <v>2301023.4599999972</v>
      </c>
      <c r="E550" s="19">
        <f t="shared" si="132"/>
        <v>1932875.7400000039</v>
      </c>
      <c r="F550" s="19">
        <f t="shared" si="132"/>
        <v>3285693.540000001</v>
      </c>
      <c r="G550" s="19">
        <f t="shared" si="132"/>
        <v>3771725.9600000009</v>
      </c>
      <c r="H550" s="19">
        <f t="shared" si="132"/>
        <v>5342744.0100000091</v>
      </c>
      <c r="I550" s="19">
        <f t="shared" si="132"/>
        <v>6706438.7399999984</v>
      </c>
      <c r="J550" s="19">
        <f t="shared" si="132"/>
        <v>7125949.6500000022</v>
      </c>
      <c r="K550" s="19">
        <f t="shared" si="132"/>
        <v>8230698.270000007</v>
      </c>
      <c r="L550" s="19">
        <f t="shared" si="132"/>
        <v>8199375.4400000051</v>
      </c>
      <c r="M550" s="19">
        <f t="shared" si="132"/>
        <v>8805088.1999999955</v>
      </c>
      <c r="N550" s="19">
        <f t="shared" si="132"/>
        <v>6762524.0600000061</v>
      </c>
      <c r="O550" s="19" t="str">
        <f t="shared" ref="O550" si="133">IFERROR(O510+O471-O535-O543,"")</f>
        <v/>
      </c>
      <c r="P550" s="7"/>
      <c r="Q550" s="10" t="s">
        <v>55</v>
      </c>
    </row>
    <row r="551" spans="1:17" x14ac:dyDescent="0.3">
      <c r="B551" s="26">
        <f t="shared" ref="B551:N551" si="134">IFERROR(B511+B472-B536-B544,"")</f>
        <v>3517041</v>
      </c>
      <c r="C551" s="19">
        <f t="shared" si="134"/>
        <v>6740325.4800000042</v>
      </c>
      <c r="D551" s="19">
        <f t="shared" si="134"/>
        <v>9184986.4599999897</v>
      </c>
      <c r="E551" s="19">
        <f t="shared" si="134"/>
        <v>10633494.740000017</v>
      </c>
      <c r="F551" s="19">
        <f t="shared" si="134"/>
        <v>13579653.539999992</v>
      </c>
      <c r="G551" s="19">
        <f t="shared" si="134"/>
        <v>15154098.959999993</v>
      </c>
      <c r="H551" s="19">
        <f t="shared" si="134"/>
        <v>20414720.01000002</v>
      </c>
      <c r="I551" s="19">
        <f t="shared" si="134"/>
        <v>25268741.73999998</v>
      </c>
      <c r="J551" s="19">
        <f t="shared" si="134"/>
        <v>28277808.649999976</v>
      </c>
      <c r="K551" s="19">
        <f t="shared" si="134"/>
        <v>31260542.270000041</v>
      </c>
      <c r="L551" s="19">
        <f t="shared" si="134"/>
        <v>32027722.440000013</v>
      </c>
      <c r="M551" s="19">
        <f t="shared" si="134"/>
        <v>33086536.199999958</v>
      </c>
      <c r="N551" s="19">
        <f t="shared" si="134"/>
        <v>27468959.059999973</v>
      </c>
      <c r="O551" s="19">
        <f t="shared" ref="O551" si="135">IFERROR(O511+O472-O536-O544,"")</f>
        <v>23409452</v>
      </c>
      <c r="P551" s="7">
        <f>RATE(M$348-C$348,,-C551,M551)</f>
        <v>0.17245732299158617</v>
      </c>
      <c r="Q551" s="10" t="s">
        <v>50</v>
      </c>
    </row>
    <row r="552" spans="1:17" x14ac:dyDescent="0.3">
      <c r="B552" s="11">
        <f t="shared" ref="B552:N552" si="136">+B551/(B$465+B$472)</f>
        <v>2.7276914050786555E-2</v>
      </c>
      <c r="C552" s="11">
        <f t="shared" si="136"/>
        <v>5.7382127044004687E-2</v>
      </c>
      <c r="D552" s="11">
        <f t="shared" si="136"/>
        <v>6.5260090721370984E-2</v>
      </c>
      <c r="E552" s="11">
        <f t="shared" si="136"/>
        <v>6.5955262280385632E-2</v>
      </c>
      <c r="F552" s="11">
        <f t="shared" si="136"/>
        <v>6.8916660393030918E-2</v>
      </c>
      <c r="G552" s="11">
        <f t="shared" si="136"/>
        <v>5.3336953665645614E-2</v>
      </c>
      <c r="H552" s="11">
        <f t="shared" si="136"/>
        <v>5.5072786533277358E-2</v>
      </c>
      <c r="I552" s="11">
        <f t="shared" si="136"/>
        <v>6.2286057039096766E-2</v>
      </c>
      <c r="J552" s="11">
        <f t="shared" si="136"/>
        <v>6.2612512768188244E-2</v>
      </c>
      <c r="K552" s="11">
        <f t="shared" si="136"/>
        <v>6.3905982700241476E-2</v>
      </c>
      <c r="L552" s="11">
        <f t="shared" si="136"/>
        <v>6.0711447023680858E-2</v>
      </c>
      <c r="M552" s="11">
        <f t="shared" si="136"/>
        <v>5.7965435184503263E-2</v>
      </c>
      <c r="N552" s="11">
        <f t="shared" si="136"/>
        <v>5.0290365775512325E-2</v>
      </c>
      <c r="O552" s="11">
        <f t="shared" ref="O552" si="137">+O551/(O$465+O$472)</f>
        <v>4.3890856151069316E-2</v>
      </c>
      <c r="P552" s="7">
        <f>RATE(M$348-C$348,,-C552,M552)</f>
        <v>1.0119124890852569E-3</v>
      </c>
      <c r="Q552" s="12" t="s">
        <v>62</v>
      </c>
    </row>
    <row r="553" spans="1:17" s="98" customFormat="1" x14ac:dyDescent="0.3">
      <c r="A553" s="97"/>
      <c r="B553" s="20"/>
      <c r="C553" s="11">
        <f t="shared" ref="C553:M553" si="138">C551/B551-1</f>
        <v>0.91647623101351505</v>
      </c>
      <c r="D553" s="11">
        <f t="shared" si="138"/>
        <v>0.36269182953461532</v>
      </c>
      <c r="E553" s="11">
        <f t="shared" si="138"/>
        <v>0.15770391021349739</v>
      </c>
      <c r="F553" s="11">
        <f t="shared" si="138"/>
        <v>0.27706402006458042</v>
      </c>
      <c r="G553" s="11">
        <f t="shared" si="138"/>
        <v>0.11594150140593373</v>
      </c>
      <c r="H553" s="11">
        <f t="shared" si="138"/>
        <v>0.34714179073831453</v>
      </c>
      <c r="I553" s="11">
        <f t="shared" si="138"/>
        <v>0.23777067369144667</v>
      </c>
      <c r="J553" s="11">
        <f t="shared" si="138"/>
        <v>0.11908257803105005</v>
      </c>
      <c r="K553" s="11">
        <f t="shared" si="138"/>
        <v>0.10547965922387936</v>
      </c>
      <c r="L553" s="11">
        <f t="shared" si="138"/>
        <v>2.4541486304804572E-2</v>
      </c>
      <c r="M553" s="11">
        <f t="shared" si="138"/>
        <v>3.3059289869378006E-2</v>
      </c>
      <c r="N553" s="11">
        <f>N551/M551-1</f>
        <v>-0.16978438317154498</v>
      </c>
      <c r="O553" s="11">
        <f>O551/N551-1</f>
        <v>-0.14778525284241251</v>
      </c>
      <c r="P553" s="18"/>
      <c r="Q553" s="15" t="s">
        <v>56</v>
      </c>
    </row>
    <row r="554" spans="1:17" x14ac:dyDescent="0.3">
      <c r="B554" s="199" t="s">
        <v>63</v>
      </c>
      <c r="C554" s="199"/>
      <c r="D554" s="199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49"/>
      <c r="P554" s="7"/>
      <c r="Q554" s="12"/>
    </row>
    <row r="555" spans="1:17" x14ac:dyDescent="0.3">
      <c r="B555" s="17">
        <f t="shared" ref="B555:N555" si="139">IFERROR(B547+B593,"")</f>
        <v>2028152</v>
      </c>
      <c r="C555" s="17">
        <f t="shared" si="139"/>
        <v>2468287</v>
      </c>
      <c r="D555" s="17">
        <f t="shared" si="139"/>
        <v>2989381</v>
      </c>
      <c r="E555" s="17">
        <f t="shared" si="139"/>
        <v>3674093</v>
      </c>
      <c r="F555" s="17">
        <f t="shared" si="139"/>
        <v>4293552</v>
      </c>
      <c r="G555" s="17">
        <f t="shared" si="139"/>
        <v>4616891</v>
      </c>
      <c r="H555" s="17">
        <f t="shared" si="139"/>
        <v>5966643</v>
      </c>
      <c r="I555" s="17">
        <f t="shared" si="139"/>
        <v>8209391</v>
      </c>
      <c r="J555" s="17">
        <f t="shared" si="139"/>
        <v>8948947</v>
      </c>
      <c r="K555" s="17">
        <f t="shared" si="139"/>
        <v>9997126</v>
      </c>
      <c r="L555" s="17">
        <f t="shared" si="139"/>
        <v>10863481</v>
      </c>
      <c r="M555" s="17">
        <f t="shared" si="139"/>
        <v>11390494</v>
      </c>
      <c r="N555" s="17">
        <f t="shared" si="139"/>
        <v>13642128</v>
      </c>
      <c r="O555" s="17">
        <f t="shared" ref="O555" si="140">IFERROR(O547+O593,"")</f>
        <v>11221440</v>
      </c>
      <c r="P555" s="7"/>
      <c r="Q555" s="10" t="s">
        <v>47</v>
      </c>
    </row>
    <row r="556" spans="1:17" x14ac:dyDescent="0.3">
      <c r="B556" s="8">
        <f t="shared" ref="B556:N558" si="141">IFERROR(B548+B594-B593,"")</f>
        <v>1439570</v>
      </c>
      <c r="C556" s="8">
        <f t="shared" si="141"/>
        <v>2471528</v>
      </c>
      <c r="D556" s="8">
        <f t="shared" si="141"/>
        <v>3098162</v>
      </c>
      <c r="E556" s="8">
        <f t="shared" si="141"/>
        <v>3772095</v>
      </c>
      <c r="F556" s="8">
        <f t="shared" si="141"/>
        <v>4125187</v>
      </c>
      <c r="G556" s="8">
        <f t="shared" si="141"/>
        <v>4062979</v>
      </c>
      <c r="H556" s="8">
        <f t="shared" si="141"/>
        <v>6680072</v>
      </c>
      <c r="I556" s="8">
        <f t="shared" si="141"/>
        <v>7827480</v>
      </c>
      <c r="J556" s="8">
        <f t="shared" si="141"/>
        <v>9127112</v>
      </c>
      <c r="K556" s="8">
        <f t="shared" si="141"/>
        <v>9885444</v>
      </c>
      <c r="L556" s="8">
        <f t="shared" si="141"/>
        <v>10114497</v>
      </c>
      <c r="M556" s="8">
        <f t="shared" si="141"/>
        <v>9893140</v>
      </c>
      <c r="N556" s="8">
        <f t="shared" si="141"/>
        <v>10448293</v>
      </c>
      <c r="O556" s="8" t="str">
        <f t="shared" ref="O556" si="142">IFERROR(O548+O594-O593,"")</f>
        <v/>
      </c>
      <c r="P556" s="7"/>
      <c r="Q556" s="10" t="s">
        <v>48</v>
      </c>
    </row>
    <row r="557" spans="1:17" x14ac:dyDescent="0.3">
      <c r="B557" s="8">
        <f t="shared" si="141"/>
        <v>1595136</v>
      </c>
      <c r="C557" s="8">
        <f t="shared" si="141"/>
        <v>2620221</v>
      </c>
      <c r="D557" s="8">
        <f t="shared" si="141"/>
        <v>3084683</v>
      </c>
      <c r="E557" s="8">
        <f t="shared" si="141"/>
        <v>3676822</v>
      </c>
      <c r="F557" s="8">
        <f t="shared" si="141"/>
        <v>4373521</v>
      </c>
      <c r="G557" s="8">
        <f t="shared" si="141"/>
        <v>5854106</v>
      </c>
      <c r="H557" s="8">
        <f t="shared" si="141"/>
        <v>7055464</v>
      </c>
      <c r="I557" s="8">
        <f t="shared" si="141"/>
        <v>7905782</v>
      </c>
      <c r="J557" s="8">
        <f t="shared" si="141"/>
        <v>9203446</v>
      </c>
      <c r="K557" s="8">
        <f t="shared" si="141"/>
        <v>10226628</v>
      </c>
      <c r="L557" s="8">
        <f t="shared" si="141"/>
        <v>10612206</v>
      </c>
      <c r="M557" s="8">
        <f t="shared" si="141"/>
        <v>11265011</v>
      </c>
      <c r="N557" s="8">
        <f t="shared" si="141"/>
        <v>11896594</v>
      </c>
      <c r="O557" s="8" t="str">
        <f t="shared" ref="O557" si="143">IFERROR(O549+O595-O594,"")</f>
        <v/>
      </c>
      <c r="P557" s="7"/>
      <c r="Q557" s="10" t="s">
        <v>49</v>
      </c>
    </row>
    <row r="558" spans="1:17" x14ac:dyDescent="0.3">
      <c r="B558" s="19">
        <f t="shared" si="141"/>
        <v>1471472</v>
      </c>
      <c r="C558" s="19">
        <f t="shared" si="141"/>
        <v>2038978.6099999994</v>
      </c>
      <c r="D558" s="19">
        <f t="shared" si="141"/>
        <v>3105753.3199999966</v>
      </c>
      <c r="E558" s="19">
        <f t="shared" si="141"/>
        <v>2812486.6200000038</v>
      </c>
      <c r="F558" s="19">
        <f t="shared" si="141"/>
        <v>4155835.5600000005</v>
      </c>
      <c r="G558" s="19">
        <f t="shared" si="141"/>
        <v>5245441.07</v>
      </c>
      <c r="H558" s="19">
        <f t="shared" si="141"/>
        <v>7022310.4200000092</v>
      </c>
      <c r="I558" s="19">
        <f t="shared" si="141"/>
        <v>8683585.0699999984</v>
      </c>
      <c r="J558" s="19">
        <f t="shared" si="141"/>
        <v>9312311.6900000013</v>
      </c>
      <c r="K558" s="19">
        <f t="shared" si="141"/>
        <v>10709521.970000006</v>
      </c>
      <c r="L558" s="19">
        <f t="shared" si="141"/>
        <v>10881687.510000005</v>
      </c>
      <c r="M558" s="19">
        <f t="shared" si="141"/>
        <v>11757741.159999996</v>
      </c>
      <c r="N558" s="19">
        <f t="shared" si="141"/>
        <v>12131894.720000006</v>
      </c>
      <c r="O558" s="19" t="str">
        <f t="shared" ref="O558" si="144">IFERROR(O550+O596-O595,"")</f>
        <v/>
      </c>
      <c r="P558" s="7"/>
      <c r="Q558" s="10" t="s">
        <v>55</v>
      </c>
    </row>
    <row r="559" spans="1:17" x14ac:dyDescent="0.3">
      <c r="B559" s="26">
        <f t="shared" ref="B559:N559" si="145">IFERROR(B551+B596,"")</f>
        <v>6534330</v>
      </c>
      <c r="C559" s="19">
        <f t="shared" si="145"/>
        <v>9599014.6100000031</v>
      </c>
      <c r="D559" s="19">
        <f t="shared" si="145"/>
        <v>12277979.319999989</v>
      </c>
      <c r="E559" s="19">
        <f t="shared" si="145"/>
        <v>13935496.620000016</v>
      </c>
      <c r="F559" s="19">
        <f t="shared" si="145"/>
        <v>16948095.559999991</v>
      </c>
      <c r="G559" s="19">
        <f t="shared" si="145"/>
        <v>19779417.069999993</v>
      </c>
      <c r="H559" s="19">
        <f t="shared" si="145"/>
        <v>26724489.42000002</v>
      </c>
      <c r="I559" s="19">
        <f t="shared" si="145"/>
        <v>32626238.069999978</v>
      </c>
      <c r="J559" s="19">
        <f t="shared" si="145"/>
        <v>36591816.689999975</v>
      </c>
      <c r="K559" s="19">
        <f t="shared" si="145"/>
        <v>40818719.970000044</v>
      </c>
      <c r="L559" s="19">
        <f t="shared" si="145"/>
        <v>42471871.510000013</v>
      </c>
      <c r="M559" s="19">
        <f t="shared" si="145"/>
        <v>44306386.159999959</v>
      </c>
      <c r="N559" s="19">
        <f t="shared" si="145"/>
        <v>48118909.719999969</v>
      </c>
      <c r="O559" s="19">
        <f t="shared" ref="O559" si="146">IFERROR(O551+O596,"")</f>
        <v>44885760</v>
      </c>
      <c r="P559" s="7">
        <f>RATE(M$348-C$348,,-C559,M559)</f>
        <v>0.16526302904201462</v>
      </c>
      <c r="Q559" s="10" t="s">
        <v>50</v>
      </c>
    </row>
    <row r="560" spans="1:17" x14ac:dyDescent="0.3">
      <c r="B560" s="11">
        <f t="shared" ref="B560:N560" si="147">+B559/(B$465+B$472)</f>
        <v>5.0677930052415117E-2</v>
      </c>
      <c r="C560" s="11">
        <f t="shared" si="147"/>
        <v>8.1718883974172263E-2</v>
      </c>
      <c r="D560" s="11">
        <f t="shared" si="147"/>
        <v>8.7236061565007142E-2</v>
      </c>
      <c r="E560" s="11">
        <f t="shared" si="147"/>
        <v>8.6436242933574547E-2</v>
      </c>
      <c r="F560" s="11">
        <f t="shared" si="147"/>
        <v>8.6011483472438824E-2</v>
      </c>
      <c r="G560" s="11">
        <f t="shared" si="147"/>
        <v>6.9616402438754429E-2</v>
      </c>
      <c r="H560" s="11">
        <f t="shared" si="147"/>
        <v>7.2094650346296321E-2</v>
      </c>
      <c r="I560" s="11">
        <f t="shared" si="147"/>
        <v>8.0421880373342663E-2</v>
      </c>
      <c r="J560" s="11">
        <f t="shared" si="147"/>
        <v>8.1021327291350392E-2</v>
      </c>
      <c r="K560" s="11">
        <f t="shared" si="147"/>
        <v>8.3445782536926569E-2</v>
      </c>
      <c r="L560" s="11">
        <f t="shared" si="147"/>
        <v>8.0509276986726164E-2</v>
      </c>
      <c r="M560" s="11">
        <f t="shared" si="147"/>
        <v>7.7621874338633642E-2</v>
      </c>
      <c r="N560" s="11">
        <f t="shared" si="147"/>
        <v>8.8096442433507213E-2</v>
      </c>
      <c r="O560" s="11">
        <f t="shared" ref="O560" si="148">+O559/(O$465+O$472)</f>
        <v>8.4157221424551981E-2</v>
      </c>
      <c r="P560" s="7">
        <f>RATE(M$348-C$348,,-C560,M560)</f>
        <v>-5.1303784107588433E-3</v>
      </c>
      <c r="Q560" s="12" t="s">
        <v>64</v>
      </c>
    </row>
    <row r="561" spans="1:17" s="98" customFormat="1" x14ac:dyDescent="0.3">
      <c r="A561" s="97"/>
      <c r="B561" s="20"/>
      <c r="C561" s="11">
        <f t="shared" ref="C561:M561" si="149">C559/B559-1</f>
        <v>0.46901283069572597</v>
      </c>
      <c r="D561" s="11">
        <f t="shared" si="149"/>
        <v>0.27908747083363217</v>
      </c>
      <c r="E561" s="11">
        <f t="shared" si="149"/>
        <v>0.13499919301053431</v>
      </c>
      <c r="F561" s="11">
        <f t="shared" si="149"/>
        <v>0.2161816706034243</v>
      </c>
      <c r="G561" s="11">
        <f t="shared" si="149"/>
        <v>0.167058387178459</v>
      </c>
      <c r="H561" s="11">
        <f t="shared" si="149"/>
        <v>0.35112624024364281</v>
      </c>
      <c r="I561" s="11">
        <f t="shared" si="149"/>
        <v>0.22083672235037044</v>
      </c>
      <c r="J561" s="11">
        <f t="shared" si="149"/>
        <v>0.12154569005141824</v>
      </c>
      <c r="K561" s="11">
        <f t="shared" si="149"/>
        <v>0.11551498838687668</v>
      </c>
      <c r="L561" s="11">
        <f t="shared" si="149"/>
        <v>4.0499837849275133E-2</v>
      </c>
      <c r="M561" s="11">
        <f t="shared" si="149"/>
        <v>4.319363816044719E-2</v>
      </c>
      <c r="N561" s="11">
        <f>N559/M559-1</f>
        <v>8.6049075323637592E-2</v>
      </c>
      <c r="O561" s="11">
        <f>O559/N559-1</f>
        <v>-6.7190834929831245E-2</v>
      </c>
      <c r="P561" s="18"/>
      <c r="Q561" s="15" t="s">
        <v>56</v>
      </c>
    </row>
    <row r="562" spans="1:17" x14ac:dyDescent="0.3">
      <c r="B562" s="194" t="s">
        <v>1047</v>
      </c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47"/>
      <c r="P562" s="7"/>
      <c r="Q562" s="3"/>
    </row>
    <row r="563" spans="1:17" x14ac:dyDescent="0.3">
      <c r="B563" s="17">
        <f t="shared" ref="B563:O566" si="150">IFERROR(VLOOKUP($B$562,$130:$216,MATCH($Q563&amp;"/"&amp;B$348,$128:$128,0),FALSE),"")</f>
        <v>148861</v>
      </c>
      <c r="C563" s="17">
        <f t="shared" si="150"/>
        <v>902</v>
      </c>
      <c r="D563" s="17">
        <f t="shared" si="150"/>
        <v>50</v>
      </c>
      <c r="E563" s="17">
        <f t="shared" si="150"/>
        <v>0</v>
      </c>
      <c r="F563" s="17">
        <f t="shared" si="150"/>
        <v>1</v>
      </c>
      <c r="G563" s="17">
        <f t="shared" si="150"/>
        <v>13</v>
      </c>
      <c r="H563" s="17">
        <f t="shared" si="150"/>
        <v>1345661</v>
      </c>
      <c r="I563" s="17">
        <f t="shared" si="150"/>
        <v>2263162</v>
      </c>
      <c r="J563" s="17">
        <f t="shared" si="150"/>
        <v>2054419</v>
      </c>
      <c r="K563" s="17">
        <f t="shared" si="150"/>
        <v>2040296</v>
      </c>
      <c r="L563" s="17">
        <f t="shared" si="150"/>
        <v>1788503</v>
      </c>
      <c r="M563" s="17">
        <f t="shared" si="150"/>
        <v>1749106</v>
      </c>
      <c r="N563" s="17">
        <f t="shared" si="150"/>
        <v>1880584</v>
      </c>
      <c r="O563" s="17">
        <f t="shared" si="150"/>
        <v>2900760</v>
      </c>
      <c r="P563" s="7"/>
      <c r="Q563" s="10" t="s">
        <v>47</v>
      </c>
    </row>
    <row r="564" spans="1:17" x14ac:dyDescent="0.3">
      <c r="B564" s="8">
        <f t="shared" si="150"/>
        <v>154714</v>
      </c>
      <c r="C564" s="8">
        <f t="shared" si="150"/>
        <v>1220</v>
      </c>
      <c r="D564" s="8">
        <f t="shared" si="150"/>
        <v>58</v>
      </c>
      <c r="E564" s="8">
        <f t="shared" si="150"/>
        <v>3</v>
      </c>
      <c r="F564" s="8">
        <f t="shared" si="150"/>
        <v>10</v>
      </c>
      <c r="G564" s="8">
        <f t="shared" si="150"/>
        <v>127413</v>
      </c>
      <c r="H564" s="8">
        <f t="shared" si="150"/>
        <v>2397968</v>
      </c>
      <c r="I564" s="8">
        <f t="shared" si="150"/>
        <v>2166959</v>
      </c>
      <c r="J564" s="8">
        <f t="shared" si="150"/>
        <v>2096779</v>
      </c>
      <c r="K564" s="8">
        <f t="shared" si="150"/>
        <v>2013538</v>
      </c>
      <c r="L564" s="8">
        <f t="shared" si="150"/>
        <v>1832776</v>
      </c>
      <c r="M564" s="8">
        <f t="shared" si="150"/>
        <v>1683829</v>
      </c>
      <c r="N564" s="8">
        <f t="shared" si="150"/>
        <v>1976254</v>
      </c>
      <c r="O564" s="8" t="str">
        <f t="shared" si="150"/>
        <v/>
      </c>
      <c r="P564" s="7"/>
      <c r="Q564" s="10" t="s">
        <v>48</v>
      </c>
    </row>
    <row r="565" spans="1:17" x14ac:dyDescent="0.3">
      <c r="B565" s="8">
        <f t="shared" si="150"/>
        <v>165490</v>
      </c>
      <c r="C565" s="8">
        <f t="shared" si="150"/>
        <v>346</v>
      </c>
      <c r="D565" s="8">
        <f t="shared" si="150"/>
        <v>1</v>
      </c>
      <c r="E565" s="8">
        <f t="shared" si="150"/>
        <v>2</v>
      </c>
      <c r="F565" s="8">
        <f t="shared" si="150"/>
        <v>8</v>
      </c>
      <c r="G565" s="8">
        <f t="shared" si="150"/>
        <v>910001</v>
      </c>
      <c r="H565" s="8">
        <f t="shared" si="150"/>
        <v>2415337</v>
      </c>
      <c r="I565" s="8">
        <f t="shared" si="150"/>
        <v>2073650</v>
      </c>
      <c r="J565" s="8">
        <f t="shared" si="150"/>
        <v>2159679</v>
      </c>
      <c r="K565" s="8">
        <f t="shared" si="150"/>
        <v>2000204</v>
      </c>
      <c r="L565" s="8">
        <f t="shared" si="150"/>
        <v>1834799</v>
      </c>
      <c r="M565" s="8">
        <f t="shared" si="150"/>
        <v>1671569</v>
      </c>
      <c r="N565" s="8">
        <f t="shared" si="150"/>
        <v>1991291</v>
      </c>
      <c r="O565" s="8" t="str">
        <f t="shared" si="150"/>
        <v/>
      </c>
      <c r="P565" s="7"/>
      <c r="Q565" s="10" t="s">
        <v>49</v>
      </c>
    </row>
    <row r="566" spans="1:17" x14ac:dyDescent="0.3">
      <c r="B566" s="19">
        <f t="shared" si="150"/>
        <v>60897</v>
      </c>
      <c r="C566" s="19">
        <f t="shared" si="150"/>
        <v>5.53</v>
      </c>
      <c r="D566" s="19">
        <f t="shared" si="150"/>
        <v>2.71</v>
      </c>
      <c r="E566" s="19">
        <f t="shared" si="150"/>
        <v>6.87</v>
      </c>
      <c r="F566" s="19">
        <f t="shared" si="150"/>
        <v>6.26</v>
      </c>
      <c r="G566" s="19">
        <f t="shared" si="150"/>
        <v>1176603.3899999999</v>
      </c>
      <c r="H566" s="19">
        <f t="shared" si="150"/>
        <v>2359528.7400000002</v>
      </c>
      <c r="I566" s="19">
        <f t="shared" si="150"/>
        <v>2081732.36</v>
      </c>
      <c r="J566" s="19">
        <f t="shared" si="150"/>
        <v>2131442.83</v>
      </c>
      <c r="K566" s="19">
        <f t="shared" si="150"/>
        <v>1938561.23</v>
      </c>
      <c r="L566" s="19">
        <f t="shared" si="150"/>
        <v>1739592.76</v>
      </c>
      <c r="M566" s="19">
        <f t="shared" si="150"/>
        <v>1616475.7</v>
      </c>
      <c r="N566" s="19">
        <f t="shared" si="150"/>
        <v>2677863.02</v>
      </c>
      <c r="O566" s="19" t="str">
        <f t="shared" si="150"/>
        <v/>
      </c>
      <c r="P566" s="7"/>
      <c r="Q566" s="10" t="s">
        <v>55</v>
      </c>
    </row>
    <row r="567" spans="1:17" x14ac:dyDescent="0.3">
      <c r="B567" s="19">
        <f>SUM(B563:B566)</f>
        <v>529962</v>
      </c>
      <c r="C567" s="19">
        <f t="shared" ref="C567:M567" si="151">SUM(C563:C566)</f>
        <v>2473.5300000000002</v>
      </c>
      <c r="D567" s="19">
        <f t="shared" si="151"/>
        <v>111.71</v>
      </c>
      <c r="E567" s="19">
        <f t="shared" si="151"/>
        <v>11.870000000000001</v>
      </c>
      <c r="F567" s="19">
        <f t="shared" si="151"/>
        <v>25.259999999999998</v>
      </c>
      <c r="G567" s="19">
        <f t="shared" si="151"/>
        <v>2214030.3899999997</v>
      </c>
      <c r="H567" s="19">
        <f t="shared" si="151"/>
        <v>8518494.7400000002</v>
      </c>
      <c r="I567" s="19">
        <f t="shared" si="151"/>
        <v>8585503.3599999994</v>
      </c>
      <c r="J567" s="19">
        <f t="shared" si="151"/>
        <v>8442319.8300000001</v>
      </c>
      <c r="K567" s="19">
        <f t="shared" si="151"/>
        <v>7992599.2300000004</v>
      </c>
      <c r="L567" s="19">
        <f t="shared" si="151"/>
        <v>7195670.7599999998</v>
      </c>
      <c r="M567" s="19">
        <f t="shared" si="151"/>
        <v>6720979.7000000002</v>
      </c>
      <c r="N567" s="19">
        <f>IF(N564="",N563*4,IF(N565="",(N564+N563)*2,IF(N566="",((N565+N564+N563)/3)*4,SUM(N563:N566))))</f>
        <v>8525992.0199999996</v>
      </c>
      <c r="O567" s="19">
        <f>IF(O564="",O563*4,IF(O565="",(O564+O563)*2,IF(O566="",((O565+O564+O563)/3)*4,SUM(O563:O566))))</f>
        <v>11603040</v>
      </c>
      <c r="P567" s="7" t="e">
        <f>RATE(M$348-C$348,,-C567,M567)</f>
        <v>#NUM!</v>
      </c>
      <c r="Q567" s="10" t="s">
        <v>50</v>
      </c>
    </row>
    <row r="568" spans="1:17" x14ac:dyDescent="0.3">
      <c r="B568" s="11">
        <f t="shared" ref="B568:N568" si="152">+B567/(B$465+B$472)</f>
        <v>4.110196021082195E-3</v>
      </c>
      <c r="C568" s="11">
        <f t="shared" si="152"/>
        <v>2.1057798043775897E-5</v>
      </c>
      <c r="D568" s="11">
        <f t="shared" si="152"/>
        <v>7.9370881669044506E-7</v>
      </c>
      <c r="E568" s="11">
        <f t="shared" si="152"/>
        <v>7.3624803736741806E-8</v>
      </c>
      <c r="F568" s="11">
        <f t="shared" si="152"/>
        <v>1.2819434872916221E-7</v>
      </c>
      <c r="G568" s="11">
        <f t="shared" si="152"/>
        <v>7.7925871170212635E-3</v>
      </c>
      <c r="H568" s="11">
        <f t="shared" si="152"/>
        <v>2.2980341742187115E-2</v>
      </c>
      <c r="I568" s="11">
        <f t="shared" si="152"/>
        <v>2.1162793046549111E-2</v>
      </c>
      <c r="J568" s="11">
        <f t="shared" si="152"/>
        <v>1.8692921530502126E-2</v>
      </c>
      <c r="K568" s="11">
        <f t="shared" si="152"/>
        <v>1.6339284958998338E-2</v>
      </c>
      <c r="L568" s="11">
        <f t="shared" si="152"/>
        <v>1.3640045275276501E-2</v>
      </c>
      <c r="M568" s="11">
        <f t="shared" si="152"/>
        <v>1.1774714367855547E-2</v>
      </c>
      <c r="N568" s="11">
        <f t="shared" si="152"/>
        <v>1.5609446879597177E-2</v>
      </c>
      <c r="O568" s="11">
        <f t="shared" ref="O568" si="153">+O567/(O$465+O$472)</f>
        <v>2.1754774932582929E-2</v>
      </c>
      <c r="P568" s="7" t="e">
        <f>RATE(M$348-C$348,,-C568,M568)</f>
        <v>#NUM!</v>
      </c>
      <c r="Q568" s="12" t="s">
        <v>51</v>
      </c>
    </row>
    <row r="569" spans="1:17" x14ac:dyDescent="0.3">
      <c r="B569" s="199" t="s">
        <v>65</v>
      </c>
      <c r="C569" s="199"/>
      <c r="D569" s="199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49"/>
      <c r="P569" s="7"/>
      <c r="Q569" s="3"/>
    </row>
    <row r="570" spans="1:17" x14ac:dyDescent="0.3">
      <c r="B570" s="17">
        <f t="shared" ref="B570:N573" si="154">IFERROR(B547-B563,"")</f>
        <v>1166561</v>
      </c>
      <c r="C570" s="17">
        <f t="shared" si="154"/>
        <v>1789519</v>
      </c>
      <c r="D570" s="17">
        <f t="shared" si="154"/>
        <v>2250559</v>
      </c>
      <c r="E570" s="17">
        <f t="shared" si="154"/>
        <v>2890395</v>
      </c>
      <c r="F570" s="17">
        <f t="shared" si="154"/>
        <v>3470496</v>
      </c>
      <c r="G570" s="17">
        <f t="shared" si="154"/>
        <v>3727103</v>
      </c>
      <c r="H570" s="17">
        <f t="shared" si="154"/>
        <v>3135009</v>
      </c>
      <c r="I570" s="17">
        <f t="shared" si="154"/>
        <v>4242304</v>
      </c>
      <c r="J570" s="17">
        <f t="shared" si="154"/>
        <v>4954560</v>
      </c>
      <c r="K570" s="17">
        <f t="shared" si="154"/>
        <v>5670059</v>
      </c>
      <c r="L570" s="17">
        <f t="shared" si="154"/>
        <v>6584551</v>
      </c>
      <c r="M570" s="17">
        <f t="shared" si="154"/>
        <v>6970043</v>
      </c>
      <c r="N570" s="17">
        <f t="shared" si="154"/>
        <v>6781367</v>
      </c>
      <c r="O570" s="17">
        <f t="shared" ref="O570" si="155">IFERROR(O547-O563,"")</f>
        <v>2951603</v>
      </c>
      <c r="P570" s="7"/>
      <c r="Q570" s="10" t="s">
        <v>47</v>
      </c>
    </row>
    <row r="571" spans="1:17" x14ac:dyDescent="0.3">
      <c r="B571" s="8">
        <f t="shared" si="154"/>
        <v>531798</v>
      </c>
      <c r="C571" s="8">
        <f t="shared" si="154"/>
        <v>1769915</v>
      </c>
      <c r="D571" s="8">
        <f t="shared" si="154"/>
        <v>2337819</v>
      </c>
      <c r="E571" s="8">
        <f t="shared" si="154"/>
        <v>2963399</v>
      </c>
      <c r="F571" s="8">
        <f t="shared" si="154"/>
        <v>3299726</v>
      </c>
      <c r="G571" s="8">
        <f t="shared" si="154"/>
        <v>3002241</v>
      </c>
      <c r="H571" s="8">
        <f t="shared" si="154"/>
        <v>2757468</v>
      </c>
      <c r="I571" s="8">
        <f t="shared" si="154"/>
        <v>3869809</v>
      </c>
      <c r="J571" s="8">
        <f t="shared" si="154"/>
        <v>4988706</v>
      </c>
      <c r="K571" s="8">
        <f t="shared" si="154"/>
        <v>5507143</v>
      </c>
      <c r="L571" s="8">
        <f t="shared" si="154"/>
        <v>5670620</v>
      </c>
      <c r="M571" s="8">
        <f t="shared" si="154"/>
        <v>5479093</v>
      </c>
      <c r="N571" s="8">
        <f t="shared" si="154"/>
        <v>3340830</v>
      </c>
      <c r="O571" s="8" t="str">
        <f t="shared" ref="O571" si="156">IFERROR(O548-O564,"")</f>
        <v/>
      </c>
      <c r="P571" s="7"/>
      <c r="Q571" s="10" t="s">
        <v>48</v>
      </c>
    </row>
    <row r="572" spans="1:17" x14ac:dyDescent="0.3">
      <c r="B572" s="8">
        <f t="shared" si="154"/>
        <v>640544</v>
      </c>
      <c r="C572" s="8">
        <f t="shared" si="154"/>
        <v>1894074</v>
      </c>
      <c r="D572" s="8">
        <f t="shared" si="154"/>
        <v>2295476</v>
      </c>
      <c r="E572" s="8">
        <f t="shared" si="154"/>
        <v>2846820</v>
      </c>
      <c r="F572" s="8">
        <f t="shared" si="154"/>
        <v>3523719</v>
      </c>
      <c r="G572" s="8">
        <f t="shared" si="154"/>
        <v>3615602</v>
      </c>
      <c r="H572" s="8">
        <f t="shared" si="154"/>
        <v>3020533</v>
      </c>
      <c r="I572" s="8">
        <f t="shared" si="154"/>
        <v>3946419</v>
      </c>
      <c r="J572" s="8">
        <f t="shared" si="154"/>
        <v>4897716</v>
      </c>
      <c r="K572" s="8">
        <f t="shared" si="154"/>
        <v>5798604</v>
      </c>
      <c r="L572" s="8">
        <f t="shared" si="154"/>
        <v>6117098</v>
      </c>
      <c r="M572" s="8">
        <f t="shared" si="154"/>
        <v>6727808</v>
      </c>
      <c r="N572" s="8">
        <f t="shared" si="154"/>
        <v>4736109</v>
      </c>
      <c r="O572" s="8" t="str">
        <f t="shared" ref="O572" si="157">IFERROR(O549-O565,"")</f>
        <v/>
      </c>
      <c r="P572" s="7"/>
      <c r="Q572" s="10" t="s">
        <v>49</v>
      </c>
    </row>
    <row r="573" spans="1:17" x14ac:dyDescent="0.3">
      <c r="B573" s="8">
        <f t="shared" si="154"/>
        <v>648176</v>
      </c>
      <c r="C573" s="19">
        <f t="shared" si="154"/>
        <v>1284343.9499999995</v>
      </c>
      <c r="D573" s="19">
        <f t="shared" si="154"/>
        <v>2301020.7499999972</v>
      </c>
      <c r="E573" s="19">
        <f t="shared" si="154"/>
        <v>1932868.8700000038</v>
      </c>
      <c r="F573" s="19">
        <f t="shared" si="154"/>
        <v>3285687.2800000012</v>
      </c>
      <c r="G573" s="19">
        <f t="shared" si="154"/>
        <v>2595122.5700000012</v>
      </c>
      <c r="H573" s="19">
        <f t="shared" si="154"/>
        <v>2983215.2700000089</v>
      </c>
      <c r="I573" s="19">
        <f t="shared" si="154"/>
        <v>4624706.379999998</v>
      </c>
      <c r="J573" s="19">
        <f t="shared" si="154"/>
        <v>4994506.8200000022</v>
      </c>
      <c r="K573" s="19">
        <f t="shared" si="154"/>
        <v>6292137.0400000066</v>
      </c>
      <c r="L573" s="19">
        <f t="shared" si="154"/>
        <v>6459782.6800000053</v>
      </c>
      <c r="M573" s="19">
        <f t="shared" si="154"/>
        <v>7188612.4999999953</v>
      </c>
      <c r="N573" s="19">
        <f t="shared" si="154"/>
        <v>4084661.0400000061</v>
      </c>
      <c r="O573" s="19" t="str">
        <f t="shared" ref="O573" si="158">IFERROR(O550-O566,"")</f>
        <v/>
      </c>
      <c r="P573" s="7"/>
      <c r="Q573" s="10" t="s">
        <v>55</v>
      </c>
    </row>
    <row r="574" spans="1:17" x14ac:dyDescent="0.3">
      <c r="B574" s="26">
        <f t="shared" ref="B574:M574" si="159">B551-B567</f>
        <v>2987079</v>
      </c>
      <c r="C574" s="19">
        <f t="shared" si="159"/>
        <v>6737851.9500000039</v>
      </c>
      <c r="D574" s="19">
        <f t="shared" si="159"/>
        <v>9184874.7499999888</v>
      </c>
      <c r="E574" s="19">
        <f t="shared" si="159"/>
        <v>10633482.870000018</v>
      </c>
      <c r="F574" s="19">
        <f t="shared" si="159"/>
        <v>13579628.279999992</v>
      </c>
      <c r="G574" s="19">
        <f t="shared" si="159"/>
        <v>12940068.569999993</v>
      </c>
      <c r="H574" s="19">
        <f t="shared" si="159"/>
        <v>11896225.27000002</v>
      </c>
      <c r="I574" s="19">
        <f t="shared" si="159"/>
        <v>16683238.37999998</v>
      </c>
      <c r="J574" s="19">
        <f t="shared" si="159"/>
        <v>19835488.819999978</v>
      </c>
      <c r="K574" s="19">
        <f t="shared" si="159"/>
        <v>23267943.04000004</v>
      </c>
      <c r="L574" s="19">
        <f t="shared" si="159"/>
        <v>24832051.680000015</v>
      </c>
      <c r="M574" s="19">
        <f t="shared" si="159"/>
        <v>26365556.499999959</v>
      </c>
      <c r="N574" s="19">
        <f>IFERROR(N551-N567,"")</f>
        <v>18942967.039999973</v>
      </c>
      <c r="O574" s="19">
        <f>IFERROR(O551-O567,"")</f>
        <v>11806412</v>
      </c>
      <c r="P574" s="7">
        <f>RATE(M$348-C$348,,-C574,M574)</f>
        <v>0.1461766265366071</v>
      </c>
      <c r="Q574" s="10" t="s">
        <v>50</v>
      </c>
    </row>
    <row r="575" spans="1:17" x14ac:dyDescent="0.3">
      <c r="B575" s="11">
        <f t="shared" ref="B575:N575" si="160">+B574/(B$465+B$472)</f>
        <v>2.316671802970436E-2</v>
      </c>
      <c r="C575" s="11">
        <f t="shared" si="160"/>
        <v>5.7361069245960912E-2</v>
      </c>
      <c r="D575" s="11">
        <f t="shared" si="160"/>
        <v>6.5259297012554285E-2</v>
      </c>
      <c r="E575" s="11">
        <f t="shared" si="160"/>
        <v>6.5955188655581906E-2</v>
      </c>
      <c r="F575" s="11">
        <f t="shared" si="160"/>
        <v>6.8916532198682198E-2</v>
      </c>
      <c r="G575" s="11">
        <f t="shared" si="160"/>
        <v>4.554436654862435E-2</v>
      </c>
      <c r="H575" s="11">
        <f t="shared" si="160"/>
        <v>3.209244479109024E-2</v>
      </c>
      <c r="I575" s="11">
        <f t="shared" si="160"/>
        <v>4.1123263992547655E-2</v>
      </c>
      <c r="J575" s="11">
        <f t="shared" si="160"/>
        <v>4.3919591237686122E-2</v>
      </c>
      <c r="K575" s="11">
        <f t="shared" si="160"/>
        <v>4.7566697741243141E-2</v>
      </c>
      <c r="L575" s="11">
        <f t="shared" si="160"/>
        <v>4.7071401748404358E-2</v>
      </c>
      <c r="M575" s="11">
        <f t="shared" si="160"/>
        <v>4.6190720816647719E-2</v>
      </c>
      <c r="N575" s="11">
        <f t="shared" si="160"/>
        <v>3.4680918895915153E-2</v>
      </c>
      <c r="O575" s="11">
        <f t="shared" ref="O575" si="161">+O574/(O$465+O$472)</f>
        <v>2.2136081218486387E-2</v>
      </c>
      <c r="P575" s="7">
        <f>RATE(M$348-C$348,,-C575,M575)</f>
        <v>-2.1425825502629801E-2</v>
      </c>
      <c r="Q575" s="12" t="s">
        <v>66</v>
      </c>
    </row>
    <row r="576" spans="1:17" x14ac:dyDescent="0.3">
      <c r="B576" s="203" t="s">
        <v>1048</v>
      </c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3"/>
      <c r="N576" s="203"/>
      <c r="O576" s="151"/>
      <c r="P576" s="7"/>
      <c r="Q576" s="3"/>
    </row>
    <row r="577" spans="1:17" x14ac:dyDescent="0.3">
      <c r="B577" s="17">
        <f t="shared" ref="B577:O580" si="162">IFERROR(VLOOKUP($B$576,$130:$216,MATCH($Q577&amp;"/"&amp;B$348,$128:$128,0),FALSE),"")</f>
        <v>369633</v>
      </c>
      <c r="C577" s="17">
        <f t="shared" si="162"/>
        <v>482430</v>
      </c>
      <c r="D577" s="17">
        <f t="shared" si="162"/>
        <v>624226</v>
      </c>
      <c r="E577" s="17">
        <f t="shared" si="162"/>
        <v>856238</v>
      </c>
      <c r="F577" s="17">
        <f t="shared" si="162"/>
        <v>781712</v>
      </c>
      <c r="G577" s="17">
        <f t="shared" si="162"/>
        <v>741250</v>
      </c>
      <c r="H577" s="17">
        <f t="shared" si="162"/>
        <v>643191</v>
      </c>
      <c r="I577" s="17">
        <f t="shared" si="162"/>
        <v>842338</v>
      </c>
      <c r="J577" s="17">
        <f t="shared" si="162"/>
        <v>959576</v>
      </c>
      <c r="K577" s="17">
        <f t="shared" si="162"/>
        <v>950989</v>
      </c>
      <c r="L577" s="17">
        <f t="shared" si="162"/>
        <v>1181100</v>
      </c>
      <c r="M577" s="17">
        <f t="shared" si="162"/>
        <v>1231745</v>
      </c>
      <c r="N577" s="17">
        <f t="shared" si="162"/>
        <v>1132252</v>
      </c>
      <c r="O577" s="17">
        <f t="shared" si="162"/>
        <v>370232</v>
      </c>
      <c r="P577" s="7"/>
      <c r="Q577" s="10" t="s">
        <v>47</v>
      </c>
    </row>
    <row r="578" spans="1:17" x14ac:dyDescent="0.3">
      <c r="B578" s="8">
        <f t="shared" si="162"/>
        <v>322281</v>
      </c>
      <c r="C578" s="8">
        <f t="shared" si="162"/>
        <v>452289</v>
      </c>
      <c r="D578" s="8">
        <f t="shared" si="162"/>
        <v>624261</v>
      </c>
      <c r="E578" s="8">
        <f t="shared" si="162"/>
        <v>827936</v>
      </c>
      <c r="F578" s="8">
        <f t="shared" si="162"/>
        <v>720238</v>
      </c>
      <c r="G578" s="8">
        <f t="shared" si="162"/>
        <v>534474</v>
      </c>
      <c r="H578" s="8">
        <f t="shared" si="162"/>
        <v>542107</v>
      </c>
      <c r="I578" s="8">
        <f t="shared" si="162"/>
        <v>715648</v>
      </c>
      <c r="J578" s="8">
        <f t="shared" si="162"/>
        <v>817142</v>
      </c>
      <c r="K578" s="8">
        <f t="shared" si="162"/>
        <v>866259</v>
      </c>
      <c r="L578" s="8">
        <f t="shared" si="162"/>
        <v>927663</v>
      </c>
      <c r="M578" s="8">
        <f t="shared" si="162"/>
        <v>761854</v>
      </c>
      <c r="N578" s="8">
        <f t="shared" si="162"/>
        <v>433981</v>
      </c>
      <c r="O578" s="8" t="str">
        <f t="shared" si="162"/>
        <v/>
      </c>
      <c r="P578" s="7"/>
      <c r="Q578" s="10" t="s">
        <v>48</v>
      </c>
    </row>
    <row r="579" spans="1:17" x14ac:dyDescent="0.3">
      <c r="B579" s="8">
        <f t="shared" si="162"/>
        <v>284741</v>
      </c>
      <c r="C579" s="8">
        <f t="shared" si="162"/>
        <v>461807</v>
      </c>
      <c r="D579" s="8">
        <f t="shared" si="162"/>
        <v>599821</v>
      </c>
      <c r="E579" s="8">
        <f t="shared" si="162"/>
        <v>791566</v>
      </c>
      <c r="F579" s="8">
        <f t="shared" si="162"/>
        <v>749605</v>
      </c>
      <c r="G579" s="8">
        <f t="shared" si="162"/>
        <v>585600</v>
      </c>
      <c r="H579" s="8">
        <f t="shared" si="162"/>
        <v>595915</v>
      </c>
      <c r="I579" s="8">
        <f t="shared" si="162"/>
        <v>718076</v>
      </c>
      <c r="J579" s="8">
        <f t="shared" si="162"/>
        <v>832198</v>
      </c>
      <c r="K579" s="8">
        <f t="shared" si="162"/>
        <v>852968</v>
      </c>
      <c r="L579" s="8">
        <f t="shared" si="162"/>
        <v>998129</v>
      </c>
      <c r="M579" s="8">
        <f t="shared" si="162"/>
        <v>1067705</v>
      </c>
      <c r="N579" s="8">
        <f t="shared" si="162"/>
        <v>682325</v>
      </c>
      <c r="O579" s="8" t="str">
        <f t="shared" si="162"/>
        <v/>
      </c>
      <c r="P579" s="7"/>
      <c r="Q579" s="10" t="s">
        <v>49</v>
      </c>
    </row>
    <row r="580" spans="1:17" x14ac:dyDescent="0.3">
      <c r="B580" s="19">
        <f t="shared" si="162"/>
        <v>228248</v>
      </c>
      <c r="C580" s="19">
        <f t="shared" si="162"/>
        <v>377440.79</v>
      </c>
      <c r="D580" s="19">
        <f t="shared" si="162"/>
        <v>639050.31999999995</v>
      </c>
      <c r="E580" s="19">
        <f t="shared" si="162"/>
        <v>505720.79</v>
      </c>
      <c r="F580" s="19">
        <f t="shared" si="162"/>
        <v>679257.36</v>
      </c>
      <c r="G580" s="19">
        <f t="shared" si="162"/>
        <v>431070.52</v>
      </c>
      <c r="H580" s="19">
        <f t="shared" si="162"/>
        <v>449775.64</v>
      </c>
      <c r="I580" s="19">
        <f t="shared" si="162"/>
        <v>790152.37</v>
      </c>
      <c r="J580" s="19">
        <f t="shared" si="162"/>
        <v>714419.94</v>
      </c>
      <c r="K580" s="19">
        <f t="shared" si="162"/>
        <v>816829.68</v>
      </c>
      <c r="L580" s="19">
        <f t="shared" si="162"/>
        <v>861779.45</v>
      </c>
      <c r="M580" s="19">
        <f t="shared" si="162"/>
        <v>1008438.97</v>
      </c>
      <c r="N580" s="19">
        <f t="shared" si="162"/>
        <v>510933.19</v>
      </c>
      <c r="O580" s="19" t="str">
        <f t="shared" si="162"/>
        <v/>
      </c>
      <c r="P580" s="7"/>
      <c r="Q580" s="10" t="s">
        <v>55</v>
      </c>
    </row>
    <row r="581" spans="1:17" x14ac:dyDescent="0.3">
      <c r="B581" s="19">
        <f>SUM(B577:B580)</f>
        <v>1204903</v>
      </c>
      <c r="C581" s="19">
        <f t="shared" ref="C581:M581" si="163">SUM(C577:C580)</f>
        <v>1773966.79</v>
      </c>
      <c r="D581" s="19">
        <f t="shared" si="163"/>
        <v>2487358.3199999998</v>
      </c>
      <c r="E581" s="19">
        <f t="shared" si="163"/>
        <v>2981460.79</v>
      </c>
      <c r="F581" s="19">
        <f t="shared" si="163"/>
        <v>2930812.36</v>
      </c>
      <c r="G581" s="19">
        <f t="shared" si="163"/>
        <v>2292394.52</v>
      </c>
      <c r="H581" s="19">
        <f t="shared" si="163"/>
        <v>2230988.64</v>
      </c>
      <c r="I581" s="19">
        <f t="shared" si="163"/>
        <v>3066214.37</v>
      </c>
      <c r="J581" s="19">
        <f t="shared" si="163"/>
        <v>3323335.94</v>
      </c>
      <c r="K581" s="19">
        <f t="shared" si="163"/>
        <v>3487045.68</v>
      </c>
      <c r="L581" s="19">
        <f t="shared" si="163"/>
        <v>3968671.45</v>
      </c>
      <c r="M581" s="19">
        <f t="shared" si="163"/>
        <v>4069742.9699999997</v>
      </c>
      <c r="N581" s="19">
        <f>IF(N578="",N577*4,IF(N579="",(N578+N577)*2,IF(N580="",((N579+N578+N577)/3)*4,SUM(N577:N580))))</f>
        <v>2759491.19</v>
      </c>
      <c r="O581" s="19">
        <f>IF(O578="",O577*4,IF(O579="",(O578+O577)*2,IF(O580="",((O579+O578+O577)/3)*4,SUM(O577:O580))))</f>
        <v>1480928</v>
      </c>
      <c r="P581" s="7">
        <f>RATE(M$348-C$348,,-C581,M581)</f>
        <v>8.6581107500786916E-2</v>
      </c>
      <c r="Q581" s="10" t="s">
        <v>50</v>
      </c>
    </row>
    <row r="582" spans="1:17" x14ac:dyDescent="0.3">
      <c r="B582" s="11">
        <f t="shared" ref="B582:M582" si="164">+B581/B$574</f>
        <v>0.40337165505164074</v>
      </c>
      <c r="C582" s="11">
        <f t="shared" si="164"/>
        <v>0.26328372946811318</v>
      </c>
      <c r="D582" s="11">
        <f t="shared" si="164"/>
        <v>0.27081026009636144</v>
      </c>
      <c r="E582" s="11">
        <f t="shared" si="164"/>
        <v>0.2803842190230561</v>
      </c>
      <c r="F582" s="11">
        <f t="shared" si="164"/>
        <v>0.21582419633065256</v>
      </c>
      <c r="G582" s="11">
        <f t="shared" si="164"/>
        <v>0.17715474285156754</v>
      </c>
      <c r="H582" s="11">
        <f t="shared" si="164"/>
        <v>0.18753752466558632</v>
      </c>
      <c r="I582" s="11">
        <f t="shared" si="164"/>
        <v>0.18379011916989726</v>
      </c>
      <c r="J582" s="11">
        <f t="shared" si="164"/>
        <v>0.1675449478537229</v>
      </c>
      <c r="K582" s="11">
        <f t="shared" si="164"/>
        <v>0.14986480214453859</v>
      </c>
      <c r="L582" s="11">
        <f t="shared" si="164"/>
        <v>0.15982052152365681</v>
      </c>
      <c r="M582" s="11">
        <f t="shared" si="164"/>
        <v>0.15435831858887583</v>
      </c>
      <c r="N582" s="11">
        <f>+N581/N$574</f>
        <v>0.14567365208275229</v>
      </c>
      <c r="O582" s="11">
        <f>+O581/O$574</f>
        <v>0.12543421320550224</v>
      </c>
      <c r="P582" s="7">
        <f>RATE(M$348-C$348,,-C582,M582)</f>
        <v>-5.1995057006091458E-2</v>
      </c>
      <c r="Q582" s="12" t="s">
        <v>67</v>
      </c>
    </row>
    <row r="583" spans="1:17" x14ac:dyDescent="0.3">
      <c r="B583" s="199" t="s">
        <v>1064</v>
      </c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49"/>
      <c r="P583" s="7"/>
      <c r="Q583" s="3"/>
    </row>
    <row r="584" spans="1:17" x14ac:dyDescent="0.3">
      <c r="B584" s="17">
        <f t="shared" ref="B584:O587" si="165">IFERROR(VLOOKUP($B$583,$130:$216,MATCH($Q584&amp;"/"&amp;B$348,$128:$128,0),FALSE),"")</f>
        <v>1084194</v>
      </c>
      <c r="C584" s="17">
        <f t="shared" si="165"/>
        <v>1246607</v>
      </c>
      <c r="D584" s="17">
        <f t="shared" si="165"/>
        <v>1675894</v>
      </c>
      <c r="E584" s="17">
        <f t="shared" si="165"/>
        <v>2083933</v>
      </c>
      <c r="F584" s="17">
        <f t="shared" si="165"/>
        <v>2758326</v>
      </c>
      <c r="G584" s="17">
        <f t="shared" si="165"/>
        <v>3185739</v>
      </c>
      <c r="H584" s="17">
        <f t="shared" si="165"/>
        <v>2705199</v>
      </c>
      <c r="I584" s="17">
        <f t="shared" si="165"/>
        <v>3408344</v>
      </c>
      <c r="J584" s="17">
        <f t="shared" si="165"/>
        <v>4064685</v>
      </c>
      <c r="K584" s="17">
        <f t="shared" si="165"/>
        <v>4764990</v>
      </c>
      <c r="L584" s="17">
        <f t="shared" si="165"/>
        <v>5416836</v>
      </c>
      <c r="M584" s="17">
        <f t="shared" si="165"/>
        <v>5769185</v>
      </c>
      <c r="N584" s="17">
        <f t="shared" si="165"/>
        <v>5645110</v>
      </c>
      <c r="O584" s="17">
        <f t="shared" si="165"/>
        <v>2599055</v>
      </c>
      <c r="P584" s="7"/>
      <c r="Q584" s="10" t="s">
        <v>47</v>
      </c>
    </row>
    <row r="585" spans="1:17" x14ac:dyDescent="0.3">
      <c r="B585" s="8">
        <f t="shared" si="165"/>
        <v>864441</v>
      </c>
      <c r="C585" s="8">
        <f t="shared" si="165"/>
        <v>1234393</v>
      </c>
      <c r="D585" s="8">
        <f t="shared" si="165"/>
        <v>1769347</v>
      </c>
      <c r="E585" s="8">
        <f t="shared" si="165"/>
        <v>2169777</v>
      </c>
      <c r="F585" s="8">
        <f t="shared" si="165"/>
        <v>2600389</v>
      </c>
      <c r="G585" s="8">
        <f t="shared" si="165"/>
        <v>2649212</v>
      </c>
      <c r="H585" s="8">
        <f t="shared" si="165"/>
        <v>2251570</v>
      </c>
      <c r="I585" s="8">
        <f t="shared" si="165"/>
        <v>3139595</v>
      </c>
      <c r="J585" s="8">
        <f t="shared" si="165"/>
        <v>4195948</v>
      </c>
      <c r="K585" s="8">
        <f t="shared" si="165"/>
        <v>4647184</v>
      </c>
      <c r="L585" s="8">
        <f t="shared" si="165"/>
        <v>4779175</v>
      </c>
      <c r="M585" s="8">
        <f t="shared" si="165"/>
        <v>4794614</v>
      </c>
      <c r="N585" s="8">
        <f t="shared" si="165"/>
        <v>2887028</v>
      </c>
      <c r="O585" s="8" t="str">
        <f t="shared" si="165"/>
        <v/>
      </c>
      <c r="P585" s="7"/>
      <c r="Q585" s="10" t="s">
        <v>48</v>
      </c>
    </row>
    <row r="586" spans="1:17" x14ac:dyDescent="0.3">
      <c r="B586" s="8">
        <f t="shared" si="165"/>
        <v>843667</v>
      </c>
      <c r="C586" s="8">
        <f t="shared" si="165"/>
        <v>1415969</v>
      </c>
      <c r="D586" s="8">
        <f t="shared" si="165"/>
        <v>1670264</v>
      </c>
      <c r="E586" s="8">
        <f t="shared" si="165"/>
        <v>2173034</v>
      </c>
      <c r="F586" s="8">
        <f t="shared" si="165"/>
        <v>2902488</v>
      </c>
      <c r="G586" s="8">
        <f t="shared" si="165"/>
        <v>2659581</v>
      </c>
      <c r="H586" s="8">
        <f t="shared" si="165"/>
        <v>2687650</v>
      </c>
      <c r="I586" s="8">
        <f t="shared" si="165"/>
        <v>3257896</v>
      </c>
      <c r="J586" s="8">
        <f t="shared" si="165"/>
        <v>4115162</v>
      </c>
      <c r="K586" s="8">
        <f t="shared" si="165"/>
        <v>4970338</v>
      </c>
      <c r="L586" s="8">
        <f t="shared" si="165"/>
        <v>5181786</v>
      </c>
      <c r="M586" s="8">
        <f t="shared" si="165"/>
        <v>5611835</v>
      </c>
      <c r="N586" s="8">
        <f t="shared" si="165"/>
        <v>3997703</v>
      </c>
      <c r="O586" s="8" t="str">
        <f t="shared" si="165"/>
        <v/>
      </c>
      <c r="P586" s="7"/>
      <c r="Q586" s="10" t="s">
        <v>49</v>
      </c>
    </row>
    <row r="587" spans="1:17" x14ac:dyDescent="0.3">
      <c r="B587" s="8">
        <f t="shared" si="165"/>
        <v>509169</v>
      </c>
      <c r="C587" s="19">
        <f t="shared" si="165"/>
        <v>1095102.55</v>
      </c>
      <c r="D587" s="19">
        <f t="shared" si="165"/>
        <v>1547957.78</v>
      </c>
      <c r="E587" s="19">
        <f t="shared" si="165"/>
        <v>1580824.68</v>
      </c>
      <c r="F587" s="19">
        <f t="shared" si="165"/>
        <v>2762028.09</v>
      </c>
      <c r="G587" s="19">
        <f t="shared" si="165"/>
        <v>2042456.83</v>
      </c>
      <c r="H587" s="19">
        <f t="shared" si="165"/>
        <v>2515555.12</v>
      </c>
      <c r="I587" s="19">
        <f t="shared" si="165"/>
        <v>3876624.32</v>
      </c>
      <c r="J587" s="19">
        <f t="shared" si="165"/>
        <v>4300715.41</v>
      </c>
      <c r="K587" s="19">
        <f t="shared" si="165"/>
        <v>5525196.1600000001</v>
      </c>
      <c r="L587" s="19">
        <f t="shared" si="165"/>
        <v>5551853.2999999998</v>
      </c>
      <c r="M587" s="19">
        <f t="shared" si="165"/>
        <v>6167450.75</v>
      </c>
      <c r="N587" s="19">
        <f t="shared" si="165"/>
        <v>3572575.9</v>
      </c>
      <c r="O587" s="19" t="str">
        <f t="shared" si="165"/>
        <v/>
      </c>
      <c r="P587" s="7"/>
      <c r="Q587" s="10" t="s">
        <v>55</v>
      </c>
    </row>
    <row r="588" spans="1:17" x14ac:dyDescent="0.3">
      <c r="B588" s="27">
        <f>SUM(B584:B587)</f>
        <v>3301471</v>
      </c>
      <c r="C588" s="19">
        <f t="shared" ref="C588:M588" si="166">SUM(C584:C587)</f>
        <v>4992071.55</v>
      </c>
      <c r="D588" s="19">
        <f t="shared" si="166"/>
        <v>6663462.7800000003</v>
      </c>
      <c r="E588" s="19">
        <f t="shared" si="166"/>
        <v>8007568.6799999997</v>
      </c>
      <c r="F588" s="19">
        <f t="shared" si="166"/>
        <v>11023231.09</v>
      </c>
      <c r="G588" s="19">
        <f t="shared" si="166"/>
        <v>10536988.83</v>
      </c>
      <c r="H588" s="19">
        <f t="shared" si="166"/>
        <v>10159974.120000001</v>
      </c>
      <c r="I588" s="19">
        <f t="shared" si="166"/>
        <v>13682459.32</v>
      </c>
      <c r="J588" s="19">
        <f t="shared" si="166"/>
        <v>16676510.41</v>
      </c>
      <c r="K588" s="19">
        <f t="shared" si="166"/>
        <v>19907708.16</v>
      </c>
      <c r="L588" s="19">
        <f t="shared" si="166"/>
        <v>20929650.300000001</v>
      </c>
      <c r="M588" s="19">
        <f t="shared" si="166"/>
        <v>22343084.75</v>
      </c>
      <c r="N588" s="19">
        <f>IF(N585="",N584*4,IF(N586="",(N585+N584)*2,IF(N587="",((N586+N585+N584)/3)*4,SUM(N584:N587))))</f>
        <v>16102416.9</v>
      </c>
      <c r="O588" s="19">
        <f>IF(O585="",O584*4,IF(O586="",(O585+O584)*2,IF(O587="",((O586+O585+O584)/3)*4,SUM(O584:O587))))</f>
        <v>10396220</v>
      </c>
      <c r="P588" s="7">
        <f>RATE(M$348-C$348,,-C588,M588)</f>
        <v>0.16167925300792829</v>
      </c>
      <c r="Q588" s="10" t="s">
        <v>50</v>
      </c>
    </row>
    <row r="589" spans="1:17" x14ac:dyDescent="0.3">
      <c r="B589" s="11">
        <f t="shared" ref="B589:N589" si="167">+B588/(B$465+B$472)</f>
        <v>2.5605030111438661E-2</v>
      </c>
      <c r="C589" s="11">
        <f t="shared" si="167"/>
        <v>4.2498791007175699E-2</v>
      </c>
      <c r="D589" s="11">
        <f t="shared" si="167"/>
        <v>4.7344455806773107E-2</v>
      </c>
      <c r="E589" s="11">
        <f t="shared" si="167"/>
        <v>4.9667706189846721E-2</v>
      </c>
      <c r="F589" s="11">
        <f t="shared" si="167"/>
        <v>5.5942831768551179E-2</v>
      </c>
      <c r="G589" s="11">
        <f t="shared" si="167"/>
        <v>3.708639401686576E-2</v>
      </c>
      <c r="H589" s="11">
        <f t="shared" si="167"/>
        <v>2.7408560373117848E-2</v>
      </c>
      <c r="I589" s="11">
        <f t="shared" si="167"/>
        <v>3.3726508838846592E-2</v>
      </c>
      <c r="J589" s="11">
        <f t="shared" si="167"/>
        <v>3.6925004829712997E-2</v>
      </c>
      <c r="K589" s="11">
        <f t="shared" si="167"/>
        <v>4.0697363541749416E-2</v>
      </c>
      <c r="L589" s="11">
        <f t="shared" si="167"/>
        <v>3.9674046688554218E-2</v>
      </c>
      <c r="M589" s="11">
        <f t="shared" si="167"/>
        <v>3.9143614885198831E-2</v>
      </c>
      <c r="N589" s="11">
        <f t="shared" si="167"/>
        <v>2.9480419480110875E-2</v>
      </c>
      <c r="O589" s="11">
        <f t="shared" ref="O589" si="168">+O588/(O$465+O$472)</f>
        <v>1.9492083647873082E-2</v>
      </c>
      <c r="P589" s="7">
        <f>RATE(M$348-C$348,,-C589,M589)</f>
        <v>-8.1901081181531936E-3</v>
      </c>
      <c r="Q589" s="12" t="s">
        <v>68</v>
      </c>
    </row>
    <row r="590" spans="1:17" s="98" customFormat="1" x14ac:dyDescent="0.3">
      <c r="A590" s="97"/>
      <c r="B590" s="20"/>
      <c r="C590" s="11">
        <f t="shared" ref="C590:M590" si="169">C588/B588-1</f>
        <v>0.51207493568775853</v>
      </c>
      <c r="D590" s="11">
        <f t="shared" si="169"/>
        <v>0.33480914952030294</v>
      </c>
      <c r="E590" s="11">
        <f t="shared" si="169"/>
        <v>0.20171282475445884</v>
      </c>
      <c r="F590" s="11">
        <f t="shared" si="169"/>
        <v>0.3766015042158839</v>
      </c>
      <c r="G590" s="11">
        <f t="shared" si="169"/>
        <v>-4.4110683703356912E-2</v>
      </c>
      <c r="H590" s="11">
        <f t="shared" si="169"/>
        <v>-3.5780118597696142E-2</v>
      </c>
      <c r="I590" s="11">
        <f t="shared" si="169"/>
        <v>0.3467021823476848</v>
      </c>
      <c r="J590" s="11">
        <f t="shared" si="169"/>
        <v>0.21882404471128369</v>
      </c>
      <c r="K590" s="11">
        <f t="shared" si="169"/>
        <v>0.19375742709712362</v>
      </c>
      <c r="L590" s="11">
        <f t="shared" si="169"/>
        <v>5.1333992430799169E-2</v>
      </c>
      <c r="M590" s="11">
        <f t="shared" si="169"/>
        <v>6.7532635745949365E-2</v>
      </c>
      <c r="N590" s="11">
        <f>N588/M588-1</f>
        <v>-0.27931093310649502</v>
      </c>
      <c r="O590" s="11">
        <f>O588/N588-1</f>
        <v>-0.35436897053634231</v>
      </c>
      <c r="P590" s="18"/>
      <c r="Q590" s="15" t="s">
        <v>56</v>
      </c>
    </row>
    <row r="591" spans="1:17" x14ac:dyDescent="0.3">
      <c r="B591" s="195" t="s">
        <v>44</v>
      </c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44"/>
    </row>
    <row r="592" spans="1:17" x14ac:dyDescent="0.3">
      <c r="B592" s="204" t="s">
        <v>1073</v>
      </c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152"/>
    </row>
    <row r="593" spans="2:17" x14ac:dyDescent="0.3">
      <c r="B593" s="8">
        <f t="shared" ref="B593:O595" si="170">IFERROR(VLOOKUP($B$592,$221:$343,MATCH($Q593&amp;"/"&amp;B$348,$219:$219,0),FALSE),"")</f>
        <v>712730</v>
      </c>
      <c r="C593" s="8">
        <f t="shared" si="170"/>
        <v>677866</v>
      </c>
      <c r="D593" s="8">
        <f t="shared" si="170"/>
        <v>738772</v>
      </c>
      <c r="E593" s="8">
        <f t="shared" si="170"/>
        <v>783698</v>
      </c>
      <c r="F593" s="8">
        <f t="shared" si="170"/>
        <v>823055</v>
      </c>
      <c r="G593" s="8">
        <f t="shared" si="170"/>
        <v>889775</v>
      </c>
      <c r="H593" s="8">
        <f t="shared" si="170"/>
        <v>1485973</v>
      </c>
      <c r="I593" s="8">
        <f t="shared" si="170"/>
        <v>1703925</v>
      </c>
      <c r="J593" s="8">
        <f t="shared" si="170"/>
        <v>1939968</v>
      </c>
      <c r="K593" s="8">
        <f t="shared" si="170"/>
        <v>2286771</v>
      </c>
      <c r="L593" s="8">
        <f t="shared" si="170"/>
        <v>2490427</v>
      </c>
      <c r="M593" s="8">
        <f t="shared" si="170"/>
        <v>2671345</v>
      </c>
      <c r="N593" s="9">
        <f t="shared" si="170"/>
        <v>4980177</v>
      </c>
      <c r="O593" s="9">
        <f t="shared" si="170"/>
        <v>5369077</v>
      </c>
      <c r="P593" s="7"/>
      <c r="Q593" s="10" t="s">
        <v>47</v>
      </c>
    </row>
    <row r="594" spans="2:17" x14ac:dyDescent="0.3">
      <c r="B594" s="8">
        <f t="shared" si="170"/>
        <v>1465788</v>
      </c>
      <c r="C594" s="8">
        <f t="shared" si="170"/>
        <v>1378259</v>
      </c>
      <c r="D594" s="8">
        <f t="shared" si="170"/>
        <v>1499057</v>
      </c>
      <c r="E594" s="8">
        <f t="shared" si="170"/>
        <v>1592391</v>
      </c>
      <c r="F594" s="8">
        <f t="shared" si="170"/>
        <v>1648506</v>
      </c>
      <c r="G594" s="8">
        <f t="shared" si="170"/>
        <v>1823100</v>
      </c>
      <c r="H594" s="8">
        <f t="shared" si="170"/>
        <v>3010609</v>
      </c>
      <c r="I594" s="8">
        <f t="shared" si="170"/>
        <v>3494637</v>
      </c>
      <c r="J594" s="8">
        <f t="shared" si="170"/>
        <v>3981595</v>
      </c>
      <c r="K594" s="8">
        <f t="shared" si="170"/>
        <v>4651534</v>
      </c>
      <c r="L594" s="8">
        <f t="shared" si="170"/>
        <v>5101528</v>
      </c>
      <c r="M594" s="8">
        <f t="shared" si="170"/>
        <v>5401563</v>
      </c>
      <c r="N594" s="9">
        <f t="shared" si="170"/>
        <v>10111386</v>
      </c>
      <c r="O594" s="9" t="str">
        <f t="shared" si="170"/>
        <v/>
      </c>
      <c r="P594" s="7"/>
      <c r="Q594" s="10" t="s">
        <v>48</v>
      </c>
    </row>
    <row r="595" spans="2:17" x14ac:dyDescent="0.3">
      <c r="B595" s="8">
        <f t="shared" si="170"/>
        <v>2254890</v>
      </c>
      <c r="C595" s="8">
        <f t="shared" si="170"/>
        <v>2104060</v>
      </c>
      <c r="D595" s="8">
        <f t="shared" si="170"/>
        <v>2288263</v>
      </c>
      <c r="E595" s="8">
        <f t="shared" si="170"/>
        <v>2422391</v>
      </c>
      <c r="F595" s="8">
        <f t="shared" si="170"/>
        <v>2498300</v>
      </c>
      <c r="G595" s="8">
        <f t="shared" si="170"/>
        <v>3151603</v>
      </c>
      <c r="H595" s="8">
        <f t="shared" si="170"/>
        <v>4630203</v>
      </c>
      <c r="I595" s="8">
        <f t="shared" si="170"/>
        <v>5380350</v>
      </c>
      <c r="J595" s="8">
        <f t="shared" si="170"/>
        <v>6127646</v>
      </c>
      <c r="K595" s="8">
        <f t="shared" si="170"/>
        <v>7079354</v>
      </c>
      <c r="L595" s="8">
        <f t="shared" si="170"/>
        <v>7761837</v>
      </c>
      <c r="M595" s="8">
        <f t="shared" si="170"/>
        <v>8267197</v>
      </c>
      <c r="N595" s="9">
        <f t="shared" si="170"/>
        <v>15280580</v>
      </c>
      <c r="O595" s="9" t="str">
        <f t="shared" si="170"/>
        <v/>
      </c>
      <c r="P595" s="7"/>
      <c r="Q595" s="10" t="s">
        <v>49</v>
      </c>
    </row>
    <row r="596" spans="2:17" x14ac:dyDescent="0.3">
      <c r="B596" s="8">
        <f t="shared" ref="B596:M596" si="171">IFERROR(VLOOKUP($B$592,$221:$343,MATCH($Q596&amp;"/"&amp;B$348,$219:$219,0),FALSE),"")</f>
        <v>3017289</v>
      </c>
      <c r="C596" s="8">
        <f t="shared" si="171"/>
        <v>2858689.13</v>
      </c>
      <c r="D596" s="8">
        <f t="shared" si="171"/>
        <v>3092992.86</v>
      </c>
      <c r="E596" s="8">
        <f t="shared" si="171"/>
        <v>3302001.88</v>
      </c>
      <c r="F596" s="8">
        <f t="shared" si="171"/>
        <v>3368442.02</v>
      </c>
      <c r="G596" s="8">
        <f t="shared" si="171"/>
        <v>4625318.1100000003</v>
      </c>
      <c r="H596" s="8">
        <f t="shared" si="171"/>
        <v>6309769.4100000001</v>
      </c>
      <c r="I596" s="8">
        <f t="shared" si="171"/>
        <v>7357496.3300000001</v>
      </c>
      <c r="J596" s="8">
        <f t="shared" si="171"/>
        <v>8314008.04</v>
      </c>
      <c r="K596" s="8">
        <f t="shared" si="171"/>
        <v>9558177.6999999993</v>
      </c>
      <c r="L596" s="8">
        <f t="shared" si="171"/>
        <v>10444149.07</v>
      </c>
      <c r="M596" s="8">
        <f t="shared" si="171"/>
        <v>11219849.960000001</v>
      </c>
      <c r="N596" s="9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>20649950.66</v>
      </c>
      <c r="O596" s="9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>21476308</v>
      </c>
      <c r="P596" s="7">
        <f>RATE(M$348-C$348,,-C596,M596)</f>
        <v>0.14652099497964641</v>
      </c>
      <c r="Q596" s="10" t="s">
        <v>50</v>
      </c>
    </row>
    <row r="597" spans="2:17" x14ac:dyDescent="0.3">
      <c r="B597" s="11">
        <f t="shared" ref="B597:N597" si="172">B596/(B$465+B472)</f>
        <v>2.3401016001628562E-2</v>
      </c>
      <c r="C597" s="11">
        <f t="shared" si="172"/>
        <v>2.4336756930167579E-2</v>
      </c>
      <c r="D597" s="11">
        <f t="shared" si="172"/>
        <v>2.1975970843636162E-2</v>
      </c>
      <c r="E597" s="11">
        <f t="shared" si="172"/>
        <v>2.0480980653188915E-2</v>
      </c>
      <c r="F597" s="11">
        <f t="shared" si="172"/>
        <v>1.7094823079407902E-2</v>
      </c>
      <c r="G597" s="11">
        <f t="shared" si="172"/>
        <v>1.6279448773108822E-2</v>
      </c>
      <c r="H597" s="11">
        <f t="shared" si="172"/>
        <v>1.7021863813018959E-2</v>
      </c>
      <c r="I597" s="11">
        <f t="shared" si="172"/>
        <v>1.8135823334245904E-2</v>
      </c>
      <c r="J597" s="11">
        <f t="shared" si="172"/>
        <v>1.8408814523162145E-2</v>
      </c>
      <c r="K597" s="11">
        <f t="shared" si="172"/>
        <v>1.9539799836685082E-2</v>
      </c>
      <c r="L597" s="11">
        <f t="shared" si="172"/>
        <v>1.9797829963045303E-2</v>
      </c>
      <c r="M597" s="11">
        <f t="shared" si="172"/>
        <v>1.9656439154130387E-2</v>
      </c>
      <c r="N597" s="11">
        <f t="shared" si="172"/>
        <v>3.7806076657994889E-2</v>
      </c>
      <c r="O597" s="11">
        <f t="shared" ref="O597" si="173">O596/(O$465+O472)</f>
        <v>4.0266365273482659E-2</v>
      </c>
      <c r="P597" s="7">
        <f>RATE(M$348-C$348,,-C597,M597)</f>
        <v>-2.1131813168879864E-2</v>
      </c>
      <c r="Q597" s="12" t="s">
        <v>51</v>
      </c>
    </row>
    <row r="598" spans="2:17" x14ac:dyDescent="0.3">
      <c r="B598" s="205" t="s">
        <v>1104</v>
      </c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144"/>
    </row>
    <row r="599" spans="2:17" x14ac:dyDescent="0.3">
      <c r="B599" s="8">
        <f t="shared" ref="B599:O602" si="174">IFERROR(VLOOKUP($B$598,$221:$343,MATCH($Q599&amp;"/"&amp;B$348,$219:$219,0),FALSE),"")</f>
        <v>1073773</v>
      </c>
      <c r="C599" s="8">
        <f t="shared" si="174"/>
        <v>1005441</v>
      </c>
      <c r="D599" s="8">
        <f t="shared" si="174"/>
        <v>3227391</v>
      </c>
      <c r="E599" s="8">
        <f t="shared" si="174"/>
        <v>3703861</v>
      </c>
      <c r="F599" s="8">
        <f t="shared" si="174"/>
        <v>5868232</v>
      </c>
      <c r="G599" s="8">
        <f t="shared" si="174"/>
        <v>2180334</v>
      </c>
      <c r="H599" s="8">
        <f t="shared" si="174"/>
        <v>-803855</v>
      </c>
      <c r="I599" s="8">
        <f t="shared" si="174"/>
        <v>4198684</v>
      </c>
      <c r="J599" s="8">
        <f t="shared" si="174"/>
        <v>4820491</v>
      </c>
      <c r="K599" s="8">
        <f t="shared" si="174"/>
        <v>4950853</v>
      </c>
      <c r="L599" s="8">
        <f t="shared" si="174"/>
        <v>6353457</v>
      </c>
      <c r="M599" s="8">
        <f t="shared" si="174"/>
        <v>8705827</v>
      </c>
      <c r="N599" s="9">
        <f t="shared" si="174"/>
        <v>7331636</v>
      </c>
      <c r="O599" s="9">
        <f t="shared" si="174"/>
        <v>6086426</v>
      </c>
      <c r="P599" s="7"/>
      <c r="Q599" s="10" t="s">
        <v>47</v>
      </c>
    </row>
    <row r="600" spans="2:17" x14ac:dyDescent="0.3">
      <c r="B600" s="8">
        <f t="shared" si="174"/>
        <v>1604786</v>
      </c>
      <c r="C600" s="8">
        <f t="shared" si="174"/>
        <v>2765467</v>
      </c>
      <c r="D600" s="8">
        <f t="shared" si="174"/>
        <v>5631756</v>
      </c>
      <c r="E600" s="8">
        <f t="shared" si="174"/>
        <v>5845350</v>
      </c>
      <c r="F600" s="8">
        <f t="shared" si="174"/>
        <v>10424265</v>
      </c>
      <c r="G600" s="8">
        <f t="shared" si="174"/>
        <v>3432569</v>
      </c>
      <c r="H600" s="8">
        <f t="shared" si="174"/>
        <v>4162378</v>
      </c>
      <c r="I600" s="8">
        <f t="shared" si="174"/>
        <v>8915105</v>
      </c>
      <c r="J600" s="8">
        <f t="shared" si="174"/>
        <v>13043882</v>
      </c>
      <c r="K600" s="8">
        <f t="shared" si="174"/>
        <v>13314855</v>
      </c>
      <c r="L600" s="8">
        <f t="shared" si="174"/>
        <v>12600414</v>
      </c>
      <c r="M600" s="8">
        <f t="shared" si="174"/>
        <v>16764995</v>
      </c>
      <c r="N600" s="9">
        <f t="shared" si="174"/>
        <v>9351412</v>
      </c>
      <c r="O600" s="9" t="str">
        <f t="shared" si="174"/>
        <v/>
      </c>
      <c r="P600" s="7"/>
      <c r="Q600" s="10" t="s">
        <v>48</v>
      </c>
    </row>
    <row r="601" spans="2:17" x14ac:dyDescent="0.3">
      <c r="B601" s="8">
        <f t="shared" si="174"/>
        <v>3642917</v>
      </c>
      <c r="C601" s="8">
        <f t="shared" si="174"/>
        <v>5089701</v>
      </c>
      <c r="D601" s="8">
        <f t="shared" si="174"/>
        <v>8056122</v>
      </c>
      <c r="E601" s="8">
        <f t="shared" si="174"/>
        <v>9580761</v>
      </c>
      <c r="F601" s="8">
        <f t="shared" si="174"/>
        <v>16664977</v>
      </c>
      <c r="G601" s="8">
        <f t="shared" si="174"/>
        <v>10239503</v>
      </c>
      <c r="H601" s="8">
        <f t="shared" si="174"/>
        <v>11777700</v>
      </c>
      <c r="I601" s="8">
        <f t="shared" si="174"/>
        <v>17740280</v>
      </c>
      <c r="J601" s="8">
        <f t="shared" si="174"/>
        <v>24240614</v>
      </c>
      <c r="K601" s="8">
        <f t="shared" si="174"/>
        <v>30581994</v>
      </c>
      <c r="L601" s="8">
        <f t="shared" si="174"/>
        <v>23586649</v>
      </c>
      <c r="M601" s="8">
        <f t="shared" si="174"/>
        <v>24275142</v>
      </c>
      <c r="N601" s="9">
        <f t="shared" si="174"/>
        <v>21969675</v>
      </c>
      <c r="O601" s="9" t="str">
        <f t="shared" si="174"/>
        <v/>
      </c>
      <c r="P601" s="7"/>
      <c r="Q601" s="10" t="s">
        <v>49</v>
      </c>
    </row>
    <row r="602" spans="2:17" x14ac:dyDescent="0.3">
      <c r="B602" s="8">
        <f t="shared" si="174"/>
        <v>9435312</v>
      </c>
      <c r="C602" s="8">
        <f t="shared" si="174"/>
        <v>9005390.7200000007</v>
      </c>
      <c r="D602" s="8">
        <f t="shared" si="174"/>
        <v>12339909.73</v>
      </c>
      <c r="E602" s="8">
        <f t="shared" si="174"/>
        <v>12590123.02</v>
      </c>
      <c r="F602" s="8">
        <f t="shared" si="174"/>
        <v>23031587.399999999</v>
      </c>
      <c r="G602" s="8">
        <f t="shared" si="174"/>
        <v>21624113.460000001</v>
      </c>
      <c r="H602" s="8">
        <f t="shared" si="174"/>
        <v>26370577.27</v>
      </c>
      <c r="I602" s="8">
        <f t="shared" si="174"/>
        <v>31418878.690000001</v>
      </c>
      <c r="J602" s="8">
        <f t="shared" si="174"/>
        <v>37939450.549999997</v>
      </c>
      <c r="K602" s="8">
        <f t="shared" si="174"/>
        <v>46157946.149999999</v>
      </c>
      <c r="L602" s="8">
        <f t="shared" si="174"/>
        <v>41226837.310000002</v>
      </c>
      <c r="M602" s="8">
        <f t="shared" si="174"/>
        <v>40476858.899999999</v>
      </c>
      <c r="N602" s="9">
        <f t="shared" si="174"/>
        <v>39148344.310000002</v>
      </c>
      <c r="O602" s="9" t="str">
        <f t="shared" si="174"/>
        <v/>
      </c>
      <c r="P602" s="7"/>
      <c r="Q602" s="10" t="s">
        <v>50</v>
      </c>
    </row>
    <row r="603" spans="2:17" x14ac:dyDescent="0.3">
      <c r="B603" s="139">
        <f t="shared" ref="B603:M603" si="175">B602/B$588</f>
        <v>2.8579115188350888</v>
      </c>
      <c r="C603" s="139">
        <f t="shared" si="175"/>
        <v>1.8039386314485018</v>
      </c>
      <c r="D603" s="139">
        <f t="shared" si="175"/>
        <v>1.8518764398350853</v>
      </c>
      <c r="E603" s="139">
        <f t="shared" si="175"/>
        <v>1.5722778689923145</v>
      </c>
      <c r="F603" s="139">
        <f t="shared" si="175"/>
        <v>2.0893681001474858</v>
      </c>
      <c r="G603" s="139">
        <f t="shared" si="175"/>
        <v>2.0522099632898634</v>
      </c>
      <c r="H603" s="139">
        <f t="shared" si="175"/>
        <v>2.5955358703216853</v>
      </c>
      <c r="I603" s="139">
        <f t="shared" si="175"/>
        <v>2.2962888436345814</v>
      </c>
      <c r="J603" s="139">
        <f t="shared" si="175"/>
        <v>2.275023348244952</v>
      </c>
      <c r="K603" s="139">
        <f t="shared" si="175"/>
        <v>2.3185966852148185</v>
      </c>
      <c r="L603" s="139">
        <f t="shared" si="175"/>
        <v>1.9697814688284592</v>
      </c>
      <c r="M603" s="139">
        <f t="shared" si="175"/>
        <v>1.8116056647012448</v>
      </c>
      <c r="N603" s="139">
        <f>IFERROR(N602/N$588,IFERROR(N601/N$588,IFERROR(N600/N$588,N599/N$588)))</f>
        <v>2.4312092124505855</v>
      </c>
      <c r="O603" s="139">
        <f>IFERROR(O602/O$588,IFERROR(O601/O$588,IFERROR(O600/O$588,O599/O$588)))</f>
        <v>0.58544605635509828</v>
      </c>
      <c r="P603" s="7">
        <f>RATE(M$348-C$348,,-C603,M603)</f>
        <v>4.2420560799986192E-4</v>
      </c>
      <c r="Q603" s="12" t="s">
        <v>69</v>
      </c>
    </row>
    <row r="604" spans="2:17" x14ac:dyDescent="0.3">
      <c r="B604" s="207" t="s">
        <v>70</v>
      </c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149"/>
    </row>
    <row r="605" spans="2:17" x14ac:dyDescent="0.3">
      <c r="B605" s="8">
        <f>IFERROR(B599+B611,"")</f>
        <v>318695</v>
      </c>
      <c r="C605" s="8">
        <f t="shared" ref="C605:N605" si="176">IFERROR(C599+C611,"")</f>
        <v>98330</v>
      </c>
      <c r="D605" s="8">
        <f t="shared" si="176"/>
        <v>2181442</v>
      </c>
      <c r="E605" s="8">
        <f t="shared" si="176"/>
        <v>2573107</v>
      </c>
      <c r="F605" s="8">
        <f t="shared" si="176"/>
        <v>4556333</v>
      </c>
      <c r="G605" s="8">
        <f t="shared" si="176"/>
        <v>-101445</v>
      </c>
      <c r="H605" s="8">
        <f t="shared" si="176"/>
        <v>-4690926</v>
      </c>
      <c r="I605" s="8">
        <f t="shared" si="176"/>
        <v>-326648</v>
      </c>
      <c r="J605" s="8">
        <f t="shared" si="176"/>
        <v>650382</v>
      </c>
      <c r="K605" s="8">
        <f t="shared" si="176"/>
        <v>1633309</v>
      </c>
      <c r="L605" s="8">
        <f t="shared" si="176"/>
        <v>3231344</v>
      </c>
      <c r="M605" s="8">
        <f t="shared" si="176"/>
        <v>3589317</v>
      </c>
      <c r="N605" s="9">
        <f t="shared" si="176"/>
        <v>3048922</v>
      </c>
      <c r="O605" s="9">
        <f t="shared" ref="O605" si="177">IFERROR(O599+O611,"")</f>
        <v>2565937</v>
      </c>
      <c r="P605" s="7"/>
      <c r="Q605" s="10" t="s">
        <v>47</v>
      </c>
    </row>
    <row r="606" spans="2:17" x14ac:dyDescent="0.3">
      <c r="B606" s="8">
        <f t="shared" ref="B606:N606" si="178">IFERROR(B600+B612,"")</f>
        <v>-336850</v>
      </c>
      <c r="C606" s="8">
        <f t="shared" si="178"/>
        <v>812607</v>
      </c>
      <c r="D606" s="8">
        <f t="shared" si="178"/>
        <v>3746781</v>
      </c>
      <c r="E606" s="8">
        <f t="shared" si="178"/>
        <v>3689948</v>
      </c>
      <c r="F606" s="8">
        <f t="shared" si="178"/>
        <v>7689874</v>
      </c>
      <c r="G606" s="8">
        <f t="shared" si="178"/>
        <v>-1321147</v>
      </c>
      <c r="H606" s="8">
        <f t="shared" si="178"/>
        <v>-3174808</v>
      </c>
      <c r="I606" s="8">
        <f t="shared" si="178"/>
        <v>865771</v>
      </c>
      <c r="J606" s="8">
        <f t="shared" si="178"/>
        <v>4545279</v>
      </c>
      <c r="K606" s="8">
        <f t="shared" si="178"/>
        <v>4828729</v>
      </c>
      <c r="L606" s="8">
        <f t="shared" si="178"/>
        <v>6020199</v>
      </c>
      <c r="M606" s="8">
        <f t="shared" si="178"/>
        <v>7893031</v>
      </c>
      <c r="N606" s="9">
        <f t="shared" si="178"/>
        <v>613020</v>
      </c>
      <c r="O606" s="9" t="str">
        <f t="shared" ref="O606" si="179">IFERROR(O600+O612,"")</f>
        <v/>
      </c>
      <c r="P606" s="7"/>
      <c r="Q606" s="10" t="s">
        <v>48</v>
      </c>
    </row>
    <row r="607" spans="2:17" x14ac:dyDescent="0.3">
      <c r="B607" s="8">
        <f t="shared" ref="B607:N607" si="180">IFERROR(B601+B613,"")</f>
        <v>685279</v>
      </c>
      <c r="C607" s="8">
        <f t="shared" si="180"/>
        <v>2289436</v>
      </c>
      <c r="D607" s="8">
        <f t="shared" si="180"/>
        <v>4872886</v>
      </c>
      <c r="E607" s="8">
        <f t="shared" si="180"/>
        <v>6277227</v>
      </c>
      <c r="F607" s="8">
        <f t="shared" si="180"/>
        <v>12175779</v>
      </c>
      <c r="G607" s="8">
        <f t="shared" si="180"/>
        <v>1668108</v>
      </c>
      <c r="H607" s="8">
        <f t="shared" si="180"/>
        <v>963462</v>
      </c>
      <c r="I607" s="8">
        <f t="shared" si="180"/>
        <v>5338782</v>
      </c>
      <c r="J607" s="8">
        <f t="shared" si="180"/>
        <v>10936098</v>
      </c>
      <c r="K607" s="8">
        <f t="shared" si="180"/>
        <v>17690302</v>
      </c>
      <c r="L607" s="8">
        <f t="shared" si="180"/>
        <v>12722987</v>
      </c>
      <c r="M607" s="8">
        <f t="shared" si="180"/>
        <v>11344082</v>
      </c>
      <c r="N607" s="9">
        <f t="shared" si="180"/>
        <v>9434549</v>
      </c>
      <c r="O607" s="9" t="str">
        <f t="shared" ref="O607" si="181">IFERROR(O601+O613,"")</f>
        <v/>
      </c>
      <c r="P607" s="7"/>
      <c r="Q607" s="10" t="s">
        <v>49</v>
      </c>
    </row>
    <row r="608" spans="2:17" x14ac:dyDescent="0.3">
      <c r="B608" s="8">
        <f t="shared" ref="B608:N608" si="182">IFERROR(B602+B614,"")</f>
        <v>5478512</v>
      </c>
      <c r="C608" s="19">
        <f t="shared" si="182"/>
        <v>5103090.5500000007</v>
      </c>
      <c r="D608" s="19">
        <f t="shared" si="182"/>
        <v>8080138.04</v>
      </c>
      <c r="E608" s="19">
        <f t="shared" si="182"/>
        <v>8434368.4299999997</v>
      </c>
      <c r="F608" s="19">
        <f t="shared" si="182"/>
        <v>16261286.649999999</v>
      </c>
      <c r="G608" s="19">
        <f t="shared" si="182"/>
        <v>9899381.540000001</v>
      </c>
      <c r="H608" s="19">
        <f t="shared" si="182"/>
        <v>9967679.5499999989</v>
      </c>
      <c r="I608" s="19">
        <f t="shared" si="182"/>
        <v>13758073.920000002</v>
      </c>
      <c r="J608" s="19">
        <f t="shared" si="182"/>
        <v>18631333.239999998</v>
      </c>
      <c r="K608" s="19">
        <f t="shared" si="182"/>
        <v>29119162.349999998</v>
      </c>
      <c r="L608" s="19">
        <f t="shared" si="182"/>
        <v>25455500.18</v>
      </c>
      <c r="M608" s="19">
        <f t="shared" si="182"/>
        <v>22575133.539999999</v>
      </c>
      <c r="N608" s="19">
        <f t="shared" si="182"/>
        <v>22741474.160000004</v>
      </c>
      <c r="O608" s="19" t="str">
        <f t="shared" ref="O608" si="183">IFERROR(O602+O614,"")</f>
        <v/>
      </c>
      <c r="P608" s="7">
        <f>RATE(M$348-C$348,,-C608,M608)</f>
        <v>0.16032514914577087</v>
      </c>
      <c r="Q608" s="10" t="s">
        <v>50</v>
      </c>
    </row>
    <row r="609" spans="2:17" x14ac:dyDescent="0.3">
      <c r="B609" s="209" t="s">
        <v>45</v>
      </c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153"/>
      <c r="P609" s="7"/>
      <c r="Q609" s="10"/>
    </row>
    <row r="610" spans="2:17" x14ac:dyDescent="0.3">
      <c r="B610" s="201" t="s">
        <v>1117</v>
      </c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147"/>
    </row>
    <row r="611" spans="2:17" x14ac:dyDescent="0.3">
      <c r="B611" s="8">
        <f t="shared" ref="B611:O614" si="184">IFERROR(VLOOKUP($B$610,$221:$343,MATCH($Q611&amp;"/"&amp;B$348,$219:$219,0),FALSE),"")</f>
        <v>-755078</v>
      </c>
      <c r="C611" s="8">
        <f t="shared" si="184"/>
        <v>-907111</v>
      </c>
      <c r="D611" s="8">
        <f t="shared" si="184"/>
        <v>-1045949</v>
      </c>
      <c r="E611" s="8">
        <f t="shared" si="184"/>
        <v>-1130754</v>
      </c>
      <c r="F611" s="8">
        <f t="shared" si="184"/>
        <v>-1311899</v>
      </c>
      <c r="G611" s="8">
        <f t="shared" si="184"/>
        <v>-2281779</v>
      </c>
      <c r="H611" s="8">
        <f t="shared" si="184"/>
        <v>-3887071</v>
      </c>
      <c r="I611" s="8">
        <f t="shared" si="184"/>
        <v>-4525332</v>
      </c>
      <c r="J611" s="8">
        <f t="shared" si="184"/>
        <v>-4170109</v>
      </c>
      <c r="K611" s="8">
        <f t="shared" si="184"/>
        <v>-3317544</v>
      </c>
      <c r="L611" s="8">
        <f t="shared" si="184"/>
        <v>-3122113</v>
      </c>
      <c r="M611" s="8">
        <f t="shared" si="184"/>
        <v>-5116510</v>
      </c>
      <c r="N611" s="9">
        <f t="shared" si="184"/>
        <v>-4282714</v>
      </c>
      <c r="O611" s="9">
        <f t="shared" si="184"/>
        <v>-3520489</v>
      </c>
      <c r="P611" s="7"/>
      <c r="Q611" s="10" t="s">
        <v>47</v>
      </c>
    </row>
    <row r="612" spans="2:17" x14ac:dyDescent="0.3">
      <c r="B612" s="8">
        <f t="shared" si="184"/>
        <v>-1941636</v>
      </c>
      <c r="C612" s="8">
        <f t="shared" si="184"/>
        <v>-1952860</v>
      </c>
      <c r="D612" s="8">
        <f t="shared" si="184"/>
        <v>-1884975</v>
      </c>
      <c r="E612" s="8">
        <f t="shared" si="184"/>
        <v>-2155402</v>
      </c>
      <c r="F612" s="8">
        <f t="shared" si="184"/>
        <v>-2734391</v>
      </c>
      <c r="G612" s="8">
        <f t="shared" si="184"/>
        <v>-4753716</v>
      </c>
      <c r="H612" s="8">
        <f t="shared" si="184"/>
        <v>-7337186</v>
      </c>
      <c r="I612" s="8">
        <f t="shared" si="184"/>
        <v>-8049334</v>
      </c>
      <c r="J612" s="8">
        <f t="shared" si="184"/>
        <v>-8498603</v>
      </c>
      <c r="K612" s="8">
        <f t="shared" si="184"/>
        <v>-8486126</v>
      </c>
      <c r="L612" s="8">
        <f t="shared" si="184"/>
        <v>-6580215</v>
      </c>
      <c r="M612" s="8">
        <f t="shared" si="184"/>
        <v>-8871964</v>
      </c>
      <c r="N612" s="9">
        <f t="shared" si="184"/>
        <v>-8738392</v>
      </c>
      <c r="O612" s="9" t="str">
        <f t="shared" si="184"/>
        <v/>
      </c>
      <c r="P612" s="7"/>
      <c r="Q612" s="10" t="s">
        <v>48</v>
      </c>
    </row>
    <row r="613" spans="2:17" x14ac:dyDescent="0.3">
      <c r="B613" s="8">
        <f t="shared" si="184"/>
        <v>-2957638</v>
      </c>
      <c r="C613" s="8">
        <f t="shared" si="184"/>
        <v>-2800265</v>
      </c>
      <c r="D613" s="8">
        <f t="shared" si="184"/>
        <v>-3183236</v>
      </c>
      <c r="E613" s="8">
        <f t="shared" si="184"/>
        <v>-3303534</v>
      </c>
      <c r="F613" s="8">
        <f t="shared" si="184"/>
        <v>-4489198</v>
      </c>
      <c r="G613" s="8">
        <f t="shared" si="184"/>
        <v>-8571395</v>
      </c>
      <c r="H613" s="8">
        <f t="shared" si="184"/>
        <v>-10814238</v>
      </c>
      <c r="I613" s="8">
        <f t="shared" si="184"/>
        <v>-12401498</v>
      </c>
      <c r="J613" s="8">
        <f t="shared" si="184"/>
        <v>-13304516</v>
      </c>
      <c r="K613" s="8">
        <f t="shared" si="184"/>
        <v>-12891692</v>
      </c>
      <c r="L613" s="8">
        <f t="shared" si="184"/>
        <v>-10863662</v>
      </c>
      <c r="M613" s="8">
        <f t="shared" si="184"/>
        <v>-12931060</v>
      </c>
      <c r="N613" s="9">
        <f t="shared" si="184"/>
        <v>-12535126</v>
      </c>
      <c r="O613" s="9" t="str">
        <f t="shared" si="184"/>
        <v/>
      </c>
      <c r="P613" s="7"/>
      <c r="Q613" s="10" t="s">
        <v>49</v>
      </c>
    </row>
    <row r="614" spans="2:17" x14ac:dyDescent="0.3">
      <c r="B614" s="8">
        <f t="shared" si="184"/>
        <v>-3956800</v>
      </c>
      <c r="C614" s="8">
        <f t="shared" si="184"/>
        <v>-3902300.17</v>
      </c>
      <c r="D614" s="8">
        <f t="shared" si="184"/>
        <v>-4259771.6900000004</v>
      </c>
      <c r="E614" s="8">
        <f t="shared" si="184"/>
        <v>-4155754.59</v>
      </c>
      <c r="F614" s="8">
        <f t="shared" si="184"/>
        <v>-6770300.75</v>
      </c>
      <c r="G614" s="8">
        <f t="shared" si="184"/>
        <v>-11724731.92</v>
      </c>
      <c r="H614" s="8">
        <f t="shared" si="184"/>
        <v>-16402897.720000001</v>
      </c>
      <c r="I614" s="8">
        <f t="shared" si="184"/>
        <v>-17660804.77</v>
      </c>
      <c r="J614" s="8">
        <f t="shared" si="184"/>
        <v>-19308117.309999999</v>
      </c>
      <c r="K614" s="8">
        <f t="shared" si="184"/>
        <v>-17038783.800000001</v>
      </c>
      <c r="L614" s="8">
        <f t="shared" si="184"/>
        <v>-15771337.130000001</v>
      </c>
      <c r="M614" s="8">
        <f t="shared" si="184"/>
        <v>-17901725.359999999</v>
      </c>
      <c r="N614" s="9">
        <f t="shared" si="184"/>
        <v>-16406870.15</v>
      </c>
      <c r="O614" s="9" t="str">
        <f t="shared" si="184"/>
        <v/>
      </c>
      <c r="P614" s="7"/>
      <c r="Q614" s="10" t="s">
        <v>50</v>
      </c>
    </row>
    <row r="615" spans="2:17" x14ac:dyDescent="0.3">
      <c r="B615" s="219" t="s">
        <v>1119</v>
      </c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151"/>
    </row>
    <row r="616" spans="2:17" x14ac:dyDescent="0.3">
      <c r="B616" s="8">
        <f t="shared" ref="B616:O619" si="185">IFERROR(VLOOKUP($B$615,$221:$343,MATCH($Q616&amp;"/"&amp;B$348,$219:$219,0),FALSE),"")</f>
        <v>-1594648</v>
      </c>
      <c r="C616" s="8">
        <f t="shared" si="185"/>
        <v>-732716</v>
      </c>
      <c r="D616" s="8">
        <f t="shared" si="185"/>
        <v>-798183</v>
      </c>
      <c r="E616" s="8">
        <f t="shared" si="185"/>
        <v>-1042463</v>
      </c>
      <c r="F616" s="8">
        <f t="shared" si="185"/>
        <v>-1052029</v>
      </c>
      <c r="G616" s="8">
        <f t="shared" si="185"/>
        <v>-2637304</v>
      </c>
      <c r="H616" s="8">
        <f t="shared" si="185"/>
        <v>-3771134</v>
      </c>
      <c r="I616" s="8">
        <f t="shared" si="185"/>
        <v>-4355885</v>
      </c>
      <c r="J616" s="8">
        <f t="shared" si="185"/>
        <v>-4226906</v>
      </c>
      <c r="K616" s="8">
        <f t="shared" si="185"/>
        <v>-5856133</v>
      </c>
      <c r="L616" s="8">
        <f t="shared" si="185"/>
        <v>-3412370</v>
      </c>
      <c r="M616" s="8">
        <f t="shared" si="185"/>
        <v>-5124822</v>
      </c>
      <c r="N616" s="9">
        <f t="shared" si="185"/>
        <v>-4173403</v>
      </c>
      <c r="O616" s="9">
        <f t="shared" si="185"/>
        <v>-3392352</v>
      </c>
      <c r="P616" s="7"/>
      <c r="Q616" s="10" t="s">
        <v>47</v>
      </c>
    </row>
    <row r="617" spans="2:17" x14ac:dyDescent="0.3">
      <c r="B617" s="8">
        <f t="shared" si="185"/>
        <v>-2979075</v>
      </c>
      <c r="C617" s="8">
        <f t="shared" si="185"/>
        <v>-1461025</v>
      </c>
      <c r="D617" s="8">
        <f t="shared" si="185"/>
        <v>-760703</v>
      </c>
      <c r="E617" s="8">
        <f t="shared" si="185"/>
        <v>-2257931</v>
      </c>
      <c r="F617" s="8">
        <f t="shared" si="185"/>
        <v>-470286</v>
      </c>
      <c r="G617" s="8">
        <f t="shared" si="185"/>
        <v>-126867047</v>
      </c>
      <c r="H617" s="8">
        <f t="shared" si="185"/>
        <v>-7233778</v>
      </c>
      <c r="I617" s="8">
        <f t="shared" si="185"/>
        <v>-7885625</v>
      </c>
      <c r="J617" s="8">
        <f t="shared" si="185"/>
        <v>-8502554</v>
      </c>
      <c r="K617" s="8">
        <f t="shared" si="185"/>
        <v>-10861730</v>
      </c>
      <c r="L617" s="8">
        <f t="shared" si="185"/>
        <v>-6338621</v>
      </c>
      <c r="M617" s="8">
        <f t="shared" si="185"/>
        <v>-7788295</v>
      </c>
      <c r="N617" s="9">
        <f t="shared" si="185"/>
        <v>-8828313</v>
      </c>
      <c r="O617" s="9" t="str">
        <f t="shared" si="185"/>
        <v/>
      </c>
      <c r="P617" s="7"/>
      <c r="Q617" s="10" t="s">
        <v>48</v>
      </c>
    </row>
    <row r="618" spans="2:17" x14ac:dyDescent="0.3">
      <c r="B618" s="8">
        <f t="shared" si="185"/>
        <v>-2876447</v>
      </c>
      <c r="C618" s="8">
        <f t="shared" si="185"/>
        <v>-4017244</v>
      </c>
      <c r="D618" s="8">
        <f t="shared" si="185"/>
        <v>1097691</v>
      </c>
      <c r="E618" s="8">
        <f t="shared" si="185"/>
        <v>-5972792</v>
      </c>
      <c r="F618" s="8">
        <f t="shared" si="185"/>
        <v>-4375562</v>
      </c>
      <c r="G618" s="8">
        <f t="shared" si="185"/>
        <v>-187952402</v>
      </c>
      <c r="H618" s="8">
        <f t="shared" si="185"/>
        <v>-10712114</v>
      </c>
      <c r="I618" s="8">
        <f t="shared" si="185"/>
        <v>-12190968</v>
      </c>
      <c r="J618" s="8">
        <f t="shared" si="185"/>
        <v>-12940369</v>
      </c>
      <c r="K618" s="8">
        <f t="shared" si="185"/>
        <v>-15196012</v>
      </c>
      <c r="L618" s="8">
        <f t="shared" si="185"/>
        <v>-10601684</v>
      </c>
      <c r="M618" s="8">
        <f t="shared" si="185"/>
        <v>-11673898</v>
      </c>
      <c r="N618" s="9">
        <f t="shared" si="185"/>
        <v>-13044803</v>
      </c>
      <c r="O618" s="9" t="str">
        <f t="shared" si="185"/>
        <v/>
      </c>
      <c r="P618" s="7"/>
      <c r="Q618" s="10" t="s">
        <v>49</v>
      </c>
    </row>
    <row r="619" spans="2:17" x14ac:dyDescent="0.3">
      <c r="B619" s="8">
        <f t="shared" si="185"/>
        <v>-5872673</v>
      </c>
      <c r="C619" s="8">
        <f t="shared" si="185"/>
        <v>-5338565.32</v>
      </c>
      <c r="D619" s="8">
        <f t="shared" si="185"/>
        <v>-3872619.94</v>
      </c>
      <c r="E619" s="8">
        <f t="shared" si="185"/>
        <v>-9637814.3300000001</v>
      </c>
      <c r="F619" s="8">
        <f t="shared" si="185"/>
        <v>-8502236.5299999993</v>
      </c>
      <c r="G619" s="8">
        <f t="shared" si="185"/>
        <v>-191408846.59</v>
      </c>
      <c r="H619" s="8">
        <f t="shared" si="185"/>
        <v>-15957966.52</v>
      </c>
      <c r="I619" s="8">
        <f t="shared" si="185"/>
        <v>-17409311.02</v>
      </c>
      <c r="J619" s="8">
        <f t="shared" si="185"/>
        <v>-18794163.34</v>
      </c>
      <c r="K619" s="8">
        <f t="shared" si="185"/>
        <v>-20382290.989999998</v>
      </c>
      <c r="L619" s="8">
        <f t="shared" si="185"/>
        <v>-15353922.949999999</v>
      </c>
      <c r="M619" s="8">
        <f t="shared" si="185"/>
        <v>-16583560.300000001</v>
      </c>
      <c r="N619" s="9">
        <f t="shared" si="185"/>
        <v>-97404501.810000002</v>
      </c>
      <c r="O619" s="9" t="str">
        <f t="shared" si="185"/>
        <v/>
      </c>
      <c r="P619" s="7"/>
      <c r="Q619" s="10" t="s">
        <v>50</v>
      </c>
    </row>
    <row r="620" spans="2:17" x14ac:dyDescent="0.3">
      <c r="B620" s="207" t="s">
        <v>1144</v>
      </c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149"/>
    </row>
    <row r="621" spans="2:17" x14ac:dyDescent="0.3">
      <c r="B621" s="8">
        <f t="shared" ref="B621:O624" si="186">IFERROR(VLOOKUP($B$620,$221:$343,MATCH($Q621&amp;"/"&amp;B$348,$219:$219,0),FALSE),"")</f>
        <v>-263302</v>
      </c>
      <c r="C621" s="8">
        <f t="shared" si="186"/>
        <v>-11130</v>
      </c>
      <c r="D621" s="8">
        <f t="shared" si="186"/>
        <v>7724</v>
      </c>
      <c r="E621" s="8">
        <f t="shared" si="186"/>
        <v>3197</v>
      </c>
      <c r="F621" s="8">
        <f t="shared" si="186"/>
        <v>5233</v>
      </c>
      <c r="G621" s="8">
        <f t="shared" si="186"/>
        <v>9</v>
      </c>
      <c r="H621" s="8">
        <f t="shared" si="186"/>
        <v>633172</v>
      </c>
      <c r="I621" s="8">
        <f t="shared" si="186"/>
        <v>-12967277</v>
      </c>
      <c r="J621" s="8">
        <f t="shared" si="186"/>
        <v>-544060</v>
      </c>
      <c r="K621" s="8">
        <f t="shared" si="186"/>
        <v>-9138729</v>
      </c>
      <c r="L621" s="8">
        <f t="shared" si="186"/>
        <v>7354762</v>
      </c>
      <c r="M621" s="8">
        <f t="shared" si="186"/>
        <v>-1753049</v>
      </c>
      <c r="N621" s="8">
        <f t="shared" si="186"/>
        <v>-3808102</v>
      </c>
      <c r="O621" s="8">
        <f t="shared" si="186"/>
        <v>-6803335</v>
      </c>
      <c r="P621" s="7"/>
      <c r="Q621" s="10" t="s">
        <v>47</v>
      </c>
    </row>
    <row r="622" spans="2:17" x14ac:dyDescent="0.3">
      <c r="B622" s="8">
        <f t="shared" si="186"/>
        <v>-454386</v>
      </c>
      <c r="C622" s="8">
        <f t="shared" si="186"/>
        <v>-2763133</v>
      </c>
      <c r="D622" s="8">
        <f t="shared" si="186"/>
        <v>-3604841</v>
      </c>
      <c r="E622" s="8">
        <f t="shared" si="186"/>
        <v>-4493114</v>
      </c>
      <c r="F622" s="8">
        <f t="shared" si="186"/>
        <v>-5614187</v>
      </c>
      <c r="G622" s="8">
        <f t="shared" si="186"/>
        <v>132399077</v>
      </c>
      <c r="H622" s="8">
        <f t="shared" si="186"/>
        <v>-6682692</v>
      </c>
      <c r="I622" s="8">
        <f t="shared" si="186"/>
        <v>-17709582</v>
      </c>
      <c r="J622" s="8">
        <f t="shared" si="186"/>
        <v>-8946532</v>
      </c>
      <c r="K622" s="8">
        <f t="shared" si="186"/>
        <v>-17194735</v>
      </c>
      <c r="L622" s="8">
        <f t="shared" si="186"/>
        <v>-4348812</v>
      </c>
      <c r="M622" s="8">
        <f t="shared" si="186"/>
        <v>-11544450</v>
      </c>
      <c r="N622" s="8">
        <f t="shared" si="186"/>
        <v>-903966</v>
      </c>
      <c r="O622" s="8" t="str">
        <f t="shared" si="186"/>
        <v/>
      </c>
      <c r="P622" s="7"/>
      <c r="Q622" s="10" t="s">
        <v>48</v>
      </c>
    </row>
    <row r="623" spans="2:17" x14ac:dyDescent="0.3">
      <c r="B623" s="8">
        <f t="shared" si="186"/>
        <v>-3234263</v>
      </c>
      <c r="C623" s="8">
        <f t="shared" si="186"/>
        <v>-2855298</v>
      </c>
      <c r="D623" s="8">
        <f t="shared" si="186"/>
        <v>-3604846</v>
      </c>
      <c r="E623" s="8">
        <f t="shared" si="186"/>
        <v>-4493105</v>
      </c>
      <c r="F623" s="8">
        <f t="shared" si="186"/>
        <v>-5593501</v>
      </c>
      <c r="G623" s="8">
        <f t="shared" si="186"/>
        <v>172910161</v>
      </c>
      <c r="H623" s="8">
        <f t="shared" si="186"/>
        <v>-11212401</v>
      </c>
      <c r="I623" s="8">
        <f t="shared" si="186"/>
        <v>-23429009</v>
      </c>
      <c r="J623" s="8">
        <f t="shared" si="186"/>
        <v>-2546826</v>
      </c>
      <c r="K623" s="8">
        <f t="shared" si="186"/>
        <v>-19964978</v>
      </c>
      <c r="L623" s="8">
        <f t="shared" si="186"/>
        <v>-4858007</v>
      </c>
      <c r="M623" s="8">
        <f t="shared" si="186"/>
        <v>-20914140</v>
      </c>
      <c r="N623" s="8">
        <f t="shared" si="186"/>
        <v>9749712</v>
      </c>
      <c r="O623" s="8" t="str">
        <f t="shared" si="186"/>
        <v/>
      </c>
      <c r="P623" s="7"/>
      <c r="Q623" s="10" t="s">
        <v>49</v>
      </c>
    </row>
    <row r="624" spans="2:17" x14ac:dyDescent="0.3">
      <c r="B624" s="8">
        <f t="shared" si="186"/>
        <v>-3832951</v>
      </c>
      <c r="C624" s="8">
        <f t="shared" si="186"/>
        <v>-2856774.52</v>
      </c>
      <c r="D624" s="8">
        <f t="shared" si="186"/>
        <v>-5402160.9900000002</v>
      </c>
      <c r="E624" s="8">
        <f t="shared" si="186"/>
        <v>-4490981.82</v>
      </c>
      <c r="F624" s="8">
        <f t="shared" si="186"/>
        <v>-5614643.7400000002</v>
      </c>
      <c r="G624" s="8">
        <f t="shared" si="186"/>
        <v>171177068.19</v>
      </c>
      <c r="H624" s="8">
        <f t="shared" si="186"/>
        <v>-2829870.74</v>
      </c>
      <c r="I624" s="8">
        <f t="shared" si="186"/>
        <v>-24779610.739999998</v>
      </c>
      <c r="J624" s="8">
        <f t="shared" si="186"/>
        <v>-7232891.4500000002</v>
      </c>
      <c r="K624" s="8">
        <f t="shared" si="186"/>
        <v>-30119511.149999999</v>
      </c>
      <c r="L624" s="8">
        <f t="shared" si="186"/>
        <v>-20714333.140000001</v>
      </c>
      <c r="M624" s="8">
        <f t="shared" si="186"/>
        <v>-27938607.210000001</v>
      </c>
      <c r="N624" s="8">
        <f t="shared" si="186"/>
        <v>68959483.799999997</v>
      </c>
      <c r="O624" s="8" t="str">
        <f t="shared" si="186"/>
        <v/>
      </c>
      <c r="P624" s="7"/>
      <c r="Q624" s="10" t="s">
        <v>50</v>
      </c>
    </row>
    <row r="625" spans="2:17" x14ac:dyDescent="0.3">
      <c r="B625" s="221" t="s">
        <v>1145</v>
      </c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141"/>
    </row>
    <row r="626" spans="2:17" x14ac:dyDescent="0.3">
      <c r="B626" s="8">
        <f t="shared" ref="B626:O629" si="187">IFERROR(VLOOKUP($B$625,$221:$343,MATCH($Q626&amp;"/"&amp;B$348,$219:$219,0),FALSE),"")</f>
        <v>-784177</v>
      </c>
      <c r="C626" s="8">
        <f t="shared" si="187"/>
        <v>261595</v>
      </c>
      <c r="D626" s="8">
        <f t="shared" si="187"/>
        <v>2436932</v>
      </c>
      <c r="E626" s="8">
        <f t="shared" si="187"/>
        <v>2664595</v>
      </c>
      <c r="F626" s="8">
        <f t="shared" si="187"/>
        <v>4821436</v>
      </c>
      <c r="G626" s="8">
        <f t="shared" si="187"/>
        <v>-456961</v>
      </c>
      <c r="H626" s="8">
        <f t="shared" si="187"/>
        <v>-3941817</v>
      </c>
      <c r="I626" s="8">
        <f t="shared" si="187"/>
        <v>-13124478</v>
      </c>
      <c r="J626" s="8">
        <f t="shared" si="187"/>
        <v>49525</v>
      </c>
      <c r="K626" s="8">
        <f t="shared" si="187"/>
        <v>-10044009</v>
      </c>
      <c r="L626" s="8">
        <f t="shared" si="187"/>
        <v>10295849</v>
      </c>
      <c r="M626" s="8">
        <f t="shared" si="187"/>
        <v>1827956</v>
      </c>
      <c r="N626" s="9">
        <f t="shared" si="187"/>
        <v>-649869</v>
      </c>
      <c r="O626" s="9">
        <f t="shared" si="187"/>
        <v>-4109261</v>
      </c>
      <c r="P626" s="7"/>
      <c r="Q626" s="10" t="s">
        <v>47</v>
      </c>
    </row>
    <row r="627" spans="2:17" x14ac:dyDescent="0.3">
      <c r="B627" s="8">
        <f t="shared" si="187"/>
        <v>-1828675</v>
      </c>
      <c r="C627" s="8">
        <f t="shared" si="187"/>
        <v>-1458691</v>
      </c>
      <c r="D627" s="8">
        <f t="shared" si="187"/>
        <v>1266212</v>
      </c>
      <c r="E627" s="8">
        <f t="shared" si="187"/>
        <v>-905695</v>
      </c>
      <c r="F627" s="8">
        <f t="shared" si="187"/>
        <v>4339792</v>
      </c>
      <c r="G627" s="8">
        <f t="shared" si="187"/>
        <v>8964599</v>
      </c>
      <c r="H627" s="8">
        <f t="shared" si="187"/>
        <v>-9754092</v>
      </c>
      <c r="I627" s="8">
        <f t="shared" si="187"/>
        <v>-16680102</v>
      </c>
      <c r="J627" s="8">
        <f t="shared" si="187"/>
        <v>-4405204</v>
      </c>
      <c r="K627" s="8">
        <f t="shared" si="187"/>
        <v>-14741610</v>
      </c>
      <c r="L627" s="8">
        <f t="shared" si="187"/>
        <v>1912981</v>
      </c>
      <c r="M627" s="8">
        <f t="shared" si="187"/>
        <v>-2567750</v>
      </c>
      <c r="N627" s="9">
        <f t="shared" si="187"/>
        <v>-380867</v>
      </c>
      <c r="O627" s="9" t="str">
        <f t="shared" si="187"/>
        <v/>
      </c>
      <c r="P627" s="7"/>
      <c r="Q627" s="10" t="s">
        <v>48</v>
      </c>
    </row>
    <row r="628" spans="2:17" x14ac:dyDescent="0.3">
      <c r="B628" s="8">
        <f t="shared" si="187"/>
        <v>-2467793</v>
      </c>
      <c r="C628" s="8">
        <f t="shared" si="187"/>
        <v>-1782841</v>
      </c>
      <c r="D628" s="8">
        <f t="shared" si="187"/>
        <v>5548967</v>
      </c>
      <c r="E628" s="8">
        <f t="shared" si="187"/>
        <v>-885136</v>
      </c>
      <c r="F628" s="8">
        <f t="shared" si="187"/>
        <v>6695914</v>
      </c>
      <c r="G628" s="8">
        <f t="shared" si="187"/>
        <v>-4802738</v>
      </c>
      <c r="H628" s="8">
        <f t="shared" si="187"/>
        <v>-10146815</v>
      </c>
      <c r="I628" s="8">
        <f t="shared" si="187"/>
        <v>-17879697</v>
      </c>
      <c r="J628" s="8">
        <f t="shared" si="187"/>
        <v>8753419</v>
      </c>
      <c r="K628" s="8">
        <f t="shared" si="187"/>
        <v>-4578996</v>
      </c>
      <c r="L628" s="8">
        <f t="shared" si="187"/>
        <v>8126958</v>
      </c>
      <c r="M628" s="8">
        <f t="shared" si="187"/>
        <v>-8312896</v>
      </c>
      <c r="N628" s="9">
        <f t="shared" si="187"/>
        <v>18674584</v>
      </c>
      <c r="O628" s="9" t="str">
        <f t="shared" si="187"/>
        <v/>
      </c>
      <c r="P628" s="7"/>
      <c r="Q628" s="10" t="s">
        <v>49</v>
      </c>
    </row>
    <row r="629" spans="2:17" x14ac:dyDescent="0.3">
      <c r="B629" s="8">
        <f t="shared" si="187"/>
        <v>-270312</v>
      </c>
      <c r="C629" s="8">
        <f t="shared" si="187"/>
        <v>810050.88</v>
      </c>
      <c r="D629" s="8">
        <f t="shared" si="187"/>
        <v>3065128.81</v>
      </c>
      <c r="E629" s="8">
        <f t="shared" si="187"/>
        <v>-1538673.13</v>
      </c>
      <c r="F629" s="8">
        <f t="shared" si="187"/>
        <v>8914707.1199999992</v>
      </c>
      <c r="G629" s="8">
        <f t="shared" si="187"/>
        <v>1392335.07</v>
      </c>
      <c r="H629" s="8">
        <f t="shared" si="187"/>
        <v>7582740.0199999996</v>
      </c>
      <c r="I629" s="8">
        <f t="shared" si="187"/>
        <v>-10770043.07</v>
      </c>
      <c r="J629" s="8">
        <f t="shared" si="187"/>
        <v>11912395.76</v>
      </c>
      <c r="K629" s="8">
        <f t="shared" si="187"/>
        <v>-4343855.9800000004</v>
      </c>
      <c r="L629" s="8">
        <f t="shared" si="187"/>
        <v>5158581.22</v>
      </c>
      <c r="M629" s="8">
        <f t="shared" si="187"/>
        <v>-4045308.62</v>
      </c>
      <c r="N629" s="9">
        <f t="shared" si="187"/>
        <v>10703326.289999999</v>
      </c>
      <c r="O629" s="9" t="str">
        <f t="shared" si="187"/>
        <v/>
      </c>
      <c r="P629" s="7"/>
      <c r="Q629" s="10" t="s">
        <v>50</v>
      </c>
    </row>
    <row r="630" spans="2:17" x14ac:dyDescent="0.3">
      <c r="B630" s="223" t="s">
        <v>71</v>
      </c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154"/>
      <c r="P630" s="29"/>
      <c r="Q630" s="100"/>
    </row>
    <row r="631" spans="2:17" x14ac:dyDescent="0.3">
      <c r="B631" s="211" t="s">
        <v>72</v>
      </c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155"/>
      <c r="P631" s="29"/>
      <c r="Q631" s="100"/>
    </row>
    <row r="632" spans="2:17" x14ac:dyDescent="0.3">
      <c r="B632" s="30">
        <f t="shared" ref="B632:N632" si="188">B588/B402</f>
        <v>8.2210739538600835E-2</v>
      </c>
      <c r="C632" s="30">
        <f t="shared" si="188"/>
        <v>0.11232914620591267</v>
      </c>
      <c r="D632" s="30">
        <f t="shared" si="188"/>
        <v>0.13910000199488073</v>
      </c>
      <c r="E632" s="30">
        <f t="shared" si="188"/>
        <v>0.14469539487539002</v>
      </c>
      <c r="F632" s="30">
        <f t="shared" si="188"/>
        <v>0.15353017761394749</v>
      </c>
      <c r="G632" s="30">
        <f t="shared" si="188"/>
        <v>3.6502420657837951E-2</v>
      </c>
      <c r="H632" s="30">
        <f t="shared" si="188"/>
        <v>3.1126413738602178E-2</v>
      </c>
      <c r="I632" s="30">
        <f t="shared" si="188"/>
        <v>4.1577540867126284E-2</v>
      </c>
      <c r="J632" s="30">
        <f t="shared" si="188"/>
        <v>4.7340399687324855E-2</v>
      </c>
      <c r="K632" s="30">
        <f t="shared" si="188"/>
        <v>5.5253365004181217E-2</v>
      </c>
      <c r="L632" s="30">
        <f t="shared" si="188"/>
        <v>5.6000320394182866E-2</v>
      </c>
      <c r="M632" s="30">
        <f t="shared" si="188"/>
        <v>5.9483616901170669E-2</v>
      </c>
      <c r="N632" s="30">
        <f t="shared" si="188"/>
        <v>3.0767715075411029E-2</v>
      </c>
      <c r="O632" s="30">
        <f t="shared" ref="O632" si="189">O588/O402</f>
        <v>2.0034455759685474E-2</v>
      </c>
      <c r="P632" s="7">
        <f>RATE(M$348-C$348,,-C632,M632)</f>
        <v>-6.1594615632229018E-2</v>
      </c>
      <c r="Q632" s="100" t="s">
        <v>73</v>
      </c>
    </row>
    <row r="633" spans="2:17" x14ac:dyDescent="0.3">
      <c r="B633" s="30">
        <f t="shared" ref="B633:N633" si="190">((B551*(1-B582))/(B457+B432))</f>
        <v>0.12411469714797919</v>
      </c>
      <c r="C633" s="30">
        <f t="shared" si="190"/>
        <v>0.26483014464929405</v>
      </c>
      <c r="D633" s="30">
        <f t="shared" si="190"/>
        <v>0.37720893309352965</v>
      </c>
      <c r="E633" s="30">
        <f t="shared" si="190"/>
        <v>0.35602798916139827</v>
      </c>
      <c r="F633" s="30">
        <f t="shared" si="190"/>
        <v>0.39818010928430109</v>
      </c>
      <c r="G633" s="30">
        <f t="shared" si="190"/>
        <v>5.8289213332602639E-2</v>
      </c>
      <c r="H633" s="30">
        <f t="shared" si="190"/>
        <v>6.7968430628316409E-2</v>
      </c>
      <c r="I633" s="30">
        <f t="shared" si="190"/>
        <v>9.116616902509575E-2</v>
      </c>
      <c r="J633" s="30">
        <f t="shared" si="190"/>
        <v>9.6690955288177408E-2</v>
      </c>
      <c r="K633" s="30">
        <f t="shared" si="190"/>
        <v>0.11001464561320011</v>
      </c>
      <c r="L633" s="30">
        <f t="shared" si="190"/>
        <v>0.11287552551422507</v>
      </c>
      <c r="M633" s="30">
        <f t="shared" si="190"/>
        <v>0.11716565694360874</v>
      </c>
      <c r="N633" s="30">
        <f t="shared" si="190"/>
        <v>6.9196364087894272E-2</v>
      </c>
      <c r="O633" s="30">
        <f t="shared" ref="O633" si="191">((O551*(1-O582))/(O457+O432))</f>
        <v>5.9278999926507599E-2</v>
      </c>
      <c r="P633" s="7">
        <f>RATE(M$348-C$348,,-C633,M633)</f>
        <v>-7.8313362005333037E-2</v>
      </c>
      <c r="Q633" s="100" t="s">
        <v>74</v>
      </c>
    </row>
    <row r="634" spans="2:17" x14ac:dyDescent="0.3">
      <c r="B634" s="30">
        <f t="shared" ref="B634:N634" si="192">B588/B457</f>
        <v>0.19723608964054265</v>
      </c>
      <c r="C634" s="30">
        <f t="shared" si="192"/>
        <v>0.26638126773966359</v>
      </c>
      <c r="D634" s="30">
        <f t="shared" si="192"/>
        <v>0.37528644270150285</v>
      </c>
      <c r="E634" s="30">
        <f t="shared" si="192"/>
        <v>0.37260787967457093</v>
      </c>
      <c r="F634" s="30">
        <f t="shared" si="192"/>
        <v>0.41217945999725997</v>
      </c>
      <c r="G634" s="30">
        <f t="shared" si="192"/>
        <v>0.36610987138026796</v>
      </c>
      <c r="H634" s="30">
        <f t="shared" si="192"/>
        <v>0.33005996911238966</v>
      </c>
      <c r="I634" s="30">
        <f t="shared" si="192"/>
        <v>0.36633638376235039</v>
      </c>
      <c r="J634" s="30">
        <f t="shared" si="192"/>
        <v>0.30213167274779784</v>
      </c>
      <c r="K634" s="30">
        <f t="shared" si="192"/>
        <v>0.26426307811721017</v>
      </c>
      <c r="L634" s="30">
        <f t="shared" si="192"/>
        <v>0.24672229239151844</v>
      </c>
      <c r="M634" s="30">
        <f t="shared" si="192"/>
        <v>0.23835456366934915</v>
      </c>
      <c r="N634" s="30">
        <f t="shared" si="192"/>
        <v>0.16641820922487754</v>
      </c>
      <c r="O634" s="30">
        <f t="shared" ref="O634" si="193">O588/O457</f>
        <v>0.1043348339461353</v>
      </c>
      <c r="P634" s="7">
        <f>RATE(M$348-C$348,,-C634,M634)</f>
        <v>-1.1055364442118729E-2</v>
      </c>
      <c r="Q634" s="100" t="s">
        <v>75</v>
      </c>
    </row>
    <row r="635" spans="2:17" x14ac:dyDescent="0.3">
      <c r="B635" s="211" t="s">
        <v>1150</v>
      </c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155"/>
      <c r="P635" s="29"/>
      <c r="Q635" s="100"/>
    </row>
    <row r="636" spans="2:17" x14ac:dyDescent="0.3">
      <c r="B636" s="14">
        <f t="shared" ref="B636:N636" si="194">B432/B457</f>
        <v>1.0036337402074096E-2</v>
      </c>
      <c r="C636" s="28">
        <f t="shared" si="194"/>
        <v>5.4492224451045766E-4</v>
      </c>
      <c r="D636" s="28">
        <f t="shared" si="194"/>
        <v>0</v>
      </c>
      <c r="E636" s="28">
        <f t="shared" si="194"/>
        <v>1.0113582294448578E-4</v>
      </c>
      <c r="F636" s="28">
        <f t="shared" si="194"/>
        <v>0</v>
      </c>
      <c r="G636" s="28">
        <f t="shared" si="194"/>
        <v>6.4328439366397818</v>
      </c>
      <c r="H636" s="28">
        <f t="shared" si="194"/>
        <v>6.9275638800795933</v>
      </c>
      <c r="I636" s="28">
        <f t="shared" si="194"/>
        <v>5.0571405026842395</v>
      </c>
      <c r="J636" s="28">
        <f t="shared" si="194"/>
        <v>3.4107431670543948</v>
      </c>
      <c r="K636" s="28">
        <f t="shared" si="194"/>
        <v>2.2066327554963241</v>
      </c>
      <c r="L636" s="28">
        <f t="shared" si="194"/>
        <v>1.8102487287675515</v>
      </c>
      <c r="M636" s="28">
        <f t="shared" si="194"/>
        <v>1.5475205235547767</v>
      </c>
      <c r="N636" s="28">
        <f t="shared" si="194"/>
        <v>2.5050361800903564</v>
      </c>
      <c r="O636" s="28">
        <f t="shared" ref="O636" si="195">O432/O457</f>
        <v>2.466065221259031</v>
      </c>
      <c r="P636" s="7" t="e">
        <f>RATE(M$348-C$348,,-C636,M636)</f>
        <v>#NUM!</v>
      </c>
      <c r="Q636" s="100" t="s">
        <v>76</v>
      </c>
    </row>
    <row r="637" spans="2:17" x14ac:dyDescent="0.3">
      <c r="B637" s="14">
        <f t="shared" ref="B637:N637" si="196">B432/B588</f>
        <v>5.0884893430837345E-2</v>
      </c>
      <c r="C637" s="28">
        <f t="shared" si="196"/>
        <v>2.0456477632016315E-3</v>
      </c>
      <c r="D637" s="28">
        <f t="shared" si="196"/>
        <v>0</v>
      </c>
      <c r="E637" s="28">
        <f t="shared" si="196"/>
        <v>2.7142695702736075E-4</v>
      </c>
      <c r="F637" s="28">
        <f t="shared" si="196"/>
        <v>0</v>
      </c>
      <c r="G637" s="28">
        <f t="shared" si="196"/>
        <v>17.570801662318928</v>
      </c>
      <c r="H637" s="28">
        <f t="shared" si="196"/>
        <v>20.988803636834458</v>
      </c>
      <c r="I637" s="28">
        <f t="shared" si="196"/>
        <v>13.804636194598968</v>
      </c>
      <c r="J637" s="28">
        <f t="shared" si="196"/>
        <v>11.288929545302876</v>
      </c>
      <c r="K637" s="28">
        <f t="shared" si="196"/>
        <v>8.3501364292653957</v>
      </c>
      <c r="L637" s="28">
        <f t="shared" si="196"/>
        <v>7.3371915898661717</v>
      </c>
      <c r="M637" s="28">
        <f t="shared" si="196"/>
        <v>6.4925147634325651</v>
      </c>
      <c r="N637" s="28">
        <f t="shared" si="196"/>
        <v>15.052656748068669</v>
      </c>
      <c r="O637" s="28">
        <f t="shared" ref="O637" si="197">O432/O588</f>
        <v>23.636067916992907</v>
      </c>
      <c r="P637" s="7" t="e">
        <f>RATE(M$348-C$348,,-C637,M637)</f>
        <v>#NUM!</v>
      </c>
      <c r="Q637" s="100" t="s">
        <v>77</v>
      </c>
    </row>
    <row r="638" spans="2:17" x14ac:dyDescent="0.3">
      <c r="B638" s="211" t="s">
        <v>78</v>
      </c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155"/>
      <c r="P638" s="29"/>
      <c r="Q638" s="100"/>
    </row>
    <row r="639" spans="2:17" x14ac:dyDescent="0.3">
      <c r="B639" s="8">
        <v>8983101.3479999993</v>
      </c>
      <c r="C639" s="8">
        <v>8983101.3479999993</v>
      </c>
      <c r="D639" s="101">
        <v>8983101.3479999993</v>
      </c>
      <c r="E639" s="8">
        <v>8983101.3479999993</v>
      </c>
      <c r="F639" s="101">
        <v>8983101.3479999993</v>
      </c>
      <c r="G639" s="8">
        <v>8983101.3479999993</v>
      </c>
      <c r="H639" s="101">
        <v>8983101.3479999993</v>
      </c>
      <c r="I639" s="8">
        <v>8983101.3479999993</v>
      </c>
      <c r="J639" s="101">
        <v>8983101.3479999993</v>
      </c>
      <c r="K639" s="8">
        <v>8983101.3479999993</v>
      </c>
      <c r="L639" s="101">
        <v>8983101.3479999993</v>
      </c>
      <c r="M639" s="8">
        <v>8983101.3479999993</v>
      </c>
      <c r="N639" s="9">
        <v>8983101.3479999993</v>
      </c>
      <c r="O639" s="9">
        <v>8983101.3479999993</v>
      </c>
      <c r="P639" s="31"/>
      <c r="Q639" s="102" t="s">
        <v>79</v>
      </c>
    </row>
    <row r="640" spans="2:17" x14ac:dyDescent="0.3">
      <c r="B640" s="14">
        <f t="shared" ref="B640:O640" si="198">B457/B639</f>
        <v>1.8633515699705097</v>
      </c>
      <c r="C640" s="14">
        <f t="shared" si="198"/>
        <v>2.086175402459681</v>
      </c>
      <c r="D640" s="14">
        <f t="shared" si="198"/>
        <v>1.9765636356705616</v>
      </c>
      <c r="E640" s="14">
        <f t="shared" si="198"/>
        <v>2.3923368942937149</v>
      </c>
      <c r="F640" s="14">
        <f t="shared" si="198"/>
        <v>2.9771194951456534</v>
      </c>
      <c r="G640" s="14">
        <f t="shared" si="198"/>
        <v>3.2038987377569552</v>
      </c>
      <c r="H640" s="14">
        <f t="shared" si="198"/>
        <v>3.4266791932446985</v>
      </c>
      <c r="I640" s="14">
        <f t="shared" si="198"/>
        <v>4.1577446377486869</v>
      </c>
      <c r="J640" s="14">
        <f t="shared" si="198"/>
        <v>6.1444444787755721</v>
      </c>
      <c r="K640" s="14">
        <f t="shared" si="198"/>
        <v>8.386069875163118</v>
      </c>
      <c r="L640" s="14">
        <f t="shared" si="198"/>
        <v>9.4433759782624254</v>
      </c>
      <c r="M640" s="14">
        <f t="shared" si="198"/>
        <v>10.435021826940654</v>
      </c>
      <c r="N640" s="14">
        <f t="shared" si="198"/>
        <v>10.771195852259019</v>
      </c>
      <c r="O640" s="14">
        <f t="shared" si="198"/>
        <v>11.092254683532488</v>
      </c>
      <c r="P640" s="7">
        <f>RATE(M$348-C$348,,-C640,M640)</f>
        <v>0.17466560941767903</v>
      </c>
      <c r="Q640" s="102" t="s">
        <v>80</v>
      </c>
    </row>
    <row r="641" spans="1:18" x14ac:dyDescent="0.3">
      <c r="B641" s="14">
        <f t="shared" ref="B641:N641" si="199">B588/B639</f>
        <v>0.36752017728654934</v>
      </c>
      <c r="C641" s="14">
        <f t="shared" si="199"/>
        <v>0.55571804843451267</v>
      </c>
      <c r="D641" s="14">
        <f t="shared" si="199"/>
        <v>0.74177753560395443</v>
      </c>
      <c r="E641" s="14">
        <f t="shared" si="199"/>
        <v>0.8914035776500292</v>
      </c>
      <c r="F641" s="14">
        <f t="shared" si="199"/>
        <v>1.2271075058564507</v>
      </c>
      <c r="G641" s="14">
        <f t="shared" si="199"/>
        <v>1.1729789547956018</v>
      </c>
      <c r="H641" s="14">
        <f t="shared" si="199"/>
        <v>1.1310096286804134</v>
      </c>
      <c r="I641" s="14">
        <f t="shared" si="199"/>
        <v>1.5231331352001576</v>
      </c>
      <c r="J641" s="14">
        <f t="shared" si="199"/>
        <v>1.8564312884784344</v>
      </c>
      <c r="K641" s="14">
        <f t="shared" si="199"/>
        <v>2.2161286385166141</v>
      </c>
      <c r="L641" s="14">
        <f t="shared" si="199"/>
        <v>2.3298913692719037</v>
      </c>
      <c r="M641" s="14">
        <f t="shared" si="199"/>
        <v>2.4872350744405742</v>
      </c>
      <c r="N641" s="14">
        <f t="shared" si="199"/>
        <v>1.7925231249433746</v>
      </c>
      <c r="O641" s="14">
        <f t="shared" ref="O641" si="200">O588/O639</f>
        <v>1.1573085504946037</v>
      </c>
      <c r="P641" s="7">
        <f>RATE(M$348-C$348,,-C641,M641)</f>
        <v>0.16167925300773484</v>
      </c>
      <c r="Q641" s="100" t="s">
        <v>81</v>
      </c>
    </row>
    <row r="642" spans="1:18" x14ac:dyDescent="0.3">
      <c r="B642" s="103"/>
      <c r="C642" s="103">
        <f t="shared" ref="C642:M642" si="201">+C641/B641-1</f>
        <v>0.5120749356877583</v>
      </c>
      <c r="D642" s="104">
        <f t="shared" si="201"/>
        <v>0.33480914952030294</v>
      </c>
      <c r="E642" s="103">
        <f t="shared" si="201"/>
        <v>0.20171282475445884</v>
      </c>
      <c r="F642" s="104">
        <f t="shared" si="201"/>
        <v>0.3766015042158839</v>
      </c>
      <c r="G642" s="103">
        <f t="shared" si="201"/>
        <v>-4.4110683703356801E-2</v>
      </c>
      <c r="H642" s="104">
        <f t="shared" si="201"/>
        <v>-3.5780118597696142E-2</v>
      </c>
      <c r="I642" s="103">
        <f t="shared" si="201"/>
        <v>0.34670218234768502</v>
      </c>
      <c r="J642" s="104">
        <f t="shared" si="201"/>
        <v>0.21882404471128369</v>
      </c>
      <c r="K642" s="103">
        <f t="shared" si="201"/>
        <v>0.19375742709712362</v>
      </c>
      <c r="L642" s="104">
        <f t="shared" si="201"/>
        <v>5.1333992430799391E-2</v>
      </c>
      <c r="M642" s="103">
        <f t="shared" si="201"/>
        <v>6.7532635745949365E-2</v>
      </c>
      <c r="N642" s="105">
        <f>+N641/M641-1</f>
        <v>-0.27931093310649513</v>
      </c>
      <c r="O642" s="105">
        <f>+O641/N641-1</f>
        <v>-0.35436897053634231</v>
      </c>
      <c r="P642" s="32"/>
      <c r="Q642" s="106" t="s">
        <v>82</v>
      </c>
    </row>
    <row r="643" spans="1:18" x14ac:dyDescent="0.3">
      <c r="B643" s="14">
        <v>0.3</v>
      </c>
      <c r="C643" s="14">
        <v>0.4</v>
      </c>
      <c r="D643" s="14">
        <v>0.7</v>
      </c>
      <c r="E643" s="14">
        <v>1.25</v>
      </c>
      <c r="F643" s="14">
        <v>0.9</v>
      </c>
      <c r="G643" s="14">
        <v>0.9</v>
      </c>
      <c r="H643" s="14">
        <v>0.8</v>
      </c>
      <c r="I643" s="14">
        <v>0.9</v>
      </c>
      <c r="J643" s="14">
        <v>1</v>
      </c>
      <c r="K643" s="14">
        <v>1.1000000000000001</v>
      </c>
      <c r="L643" s="14">
        <v>1.2</v>
      </c>
      <c r="M643" s="14">
        <v>1.25</v>
      </c>
      <c r="N643" s="14">
        <v>0.9</v>
      </c>
      <c r="O643" s="14"/>
      <c r="P643" s="7">
        <f>RATE(M$348-C$348,,-C643,M643)</f>
        <v>0.12068872384564416</v>
      </c>
      <c r="Q643" s="102" t="s">
        <v>83</v>
      </c>
    </row>
    <row r="644" spans="1:18" x14ac:dyDescent="0.3">
      <c r="B644" s="103">
        <f t="shared" ref="B644:N644" si="202">+B643/B653</f>
        <v>5.7151729958545741E-2</v>
      </c>
      <c r="C644" s="103">
        <f t="shared" si="202"/>
        <v>4.9046886269618825E-2</v>
      </c>
      <c r="D644" s="104">
        <f t="shared" si="202"/>
        <v>4.3230789526657147E-2</v>
      </c>
      <c r="E644" s="103">
        <f t="shared" si="202"/>
        <v>5.6931756978425806E-2</v>
      </c>
      <c r="F644" s="104">
        <f t="shared" si="202"/>
        <v>2.5014514798673053E-2</v>
      </c>
      <c r="G644" s="103">
        <f t="shared" si="202"/>
        <v>2.196820092257977E-2</v>
      </c>
      <c r="H644" s="104">
        <f t="shared" si="202"/>
        <v>1.8472353252397759E-2</v>
      </c>
      <c r="I644" s="103">
        <f t="shared" si="202"/>
        <v>2.00314599954085E-2</v>
      </c>
      <c r="J644" s="104">
        <f t="shared" si="202"/>
        <v>1.9284684036958082E-2</v>
      </c>
      <c r="K644" s="103">
        <f t="shared" si="202"/>
        <v>1.7218119498978595E-2</v>
      </c>
      <c r="L644" s="104">
        <f t="shared" si="202"/>
        <v>1.6025284004624937E-2</v>
      </c>
      <c r="M644" s="103">
        <f t="shared" si="202"/>
        <v>1.574761594682873E-2</v>
      </c>
      <c r="N644" s="105">
        <f t="shared" si="202"/>
        <v>1.3816395455941051E-2</v>
      </c>
      <c r="O644" s="105">
        <f t="shared" ref="O644" si="203">+O643/O653</f>
        <v>0</v>
      </c>
      <c r="P644" s="7">
        <f>RATE(M$348-C$348,,-C644,M644)</f>
        <v>-0.10739289934108059</v>
      </c>
      <c r="Q644" s="106" t="s">
        <v>84</v>
      </c>
    </row>
    <row r="645" spans="1:18" x14ac:dyDescent="0.3">
      <c r="B645" s="107">
        <f t="shared" ref="B645:M645" si="204">+B643/B641</f>
        <v>0.81628171333323829</v>
      </c>
      <c r="C645" s="107">
        <f t="shared" si="204"/>
        <v>0.71978947080596234</v>
      </c>
      <c r="D645" s="108">
        <f t="shared" si="204"/>
        <v>0.94367915770064503</v>
      </c>
      <c r="E645" s="107">
        <f t="shared" si="204"/>
        <v>1.4022829068011191</v>
      </c>
      <c r="F645" s="108">
        <f t="shared" si="204"/>
        <v>0.73343207152159962</v>
      </c>
      <c r="G645" s="107">
        <f t="shared" si="204"/>
        <v>0.76727719309919773</v>
      </c>
      <c r="H645" s="108">
        <f t="shared" si="204"/>
        <v>0.70733261655197988</v>
      </c>
      <c r="I645" s="107">
        <f t="shared" si="204"/>
        <v>0.59088728306191662</v>
      </c>
      <c r="J645" s="108">
        <f t="shared" si="204"/>
        <v>0.53866793034910465</v>
      </c>
      <c r="K645" s="107">
        <f t="shared" si="204"/>
        <v>0.49636107799964857</v>
      </c>
      <c r="L645" s="108">
        <f t="shared" si="204"/>
        <v>0.51504547200198547</v>
      </c>
      <c r="M645" s="107">
        <f t="shared" si="204"/>
        <v>0.50256608747814013</v>
      </c>
      <c r="N645" s="109">
        <f>+N643/N641</f>
        <v>0.50208557283099531</v>
      </c>
      <c r="O645" s="109">
        <f>+O643/O641</f>
        <v>0</v>
      </c>
      <c r="P645" s="29"/>
      <c r="Q645" s="110" t="s">
        <v>85</v>
      </c>
    </row>
    <row r="646" spans="1:18" x14ac:dyDescent="0.3">
      <c r="B646" s="17">
        <f t="shared" ref="B646:M646" si="205">+B653*B639</f>
        <v>47153960.280025333</v>
      </c>
      <c r="C646" s="17">
        <f t="shared" si="205"/>
        <v>73261338.537320465</v>
      </c>
      <c r="D646" s="17">
        <f t="shared" si="205"/>
        <v>145455843.2184673</v>
      </c>
      <c r="E646" s="17">
        <f t="shared" si="205"/>
        <v>197233974.16410604</v>
      </c>
      <c r="F646" s="17">
        <f t="shared" si="205"/>
        <v>323203998.88903201</v>
      </c>
      <c r="G646" s="17">
        <f t="shared" si="205"/>
        <v>368022453.98666835</v>
      </c>
      <c r="H646" s="17">
        <f t="shared" si="205"/>
        <v>389039825.09468174</v>
      </c>
      <c r="I646" s="17">
        <f t="shared" si="205"/>
        <v>403604690.57438403</v>
      </c>
      <c r="J646" s="17">
        <f t="shared" si="205"/>
        <v>465815324.26377106</v>
      </c>
      <c r="K646" s="17">
        <f t="shared" si="205"/>
        <v>573896091.46261191</v>
      </c>
      <c r="L646" s="17">
        <f t="shared" si="205"/>
        <v>672669614.74685538</v>
      </c>
      <c r="M646" s="17">
        <f t="shared" si="205"/>
        <v>713052485.08179939</v>
      </c>
      <c r="N646" s="17">
        <f>+N653*N639</f>
        <v>585159221.80871999</v>
      </c>
      <c r="O646" s="17">
        <f>+O653*O639</f>
        <v>514282552.17299998</v>
      </c>
      <c r="P646" s="7">
        <f>RATE(M$348-C$348,,-C646,M646)</f>
        <v>0.25552297647908134</v>
      </c>
      <c r="Q646" s="100" t="s">
        <v>86</v>
      </c>
    </row>
    <row r="647" spans="1:18" x14ac:dyDescent="0.3">
      <c r="B647" s="33">
        <f t="shared" ref="B647:M647" si="206">+B653/B$640</f>
        <v>2.8170663127732043</v>
      </c>
      <c r="C647" s="33">
        <f t="shared" si="206"/>
        <v>3.9092885669629669</v>
      </c>
      <c r="D647" s="34">
        <f t="shared" si="206"/>
        <v>8.1920778690994815</v>
      </c>
      <c r="E647" s="33">
        <f t="shared" si="206"/>
        <v>9.1776837452084976</v>
      </c>
      <c r="F647" s="34">
        <f t="shared" si="206"/>
        <v>12.085208832452793</v>
      </c>
      <c r="G647" s="33">
        <f t="shared" si="206"/>
        <v>12.787016809821344</v>
      </c>
      <c r="H647" s="34">
        <f t="shared" si="206"/>
        <v>12.638464541112446</v>
      </c>
      <c r="I647" s="33">
        <f t="shared" si="206"/>
        <v>10.806177409818329</v>
      </c>
      <c r="J647" s="34">
        <f t="shared" si="206"/>
        <v>8.4392693466001329</v>
      </c>
      <c r="K647" s="33">
        <f t="shared" si="206"/>
        <v>7.6181319532336271</v>
      </c>
      <c r="L647" s="34">
        <f t="shared" si="206"/>
        <v>7.9295443064552158</v>
      </c>
      <c r="M647" s="33">
        <f t="shared" si="206"/>
        <v>7.6067971749074355</v>
      </c>
      <c r="N647" s="35">
        <f>+N653/N$640</f>
        <v>6.047610766109905</v>
      </c>
      <c r="O647" s="35">
        <f>+O653/O$640</f>
        <v>5.1612590616940208</v>
      </c>
      <c r="P647" s="36">
        <f>(SUM(B647:N647)-MAX(B647:N647)-MIN(B647:N647))/(COUNTA(B647:N647)-2)</f>
        <v>8.5863867738146222</v>
      </c>
      <c r="Q647" s="37" t="s">
        <v>87</v>
      </c>
    </row>
    <row r="648" spans="1:18" x14ac:dyDescent="0.3">
      <c r="B648" s="33">
        <f t="shared" ref="B648:M648" si="207">+B653/B$641</f>
        <v>14.28271224554913</v>
      </c>
      <c r="C648" s="33">
        <f t="shared" si="207"/>
        <v>14.6755385622068</v>
      </c>
      <c r="D648" s="34">
        <f t="shared" si="207"/>
        <v>21.828867065190881</v>
      </c>
      <c r="E648" s="33">
        <f t="shared" si="207"/>
        <v>24.63094380404441</v>
      </c>
      <c r="F648" s="34">
        <f t="shared" si="207"/>
        <v>29.320259754169047</v>
      </c>
      <c r="G648" s="33">
        <f t="shared" si="207"/>
        <v>34.926719570857543</v>
      </c>
      <c r="H648" s="34">
        <f t="shared" si="207"/>
        <v>38.291418905177458</v>
      </c>
      <c r="I648" s="33">
        <f t="shared" si="207"/>
        <v>29.497963862711782</v>
      </c>
      <c r="J648" s="34">
        <f t="shared" si="207"/>
        <v>27.932421880326167</v>
      </c>
      <c r="K648" s="33">
        <f t="shared" si="207"/>
        <v>28.827833261878194</v>
      </c>
      <c r="L648" s="34">
        <f t="shared" si="207"/>
        <v>32.139553461476389</v>
      </c>
      <c r="M648" s="33">
        <f t="shared" si="207"/>
        <v>31.913788676015265</v>
      </c>
      <c r="N648" s="35">
        <f>+N653/N$641</f>
        <v>36.339838015790036</v>
      </c>
      <c r="O648" s="35">
        <f>+O653/O$641</f>
        <v>49.468225198485598</v>
      </c>
      <c r="P648" s="36">
        <f>(SUM(B648:N648)-MAX(B648:N648)-MIN(B648:N648))/(COUNTA(B648:N648)-2)</f>
        <v>28.366702537696952</v>
      </c>
      <c r="Q648" s="37" t="s">
        <v>88</v>
      </c>
    </row>
    <row r="649" spans="1:18" x14ac:dyDescent="0.3">
      <c r="B649" s="33">
        <f t="shared" ref="B649:N649" si="208">+(B646+B432-B354-B360)/B559</f>
        <v>5.3065748561865309</v>
      </c>
      <c r="C649" s="33">
        <f t="shared" si="208"/>
        <v>6.1874327866368821</v>
      </c>
      <c r="D649" s="34">
        <f t="shared" si="208"/>
        <v>10.205629753289681</v>
      </c>
      <c r="E649" s="33">
        <f t="shared" si="208"/>
        <v>12.424466200624419</v>
      </c>
      <c r="F649" s="34">
        <f t="shared" si="208"/>
        <v>17.001813136993675</v>
      </c>
      <c r="G649" s="33">
        <f t="shared" si="208"/>
        <v>26.66830575036095</v>
      </c>
      <c r="H649" s="34">
        <f t="shared" si="208"/>
        <v>21.285687273372847</v>
      </c>
      <c r="I649" s="33">
        <f t="shared" si="208"/>
        <v>17.457279731802814</v>
      </c>
      <c r="J649" s="34">
        <f t="shared" si="208"/>
        <v>16.92335501022022</v>
      </c>
      <c r="K649" s="33">
        <f t="shared" si="208"/>
        <v>17.390661364548691</v>
      </c>
      <c r="L649" s="34">
        <f t="shared" si="208"/>
        <v>18.618066624181477</v>
      </c>
      <c r="M649" s="33">
        <f t="shared" si="208"/>
        <v>18.678937280805759</v>
      </c>
      <c r="N649" s="35">
        <f t="shared" si="208"/>
        <v>16.353606737927571</v>
      </c>
      <c r="O649" s="35">
        <f t="shared" ref="O649" si="209">+(O646+O432-O354-O360)/O559</f>
        <v>16.117976395475981</v>
      </c>
      <c r="P649" s="36">
        <f>(SUM(B649:N649)-MAX(B649:N649)-MIN(B649:N649))/(COUNTA(B649:N649)-2)</f>
        <v>15.684266900036731</v>
      </c>
      <c r="Q649" s="37" t="s">
        <v>89</v>
      </c>
    </row>
    <row r="650" spans="1:18" x14ac:dyDescent="0.3">
      <c r="B650" s="33">
        <f t="shared" ref="B650:N650" si="210">B646/B465</f>
        <v>0.38002039043155122</v>
      </c>
      <c r="C650" s="33">
        <f t="shared" si="210"/>
        <v>0.65192511159906363</v>
      </c>
      <c r="D650" s="34">
        <f t="shared" si="210"/>
        <v>1.0778194286610825</v>
      </c>
      <c r="E650" s="33">
        <f t="shared" si="210"/>
        <v>1.2695297574222846</v>
      </c>
      <c r="F650" s="34">
        <f t="shared" si="210"/>
        <v>1.7127742024429264</v>
      </c>
      <c r="G650" s="33">
        <f t="shared" si="210"/>
        <v>1.3516048767471804</v>
      </c>
      <c r="H650" s="34">
        <f t="shared" si="210"/>
        <v>1.0874131026827381</v>
      </c>
      <c r="I650" s="33">
        <f t="shared" si="210"/>
        <v>1.0300838340079268</v>
      </c>
      <c r="J650" s="34">
        <f t="shared" si="210"/>
        <v>1.071549583609624</v>
      </c>
      <c r="K650" s="33">
        <f t="shared" si="210"/>
        <v>1.2182839820527516</v>
      </c>
      <c r="L650" s="34">
        <f t="shared" si="210"/>
        <v>1.3227142629761763</v>
      </c>
      <c r="M650" s="33">
        <f t="shared" si="210"/>
        <v>1.2941373495207411</v>
      </c>
      <c r="N650" s="35">
        <f t="shared" si="210"/>
        <v>1.1127147173286112</v>
      </c>
      <c r="O650" s="35">
        <f t="shared" ref="O650" si="211">O646/O465</f>
        <v>1.0001715697111184</v>
      </c>
      <c r="P650" s="36">
        <f>(SUM(B650:N650)-MAX(B650:N650)-MIN(B650:N650))/(COUNTA(B650:N650)-2)</f>
        <v>1.1352523642371073</v>
      </c>
      <c r="Q650" s="37" t="s">
        <v>90</v>
      </c>
    </row>
    <row r="651" spans="1:18" s="16" customFormat="1" ht="14.25" x14ac:dyDescent="0.2">
      <c r="A651" s="111"/>
      <c r="B651" s="38">
        <v>6.2</v>
      </c>
      <c r="C651" s="38">
        <v>12.5</v>
      </c>
      <c r="D651" s="39">
        <v>22.625</v>
      </c>
      <c r="E651" s="38">
        <v>26.75</v>
      </c>
      <c r="F651" s="39">
        <v>47.25</v>
      </c>
      <c r="G651" s="38">
        <v>52</v>
      </c>
      <c r="H651" s="39">
        <v>48.25</v>
      </c>
      <c r="I651" s="38">
        <v>51.75</v>
      </c>
      <c r="J651" s="39">
        <v>64</v>
      </c>
      <c r="K651" s="38">
        <v>78.25</v>
      </c>
      <c r="L651" s="39">
        <v>90</v>
      </c>
      <c r="M651" s="38">
        <v>88.25</v>
      </c>
      <c r="N651" s="40">
        <v>76</v>
      </c>
      <c r="O651" s="40">
        <v>76</v>
      </c>
      <c r="P651" s="32"/>
      <c r="Q651" s="41" t="s">
        <v>91</v>
      </c>
    </row>
    <row r="652" spans="1:18" s="82" customFormat="1" ht="14.25" x14ac:dyDescent="0.2">
      <c r="A652" s="112"/>
      <c r="B652" s="42">
        <v>3.5</v>
      </c>
      <c r="C652" s="42">
        <v>5.45</v>
      </c>
      <c r="D652" s="43">
        <v>11.2</v>
      </c>
      <c r="E652" s="42">
        <v>16</v>
      </c>
      <c r="F652" s="43">
        <v>25.875</v>
      </c>
      <c r="G652" s="42">
        <v>32</v>
      </c>
      <c r="H652" s="43">
        <v>38</v>
      </c>
      <c r="I652" s="42">
        <v>37.5</v>
      </c>
      <c r="J652" s="43">
        <v>39</v>
      </c>
      <c r="K652" s="42">
        <v>57.5</v>
      </c>
      <c r="L652" s="43">
        <v>61.5</v>
      </c>
      <c r="M652" s="42">
        <v>68.75</v>
      </c>
      <c r="N652" s="44">
        <v>53.5</v>
      </c>
      <c r="O652" s="44">
        <v>53.5</v>
      </c>
      <c r="P652" s="45"/>
      <c r="Q652" s="46" t="s">
        <v>92</v>
      </c>
    </row>
    <row r="653" spans="1:18" s="3" customFormat="1" ht="14.25" x14ac:dyDescent="0.2">
      <c r="A653" s="113"/>
      <c r="B653" s="47">
        <v>5.2491849366169854</v>
      </c>
      <c r="C653" s="47">
        <v>8.1554616495149972</v>
      </c>
      <c r="D653" s="48">
        <v>16.192163216643618</v>
      </c>
      <c r="E653" s="47">
        <v>21.956111427822005</v>
      </c>
      <c r="F653" s="48">
        <v>35.979110818001651</v>
      </c>
      <c r="G653" s="47">
        <v>40.968307016663573</v>
      </c>
      <c r="H653" s="48">
        <v>43.307963477590924</v>
      </c>
      <c r="I653" s="47">
        <v>44.929326180233147</v>
      </c>
      <c r="J653" s="48">
        <v>51.854621941617118</v>
      </c>
      <c r="K653" s="47">
        <v>63.886186878030081</v>
      </c>
      <c r="L653" s="48">
        <v>74.881668222146772</v>
      </c>
      <c r="M653" s="47">
        <v>79.377094553269586</v>
      </c>
      <c r="N653" s="49">
        <v>65.14</v>
      </c>
      <c r="O653" s="49">
        <f>VLOOKUP($R653,Price!$A:$E,5,FALSE)</f>
        <v>57.25</v>
      </c>
      <c r="P653" s="32"/>
      <c r="Q653" s="37" t="s">
        <v>93</v>
      </c>
      <c r="R653" s="3" t="s">
        <v>689</v>
      </c>
    </row>
    <row r="654" spans="1:18" x14ac:dyDescent="0.3">
      <c r="B654" s="213" t="s">
        <v>95</v>
      </c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4"/>
      <c r="N654" s="214"/>
      <c r="O654" s="156"/>
      <c r="P654" s="50"/>
      <c r="Q654" s="51"/>
    </row>
    <row r="655" spans="1:18" x14ac:dyDescent="0.3">
      <c r="B655" s="52"/>
      <c r="C655" s="53">
        <f t="shared" ref="C655:N655" si="212">365/(C465/((C366+B366)/2))</f>
        <v>2.3861428276246461</v>
      </c>
      <c r="D655" s="53">
        <f t="shared" si="212"/>
        <v>2.9078194981895558</v>
      </c>
      <c r="E655" s="53">
        <f t="shared" si="212"/>
        <v>2.5867943830496682</v>
      </c>
      <c r="F655" s="53">
        <f t="shared" si="212"/>
        <v>2.7711338218400168</v>
      </c>
      <c r="G655" s="53">
        <f t="shared" si="212"/>
        <v>2.8910894555574083</v>
      </c>
      <c r="H655" s="53">
        <f t="shared" si="212"/>
        <v>2.6232207634885265</v>
      </c>
      <c r="I655" s="53">
        <f t="shared" si="212"/>
        <v>2.6111748983877736</v>
      </c>
      <c r="J655" s="53">
        <f t="shared" si="212"/>
        <v>2.6070192145952049</v>
      </c>
      <c r="K655" s="53">
        <f t="shared" si="212"/>
        <v>4.5073432972271776</v>
      </c>
      <c r="L655" s="53">
        <f t="shared" si="212"/>
        <v>6.3729722620246303</v>
      </c>
      <c r="M655" s="53">
        <f t="shared" si="212"/>
        <v>6.2578696467509021</v>
      </c>
      <c r="N655" s="54">
        <f t="shared" si="212"/>
        <v>6.3420589459298489</v>
      </c>
      <c r="O655" s="54">
        <f>365/(O465/((O366+N366)/2))</f>
        <v>6.0474529563173025</v>
      </c>
      <c r="P655" s="50"/>
      <c r="Q655" s="51" t="s">
        <v>96</v>
      </c>
    </row>
    <row r="656" spans="1:18" x14ac:dyDescent="0.3">
      <c r="B656" s="52"/>
      <c r="C656" s="53">
        <f t="shared" ref="C656:N656" si="213">365/(C503/((C372+B372)/2))</f>
        <v>25.028676892524928</v>
      </c>
      <c r="D656" s="53">
        <f t="shared" si="213"/>
        <v>22.929330652484083</v>
      </c>
      <c r="E656" s="53">
        <f t="shared" si="213"/>
        <v>23.674454699407775</v>
      </c>
      <c r="F656" s="53">
        <f t="shared" si="213"/>
        <v>23.176146934352978</v>
      </c>
      <c r="G656" s="53">
        <f t="shared" si="213"/>
        <v>25.179419693117286</v>
      </c>
      <c r="H656" s="53">
        <f t="shared" si="213"/>
        <v>27.288429393145368</v>
      </c>
      <c r="I656" s="53">
        <f t="shared" si="213"/>
        <v>28.126131644352125</v>
      </c>
      <c r="J656" s="53">
        <f t="shared" si="213"/>
        <v>27.817448364823537</v>
      </c>
      <c r="K656" s="53">
        <f t="shared" si="213"/>
        <v>26.966354149096965</v>
      </c>
      <c r="L656" s="53">
        <f t="shared" si="213"/>
        <v>26.289544315359318</v>
      </c>
      <c r="M656" s="53">
        <f t="shared" si="213"/>
        <v>26.169703083835955</v>
      </c>
      <c r="N656" s="54">
        <f t="shared" si="213"/>
        <v>28.109933194479389</v>
      </c>
      <c r="O656" s="54">
        <f>365/(O503/((O372+N372)/2))</f>
        <v>28.182161882720482</v>
      </c>
      <c r="P656" s="50"/>
      <c r="Q656" s="51" t="s">
        <v>97</v>
      </c>
    </row>
    <row r="657" spans="1:17" x14ac:dyDescent="0.3">
      <c r="B657" s="52"/>
      <c r="C657" s="53">
        <f t="shared" ref="C657:N657" si="214">365/(C503/((C408+B408)/2))</f>
        <v>81.461275622394737</v>
      </c>
      <c r="D657" s="53">
        <f t="shared" si="214"/>
        <v>75.339323174649721</v>
      </c>
      <c r="E657" s="53">
        <f t="shared" si="214"/>
        <v>71.8455959728539</v>
      </c>
      <c r="F657" s="53">
        <f t="shared" si="214"/>
        <v>76.532634222028662</v>
      </c>
      <c r="G657" s="53">
        <f t="shared" si="214"/>
        <v>79.759970990630123</v>
      </c>
      <c r="H657" s="53">
        <f t="shared" si="214"/>
        <v>78.164015694677104</v>
      </c>
      <c r="I657" s="53">
        <f t="shared" si="214"/>
        <v>76.863939540786077</v>
      </c>
      <c r="J657" s="53">
        <f t="shared" si="214"/>
        <v>73.211770176790182</v>
      </c>
      <c r="K657" s="53">
        <f t="shared" si="214"/>
        <v>79.19465073412934</v>
      </c>
      <c r="L657" s="53">
        <f t="shared" si="214"/>
        <v>84.703661648891185</v>
      </c>
      <c r="M657" s="53">
        <f t="shared" si="214"/>
        <v>80.67291249181477</v>
      </c>
      <c r="N657" s="54">
        <f t="shared" si="214"/>
        <v>80.526273429993196</v>
      </c>
      <c r="O657" s="54">
        <f>365/(O503/((O408+N408)/2))</f>
        <v>76.022912079813395</v>
      </c>
      <c r="P657" s="50"/>
      <c r="Q657" s="51" t="s">
        <v>98</v>
      </c>
    </row>
    <row r="658" spans="1:17" x14ac:dyDescent="0.3">
      <c r="B658" s="55"/>
      <c r="C658" s="56">
        <f t="shared" ref="C658:M658" si="215">C656+C655-C657</f>
        <v>-54.046455902245164</v>
      </c>
      <c r="D658" s="56">
        <f t="shared" si="215"/>
        <v>-49.502173023976084</v>
      </c>
      <c r="E658" s="56">
        <f t="shared" si="215"/>
        <v>-45.584346890396461</v>
      </c>
      <c r="F658" s="56">
        <f t="shared" si="215"/>
        <v>-50.585353465835666</v>
      </c>
      <c r="G658" s="56">
        <f t="shared" si="215"/>
        <v>-51.689461841955428</v>
      </c>
      <c r="H658" s="56">
        <f t="shared" si="215"/>
        <v>-48.252365538043207</v>
      </c>
      <c r="I658" s="56">
        <f t="shared" si="215"/>
        <v>-46.126632998046176</v>
      </c>
      <c r="J658" s="56">
        <f t="shared" si="215"/>
        <v>-42.787302597371436</v>
      </c>
      <c r="K658" s="56">
        <f t="shared" si="215"/>
        <v>-47.720953287805202</v>
      </c>
      <c r="L658" s="56">
        <f t="shared" si="215"/>
        <v>-52.041145071507238</v>
      </c>
      <c r="M658" s="56">
        <f t="shared" si="215"/>
        <v>-48.24533976122791</v>
      </c>
      <c r="N658" s="57">
        <f>N656+N655-N657</f>
        <v>-46.074281289583958</v>
      </c>
      <c r="O658" s="57">
        <f>O656+O655-O657</f>
        <v>-41.793297240775608</v>
      </c>
      <c r="P658" s="50"/>
      <c r="Q658" s="51" t="s">
        <v>99</v>
      </c>
    </row>
    <row r="659" spans="1:17" x14ac:dyDescent="0.3">
      <c r="B659" s="215" t="s">
        <v>100</v>
      </c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157"/>
      <c r="P659" s="29"/>
      <c r="Q659" s="100"/>
    </row>
    <row r="660" spans="1:17" x14ac:dyDescent="0.3">
      <c r="B660" s="114"/>
      <c r="C660" s="115">
        <f t="shared" ref="C660:I660" si="216">+C648/C642/100</f>
        <v>0.28658966763324117</v>
      </c>
      <c r="D660" s="114">
        <f t="shared" si="216"/>
        <v>0.65197940666992349</v>
      </c>
      <c r="E660" s="115">
        <f t="shared" si="216"/>
        <v>1.2210896274952863</v>
      </c>
      <c r="F660" s="114">
        <f t="shared" si="216"/>
        <v>0.77854866286889379</v>
      </c>
      <c r="G660" s="115">
        <f t="shared" si="216"/>
        <v>-7.9179728443428408</v>
      </c>
      <c r="H660" s="114">
        <f t="shared" si="216"/>
        <v>-10.701870313991362</v>
      </c>
      <c r="I660" s="115">
        <f t="shared" si="216"/>
        <v>0.85081563845278008</v>
      </c>
      <c r="J660" s="114">
        <f t="shared" ref="J660:N660" si="217">+J648/J642/100</f>
        <v>1.2764786391358494</v>
      </c>
      <c r="K660" s="115">
        <f t="shared" si="217"/>
        <v>1.487831134722275</v>
      </c>
      <c r="L660" s="114">
        <f t="shared" si="217"/>
        <v>6.2608715861720681</v>
      </c>
      <c r="M660" s="115">
        <f t="shared" si="217"/>
        <v>4.7256838598853985</v>
      </c>
      <c r="N660" s="116">
        <f t="shared" si="217"/>
        <v>-1.3010531887033028</v>
      </c>
      <c r="O660" s="116">
        <f t="shared" ref="O660" si="218">+O648/O642/100</f>
        <v>-1.3959525046342167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20"/>
      <c r="P661" s="31"/>
      <c r="Q661" s="102" t="s">
        <v>102</v>
      </c>
    </row>
    <row r="662" spans="1:17" x14ac:dyDescent="0.3">
      <c r="B662" s="58">
        <f t="shared" ref="B662:O662" si="219">($P647-B647)/$P647</f>
        <v>0.67191481271677178</v>
      </c>
      <c r="C662" s="59">
        <f t="shared" si="219"/>
        <v>0.54471086966581972</v>
      </c>
      <c r="D662" s="58">
        <f t="shared" si="219"/>
        <v>4.5922564997612311E-2</v>
      </c>
      <c r="E662" s="59">
        <f t="shared" si="219"/>
        <v>-6.8864469650623886E-2</v>
      </c>
      <c r="F662" s="58">
        <f t="shared" si="219"/>
        <v>-0.40748479550307631</v>
      </c>
      <c r="G662" s="59">
        <f t="shared" si="219"/>
        <v>-0.48921975525457639</v>
      </c>
      <c r="H662" s="58">
        <f t="shared" si="219"/>
        <v>-0.47191884945774831</v>
      </c>
      <c r="I662" s="59">
        <f t="shared" si="219"/>
        <v>-0.25852441713588603</v>
      </c>
      <c r="J662" s="58">
        <f t="shared" si="219"/>
        <v>1.7133799244071359E-2</v>
      </c>
      <c r="K662" s="59">
        <f t="shared" si="219"/>
        <v>0.11276627131843425</v>
      </c>
      <c r="L662" s="58">
        <f t="shared" si="219"/>
        <v>7.6498122512083738E-2</v>
      </c>
      <c r="M662" s="59">
        <f t="shared" si="219"/>
        <v>0.1140863584080071</v>
      </c>
      <c r="N662" s="60">
        <f t="shared" si="219"/>
        <v>0.29567454560130774</v>
      </c>
      <c r="O662" s="60">
        <f t="shared" si="219"/>
        <v>0.39890209960795192</v>
      </c>
      <c r="P662" s="32"/>
      <c r="Q662" s="61" t="s">
        <v>103</v>
      </c>
    </row>
    <row r="663" spans="1:17" x14ac:dyDescent="0.3">
      <c r="B663" s="58">
        <f t="shared" ref="B663:O663" si="220">($P648-B648)/$P648</f>
        <v>0.49649726729539284</v>
      </c>
      <c r="C663" s="59">
        <f t="shared" si="220"/>
        <v>0.48264911853239734</v>
      </c>
      <c r="D663" s="58">
        <f t="shared" si="220"/>
        <v>0.23047569465706633</v>
      </c>
      <c r="E663" s="59">
        <f t="shared" si="220"/>
        <v>0.1316952059791946</v>
      </c>
      <c r="F663" s="58">
        <f t="shared" si="220"/>
        <v>-3.3615370528347392E-2</v>
      </c>
      <c r="G663" s="59">
        <f t="shared" si="220"/>
        <v>-0.23125765232821413</v>
      </c>
      <c r="H663" s="58">
        <f t="shared" si="220"/>
        <v>-0.34987204996038568</v>
      </c>
      <c r="I663" s="59">
        <f t="shared" si="220"/>
        <v>-3.9879902273148554E-2</v>
      </c>
      <c r="J663" s="58">
        <f t="shared" si="220"/>
        <v>1.5309522028288709E-2</v>
      </c>
      <c r="K663" s="59">
        <f t="shared" si="220"/>
        <v>-1.6256056676606599E-2</v>
      </c>
      <c r="L663" s="58">
        <f t="shared" si="220"/>
        <v>-0.13300280209748161</v>
      </c>
      <c r="M663" s="59">
        <f t="shared" si="220"/>
        <v>-0.12504400656384138</v>
      </c>
      <c r="N663" s="60">
        <f t="shared" si="220"/>
        <v>-0.28107375072930879</v>
      </c>
      <c r="O663" s="60">
        <f t="shared" si="220"/>
        <v>-0.74388352445077133</v>
      </c>
      <c r="P663" s="32"/>
      <c r="Q663" s="61" t="s">
        <v>104</v>
      </c>
    </row>
    <row r="664" spans="1:17" x14ac:dyDescent="0.3">
      <c r="B664" s="58">
        <f t="shared" ref="B664:O664" si="221">($P649-B649)/$P649</f>
        <v>0.66166255075816749</v>
      </c>
      <c r="C664" s="59">
        <f t="shared" si="221"/>
        <v>0.60550066980673534</v>
      </c>
      <c r="D664" s="58">
        <f t="shared" si="221"/>
        <v>0.34930782430986423</v>
      </c>
      <c r="E664" s="59">
        <f t="shared" si="221"/>
        <v>0.20783889487398849</v>
      </c>
      <c r="F664" s="58">
        <f t="shared" si="221"/>
        <v>-8.4004323909704651E-2</v>
      </c>
      <c r="G664" s="59">
        <f t="shared" si="221"/>
        <v>-0.70032210751900026</v>
      </c>
      <c r="H664" s="58">
        <f t="shared" si="221"/>
        <v>-0.35713625692782613</v>
      </c>
      <c r="I664" s="59">
        <f t="shared" si="221"/>
        <v>-0.1130440359798985</v>
      </c>
      <c r="J664" s="58">
        <f t="shared" si="221"/>
        <v>-7.9001978102055115E-2</v>
      </c>
      <c r="K664" s="59">
        <f t="shared" si="221"/>
        <v>-0.10879657145518001</v>
      </c>
      <c r="L664" s="58">
        <f t="shared" si="221"/>
        <v>-0.18705367250144639</v>
      </c>
      <c r="M664" s="59">
        <f t="shared" si="221"/>
        <v>-0.19093467357164234</v>
      </c>
      <c r="N664" s="60">
        <f t="shared" si="221"/>
        <v>-4.2675876542834952E-2</v>
      </c>
      <c r="O664" s="60">
        <f t="shared" si="221"/>
        <v>-2.7652519445345268E-2</v>
      </c>
      <c r="P664" s="32"/>
      <c r="Q664" s="61" t="s">
        <v>105</v>
      </c>
    </row>
    <row r="665" spans="1:17" x14ac:dyDescent="0.3">
      <c r="B665" s="58">
        <f t="shared" ref="B665:O665" si="222">($P650-B650)/$P650</f>
        <v>0.66525470247584473</v>
      </c>
      <c r="C665" s="59">
        <f t="shared" si="222"/>
        <v>0.4257443259876767</v>
      </c>
      <c r="D665" s="58">
        <f t="shared" si="222"/>
        <v>5.05904566995726E-2</v>
      </c>
      <c r="E665" s="59">
        <f t="shared" si="222"/>
        <v>-0.11827977409711193</v>
      </c>
      <c r="F665" s="58">
        <f t="shared" si="222"/>
        <v>-0.50871670158900339</v>
      </c>
      <c r="G665" s="59">
        <f t="shared" si="222"/>
        <v>-0.19057657955679541</v>
      </c>
      <c r="H665" s="58">
        <f t="shared" si="222"/>
        <v>4.2139759459137838E-2</v>
      </c>
      <c r="I665" s="59">
        <f t="shared" si="222"/>
        <v>9.2638899985778955E-2</v>
      </c>
      <c r="J665" s="58">
        <f t="shared" si="222"/>
        <v>5.6113321261648891E-2</v>
      </c>
      <c r="K665" s="59">
        <f t="shared" si="222"/>
        <v>-7.3139348070366497E-2</v>
      </c>
      <c r="L665" s="58">
        <f t="shared" si="222"/>
        <v>-0.16512795273061948</v>
      </c>
      <c r="M665" s="59">
        <f t="shared" si="222"/>
        <v>-0.13995565240721164</v>
      </c>
      <c r="N665" s="60">
        <f t="shared" si="222"/>
        <v>1.9852543468289973E-2</v>
      </c>
      <c r="O665" s="60">
        <f t="shared" si="222"/>
        <v>0.11898745933620102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>
        <f>N661/N653-1</f>
        <v>-1</v>
      </c>
      <c r="O666" s="109">
        <f>O661/O653-1</f>
        <v>-1</v>
      </c>
      <c r="P666" s="29"/>
      <c r="Q666" s="110" t="s">
        <v>107</v>
      </c>
    </row>
    <row r="667" spans="1:17" x14ac:dyDescent="0.3">
      <c r="B667" s="121">
        <f t="shared" ref="B667:M667" si="223">AVERAGE(B662:B666)</f>
        <v>0.6238323333115442</v>
      </c>
      <c r="C667" s="122">
        <f t="shared" si="223"/>
        <v>0.51465124599815726</v>
      </c>
      <c r="D667" s="121">
        <f t="shared" si="223"/>
        <v>0.16907413516602887</v>
      </c>
      <c r="E667" s="122">
        <f t="shared" si="223"/>
        <v>3.809746427636182E-2</v>
      </c>
      <c r="F667" s="121">
        <f t="shared" si="223"/>
        <v>-0.25845529788253296</v>
      </c>
      <c r="G667" s="122">
        <f t="shared" si="223"/>
        <v>-0.40284402366464656</v>
      </c>
      <c r="H667" s="121">
        <f t="shared" si="223"/>
        <v>-0.28419684922170552</v>
      </c>
      <c r="I667" s="122">
        <f t="shared" si="223"/>
        <v>-7.9702363850788521E-2</v>
      </c>
      <c r="J667" s="62">
        <f t="shared" si="223"/>
        <v>2.3886661079884613E-3</v>
      </c>
      <c r="K667" s="63">
        <f t="shared" si="223"/>
        <v>-2.1356426220929713E-2</v>
      </c>
      <c r="L667" s="62">
        <f t="shared" si="223"/>
        <v>-0.10217157620436593</v>
      </c>
      <c r="M667" s="63">
        <f t="shared" si="223"/>
        <v>-8.5461993533672065E-2</v>
      </c>
      <c r="N667" s="64">
        <f>AVERAGE(N662:N666)</f>
        <v>-0.2016445076405092</v>
      </c>
      <c r="O667" s="64">
        <f>AVERAGE(O662:O666)</f>
        <v>-0.25072929699039276</v>
      </c>
      <c r="P667" s="32"/>
      <c r="Q667" s="61" t="s">
        <v>108</v>
      </c>
    </row>
    <row r="668" spans="1:17" x14ac:dyDescent="0.3">
      <c r="B668" s="217" t="s">
        <v>109</v>
      </c>
      <c r="C668" s="218"/>
      <c r="D668" s="218"/>
      <c r="E668" s="218"/>
      <c r="F668" s="218"/>
      <c r="G668" s="218"/>
      <c r="H668" s="218"/>
      <c r="I668" s="218"/>
      <c r="J668" s="218"/>
      <c r="K668" s="218"/>
      <c r="L668" s="218"/>
      <c r="M668" s="218"/>
      <c r="N668" s="218"/>
      <c r="O668" s="158"/>
      <c r="P668" s="29"/>
      <c r="Q668" s="100"/>
    </row>
    <row r="669" spans="1:17" s="3" customFormat="1" ht="14.25" x14ac:dyDescent="0.2">
      <c r="B669" s="65"/>
      <c r="C669" s="66">
        <f>+B$643+B669</f>
        <v>0.3</v>
      </c>
      <c r="D669" s="66">
        <f t="shared" ref="D669:N669" si="224">+C$643+C669</f>
        <v>0.7</v>
      </c>
      <c r="E669" s="66">
        <f t="shared" si="224"/>
        <v>1.4</v>
      </c>
      <c r="F669" s="66">
        <f t="shared" si="224"/>
        <v>2.65</v>
      </c>
      <c r="G669" s="66">
        <f t="shared" si="224"/>
        <v>3.55</v>
      </c>
      <c r="H669" s="66">
        <f t="shared" si="224"/>
        <v>4.45</v>
      </c>
      <c r="I669" s="66">
        <f t="shared" si="224"/>
        <v>5.25</v>
      </c>
      <c r="J669" s="66">
        <f t="shared" si="224"/>
        <v>6.15</v>
      </c>
      <c r="K669" s="66">
        <f t="shared" si="224"/>
        <v>7.15</v>
      </c>
      <c r="L669" s="66">
        <f t="shared" si="224"/>
        <v>8.25</v>
      </c>
      <c r="M669" s="66">
        <f t="shared" si="224"/>
        <v>9.4499999999999993</v>
      </c>
      <c r="N669" s="67">
        <f t="shared" si="224"/>
        <v>10.7</v>
      </c>
      <c r="O669" s="67">
        <f>+N$643+N669</f>
        <v>11.6</v>
      </c>
      <c r="P669" s="32"/>
      <c r="Q669" s="37" t="s">
        <v>110</v>
      </c>
    </row>
    <row r="670" spans="1:17" s="3" customFormat="1" ht="14.25" x14ac:dyDescent="0.2">
      <c r="B670" s="68">
        <f>+B$653+B669</f>
        <v>5.2491849366169854</v>
      </c>
      <c r="C670" s="69">
        <f t="shared" ref="C670:N670" si="225">+C$653+C669</f>
        <v>8.4554616495149979</v>
      </c>
      <c r="D670" s="69">
        <f t="shared" si="225"/>
        <v>16.892163216643617</v>
      </c>
      <c r="E670" s="69">
        <f t="shared" si="225"/>
        <v>23.356111427822004</v>
      </c>
      <c r="F670" s="69">
        <f t="shared" si="225"/>
        <v>38.629110818001649</v>
      </c>
      <c r="G670" s="69">
        <f t="shared" si="225"/>
        <v>44.51830701666357</v>
      </c>
      <c r="H670" s="69">
        <f t="shared" si="225"/>
        <v>47.757963477590927</v>
      </c>
      <c r="I670" s="69">
        <f t="shared" si="225"/>
        <v>50.179326180233147</v>
      </c>
      <c r="J670" s="69">
        <f t="shared" si="225"/>
        <v>58.004621941617117</v>
      </c>
      <c r="K670" s="69">
        <f t="shared" si="225"/>
        <v>71.03618687803008</v>
      </c>
      <c r="L670" s="69">
        <f t="shared" si="225"/>
        <v>83.131668222146772</v>
      </c>
      <c r="M670" s="69">
        <f t="shared" si="225"/>
        <v>88.827094553269589</v>
      </c>
      <c r="N670" s="70">
        <f t="shared" si="225"/>
        <v>75.84</v>
      </c>
      <c r="O670" s="70">
        <f t="shared" ref="O670" si="226">+O$653+O669</f>
        <v>68.849999999999994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>
        <f>+N670/B670-1</f>
        <v>13.447957333520364</v>
      </c>
      <c r="O671" s="72">
        <f>+O670/C670-1</f>
        <v>7.1426659896150326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>
        <f>RATE(C$348-$B$348,,-$B670,C670)</f>
        <v>0.61081420289306954</v>
      </c>
      <c r="D672" s="76">
        <f t="shared" ref="D672:N672" si="227">RATE(D$348-$B$348,,-$B670,D670)</f>
        <v>0.79389367073685213</v>
      </c>
      <c r="E672" s="76">
        <f t="shared" si="227"/>
        <v>0.64476133561168381</v>
      </c>
      <c r="F672" s="76">
        <f t="shared" si="227"/>
        <v>0.64704592696150798</v>
      </c>
      <c r="G672" s="76">
        <f t="shared" si="227"/>
        <v>0.53351967829334057</v>
      </c>
      <c r="H672" s="76">
        <f t="shared" si="227"/>
        <v>0.44485962113084365</v>
      </c>
      <c r="I672" s="76">
        <f t="shared" si="227"/>
        <v>0.38058086647367179</v>
      </c>
      <c r="J672" s="76">
        <f t="shared" si="227"/>
        <v>0.35027224516553751</v>
      </c>
      <c r="K672" s="76">
        <f t="shared" si="227"/>
        <v>0.33570254022908108</v>
      </c>
      <c r="L672" s="76">
        <f t="shared" si="227"/>
        <v>0.31815797701067056</v>
      </c>
      <c r="M672" s="76">
        <f t="shared" si="227"/>
        <v>0.29323544267235696</v>
      </c>
      <c r="N672" s="77">
        <f t="shared" si="227"/>
        <v>0.24925339261967563</v>
      </c>
      <c r="O672" s="77">
        <f t="shared" ref="O672" si="228">RATE(O$348-$B$348,,-$B670,O670)</f>
        <v>0.21894902382708242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229">+C$643+C673</f>
        <v>0.4</v>
      </c>
      <c r="E673" s="66">
        <f t="shared" si="229"/>
        <v>1.1000000000000001</v>
      </c>
      <c r="F673" s="66">
        <f t="shared" si="229"/>
        <v>2.35</v>
      </c>
      <c r="G673" s="66">
        <f t="shared" si="229"/>
        <v>3.25</v>
      </c>
      <c r="H673" s="66">
        <f t="shared" si="229"/>
        <v>4.1500000000000004</v>
      </c>
      <c r="I673" s="66">
        <f t="shared" si="229"/>
        <v>4.95</v>
      </c>
      <c r="J673" s="66">
        <f t="shared" si="229"/>
        <v>5.8500000000000005</v>
      </c>
      <c r="K673" s="66">
        <f t="shared" si="229"/>
        <v>6.8500000000000005</v>
      </c>
      <c r="L673" s="66">
        <f t="shared" si="229"/>
        <v>7.9500000000000011</v>
      </c>
      <c r="M673" s="66">
        <f t="shared" si="229"/>
        <v>9.15</v>
      </c>
      <c r="N673" s="67">
        <f t="shared" si="229"/>
        <v>10.4</v>
      </c>
      <c r="O673" s="67">
        <f>+N$643+N673</f>
        <v>11.3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N674" si="230">+C$653+C673</f>
        <v>8.1554616495149972</v>
      </c>
      <c r="D674" s="69">
        <f t="shared" si="230"/>
        <v>16.592163216643616</v>
      </c>
      <c r="E674" s="69">
        <f t="shared" si="230"/>
        <v>23.056111427822007</v>
      </c>
      <c r="F674" s="69">
        <f t="shared" si="230"/>
        <v>38.329110818001652</v>
      </c>
      <c r="G674" s="69">
        <f t="shared" si="230"/>
        <v>44.218307016663573</v>
      </c>
      <c r="H674" s="69">
        <f t="shared" si="230"/>
        <v>47.457963477590923</v>
      </c>
      <c r="I674" s="69">
        <f t="shared" si="230"/>
        <v>49.87932618023315</v>
      </c>
      <c r="J674" s="69">
        <f t="shared" si="230"/>
        <v>57.70462194161712</v>
      </c>
      <c r="K674" s="69">
        <f t="shared" si="230"/>
        <v>70.736186878030082</v>
      </c>
      <c r="L674" s="69">
        <f t="shared" si="230"/>
        <v>82.831668222146774</v>
      </c>
      <c r="M674" s="69">
        <f t="shared" si="230"/>
        <v>88.527094553269592</v>
      </c>
      <c r="N674" s="70">
        <f t="shared" si="230"/>
        <v>75.540000000000006</v>
      </c>
      <c r="O674" s="70">
        <f t="shared" ref="O674" si="231">+O$653+O673</f>
        <v>68.55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>
        <f>+N674/C674-1</f>
        <v>8.2625044720175165</v>
      </c>
      <c r="O675" s="72">
        <f>+O674/D674-1</f>
        <v>3.1314685195018708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>
        <f>RATE(D$348-$C$348,,-$C674,D674)</f>
        <v>1.034484855634181</v>
      </c>
      <c r="E676" s="76">
        <f t="shared" ref="E676:N676" si="232">RATE(E$348-$C$348,,-$C674,E674)</f>
        <v>0.68139114650638344</v>
      </c>
      <c r="F676" s="76">
        <f t="shared" si="232"/>
        <v>0.67504597456300908</v>
      </c>
      <c r="G676" s="76">
        <f t="shared" si="232"/>
        <v>0.52594327731752133</v>
      </c>
      <c r="H676" s="76">
        <f t="shared" si="232"/>
        <v>0.42223744804477514</v>
      </c>
      <c r="I676" s="76">
        <f t="shared" si="232"/>
        <v>0.35231750993439498</v>
      </c>
      <c r="J676" s="76">
        <f t="shared" si="232"/>
        <v>0.32249664390946181</v>
      </c>
      <c r="K676" s="76">
        <f t="shared" si="232"/>
        <v>0.31000857028235462</v>
      </c>
      <c r="L676" s="76">
        <f t="shared" si="232"/>
        <v>0.29378131036263799</v>
      </c>
      <c r="M676" s="76">
        <f t="shared" si="232"/>
        <v>0.26929557526968173</v>
      </c>
      <c r="N676" s="77">
        <f t="shared" si="232"/>
        <v>0.22429028358799755</v>
      </c>
      <c r="O676" s="77">
        <f t="shared" ref="O676" si="233">RATE(O$348-$C$348,,-$C674,O674)</f>
        <v>0.19411616020980341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234">+D$643+D677</f>
        <v>0.7</v>
      </c>
      <c r="F677" s="66">
        <f t="shared" si="234"/>
        <v>1.95</v>
      </c>
      <c r="G677" s="66">
        <f t="shared" si="234"/>
        <v>2.85</v>
      </c>
      <c r="H677" s="66">
        <f t="shared" si="234"/>
        <v>3.75</v>
      </c>
      <c r="I677" s="66">
        <f t="shared" si="234"/>
        <v>4.55</v>
      </c>
      <c r="J677" s="66">
        <f t="shared" si="234"/>
        <v>5.45</v>
      </c>
      <c r="K677" s="66">
        <f t="shared" si="234"/>
        <v>6.45</v>
      </c>
      <c r="L677" s="66">
        <f t="shared" si="234"/>
        <v>7.5500000000000007</v>
      </c>
      <c r="M677" s="66">
        <f t="shared" si="234"/>
        <v>8.75</v>
      </c>
      <c r="N677" s="67">
        <f t="shared" si="234"/>
        <v>10</v>
      </c>
      <c r="O677" s="67">
        <f>+N$643+N677</f>
        <v>10.9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N678" si="235">+D$653+D677</f>
        <v>16.192163216643618</v>
      </c>
      <c r="E678" s="69">
        <f t="shared" si="235"/>
        <v>22.656111427822005</v>
      </c>
      <c r="F678" s="69">
        <f t="shared" si="235"/>
        <v>37.929110818001654</v>
      </c>
      <c r="G678" s="69">
        <f t="shared" si="235"/>
        <v>43.818307016663574</v>
      </c>
      <c r="H678" s="69">
        <f t="shared" si="235"/>
        <v>47.057963477590924</v>
      </c>
      <c r="I678" s="69">
        <f t="shared" si="235"/>
        <v>49.479326180233144</v>
      </c>
      <c r="J678" s="69">
        <f t="shared" si="235"/>
        <v>57.304621941617121</v>
      </c>
      <c r="K678" s="69">
        <f t="shared" si="235"/>
        <v>70.336186878030077</v>
      </c>
      <c r="L678" s="69">
        <f t="shared" si="235"/>
        <v>82.431668222146769</v>
      </c>
      <c r="M678" s="69">
        <f t="shared" si="235"/>
        <v>88.127094553269586</v>
      </c>
      <c r="N678" s="70">
        <f t="shared" si="235"/>
        <v>75.14</v>
      </c>
      <c r="O678" s="70">
        <f t="shared" ref="O678" si="236">+O$653+O677</f>
        <v>68.150000000000006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>
        <f>+N678/D678-1</f>
        <v>3.6405164643328831</v>
      </c>
      <c r="O679" s="72">
        <f>+O678/E678-1</f>
        <v>2.0080183979105479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>
        <f>RATE(E$348-$D$348,,-$D678,E678)</f>
        <v>0.39920226375523549</v>
      </c>
      <c r="F680" s="76">
        <f t="shared" ref="F680:N680" si="237">RATE(F$348-$D$348,,-$D678,F678)</f>
        <v>0.53050197493982065</v>
      </c>
      <c r="G680" s="76">
        <f t="shared" si="237"/>
        <v>0.39353187506124004</v>
      </c>
      <c r="H680" s="76">
        <f t="shared" si="237"/>
        <v>0.30566590616328515</v>
      </c>
      <c r="I680" s="76">
        <f t="shared" si="237"/>
        <v>0.2503274928183965</v>
      </c>
      <c r="J680" s="76">
        <f t="shared" si="237"/>
        <v>0.23447072843299499</v>
      </c>
      <c r="K680" s="76">
        <f t="shared" si="237"/>
        <v>0.23345937334935229</v>
      </c>
      <c r="L680" s="76">
        <f t="shared" si="237"/>
        <v>0.2255997170395877</v>
      </c>
      <c r="M680" s="76">
        <f t="shared" si="237"/>
        <v>0.20713561764356639</v>
      </c>
      <c r="N680" s="77">
        <f t="shared" si="237"/>
        <v>0.16588746167969762</v>
      </c>
      <c r="O680" s="77">
        <f t="shared" ref="O680" si="238">RATE(O$348-$D$348,,-$D678,O678)</f>
        <v>0.13957236244008628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239">+E$643+E681</f>
        <v>1.25</v>
      </c>
      <c r="G681" s="66">
        <f t="shared" si="239"/>
        <v>2.15</v>
      </c>
      <c r="H681" s="66">
        <f t="shared" si="239"/>
        <v>3.05</v>
      </c>
      <c r="I681" s="66">
        <f t="shared" si="239"/>
        <v>3.8499999999999996</v>
      </c>
      <c r="J681" s="66">
        <f t="shared" si="239"/>
        <v>4.75</v>
      </c>
      <c r="K681" s="66">
        <f t="shared" si="239"/>
        <v>5.75</v>
      </c>
      <c r="L681" s="66">
        <f t="shared" si="239"/>
        <v>6.85</v>
      </c>
      <c r="M681" s="66">
        <f t="shared" si="239"/>
        <v>8.0499999999999989</v>
      </c>
      <c r="N681" s="67">
        <f t="shared" si="239"/>
        <v>9.2999999999999989</v>
      </c>
      <c r="O681" s="67">
        <f>+N$643+N681</f>
        <v>10.199999999999999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N682" si="240">+E$653+E681</f>
        <v>21.956111427822005</v>
      </c>
      <c r="F682" s="69">
        <f t="shared" si="240"/>
        <v>37.229110818001651</v>
      </c>
      <c r="G682" s="69">
        <f t="shared" si="240"/>
        <v>43.118307016663572</v>
      </c>
      <c r="H682" s="69">
        <f t="shared" si="240"/>
        <v>46.357963477590921</v>
      </c>
      <c r="I682" s="69">
        <f t="shared" si="240"/>
        <v>48.779326180233149</v>
      </c>
      <c r="J682" s="69">
        <f t="shared" si="240"/>
        <v>56.604621941617118</v>
      </c>
      <c r="K682" s="69">
        <f t="shared" si="240"/>
        <v>69.636186878030088</v>
      </c>
      <c r="L682" s="69">
        <f t="shared" si="240"/>
        <v>81.731668222146766</v>
      </c>
      <c r="M682" s="69">
        <f t="shared" si="240"/>
        <v>87.427094553269583</v>
      </c>
      <c r="N682" s="70">
        <f t="shared" si="240"/>
        <v>74.44</v>
      </c>
      <c r="O682" s="70">
        <f t="shared" ref="O682" si="241">+O$653+O681</f>
        <v>67.45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>
        <f>+N682/E682-1</f>
        <v>2.3903999915792133</v>
      </c>
      <c r="O683" s="72">
        <f>+O682/F682-1</f>
        <v>0.81175425676257174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>
        <f>RATE(F$348-$E$348,,-$E682,F682)</f>
        <v>0.69561495169068244</v>
      </c>
      <c r="G684" s="76">
        <f t="shared" ref="G684:N684" si="242">RATE(G$348-$E$348,,-$E682,G682)</f>
        <v>0.40137103620528491</v>
      </c>
      <c r="H684" s="76">
        <f t="shared" si="242"/>
        <v>0.2828906530482273</v>
      </c>
      <c r="I684" s="76">
        <f t="shared" si="242"/>
        <v>0.22087188505773908</v>
      </c>
      <c r="J684" s="76">
        <f t="shared" si="242"/>
        <v>0.20853517030007226</v>
      </c>
      <c r="K684" s="76">
        <f t="shared" si="242"/>
        <v>0.21212272263170787</v>
      </c>
      <c r="L684" s="76">
        <f t="shared" si="242"/>
        <v>0.2065570126728746</v>
      </c>
      <c r="M684" s="76">
        <f t="shared" si="242"/>
        <v>0.18853322686361185</v>
      </c>
      <c r="N684" s="77">
        <f t="shared" si="242"/>
        <v>0.14529343404629266</v>
      </c>
      <c r="O684" s="77">
        <f t="shared" ref="O684" si="243">RATE(O$348-$E$348,,-$E682,O682)</f>
        <v>0.11877474152588577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244">+F$643+F685</f>
        <v>0.9</v>
      </c>
      <c r="H685" s="66">
        <f t="shared" si="244"/>
        <v>1.8</v>
      </c>
      <c r="I685" s="66">
        <f t="shared" si="244"/>
        <v>2.6</v>
      </c>
      <c r="J685" s="66">
        <f t="shared" si="244"/>
        <v>3.5</v>
      </c>
      <c r="K685" s="66">
        <f t="shared" si="244"/>
        <v>4.5</v>
      </c>
      <c r="L685" s="66">
        <f t="shared" si="244"/>
        <v>5.6</v>
      </c>
      <c r="M685" s="66">
        <f t="shared" si="244"/>
        <v>6.8</v>
      </c>
      <c r="N685" s="67">
        <f t="shared" si="244"/>
        <v>8.0500000000000007</v>
      </c>
      <c r="O685" s="67">
        <f>+N$643+N685</f>
        <v>8.9500000000000011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N686" si="245">+F$653+F685</f>
        <v>35.979110818001651</v>
      </c>
      <c r="G686" s="69">
        <f t="shared" si="245"/>
        <v>41.868307016663572</v>
      </c>
      <c r="H686" s="69">
        <f t="shared" si="245"/>
        <v>45.107963477590921</v>
      </c>
      <c r="I686" s="69">
        <f t="shared" si="245"/>
        <v>47.529326180233149</v>
      </c>
      <c r="J686" s="69">
        <f t="shared" si="245"/>
        <v>55.354621941617118</v>
      </c>
      <c r="K686" s="69">
        <f t="shared" si="245"/>
        <v>68.386186878030088</v>
      </c>
      <c r="L686" s="69">
        <f t="shared" si="245"/>
        <v>80.481668222146766</v>
      </c>
      <c r="M686" s="69">
        <f t="shared" si="245"/>
        <v>86.177094553269583</v>
      </c>
      <c r="N686" s="70">
        <f t="shared" si="245"/>
        <v>73.19</v>
      </c>
      <c r="O686" s="70">
        <f t="shared" ref="O686" si="246">+O$653+O685</f>
        <v>66.2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>
        <f>+N686/F686-1</f>
        <v>1.0342359312387561</v>
      </c>
      <c r="O687" s="72">
        <f>+O686/G686-1</f>
        <v>0.58114824116610264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>
        <f>RATE(G$348-$F$348,,-$F686,G686)</f>
        <v>0.16368376162635315</v>
      </c>
      <c r="H688" s="76">
        <f t="shared" ref="H688:N688" si="247">RATE(H$348-$F$348,,-$F686,H686)</f>
        <v>0.11969927507751532</v>
      </c>
      <c r="I688" s="76">
        <f t="shared" si="247"/>
        <v>9.7245336717340439E-2</v>
      </c>
      <c r="J688" s="76">
        <f t="shared" si="247"/>
        <v>0.11371960767601957</v>
      </c>
      <c r="K688" s="76">
        <f t="shared" si="247"/>
        <v>0.13706055122324365</v>
      </c>
      <c r="L688" s="76">
        <f t="shared" si="247"/>
        <v>0.14360073014292099</v>
      </c>
      <c r="M688" s="76">
        <f t="shared" si="247"/>
        <v>0.13290014317427937</v>
      </c>
      <c r="N688" s="77">
        <f t="shared" si="247"/>
        <v>9.2823851433173718E-2</v>
      </c>
      <c r="O688" s="77">
        <f t="shared" ref="O688" si="248">RATE(O$348-$F$348,,-$F686,O686)</f>
        <v>7.0096793212209255E-2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249">+G$643+G689</f>
        <v>0.9</v>
      </c>
      <c r="I689" s="66">
        <f t="shared" si="249"/>
        <v>1.7000000000000002</v>
      </c>
      <c r="J689" s="66">
        <f t="shared" si="249"/>
        <v>2.6</v>
      </c>
      <c r="K689" s="66">
        <f t="shared" si="249"/>
        <v>3.6</v>
      </c>
      <c r="L689" s="66">
        <f t="shared" si="249"/>
        <v>4.7</v>
      </c>
      <c r="M689" s="66">
        <f t="shared" si="249"/>
        <v>5.9</v>
      </c>
      <c r="N689" s="67">
        <f t="shared" si="249"/>
        <v>7.15</v>
      </c>
      <c r="O689" s="67">
        <f>+N$643+N689</f>
        <v>8.0500000000000007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N690" si="250">+G$653+G689</f>
        <v>40.968307016663573</v>
      </c>
      <c r="H690" s="69">
        <f t="shared" si="250"/>
        <v>44.207963477590923</v>
      </c>
      <c r="I690" s="69">
        <f t="shared" si="250"/>
        <v>46.62932618023315</v>
      </c>
      <c r="J690" s="69">
        <f t="shared" si="250"/>
        <v>54.45462194161712</v>
      </c>
      <c r="K690" s="69">
        <f t="shared" si="250"/>
        <v>67.486186878030082</v>
      </c>
      <c r="L690" s="69">
        <f t="shared" si="250"/>
        <v>79.581668222146774</v>
      </c>
      <c r="M690" s="69">
        <f t="shared" si="250"/>
        <v>85.277094553269592</v>
      </c>
      <c r="N690" s="70">
        <f t="shared" si="250"/>
        <v>72.290000000000006</v>
      </c>
      <c r="O690" s="70">
        <f t="shared" ref="O690" si="251">+O$653+O689</f>
        <v>65.3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>
        <f>+N690/G690-1</f>
        <v>0.76453471632587977</v>
      </c>
      <c r="O691" s="72">
        <f>+O690/H690-1</f>
        <v>0.47710943602051836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>
        <f>RATE(H$348-$G$348,,-$G690,H690)</f>
        <v>7.9077137837539724E-2</v>
      </c>
      <c r="I692" s="76">
        <f t="shared" ref="I692:N692" si="252">RATE(I$348-$G$348,,-$G690,I690)</f>
        <v>6.6855403308602762E-2</v>
      </c>
      <c r="J692" s="76">
        <f t="shared" si="252"/>
        <v>9.9500868125061606E-2</v>
      </c>
      <c r="K692" s="76">
        <f t="shared" si="252"/>
        <v>0.13290036884720022</v>
      </c>
      <c r="L692" s="76">
        <f t="shared" si="252"/>
        <v>0.14201814498225895</v>
      </c>
      <c r="M692" s="76">
        <f t="shared" si="252"/>
        <v>0.12996258364549093</v>
      </c>
      <c r="N692" s="77">
        <f t="shared" si="252"/>
        <v>8.4508316575462261E-2</v>
      </c>
      <c r="O692" s="77">
        <f t="shared" ref="O692" si="253">RATE(O$348-$G$348,,-$G690,O690)</f>
        <v>6.000556542574547E-2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254">+H$643+H693</f>
        <v>0.8</v>
      </c>
      <c r="J693" s="66">
        <f t="shared" si="254"/>
        <v>1.7000000000000002</v>
      </c>
      <c r="K693" s="66">
        <f t="shared" si="254"/>
        <v>2.7</v>
      </c>
      <c r="L693" s="66">
        <f t="shared" si="254"/>
        <v>3.8000000000000003</v>
      </c>
      <c r="M693" s="66">
        <f t="shared" si="254"/>
        <v>5</v>
      </c>
      <c r="N693" s="67">
        <f t="shared" si="254"/>
        <v>6.25</v>
      </c>
      <c r="O693" s="67">
        <f>+N$643+N693</f>
        <v>7.15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N694" si="255">+H$653+H693</f>
        <v>43.307963477590924</v>
      </c>
      <c r="I694" s="69">
        <f t="shared" si="255"/>
        <v>45.729326180233144</v>
      </c>
      <c r="J694" s="69">
        <f t="shared" si="255"/>
        <v>53.554621941617121</v>
      </c>
      <c r="K694" s="69">
        <f t="shared" si="255"/>
        <v>66.586186878030077</v>
      </c>
      <c r="L694" s="69">
        <f t="shared" si="255"/>
        <v>78.681668222146769</v>
      </c>
      <c r="M694" s="69">
        <f t="shared" si="255"/>
        <v>84.377094553269586</v>
      </c>
      <c r="N694" s="70">
        <f t="shared" si="255"/>
        <v>71.39</v>
      </c>
      <c r="O694" s="70">
        <f t="shared" ref="O694" si="256">+O$653+O693</f>
        <v>64.400000000000006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>
        <f>+N694/H694-1</f>
        <v>0.64842662336084489</v>
      </c>
      <c r="O695" s="72">
        <f>+O694/I694-1</f>
        <v>0.40828665933497632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>
        <f t="shared" ref="I696:N696" si="257">RATE(I$348-$H$348,,-$H694,I694)</f>
        <v>5.5910333994234625E-2</v>
      </c>
      <c r="J696" s="76">
        <f t="shared" si="257"/>
        <v>0.11202512044701775</v>
      </c>
      <c r="K696" s="76">
        <f t="shared" si="257"/>
        <v>0.15417623518459161</v>
      </c>
      <c r="L696" s="76">
        <f t="shared" si="257"/>
        <v>0.16098457416328055</v>
      </c>
      <c r="M696" s="76">
        <f t="shared" si="257"/>
        <v>0.14269772036982387</v>
      </c>
      <c r="N696" s="77">
        <f t="shared" si="257"/>
        <v>8.6871673194399993E-2</v>
      </c>
      <c r="O696" s="77">
        <f t="shared" ref="O696" si="258">RATE(O$348-$H$348,,-$H694,O694)</f>
        <v>5.8319680202528923E-2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259">+I$643+I697</f>
        <v>0.9</v>
      </c>
      <c r="K697" s="66">
        <f t="shared" si="259"/>
        <v>1.9</v>
      </c>
      <c r="L697" s="66">
        <f t="shared" si="259"/>
        <v>3</v>
      </c>
      <c r="M697" s="66">
        <f t="shared" si="259"/>
        <v>4.2</v>
      </c>
      <c r="N697" s="67">
        <f t="shared" si="259"/>
        <v>5.45</v>
      </c>
      <c r="O697" s="67">
        <f>+N$643+N697</f>
        <v>6.3500000000000005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N698" si="260">+I$653+I697</f>
        <v>44.929326180233147</v>
      </c>
      <c r="J698" s="69">
        <f t="shared" si="260"/>
        <v>52.754621941617117</v>
      </c>
      <c r="K698" s="69">
        <f t="shared" si="260"/>
        <v>65.78618687803008</v>
      </c>
      <c r="L698" s="69">
        <f t="shared" si="260"/>
        <v>77.881668222146772</v>
      </c>
      <c r="M698" s="69">
        <f t="shared" si="260"/>
        <v>83.577094553269589</v>
      </c>
      <c r="N698" s="70">
        <f t="shared" si="260"/>
        <v>70.59</v>
      </c>
      <c r="O698" s="70">
        <f t="shared" ref="O698" si="261">+O$653+O697</f>
        <v>63.6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>
        <f>+N698/I698-1</f>
        <v>0.57113417897320673</v>
      </c>
      <c r="O699" s="72">
        <f>+O698/J698-1</f>
        <v>0.20558157104007546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>
        <f t="shared" ref="J700:N700" si="262">RATE(J$348-$I$348,,-$I698,J698)</f>
        <v>0.17416899888489185</v>
      </c>
      <c r="K700" s="76">
        <f t="shared" si="262"/>
        <v>0.2100474603629427</v>
      </c>
      <c r="L700" s="76">
        <f t="shared" si="262"/>
        <v>0.201254737305744</v>
      </c>
      <c r="M700" s="76">
        <f t="shared" si="262"/>
        <v>0.16785612015673168</v>
      </c>
      <c r="N700" s="77">
        <f t="shared" si="262"/>
        <v>9.4567768204481498E-2</v>
      </c>
      <c r="O700" s="77">
        <f t="shared" ref="O700" si="263">RATE(O$348-$I$348,,-$I698,O698)</f>
        <v>5.9630706590372784E-2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1</v>
      </c>
      <c r="L701" s="66">
        <f>+K$643+K701</f>
        <v>2.1</v>
      </c>
      <c r="M701" s="66">
        <f>+L$643+L701</f>
        <v>3.3</v>
      </c>
      <c r="N701" s="67">
        <f>+M$643+M701</f>
        <v>4.55</v>
      </c>
      <c r="O701" s="67">
        <f>+N$643+N701</f>
        <v>5.45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264">+J$653+J701</f>
        <v>51.854621941617118</v>
      </c>
      <c r="K702" s="69">
        <f t="shared" si="264"/>
        <v>64.886186878030088</v>
      </c>
      <c r="L702" s="69">
        <f t="shared" si="264"/>
        <v>76.981668222146766</v>
      </c>
      <c r="M702" s="69">
        <f t="shared" si="264"/>
        <v>82.677094553269583</v>
      </c>
      <c r="N702" s="70">
        <f t="shared" si="264"/>
        <v>69.69</v>
      </c>
      <c r="O702" s="70">
        <f t="shared" si="264"/>
        <v>62.7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>
        <f>+N702/J702-1</f>
        <v>0.34394963053560867</v>
      </c>
      <c r="O703" s="72">
        <f>+O702/K702-1</f>
        <v>-3.3692639115002643E-2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>
        <f>RATE(K$348-$J$348,,-$J702,K702)</f>
        <v>0.25130961230582571</v>
      </c>
      <c r="L704" s="76">
        <f>RATE(L$348-$J$348,,-$J702,L702)</f>
        <v>0.21842814654867401</v>
      </c>
      <c r="M704" s="76">
        <f>RATE(M$348-$J$348,,-$J702,M702)</f>
        <v>0.16824136051320293</v>
      </c>
      <c r="N704" s="77">
        <f>RATE(N$348-$J$348,,-$J702,N702)</f>
        <v>7.6702565984799562E-2</v>
      </c>
      <c r="O704" s="77">
        <f>RATE(O$348-$J$348,,-$J702,O702)</f>
        <v>3.8714068258465233E-2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1.1000000000000001</v>
      </c>
      <c r="M705" s="85">
        <f>+L$643+L705</f>
        <v>2.2999999999999998</v>
      </c>
      <c r="N705" s="86">
        <f>+M$643+M705</f>
        <v>3.55</v>
      </c>
      <c r="O705" s="86">
        <f>+N$643+N705</f>
        <v>4.45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63.886186878030081</v>
      </c>
      <c r="L706" s="88">
        <f>+L$653+L705</f>
        <v>75.981668222146766</v>
      </c>
      <c r="M706" s="88">
        <f>+M$653+M705</f>
        <v>81.677094553269583</v>
      </c>
      <c r="N706" s="89">
        <f>+N$653+N705</f>
        <v>68.69</v>
      </c>
      <c r="O706" s="89">
        <f>+O$653+O705</f>
        <v>61.7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>
        <f>+N706/K706-1</f>
        <v>7.5193298531672337E-2</v>
      </c>
      <c r="O707" s="72">
        <f>+O706/L706-1</f>
        <v>-0.18796202500307846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>
        <f>RATE(L$348-$K$348,,-$K706,L706)</f>
        <v>0.18932858470969743</v>
      </c>
      <c r="M708" s="76">
        <f>RATE(M$348-$K$348,,-$K706,M706)</f>
        <v>0.13069808459101834</v>
      </c>
      <c r="N708" s="77">
        <f>RATE(N$348-$K$348,,-$K706,N706)</f>
        <v>2.4461203572698646E-2</v>
      </c>
      <c r="O708" s="77">
        <f>RATE(O$348-$K$348,,-$K706,O706)</f>
        <v>-8.6670326646303541E-3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1.2</v>
      </c>
      <c r="N709" s="86">
        <f>+M$643+M709</f>
        <v>2.4500000000000002</v>
      </c>
      <c r="O709" s="86">
        <f>+N$643+N709</f>
        <v>3.35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74.881668222146772</v>
      </c>
      <c r="M710" s="88">
        <f>+M$653+M709</f>
        <v>80.577094553269589</v>
      </c>
      <c r="N710" s="89">
        <f>+N$653+N709</f>
        <v>67.59</v>
      </c>
      <c r="O710" s="89">
        <f>+O$653+O709</f>
        <v>60.6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>
        <f>+N710/L710-1</f>
        <v>-9.7375878439500463E-2</v>
      </c>
      <c r="O711" s="72">
        <f>+O710/M710-1</f>
        <v>-0.24792522818085372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>
        <f>RATE(M$348-$L$348,,-$L710,M710)</f>
        <v>7.605902040305175E-2</v>
      </c>
      <c r="N712" s="77">
        <f>RATE(N$348-$L$348,,-$L710,N710)</f>
        <v>-4.9934675108860682E-2</v>
      </c>
      <c r="O712" s="77">
        <f>RATE(O$348-$L$348,,-$L710,O710)</f>
        <v>-6.8107740603246439E-2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1.25</v>
      </c>
      <c r="O713" s="86">
        <f>+N$643+N713</f>
        <v>2.15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79.377094553269586</v>
      </c>
      <c r="N714" s="89">
        <f>+N$653+N713</f>
        <v>66.39</v>
      </c>
      <c r="O714" s="89">
        <f>+O$653+O713</f>
        <v>59.4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>
        <f>+N714/M714-1</f>
        <v>-0.16361262183203251</v>
      </c>
      <c r="O715" s="72">
        <f>+O714/N714-1</f>
        <v>-0.10528694080433798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>
        <f>RATE(N$348-$M$348,,-$M714,N714)</f>
        <v>-0.16361262183203257</v>
      </c>
      <c r="O716" s="77">
        <f>RATE(O$348-$M$348,,-$M714,O714)</f>
        <v>-0.13494121020797267</v>
      </c>
      <c r="P716" s="78"/>
      <c r="Q716" s="79" t="s">
        <v>113</v>
      </c>
    </row>
  </sheetData>
  <mergeCells count="58">
    <mergeCell ref="B356:N356"/>
    <mergeCell ref="B350:N350"/>
    <mergeCell ref="B349:N349"/>
    <mergeCell ref="B410:N410"/>
    <mergeCell ref="B404:N404"/>
    <mergeCell ref="B403:N403"/>
    <mergeCell ref="B368:N368"/>
    <mergeCell ref="B362:N362"/>
    <mergeCell ref="B392:N392"/>
    <mergeCell ref="B386:N386"/>
    <mergeCell ref="B380:N380"/>
    <mergeCell ref="B374:N374"/>
    <mergeCell ref="B591:N591"/>
    <mergeCell ref="B583:N583"/>
    <mergeCell ref="B576:N576"/>
    <mergeCell ref="B498:N498"/>
    <mergeCell ref="B416:N416"/>
    <mergeCell ref="B497:N497"/>
    <mergeCell ref="B491:N491"/>
    <mergeCell ref="B485:N485"/>
    <mergeCell ref="B479:N479"/>
    <mergeCell ref="B473:N473"/>
    <mergeCell ref="B467:N467"/>
    <mergeCell ref="B460:N460"/>
    <mergeCell ref="B459:N459"/>
    <mergeCell ref="B453:N453"/>
    <mergeCell ref="B447:N447"/>
    <mergeCell ref="B446:N446"/>
    <mergeCell ref="B631:N631"/>
    <mergeCell ref="B630:N630"/>
    <mergeCell ref="B625:N625"/>
    <mergeCell ref="B620:N620"/>
    <mergeCell ref="B592:N592"/>
    <mergeCell ref="B615:N615"/>
    <mergeCell ref="B610:N610"/>
    <mergeCell ref="B609:N609"/>
    <mergeCell ref="B604:N604"/>
    <mergeCell ref="B598:N598"/>
    <mergeCell ref="B638:N638"/>
    <mergeCell ref="B635:N635"/>
    <mergeCell ref="B654:N654"/>
    <mergeCell ref="B659:N659"/>
    <mergeCell ref="B668:N668"/>
    <mergeCell ref="B440:N440"/>
    <mergeCell ref="B434:N434"/>
    <mergeCell ref="B428:N428"/>
    <mergeCell ref="B422:N422"/>
    <mergeCell ref="B398:N398"/>
    <mergeCell ref="B569:N569"/>
    <mergeCell ref="B562:N562"/>
    <mergeCell ref="B554:N554"/>
    <mergeCell ref="B546:N546"/>
    <mergeCell ref="B539:N539"/>
    <mergeCell ref="B531:N531"/>
    <mergeCell ref="B523:N523"/>
    <mergeCell ref="B515:N515"/>
    <mergeCell ref="B514:N514"/>
    <mergeCell ref="B506:N506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7193" priority="2134" operator="lessThan">
      <formula>0</formula>
    </cfRule>
  </conditionalFormatting>
  <conditionalFormatting sqref="P583">
    <cfRule type="cellIs" dxfId="7192" priority="2129" operator="lessThan">
      <formula>0</formula>
    </cfRule>
  </conditionalFormatting>
  <conditionalFormatting sqref="B348:N348">
    <cfRule type="cellIs" dxfId="7191" priority="2128" operator="lessThan">
      <formula>0</formula>
    </cfRule>
  </conditionalFormatting>
  <conditionalFormatting sqref="P514:P515">
    <cfRule type="cellIs" dxfId="7190" priority="2130" operator="lessThan">
      <formula>0</formula>
    </cfRule>
  </conditionalFormatting>
  <conditionalFormatting sqref="P523 Q529 Q539:Q545">
    <cfRule type="cellIs" dxfId="7189" priority="2131" operator="lessThan">
      <formula>0</formula>
    </cfRule>
  </conditionalFormatting>
  <conditionalFormatting sqref="P531">
    <cfRule type="cellIs" dxfId="7188" priority="2132" operator="lessThan">
      <formula>0</formula>
    </cfRule>
  </conditionalFormatting>
  <conditionalFormatting sqref="P562">
    <cfRule type="cellIs" dxfId="7187" priority="2133" operator="lessThan">
      <formula>0</formula>
    </cfRule>
  </conditionalFormatting>
  <conditionalFormatting sqref="B348:N348">
    <cfRule type="cellIs" dxfId="7186" priority="2127" operator="lessThan">
      <formula>0</formula>
    </cfRule>
  </conditionalFormatting>
  <conditionalFormatting sqref="Q588">
    <cfRule type="cellIs" dxfId="7185" priority="2112" operator="lessThan">
      <formula>0</formula>
    </cfRule>
  </conditionalFormatting>
  <conditionalFormatting sqref="Q499:Q502">
    <cfRule type="cellIs" dxfId="7184" priority="2126" operator="lessThan">
      <formula>0</formula>
    </cfRule>
  </conditionalFormatting>
  <conditionalFormatting sqref="Q503">
    <cfRule type="cellIs" dxfId="7183" priority="2125" operator="lessThan">
      <formula>0</formula>
    </cfRule>
  </conditionalFormatting>
  <conditionalFormatting sqref="Q503">
    <cfRule type="cellIs" dxfId="7182" priority="2124" operator="lessThan">
      <formula>0</formula>
    </cfRule>
  </conditionalFormatting>
  <conditionalFormatting sqref="B514">
    <cfRule type="cellIs" dxfId="7181" priority="2122" operator="lessThan">
      <formula>0</formula>
    </cfRule>
  </conditionalFormatting>
  <conditionalFormatting sqref="B531">
    <cfRule type="cellIs" dxfId="7180" priority="2121" operator="lessThan">
      <formula>0</formula>
    </cfRule>
  </conditionalFormatting>
  <conditionalFormatting sqref="Q520">
    <cfRule type="cellIs" dxfId="7179" priority="2120" operator="lessThan">
      <formula>0</formula>
    </cfRule>
  </conditionalFormatting>
  <conditionalFormatting sqref="Q520">
    <cfRule type="cellIs" dxfId="7178" priority="2119" operator="lessThan">
      <formula>0</formula>
    </cfRule>
  </conditionalFormatting>
  <conditionalFormatting sqref="Q567">
    <cfRule type="cellIs" dxfId="7177" priority="2114" operator="lessThan">
      <formula>0</formula>
    </cfRule>
  </conditionalFormatting>
  <conditionalFormatting sqref="B523 B515">
    <cfRule type="cellIs" dxfId="7176" priority="2123" operator="lessThan">
      <formula>0</formula>
    </cfRule>
  </conditionalFormatting>
  <conditionalFormatting sqref="Q528">
    <cfRule type="cellIs" dxfId="7175" priority="2117" operator="lessThan">
      <formula>0</formula>
    </cfRule>
  </conditionalFormatting>
  <conditionalFormatting sqref="Q536">
    <cfRule type="cellIs" dxfId="7174" priority="2116" operator="lessThan">
      <formula>0</formula>
    </cfRule>
  </conditionalFormatting>
  <conditionalFormatting sqref="Q536">
    <cfRule type="cellIs" dxfId="7173" priority="2115" operator="lessThan">
      <formula>0</formula>
    </cfRule>
  </conditionalFormatting>
  <conditionalFormatting sqref="P539">
    <cfRule type="cellIs" dxfId="7172" priority="2103" operator="lessThan">
      <formula>0</formula>
    </cfRule>
  </conditionalFormatting>
  <conditionalFormatting sqref="Q528">
    <cfRule type="cellIs" dxfId="7171" priority="2118" operator="lessThan">
      <formula>0</formula>
    </cfRule>
  </conditionalFormatting>
  <conditionalFormatting sqref="Q567">
    <cfRule type="cellIs" dxfId="7170" priority="2113" operator="lessThan">
      <formula>0</formula>
    </cfRule>
  </conditionalFormatting>
  <conditionalFormatting sqref="P584:P587">
    <cfRule type="cellIs" dxfId="7169" priority="2105" operator="lessThan">
      <formula>0</formula>
    </cfRule>
  </conditionalFormatting>
  <conditionalFormatting sqref="P563:P566">
    <cfRule type="cellIs" dxfId="7168" priority="2106" operator="lessThan">
      <formula>0</formula>
    </cfRule>
  </conditionalFormatting>
  <conditionalFormatting sqref="Q366">
    <cfRule type="cellIs" dxfId="7167" priority="2064" operator="lessThan">
      <formula>0</formula>
    </cfRule>
  </conditionalFormatting>
  <conditionalFormatting sqref="Q588">
    <cfRule type="cellIs" dxfId="7166" priority="2111" operator="lessThan">
      <formula>0</formula>
    </cfRule>
  </conditionalFormatting>
  <conditionalFormatting sqref="Q544">
    <cfRule type="cellIs" dxfId="7165" priority="2102" operator="lessThan">
      <formula>0</formula>
    </cfRule>
  </conditionalFormatting>
  <conditionalFormatting sqref="J353:N354 K351:N352">
    <cfRule type="cellIs" dxfId="7164" priority="2091" operator="lessThan">
      <formula>0</formula>
    </cfRule>
  </conditionalFormatting>
  <conditionalFormatting sqref="P516:P519">
    <cfRule type="cellIs" dxfId="7163" priority="2110" operator="lessThan">
      <formula>0</formula>
    </cfRule>
  </conditionalFormatting>
  <conditionalFormatting sqref="P524:P527">
    <cfRule type="cellIs" dxfId="7162" priority="2109" operator="lessThan">
      <formula>0</formula>
    </cfRule>
  </conditionalFormatting>
  <conditionalFormatting sqref="P539:P543">
    <cfRule type="cellIs" dxfId="7161" priority="2108" operator="lessThan">
      <formula>0</formula>
    </cfRule>
  </conditionalFormatting>
  <conditionalFormatting sqref="P532:P535">
    <cfRule type="cellIs" dxfId="7160" priority="2107" operator="lessThan">
      <formula>0</formula>
    </cfRule>
  </conditionalFormatting>
  <conditionalFormatting sqref="Q544">
    <cfRule type="cellIs" dxfId="7159" priority="2101" operator="lessThan">
      <formula>0</formula>
    </cfRule>
  </conditionalFormatting>
  <conditionalFormatting sqref="Q354">
    <cfRule type="cellIs" dxfId="7158" priority="2084" operator="lessThan">
      <formula>0</formula>
    </cfRule>
  </conditionalFormatting>
  <conditionalFormatting sqref="Q540:Q543 B539">
    <cfRule type="cellIs" dxfId="7157" priority="2104" operator="lessThan">
      <formula>0</formula>
    </cfRule>
  </conditionalFormatting>
  <conditionalFormatting sqref="P555:P558">
    <cfRule type="cellIs" dxfId="7156" priority="2096" operator="lessThan">
      <formula>0</formula>
    </cfRule>
  </conditionalFormatting>
  <conditionalFormatting sqref="Q555:Q558 Q560">
    <cfRule type="cellIs" dxfId="7155" priority="2099" operator="lessThan">
      <formula>0</formula>
    </cfRule>
  </conditionalFormatting>
  <conditionalFormatting sqref="Q559">
    <cfRule type="cellIs" dxfId="7154" priority="2098" operator="lessThan">
      <formula>0</formula>
    </cfRule>
  </conditionalFormatting>
  <conditionalFormatting sqref="Q468:Q472">
    <cfRule type="cellIs" dxfId="7153" priority="2095" operator="lessThan">
      <formula>0</formula>
    </cfRule>
  </conditionalFormatting>
  <conditionalFormatting sqref="Q559">
    <cfRule type="cellIs" dxfId="7152" priority="2097" operator="lessThan">
      <formula>0</formula>
    </cfRule>
  </conditionalFormatting>
  <conditionalFormatting sqref="J351">
    <cfRule type="cellIs" dxfId="7151" priority="2090" operator="lessThan">
      <formula>0</formula>
    </cfRule>
  </conditionalFormatting>
  <conditionalFormatting sqref="P540:P543">
    <cfRule type="cellIs" dxfId="7150" priority="2100" operator="lessThan">
      <formula>0</formula>
    </cfRule>
  </conditionalFormatting>
  <conditionalFormatting sqref="P349:Q350 Q351:Q353">
    <cfRule type="cellIs" dxfId="7149" priority="2094" operator="lessThan">
      <formula>0</formula>
    </cfRule>
  </conditionalFormatting>
  <conditionalFormatting sqref="Q396">
    <cfRule type="cellIs" dxfId="7148" priority="2017" operator="lessThan">
      <formula>0</formula>
    </cfRule>
  </conditionalFormatting>
  <conditionalFormatting sqref="B349">
    <cfRule type="cellIs" dxfId="7147" priority="2089" operator="lessThan">
      <formula>0</formula>
    </cfRule>
  </conditionalFormatting>
  <conditionalFormatting sqref="P393:P395">
    <cfRule type="cellIs" dxfId="7146" priority="2021" operator="lessThan">
      <formula>0</formula>
    </cfRule>
  </conditionalFormatting>
  <conditionalFormatting sqref="Q397">
    <cfRule type="cellIs" dxfId="7145" priority="2019" operator="lessThan">
      <formula>0</formula>
    </cfRule>
  </conditionalFormatting>
  <conditionalFormatting sqref="P349:P350">
    <cfRule type="cellIs" dxfId="7144" priority="2093" operator="lessThan">
      <formula>0</formula>
    </cfRule>
  </conditionalFormatting>
  <conditionalFormatting sqref="P351:P354">
    <cfRule type="cellIs" dxfId="7143" priority="2092" operator="lessThan">
      <formula>0</formula>
    </cfRule>
  </conditionalFormatting>
  <conditionalFormatting sqref="C397:M397">
    <cfRule type="cellIs" dxfId="7142" priority="2016" operator="lessThan">
      <formula>0</formula>
    </cfRule>
  </conditionalFormatting>
  <conditionalFormatting sqref="Q355">
    <cfRule type="cellIs" dxfId="7141" priority="2087" operator="lessThan">
      <formula>0</formula>
    </cfRule>
  </conditionalFormatting>
  <conditionalFormatting sqref="P398:Q398 Q399:Q401">
    <cfRule type="cellIs" dxfId="7140" priority="2015" operator="lessThan">
      <formula>0</formula>
    </cfRule>
  </conditionalFormatting>
  <conditionalFormatting sqref="P399:P401">
    <cfRule type="cellIs" dxfId="7139" priority="2013" operator="lessThan">
      <formula>0</formula>
    </cfRule>
  </conditionalFormatting>
  <conditionalFormatting sqref="C357:J357">
    <cfRule type="cellIs" dxfId="7138" priority="2078" operator="lessThan">
      <formula>0</formula>
    </cfRule>
  </conditionalFormatting>
  <conditionalFormatting sqref="H385">
    <cfRule type="cellIs" dxfId="7137" priority="1978" operator="lessThan">
      <formula>0</formula>
    </cfRule>
  </conditionalFormatting>
  <conditionalFormatting sqref="Q402">
    <cfRule type="cellIs" dxfId="7136" priority="2011" operator="lessThan">
      <formula>0</formula>
    </cfRule>
  </conditionalFormatting>
  <conditionalFormatting sqref="B350">
    <cfRule type="cellIs" dxfId="7135" priority="2088" operator="lessThan">
      <formula>0</formula>
    </cfRule>
  </conditionalFormatting>
  <conditionalFormatting sqref="J352">
    <cfRule type="cellIs" dxfId="7134" priority="2085" operator="lessThan">
      <formula>0</formula>
    </cfRule>
  </conditionalFormatting>
  <conditionalFormatting sqref="P355">
    <cfRule type="cellIs" dxfId="7133" priority="2086" operator="lessThan">
      <formula>0</formula>
    </cfRule>
  </conditionalFormatting>
  <conditionalFormatting sqref="P440">
    <cfRule type="cellIs" dxfId="7132" priority="1964" operator="lessThan">
      <formula>0</formula>
    </cfRule>
  </conditionalFormatting>
  <conditionalFormatting sqref="Q354">
    <cfRule type="cellIs" dxfId="7131" priority="2083" operator="lessThan">
      <formula>0</formula>
    </cfRule>
  </conditionalFormatting>
  <conditionalFormatting sqref="P356:Q356 Q357:Q359">
    <cfRule type="cellIs" dxfId="7130" priority="2082" operator="lessThan">
      <formula>0</formula>
    </cfRule>
  </conditionalFormatting>
  <conditionalFormatting sqref="P356">
    <cfRule type="cellIs" dxfId="7129" priority="2081" operator="lessThan">
      <formula>0</formula>
    </cfRule>
  </conditionalFormatting>
  <conditionalFormatting sqref="P357:P360">
    <cfRule type="cellIs" dxfId="7128" priority="2080" operator="lessThan">
      <formula>0</formula>
    </cfRule>
  </conditionalFormatting>
  <conditionalFormatting sqref="I358 K358:N358 C359:M360 K357:M357">
    <cfRule type="cellIs" dxfId="7127" priority="2079" operator="lessThan">
      <formula>0</formula>
    </cfRule>
  </conditionalFormatting>
  <conditionalFormatting sqref="B356">
    <cfRule type="cellIs" dxfId="7126" priority="2076" operator="lessThan">
      <formula>0</formula>
    </cfRule>
  </conditionalFormatting>
  <conditionalFormatting sqref="I357">
    <cfRule type="cellIs" dxfId="7125" priority="2077" operator="lessThan">
      <formula>0</formula>
    </cfRule>
  </conditionalFormatting>
  <conditionalFormatting sqref="Q361">
    <cfRule type="cellIs" dxfId="7124" priority="2075" operator="lessThan">
      <formula>0</formula>
    </cfRule>
  </conditionalFormatting>
  <conditionalFormatting sqref="C358:J358">
    <cfRule type="cellIs" dxfId="7123" priority="2074" operator="lessThan">
      <formula>0</formula>
    </cfRule>
  </conditionalFormatting>
  <conditionalFormatting sqref="Q360">
    <cfRule type="cellIs" dxfId="7122" priority="2073" operator="lessThan">
      <formula>0</formula>
    </cfRule>
  </conditionalFormatting>
  <conditionalFormatting sqref="Q360">
    <cfRule type="cellIs" dxfId="7121" priority="2072" operator="lessThan">
      <formula>0</formula>
    </cfRule>
  </conditionalFormatting>
  <conditionalFormatting sqref="P362:Q362 Q363:Q365">
    <cfRule type="cellIs" dxfId="7120" priority="2071" operator="lessThan">
      <formula>0</formula>
    </cfRule>
  </conditionalFormatting>
  <conditionalFormatting sqref="P362">
    <cfRule type="cellIs" dxfId="7119" priority="2070" operator="lessThan">
      <formula>0</formula>
    </cfRule>
  </conditionalFormatting>
  <conditionalFormatting sqref="J363">
    <cfRule type="cellIs" dxfId="7118" priority="2068" operator="lessThan">
      <formula>0</formula>
    </cfRule>
  </conditionalFormatting>
  <conditionalFormatting sqref="K363:N364 J365:M366">
    <cfRule type="cellIs" dxfId="7117" priority="2069" operator="lessThan">
      <formula>0</formula>
    </cfRule>
  </conditionalFormatting>
  <conditionalFormatting sqref="P368">
    <cfRule type="cellIs" dxfId="7116" priority="2061" operator="lessThan">
      <formula>0</formula>
    </cfRule>
  </conditionalFormatting>
  <conditionalFormatting sqref="Q367">
    <cfRule type="cellIs" dxfId="7115" priority="2066" operator="lessThan">
      <formula>0</formula>
    </cfRule>
  </conditionalFormatting>
  <conditionalFormatting sqref="B362">
    <cfRule type="cellIs" dxfId="7114" priority="2067" operator="lessThan">
      <formula>0</formula>
    </cfRule>
  </conditionalFormatting>
  <conditionalFormatting sqref="P405:P407">
    <cfRule type="cellIs" dxfId="7113" priority="1999" operator="lessThan">
      <formula>0</formula>
    </cfRule>
  </conditionalFormatting>
  <conditionalFormatting sqref="J364">
    <cfRule type="cellIs" dxfId="7112" priority="2065" operator="lessThan">
      <formula>0</formula>
    </cfRule>
  </conditionalFormatting>
  <conditionalFormatting sqref="Q366">
    <cfRule type="cellIs" dxfId="7111" priority="2063" operator="lessThan">
      <formula>0</formula>
    </cfRule>
  </conditionalFormatting>
  <conditionalFormatting sqref="P368:Q368 Q369:Q371">
    <cfRule type="cellIs" dxfId="7110" priority="2062" operator="lessThan">
      <formula>0</formula>
    </cfRule>
  </conditionalFormatting>
  <conditionalFormatting sqref="Q372">
    <cfRule type="cellIs" dxfId="7109" priority="2053" operator="lessThan">
      <formula>0</formula>
    </cfRule>
  </conditionalFormatting>
  <conditionalFormatting sqref="I370 K369:N370 C371:M372">
    <cfRule type="cellIs" dxfId="7108" priority="2060" operator="lessThan">
      <formula>0</formula>
    </cfRule>
  </conditionalFormatting>
  <conditionalFormatting sqref="I369">
    <cfRule type="cellIs" dxfId="7107" priority="2058" operator="lessThan">
      <formula>0</formula>
    </cfRule>
  </conditionalFormatting>
  <conditionalFormatting sqref="C369:J369">
    <cfRule type="cellIs" dxfId="7106" priority="2059" operator="lessThan">
      <formula>0</formula>
    </cfRule>
  </conditionalFormatting>
  <conditionalFormatting sqref="B368">
    <cfRule type="cellIs" dxfId="7105" priority="2057" operator="lessThan">
      <formula>0</formula>
    </cfRule>
  </conditionalFormatting>
  <conditionalFormatting sqref="Q373">
    <cfRule type="cellIs" dxfId="7104" priority="2056" operator="lessThan">
      <formula>0</formula>
    </cfRule>
  </conditionalFormatting>
  <conditionalFormatting sqref="P411:P413">
    <cfRule type="cellIs" dxfId="7103" priority="1992" operator="lessThan">
      <formula>0</formula>
    </cfRule>
  </conditionalFormatting>
  <conditionalFormatting sqref="C370:J370">
    <cfRule type="cellIs" dxfId="7102" priority="2055" operator="lessThan">
      <formula>0</formula>
    </cfRule>
  </conditionalFormatting>
  <conditionalFormatting sqref="Q372">
    <cfRule type="cellIs" dxfId="7101" priority="2054" operator="lessThan">
      <formula>0</formula>
    </cfRule>
  </conditionalFormatting>
  <conditionalFormatting sqref="P374:Q374 Q375:Q377">
    <cfRule type="cellIs" dxfId="7100" priority="2052" operator="lessThan">
      <formula>0</formula>
    </cfRule>
  </conditionalFormatting>
  <conditionalFormatting sqref="P374">
    <cfRule type="cellIs" dxfId="7099" priority="2051" operator="lessThan">
      <formula>0</formula>
    </cfRule>
  </conditionalFormatting>
  <conditionalFormatting sqref="P375:P377">
    <cfRule type="cellIs" dxfId="7098" priority="2050" operator="lessThan">
      <formula>0</formula>
    </cfRule>
  </conditionalFormatting>
  <conditionalFormatting sqref="I376 K375:N376 C377:M378">
    <cfRule type="cellIs" dxfId="7097" priority="2049" operator="lessThan">
      <formula>0</formula>
    </cfRule>
  </conditionalFormatting>
  <conditionalFormatting sqref="I375">
    <cfRule type="cellIs" dxfId="7096" priority="2047" operator="lessThan">
      <formula>0</formula>
    </cfRule>
  </conditionalFormatting>
  <conditionalFormatting sqref="C375:J375">
    <cfRule type="cellIs" dxfId="7095" priority="2048" operator="lessThan">
      <formula>0</formula>
    </cfRule>
  </conditionalFormatting>
  <conditionalFormatting sqref="B374">
    <cfRule type="cellIs" dxfId="7094" priority="2046" operator="lessThan">
      <formula>0</formula>
    </cfRule>
  </conditionalFormatting>
  <conditionalFormatting sqref="Q379">
    <cfRule type="cellIs" dxfId="7093" priority="2045" operator="lessThan">
      <formula>0</formula>
    </cfRule>
  </conditionalFormatting>
  <conditionalFormatting sqref="C376:J376">
    <cfRule type="cellIs" dxfId="7092" priority="2044" operator="lessThan">
      <formula>0</formula>
    </cfRule>
  </conditionalFormatting>
  <conditionalFormatting sqref="Q378">
    <cfRule type="cellIs" dxfId="7091" priority="2043" operator="lessThan">
      <formula>0</formula>
    </cfRule>
  </conditionalFormatting>
  <conditionalFormatting sqref="Q378">
    <cfRule type="cellIs" dxfId="7090" priority="2042" operator="lessThan">
      <formula>0</formula>
    </cfRule>
  </conditionalFormatting>
  <conditionalFormatting sqref="P380:Q380 Q381:Q383">
    <cfRule type="cellIs" dxfId="7089" priority="2041" operator="lessThan">
      <formula>0</formula>
    </cfRule>
  </conditionalFormatting>
  <conditionalFormatting sqref="P380">
    <cfRule type="cellIs" dxfId="7088" priority="2040" operator="lessThan">
      <formula>0</formula>
    </cfRule>
  </conditionalFormatting>
  <conditionalFormatting sqref="P381:P383">
    <cfRule type="cellIs" dxfId="7087" priority="2039" operator="lessThan">
      <formula>0</formula>
    </cfRule>
  </conditionalFormatting>
  <conditionalFormatting sqref="I382 K381:N382 C383:N383 C384:M384">
    <cfRule type="cellIs" dxfId="7086" priority="2038" operator="lessThan">
      <formula>0</formula>
    </cfRule>
  </conditionalFormatting>
  <conditionalFormatting sqref="I381">
    <cfRule type="cellIs" dxfId="7085" priority="2036" operator="lessThan">
      <formula>0</formula>
    </cfRule>
  </conditionalFormatting>
  <conditionalFormatting sqref="C381:J381">
    <cfRule type="cellIs" dxfId="7084" priority="2037" operator="lessThan">
      <formula>0</formula>
    </cfRule>
  </conditionalFormatting>
  <conditionalFormatting sqref="B380">
    <cfRule type="cellIs" dxfId="7083" priority="2035" operator="lessThan">
      <formula>0</formula>
    </cfRule>
  </conditionalFormatting>
  <conditionalFormatting sqref="Q385">
    <cfRule type="cellIs" dxfId="7082" priority="2034" operator="lessThan">
      <formula>0</formula>
    </cfRule>
  </conditionalFormatting>
  <conditionalFormatting sqref="C382:J382">
    <cfRule type="cellIs" dxfId="7081" priority="2033" operator="lessThan">
      <formula>0</formula>
    </cfRule>
  </conditionalFormatting>
  <conditionalFormatting sqref="Q384">
    <cfRule type="cellIs" dxfId="7080" priority="2032" operator="lessThan">
      <formula>0</formula>
    </cfRule>
  </conditionalFormatting>
  <conditionalFormatting sqref="Q384">
    <cfRule type="cellIs" dxfId="7079" priority="2031" operator="lessThan">
      <formula>0</formula>
    </cfRule>
  </conditionalFormatting>
  <conditionalFormatting sqref="P386:Q386 Q387:Q389">
    <cfRule type="cellIs" dxfId="7078" priority="2030" operator="lessThan">
      <formula>0</formula>
    </cfRule>
  </conditionalFormatting>
  <conditionalFormatting sqref="P386">
    <cfRule type="cellIs" dxfId="7077" priority="2029" operator="lessThan">
      <formula>0</formula>
    </cfRule>
  </conditionalFormatting>
  <conditionalFormatting sqref="P387:P389">
    <cfRule type="cellIs" dxfId="7076" priority="2028" operator="lessThan">
      <formula>0</formula>
    </cfRule>
  </conditionalFormatting>
  <conditionalFormatting sqref="B386">
    <cfRule type="cellIs" dxfId="7075" priority="2027" operator="lessThan">
      <formula>0</formula>
    </cfRule>
  </conditionalFormatting>
  <conditionalFormatting sqref="Q391">
    <cfRule type="cellIs" dxfId="7074" priority="2026" operator="lessThan">
      <formula>0</formula>
    </cfRule>
  </conditionalFormatting>
  <conditionalFormatting sqref="Q390">
    <cfRule type="cellIs" dxfId="7073" priority="2025" operator="lessThan">
      <formula>0</formula>
    </cfRule>
  </conditionalFormatting>
  <conditionalFormatting sqref="Q390">
    <cfRule type="cellIs" dxfId="7072" priority="2024" operator="lessThan">
      <formula>0</formula>
    </cfRule>
  </conditionalFormatting>
  <conditionalFormatting sqref="P392:Q392 Q393:Q395">
    <cfRule type="cellIs" dxfId="7071" priority="2023" operator="lessThan">
      <formula>0</formula>
    </cfRule>
  </conditionalFormatting>
  <conditionalFormatting sqref="P392">
    <cfRule type="cellIs" dxfId="7070" priority="2022" operator="lessThan">
      <formula>0</formula>
    </cfRule>
  </conditionalFormatting>
  <conditionalFormatting sqref="H397">
    <cfRule type="cellIs" dxfId="7069" priority="1981" operator="lessThan">
      <formula>0</formula>
    </cfRule>
  </conditionalFormatting>
  <conditionalFormatting sqref="B392">
    <cfRule type="cellIs" dxfId="7068" priority="2020" operator="lessThan">
      <formula>0</formula>
    </cfRule>
  </conditionalFormatting>
  <conditionalFormatting sqref="H378">
    <cfRule type="cellIs" dxfId="7067" priority="1977" operator="lessThan">
      <formula>0</formula>
    </cfRule>
  </conditionalFormatting>
  <conditionalFormatting sqref="Q396">
    <cfRule type="cellIs" dxfId="7066" priority="2018" operator="lessThan">
      <formula>0</formula>
    </cfRule>
  </conditionalFormatting>
  <conditionalFormatting sqref="H360">
    <cfRule type="cellIs" dxfId="7065" priority="1975" operator="lessThan">
      <formula>0</formula>
    </cfRule>
  </conditionalFormatting>
  <conditionalFormatting sqref="H361">
    <cfRule type="cellIs" dxfId="7064" priority="1974" operator="lessThan">
      <formula>0</formula>
    </cfRule>
  </conditionalFormatting>
  <conditionalFormatting sqref="P398">
    <cfRule type="cellIs" dxfId="7063" priority="2014" operator="lessThan">
      <formula>0</formula>
    </cfRule>
  </conditionalFormatting>
  <conditionalFormatting sqref="Q438">
    <cfRule type="cellIs" dxfId="7062" priority="1967" operator="lessThan">
      <formula>0</formula>
    </cfRule>
  </conditionalFormatting>
  <conditionalFormatting sqref="H372">
    <cfRule type="cellIs" dxfId="7061" priority="1973" operator="lessThan">
      <formula>0</formula>
    </cfRule>
  </conditionalFormatting>
  <conditionalFormatting sqref="Q402">
    <cfRule type="cellIs" dxfId="7060" priority="2012" operator="lessThan">
      <formula>0</formula>
    </cfRule>
  </conditionalFormatting>
  <conditionalFormatting sqref="P440:Q440 Q441:Q443">
    <cfRule type="cellIs" dxfId="7059" priority="1965" operator="lessThan">
      <formula>0</formula>
    </cfRule>
  </conditionalFormatting>
  <conditionalFormatting sqref="C391:M391">
    <cfRule type="cellIs" dxfId="7058" priority="2010" operator="lessThan">
      <formula>0</formula>
    </cfRule>
  </conditionalFormatting>
  <conditionalFormatting sqref="C385:M385">
    <cfRule type="cellIs" dxfId="7057" priority="2009" operator="lessThan">
      <formula>0</formula>
    </cfRule>
  </conditionalFormatting>
  <conditionalFormatting sqref="C379:M379">
    <cfRule type="cellIs" dxfId="7056" priority="2008" operator="lessThan">
      <formula>0</formula>
    </cfRule>
  </conditionalFormatting>
  <conditionalFormatting sqref="C373:M373">
    <cfRule type="cellIs" dxfId="7055" priority="2007" operator="lessThan">
      <formula>0</formula>
    </cfRule>
  </conditionalFormatting>
  <conditionalFormatting sqref="J367:M367">
    <cfRule type="cellIs" dxfId="7054" priority="2006" operator="lessThan">
      <formula>0</formula>
    </cfRule>
  </conditionalFormatting>
  <conditionalFormatting sqref="C361:M361">
    <cfRule type="cellIs" dxfId="7053" priority="2005" operator="lessThan">
      <formula>0</formula>
    </cfRule>
  </conditionalFormatting>
  <conditionalFormatting sqref="J355:N355">
    <cfRule type="cellIs" dxfId="7052" priority="2004" operator="lessThan">
      <formula>0</formula>
    </cfRule>
  </conditionalFormatting>
  <conditionalFormatting sqref="B398">
    <cfRule type="cellIs" dxfId="7051" priority="2003" operator="lessThan">
      <formula>0</formula>
    </cfRule>
  </conditionalFormatting>
  <conditionalFormatting sqref="B403">
    <cfRule type="cellIs" dxfId="7050" priority="2002" operator="lessThan">
      <formula>0</formula>
    </cfRule>
  </conditionalFormatting>
  <conditionalFormatting sqref="Q408">
    <cfRule type="cellIs" dxfId="7049" priority="1996" operator="lessThan">
      <formula>0</formula>
    </cfRule>
  </conditionalFormatting>
  <conditionalFormatting sqref="Q409">
    <cfRule type="cellIs" dxfId="7048" priority="1998" operator="lessThan">
      <formula>0</formula>
    </cfRule>
  </conditionalFormatting>
  <conditionalFormatting sqref="P404:Q404 Q405:Q407">
    <cfRule type="cellIs" dxfId="7047" priority="2001" operator="lessThan">
      <formula>0</formula>
    </cfRule>
  </conditionalFormatting>
  <conditionalFormatting sqref="P404">
    <cfRule type="cellIs" dxfId="7046" priority="2000" operator="lessThan">
      <formula>0</formula>
    </cfRule>
  </conditionalFormatting>
  <conditionalFormatting sqref="Q408">
    <cfRule type="cellIs" dxfId="7045" priority="1997" operator="lessThan">
      <formula>0</formula>
    </cfRule>
  </conditionalFormatting>
  <conditionalFormatting sqref="B404">
    <cfRule type="cellIs" dxfId="7044" priority="1995" operator="lessThan">
      <formula>0</formula>
    </cfRule>
  </conditionalFormatting>
  <conditionalFormatting sqref="Q414">
    <cfRule type="cellIs" dxfId="7043" priority="1989" operator="lessThan">
      <formula>0</formula>
    </cfRule>
  </conditionalFormatting>
  <conditionalFormatting sqref="Q415">
    <cfRule type="cellIs" dxfId="7042" priority="1991" operator="lessThan">
      <formula>0</formula>
    </cfRule>
  </conditionalFormatting>
  <conditionalFormatting sqref="P410:Q410 Q411:Q413">
    <cfRule type="cellIs" dxfId="7041" priority="1994" operator="lessThan">
      <formula>0</formula>
    </cfRule>
  </conditionalFormatting>
  <conditionalFormatting sqref="P410">
    <cfRule type="cellIs" dxfId="7040" priority="1993" operator="lessThan">
      <formula>0</formula>
    </cfRule>
  </conditionalFormatting>
  <conditionalFormatting sqref="Q414">
    <cfRule type="cellIs" dxfId="7039" priority="1990" operator="lessThan">
      <formula>0</formula>
    </cfRule>
  </conditionalFormatting>
  <conditionalFormatting sqref="B410">
    <cfRule type="cellIs" dxfId="7038" priority="1988" operator="lessThan">
      <formula>0</formula>
    </cfRule>
  </conditionalFormatting>
  <conditionalFormatting sqref="Q432">
    <cfRule type="cellIs" dxfId="7037" priority="1982" operator="lessThan">
      <formula>0</formula>
    </cfRule>
  </conditionalFormatting>
  <conditionalFormatting sqref="P429:P431">
    <cfRule type="cellIs" dxfId="7036" priority="1985" operator="lessThan">
      <formula>0</formula>
    </cfRule>
  </conditionalFormatting>
  <conditionalFormatting sqref="Q433">
    <cfRule type="cellIs" dxfId="7035" priority="1984" operator="lessThan">
      <formula>0</formula>
    </cfRule>
  </conditionalFormatting>
  <conditionalFormatting sqref="P428:Q428 Q429:Q431">
    <cfRule type="cellIs" dxfId="7034" priority="1987" operator="lessThan">
      <formula>0</formula>
    </cfRule>
  </conditionalFormatting>
  <conditionalFormatting sqref="P428">
    <cfRule type="cellIs" dxfId="7033" priority="1986" operator="lessThan">
      <formula>0</formula>
    </cfRule>
  </conditionalFormatting>
  <conditionalFormatting sqref="Q432">
    <cfRule type="cellIs" dxfId="7032" priority="1983" operator="lessThan">
      <formula>0</formula>
    </cfRule>
  </conditionalFormatting>
  <conditionalFormatting sqref="H391">
    <cfRule type="cellIs" dxfId="7031" priority="1980" operator="lessThan">
      <formula>0</formula>
    </cfRule>
  </conditionalFormatting>
  <conditionalFormatting sqref="P435:P437">
    <cfRule type="cellIs" dxfId="7030" priority="1969" operator="lessThan">
      <formula>0</formula>
    </cfRule>
  </conditionalFormatting>
  <conditionalFormatting sqref="Q444">
    <cfRule type="cellIs" dxfId="7029" priority="1961" operator="lessThan">
      <formula>0</formula>
    </cfRule>
  </conditionalFormatting>
  <conditionalFormatting sqref="H384">
    <cfRule type="cellIs" dxfId="7028" priority="1979" operator="lessThan">
      <formula>0</formula>
    </cfRule>
  </conditionalFormatting>
  <conditionalFormatting sqref="H379">
    <cfRule type="cellIs" dxfId="7027" priority="1976" operator="lessThan">
      <formula>0</formula>
    </cfRule>
  </conditionalFormatting>
  <conditionalFormatting sqref="Q438">
    <cfRule type="cellIs" dxfId="7026" priority="1968" operator="lessThan">
      <formula>0</formula>
    </cfRule>
  </conditionalFormatting>
  <conditionalFormatting sqref="H373">
    <cfRule type="cellIs" dxfId="7025" priority="1972" operator="lessThan">
      <formula>0</formula>
    </cfRule>
  </conditionalFormatting>
  <conditionalFormatting sqref="P441:P443">
    <cfRule type="cellIs" dxfId="7024" priority="1963" operator="lessThan">
      <formula>0</formula>
    </cfRule>
  </conditionalFormatting>
  <conditionalFormatting sqref="P434:Q434 Q435:Q437">
    <cfRule type="cellIs" dxfId="7023" priority="1971" operator="lessThan">
      <formula>0</formula>
    </cfRule>
  </conditionalFormatting>
  <conditionalFormatting sqref="P434">
    <cfRule type="cellIs" dxfId="7022" priority="1970" operator="lessThan">
      <formula>0</formula>
    </cfRule>
  </conditionalFormatting>
  <conditionalFormatting sqref="B434">
    <cfRule type="cellIs" dxfId="7021" priority="1966" operator="lessThan">
      <formula>0</formula>
    </cfRule>
  </conditionalFormatting>
  <conditionalFormatting sqref="Q445:Q446">
    <cfRule type="cellIs" dxfId="7020" priority="1957" operator="lessThan">
      <formula>0</formula>
    </cfRule>
  </conditionalFormatting>
  <conditionalFormatting sqref="Q444">
    <cfRule type="cellIs" dxfId="7019" priority="1960" operator="lessThan">
      <formula>0</formula>
    </cfRule>
  </conditionalFormatting>
  <conditionalFormatting sqref="B446">
    <cfRule type="cellIs" dxfId="7018" priority="1956" operator="lessThan">
      <formula>0</formula>
    </cfRule>
  </conditionalFormatting>
  <conditionalFormatting sqref="B440">
    <cfRule type="cellIs" dxfId="7017" priority="1959" operator="lessThan">
      <formula>0</formula>
    </cfRule>
  </conditionalFormatting>
  <conditionalFormatting sqref="P446">
    <cfRule type="cellIs" dxfId="7016" priority="1962" operator="lessThan">
      <formula>0</formula>
    </cfRule>
  </conditionalFormatting>
  <conditionalFormatting sqref="B447">
    <cfRule type="cellIs" dxfId="7015" priority="1955" operator="lessThan">
      <formula>0</formula>
    </cfRule>
  </conditionalFormatting>
  <conditionalFormatting sqref="Q439">
    <cfRule type="cellIs" dxfId="7014" priority="1958" operator="lessThan">
      <formula>0</formula>
    </cfRule>
  </conditionalFormatting>
  <conditionalFormatting sqref="Q448:Q450">
    <cfRule type="cellIs" dxfId="7013" priority="1954" operator="lessThan">
      <formula>0</formula>
    </cfRule>
  </conditionalFormatting>
  <conditionalFormatting sqref="P448:P450">
    <cfRule type="cellIs" dxfId="7012" priority="1953" operator="lessThan">
      <formula>0</formula>
    </cfRule>
  </conditionalFormatting>
  <conditionalFormatting sqref="Q603">
    <cfRule type="cellIs" dxfId="7011" priority="1928" operator="lessThan">
      <formula>0</formula>
    </cfRule>
  </conditionalFormatting>
  <conditionalFormatting sqref="B625">
    <cfRule type="cellIs" dxfId="7010" priority="1892" operator="lessThan">
      <formula>0</formula>
    </cfRule>
  </conditionalFormatting>
  <conditionalFormatting sqref="P454:P456">
    <cfRule type="cellIs" dxfId="7009" priority="1949" operator="lessThan">
      <formula>0</formula>
    </cfRule>
  </conditionalFormatting>
  <conditionalFormatting sqref="Q457">
    <cfRule type="cellIs" dxfId="7008" priority="1948" operator="lessThan">
      <formula>0</formula>
    </cfRule>
  </conditionalFormatting>
  <conditionalFormatting sqref="Q597">
    <cfRule type="cellIs" dxfId="7007" priority="1937" operator="lessThan">
      <formula>0</formula>
    </cfRule>
  </conditionalFormatting>
  <conditionalFormatting sqref="Q451">
    <cfRule type="cellIs" dxfId="7006" priority="1952" operator="lessThan">
      <formula>0</formula>
    </cfRule>
  </conditionalFormatting>
  <conditionalFormatting sqref="Q451">
    <cfRule type="cellIs" dxfId="7005" priority="1951" operator="lessThan">
      <formula>0</formula>
    </cfRule>
  </conditionalFormatting>
  <conditionalFormatting sqref="Q457">
    <cfRule type="cellIs" dxfId="7004" priority="1947" operator="lessThan">
      <formula>0</formula>
    </cfRule>
  </conditionalFormatting>
  <conditionalFormatting sqref="J593:N595 J596:M596">
    <cfRule type="cellIs" dxfId="7003" priority="1941" operator="lessThan">
      <formula>0</formula>
    </cfRule>
  </conditionalFormatting>
  <conditionalFormatting sqref="B453">
    <cfRule type="cellIs" dxfId="7002" priority="1945" operator="lessThan">
      <formula>0</formula>
    </cfRule>
  </conditionalFormatting>
  <conditionalFormatting sqref="P599:P602">
    <cfRule type="cellIs" dxfId="7001" priority="1934" operator="lessThan">
      <formula>0</formula>
    </cfRule>
  </conditionalFormatting>
  <conditionalFormatting sqref="Q454:Q456">
    <cfRule type="cellIs" dxfId="7000" priority="1950" operator="lessThan">
      <formula>0</formula>
    </cfRule>
  </conditionalFormatting>
  <conditionalFormatting sqref="Q593:Q595">
    <cfRule type="cellIs" dxfId="6999" priority="1944" operator="lessThan">
      <formula>0</formula>
    </cfRule>
  </conditionalFormatting>
  <conditionalFormatting sqref="Q596">
    <cfRule type="cellIs" dxfId="6998" priority="1939" operator="lessThan">
      <formula>0</formula>
    </cfRule>
  </conditionalFormatting>
  <conditionalFormatting sqref="Q452">
    <cfRule type="cellIs" dxfId="6997" priority="1946" operator="lessThan">
      <formula>0</formula>
    </cfRule>
  </conditionalFormatting>
  <conditionalFormatting sqref="B592">
    <cfRule type="cellIs" dxfId="6996" priority="1936" operator="lessThan">
      <formula>0</formula>
    </cfRule>
  </conditionalFormatting>
  <conditionalFormatting sqref="P593:P595">
    <cfRule type="cellIs" dxfId="6995" priority="1943" operator="lessThan">
      <formula>0</formula>
    </cfRule>
  </conditionalFormatting>
  <conditionalFormatting sqref="J594">
    <cfRule type="cellIs" dxfId="6994" priority="1940" operator="lessThan">
      <formula>0</formula>
    </cfRule>
  </conditionalFormatting>
  <conditionalFormatting sqref="Q602">
    <cfRule type="cellIs" dxfId="6993" priority="1929" operator="lessThan">
      <formula>0</formula>
    </cfRule>
  </conditionalFormatting>
  <conditionalFormatting sqref="J595:N595 K593:N594 J596:M596">
    <cfRule type="cellIs" dxfId="6992" priority="1942" operator="lessThan">
      <formula>0</formula>
    </cfRule>
  </conditionalFormatting>
  <conditionalFormatting sqref="Q596">
    <cfRule type="cellIs" dxfId="6991" priority="1938" operator="lessThan">
      <formula>0</formula>
    </cfRule>
  </conditionalFormatting>
  <conditionalFormatting sqref="J599:N599 J601:N602 J600:M600">
    <cfRule type="cellIs" dxfId="6990" priority="1932" operator="lessThan">
      <formula>0</formula>
    </cfRule>
  </conditionalFormatting>
  <conditionalFormatting sqref="P616:P619">
    <cfRule type="cellIs" dxfId="6989" priority="1926" operator="lessThan">
      <formula>0</formula>
    </cfRule>
  </conditionalFormatting>
  <conditionalFormatting sqref="Q602">
    <cfRule type="cellIs" dxfId="6988" priority="1930" operator="lessThan">
      <formula>0</formula>
    </cfRule>
  </conditionalFormatting>
  <conditionalFormatting sqref="J600">
    <cfRule type="cellIs" dxfId="6987" priority="1931" operator="lessThan">
      <formula>0</formula>
    </cfRule>
  </conditionalFormatting>
  <conditionalFormatting sqref="J601:N602 K599:N599 K600:M600">
    <cfRule type="cellIs" dxfId="6986" priority="1933" operator="lessThan">
      <formula>0</formula>
    </cfRule>
  </conditionalFormatting>
  <conditionalFormatting sqref="Q599:Q601">
    <cfRule type="cellIs" dxfId="6985" priority="1935" operator="lessThan">
      <formula>0</formula>
    </cfRule>
  </conditionalFormatting>
  <conditionalFormatting sqref="Q629">
    <cfRule type="cellIs" dxfId="6984" priority="1896" operator="lessThan">
      <formula>0</formula>
    </cfRule>
  </conditionalFormatting>
  <conditionalFormatting sqref="I626">
    <cfRule type="cellIs" dxfId="6983" priority="1899" operator="lessThan">
      <formula>0</formula>
    </cfRule>
  </conditionalFormatting>
  <conditionalFormatting sqref="C616:N619">
    <cfRule type="cellIs" dxfId="6982" priority="1924" operator="lessThan">
      <formula>0</formula>
    </cfRule>
  </conditionalFormatting>
  <conditionalFormatting sqref="Q619">
    <cfRule type="cellIs" dxfId="6981" priority="1920" operator="lessThan">
      <formula>0</formula>
    </cfRule>
  </conditionalFormatting>
  <conditionalFormatting sqref="I616">
    <cfRule type="cellIs" dxfId="6980" priority="1923" operator="lessThan">
      <formula>0</formula>
    </cfRule>
  </conditionalFormatting>
  <conditionalFormatting sqref="H621:H624">
    <cfRule type="cellIs" dxfId="6979" priority="1906" operator="lessThan">
      <formula>0</formula>
    </cfRule>
  </conditionalFormatting>
  <conditionalFormatting sqref="Q619">
    <cfRule type="cellIs" dxfId="6978" priority="1921" operator="lessThan">
      <formula>0</formula>
    </cfRule>
  </conditionalFormatting>
  <conditionalFormatting sqref="H616">
    <cfRule type="cellIs" dxfId="6977" priority="1917" operator="lessThan">
      <formula>0</formula>
    </cfRule>
  </conditionalFormatting>
  <conditionalFormatting sqref="H616:H619">
    <cfRule type="cellIs" dxfId="6976" priority="1918" operator="lessThan">
      <formula>0</formula>
    </cfRule>
  </conditionalFormatting>
  <conditionalFormatting sqref="C617:J617">
    <cfRule type="cellIs" dxfId="6975" priority="1922" operator="lessThan">
      <formula>0</formula>
    </cfRule>
  </conditionalFormatting>
  <conditionalFormatting sqref="H617:H619">
    <cfRule type="cellIs" dxfId="6974" priority="1919" operator="lessThan">
      <formula>0</formula>
    </cfRule>
  </conditionalFormatting>
  <conditionalFormatting sqref="I617 K616:N617 C618:N619">
    <cfRule type="cellIs" dxfId="6973" priority="1925" operator="lessThan">
      <formula>0</formula>
    </cfRule>
  </conditionalFormatting>
  <conditionalFormatting sqref="Q616:Q618">
    <cfRule type="cellIs" dxfId="6972" priority="1927" operator="lessThan">
      <formula>0</formula>
    </cfRule>
  </conditionalFormatting>
  <conditionalFormatting sqref="B615">
    <cfRule type="cellIs" dxfId="6971" priority="1916" operator="lessThan">
      <formula>0</formula>
    </cfRule>
  </conditionalFormatting>
  <conditionalFormatting sqref="Q624">
    <cfRule type="cellIs" dxfId="6970" priority="1908" operator="lessThan">
      <formula>0</formula>
    </cfRule>
  </conditionalFormatting>
  <conditionalFormatting sqref="I621">
    <cfRule type="cellIs" dxfId="6969" priority="1911" operator="lessThan">
      <formula>0</formula>
    </cfRule>
  </conditionalFormatting>
  <conditionalFormatting sqref="C621:N624">
    <cfRule type="cellIs" dxfId="6968" priority="1912" operator="lessThan">
      <formula>0</formula>
    </cfRule>
  </conditionalFormatting>
  <conditionalFormatting sqref="Q624">
    <cfRule type="cellIs" dxfId="6967" priority="1909" operator="lessThan">
      <formula>0</formula>
    </cfRule>
  </conditionalFormatting>
  <conditionalFormatting sqref="H621">
    <cfRule type="cellIs" dxfId="6966" priority="1905" operator="lessThan">
      <formula>0</formula>
    </cfRule>
  </conditionalFormatting>
  <conditionalFormatting sqref="P621:P624">
    <cfRule type="cellIs" dxfId="6965" priority="1914" operator="lessThan">
      <formula>0</formula>
    </cfRule>
  </conditionalFormatting>
  <conditionalFormatting sqref="C622:J622">
    <cfRule type="cellIs" dxfId="6964" priority="1910" operator="lessThan">
      <formula>0</formula>
    </cfRule>
  </conditionalFormatting>
  <conditionalFormatting sqref="H622:H624">
    <cfRule type="cellIs" dxfId="6963" priority="1907" operator="lessThan">
      <formula>0</formula>
    </cfRule>
  </conditionalFormatting>
  <conditionalFormatting sqref="I622 K621:N622 C623:N624">
    <cfRule type="cellIs" dxfId="6962" priority="1913" operator="lessThan">
      <formula>0</formula>
    </cfRule>
  </conditionalFormatting>
  <conditionalFormatting sqref="Q621:Q623">
    <cfRule type="cellIs" dxfId="6961" priority="1915" operator="lessThan">
      <formula>0</formula>
    </cfRule>
  </conditionalFormatting>
  <conditionalFormatting sqref="B620">
    <cfRule type="cellIs" dxfId="6960" priority="1904" operator="lessThan">
      <formula>0</formula>
    </cfRule>
  </conditionalFormatting>
  <conditionalFormatting sqref="C626:N629">
    <cfRule type="cellIs" dxfId="6959" priority="1900" operator="lessThan">
      <formula>0</formula>
    </cfRule>
  </conditionalFormatting>
  <conditionalFormatting sqref="Q629">
    <cfRule type="cellIs" dxfId="6958" priority="1897" operator="lessThan">
      <formula>0</formula>
    </cfRule>
  </conditionalFormatting>
  <conditionalFormatting sqref="H626">
    <cfRule type="cellIs" dxfId="6957" priority="1893" operator="lessThan">
      <formula>0</formula>
    </cfRule>
  </conditionalFormatting>
  <conditionalFormatting sqref="H626:H629">
    <cfRule type="cellIs" dxfId="6956" priority="1894" operator="lessThan">
      <formula>0</formula>
    </cfRule>
  </conditionalFormatting>
  <conditionalFormatting sqref="P626:P629">
    <cfRule type="cellIs" dxfId="6955" priority="1902" operator="lessThan">
      <formula>0</formula>
    </cfRule>
  </conditionalFormatting>
  <conditionalFormatting sqref="C627:J627">
    <cfRule type="cellIs" dxfId="6954" priority="1898" operator="lessThan">
      <formula>0</formula>
    </cfRule>
  </conditionalFormatting>
  <conditionalFormatting sqref="H627:H629">
    <cfRule type="cellIs" dxfId="6953" priority="1895" operator="lessThan">
      <formula>0</formula>
    </cfRule>
  </conditionalFormatting>
  <conditionalFormatting sqref="I627 K626:N627 C628:N629">
    <cfRule type="cellIs" dxfId="6952" priority="1901" operator="lessThan">
      <formula>0</formula>
    </cfRule>
  </conditionalFormatting>
  <conditionalFormatting sqref="Q626:Q628">
    <cfRule type="cellIs" dxfId="6951" priority="1903" operator="lessThan">
      <formula>0</formula>
    </cfRule>
  </conditionalFormatting>
  <conditionalFormatting sqref="C351:I351">
    <cfRule type="cellIs" dxfId="6950" priority="1889" operator="lessThan">
      <formula>0</formula>
    </cfRule>
  </conditionalFormatting>
  <conditionalFormatting sqref="C353:I354">
    <cfRule type="cellIs" dxfId="6949" priority="1890" operator="lessThan">
      <formula>0</formula>
    </cfRule>
  </conditionalFormatting>
  <conditionalFormatting sqref="P506:Q506">
    <cfRule type="cellIs" dxfId="6948" priority="1873" operator="lessThan">
      <formula>0</formula>
    </cfRule>
  </conditionalFormatting>
  <conditionalFormatting sqref="P499:P502">
    <cfRule type="cellIs" dxfId="6947" priority="1874" operator="lessThan">
      <formula>0</formula>
    </cfRule>
  </conditionalFormatting>
  <conditionalFormatting sqref="Q611:Q613">
    <cfRule type="cellIs" dxfId="6946" priority="1825" operator="lessThan">
      <formula>0</formula>
    </cfRule>
  </conditionalFormatting>
  <conditionalFormatting sqref="B498">
    <cfRule type="cellIs" dxfId="6945" priority="1891" operator="lessThan">
      <formula>0</formula>
    </cfRule>
  </conditionalFormatting>
  <conditionalFormatting sqref="N427">
    <cfRule type="cellIs" dxfId="6944" priority="1552" operator="lessThan">
      <formula>0</formula>
    </cfRule>
  </conditionalFormatting>
  <conditionalFormatting sqref="C352:I352">
    <cfRule type="cellIs" dxfId="6943" priority="1888" operator="lessThan">
      <formula>0</formula>
    </cfRule>
  </conditionalFormatting>
  <conditionalFormatting sqref="C355:I355">
    <cfRule type="cellIs" dxfId="6942" priority="1887" operator="lessThan">
      <formula>0</formula>
    </cfRule>
  </conditionalFormatting>
  <conditionalFormatting sqref="C365:I366">
    <cfRule type="cellIs" dxfId="6941" priority="1886" operator="lessThan">
      <formula>0</formula>
    </cfRule>
  </conditionalFormatting>
  <conditionalFormatting sqref="C363:I363">
    <cfRule type="cellIs" dxfId="6940" priority="1885" operator="lessThan">
      <formula>0</formula>
    </cfRule>
  </conditionalFormatting>
  <conditionalFormatting sqref="C364:I364">
    <cfRule type="cellIs" dxfId="6939" priority="1884" operator="lessThan">
      <formula>0</formula>
    </cfRule>
  </conditionalFormatting>
  <conditionalFormatting sqref="C367:I367">
    <cfRule type="cellIs" dxfId="6938" priority="1883" operator="lessThan">
      <formula>0</formula>
    </cfRule>
  </conditionalFormatting>
  <conditionalFormatting sqref="C593:I596">
    <cfRule type="cellIs" dxfId="6937" priority="1881" operator="lessThan">
      <formula>0</formula>
    </cfRule>
  </conditionalFormatting>
  <conditionalFormatting sqref="C594:I594">
    <cfRule type="cellIs" dxfId="6936" priority="1880" operator="lessThan">
      <formula>0</formula>
    </cfRule>
  </conditionalFormatting>
  <conditionalFormatting sqref="C595:I596">
    <cfRule type="cellIs" dxfId="6935" priority="1882" operator="lessThan">
      <formula>0</formula>
    </cfRule>
  </conditionalFormatting>
  <conditionalFormatting sqref="Q551">
    <cfRule type="cellIs" dxfId="6934" priority="1862" operator="lessThan">
      <formula>0</formula>
    </cfRule>
  </conditionalFormatting>
  <conditionalFormatting sqref="Q551">
    <cfRule type="cellIs" dxfId="6933" priority="1863" operator="lessThan">
      <formula>0</formula>
    </cfRule>
  </conditionalFormatting>
  <conditionalFormatting sqref="C599:I602">
    <cfRule type="cellIs" dxfId="6932" priority="1878" operator="lessThan">
      <formula>0</formula>
    </cfRule>
  </conditionalFormatting>
  <conditionalFormatting sqref="C600:I600">
    <cfRule type="cellIs" dxfId="6931" priority="1877" operator="lessThan">
      <formula>0</formula>
    </cfRule>
  </conditionalFormatting>
  <conditionalFormatting sqref="C601:I602">
    <cfRule type="cellIs" dxfId="6930" priority="1879" operator="lessThan">
      <formula>0</formula>
    </cfRule>
  </conditionalFormatting>
  <conditionalFormatting sqref="C461:C464">
    <cfRule type="cellIs" dxfId="6929" priority="1876" operator="lessThan">
      <formula>0</formula>
    </cfRule>
  </conditionalFormatting>
  <conditionalFormatting sqref="P468:P471">
    <cfRule type="cellIs" dxfId="6928" priority="1875" operator="lessThan">
      <formula>0</formula>
    </cfRule>
  </conditionalFormatting>
  <conditionalFormatting sqref="Q507:Q510">
    <cfRule type="cellIs" dxfId="6927" priority="1872" operator="lessThan">
      <formula>0</formula>
    </cfRule>
  </conditionalFormatting>
  <conditionalFormatting sqref="Q511:Q512">
    <cfRule type="cellIs" dxfId="6926" priority="1871" operator="lessThan">
      <formula>0</formula>
    </cfRule>
  </conditionalFormatting>
  <conditionalFormatting sqref="Q512">
    <cfRule type="cellIs" dxfId="6925" priority="1870" operator="lessThan">
      <formula>0</formula>
    </cfRule>
  </conditionalFormatting>
  <conditionalFormatting sqref="Q511">
    <cfRule type="cellIs" dxfId="6924" priority="1869" operator="lessThan">
      <formula>0</formula>
    </cfRule>
  </conditionalFormatting>
  <conditionalFormatting sqref="P507:P510">
    <cfRule type="cellIs" dxfId="6923" priority="1868" operator="lessThan">
      <formula>0</formula>
    </cfRule>
  </conditionalFormatting>
  <conditionalFormatting sqref="B506">
    <cfRule type="cellIs" dxfId="6922" priority="1867" operator="lessThan">
      <formula>0</formula>
    </cfRule>
  </conditionalFormatting>
  <conditionalFormatting sqref="C611:N614">
    <cfRule type="cellIs" dxfId="6921" priority="1822" operator="lessThan">
      <formula>0</formula>
    </cfRule>
  </conditionalFormatting>
  <conditionalFormatting sqref="Q614">
    <cfRule type="cellIs" dxfId="6920" priority="1819" operator="lessThan">
      <formula>0</formula>
    </cfRule>
  </conditionalFormatting>
  <conditionalFormatting sqref="P547:P550">
    <cfRule type="cellIs" dxfId="6919" priority="1861" operator="lessThan">
      <formula>0</formula>
    </cfRule>
  </conditionalFormatting>
  <conditionalFormatting sqref="H611:H614">
    <cfRule type="cellIs" dxfId="6918" priority="1816" operator="lessThan">
      <formula>0</formula>
    </cfRule>
  </conditionalFormatting>
  <conditionalFormatting sqref="Q504">
    <cfRule type="cellIs" dxfId="6917" priority="1866" operator="lessThan">
      <formula>0</formula>
    </cfRule>
  </conditionalFormatting>
  <conditionalFormatting sqref="Q547:Q550 Q552 Q554:Q560">
    <cfRule type="cellIs" dxfId="6916" priority="1865" operator="lessThan">
      <formula>0</formula>
    </cfRule>
  </conditionalFormatting>
  <conditionalFormatting sqref="P546">
    <cfRule type="cellIs" dxfId="6915" priority="1864" operator="lessThan">
      <formula>0</formula>
    </cfRule>
  </conditionalFormatting>
  <conditionalFormatting sqref="P554:P558">
    <cfRule type="cellIs" dxfId="6914" priority="1860" operator="lessThan">
      <formula>0</formula>
    </cfRule>
  </conditionalFormatting>
  <conditionalFormatting sqref="Q570:Q573 Q575">
    <cfRule type="cellIs" dxfId="6913" priority="1858" operator="lessThan">
      <formula>0</formula>
    </cfRule>
  </conditionalFormatting>
  <conditionalFormatting sqref="B546">
    <cfRule type="cellIs" dxfId="6912" priority="1859" operator="lessThan">
      <formula>0</formula>
    </cfRule>
  </conditionalFormatting>
  <conditionalFormatting sqref="P569">
    <cfRule type="cellIs" dxfId="6911" priority="1857" operator="lessThan">
      <formula>0</formula>
    </cfRule>
  </conditionalFormatting>
  <conditionalFormatting sqref="Q574">
    <cfRule type="cellIs" dxfId="6910" priority="1856" operator="lessThan">
      <formula>0</formula>
    </cfRule>
  </conditionalFormatting>
  <conditionalFormatting sqref="Q574">
    <cfRule type="cellIs" dxfId="6909" priority="1855" operator="lessThan">
      <formula>0</formula>
    </cfRule>
  </conditionalFormatting>
  <conditionalFormatting sqref="P570:P573">
    <cfRule type="cellIs" dxfId="6908" priority="1854" operator="lessThan">
      <formula>0</formula>
    </cfRule>
  </conditionalFormatting>
  <conditionalFormatting sqref="Q582 Q577:Q580">
    <cfRule type="cellIs" dxfId="6907" priority="1852" operator="lessThan">
      <formula>0</formula>
    </cfRule>
  </conditionalFormatting>
  <conditionalFormatting sqref="Q581">
    <cfRule type="cellIs" dxfId="6906" priority="1850" operator="lessThan">
      <formula>0</formula>
    </cfRule>
  </conditionalFormatting>
  <conditionalFormatting sqref="B569">
    <cfRule type="cellIs" dxfId="6905" priority="1853" operator="lessThan">
      <formula>0</formula>
    </cfRule>
  </conditionalFormatting>
  <conditionalFormatting sqref="P576">
    <cfRule type="cellIs" dxfId="6904" priority="1851" operator="lessThan">
      <formula>0</formula>
    </cfRule>
  </conditionalFormatting>
  <conditionalFormatting sqref="P577:P580">
    <cfRule type="cellIs" dxfId="6903" priority="1848" operator="lessThan">
      <formula>0</formula>
    </cfRule>
  </conditionalFormatting>
  <conditionalFormatting sqref="Q581">
    <cfRule type="cellIs" dxfId="6902" priority="1849" operator="lessThan">
      <formula>0</formula>
    </cfRule>
  </conditionalFormatting>
  <conditionalFormatting sqref="P605:P607 P609">
    <cfRule type="cellIs" dxfId="6901" priority="1846" operator="lessThan">
      <formula>0</formula>
    </cfRule>
  </conditionalFormatting>
  <conditionalFormatting sqref="Q605:Q607">
    <cfRule type="cellIs" dxfId="6900" priority="1847" operator="lessThan">
      <formula>0</formula>
    </cfRule>
  </conditionalFormatting>
  <conditionalFormatting sqref="C607:I607">
    <cfRule type="cellIs" dxfId="6899" priority="1839" operator="lessThan">
      <formula>0</formula>
    </cfRule>
  </conditionalFormatting>
  <conditionalFormatting sqref="C605:I607">
    <cfRule type="cellIs" dxfId="6898" priority="1838" operator="lessThan">
      <formula>0</formula>
    </cfRule>
  </conditionalFormatting>
  <conditionalFormatting sqref="B604">
    <cfRule type="cellIs" dxfId="6897" priority="1840" operator="lessThan">
      <formula>0</formula>
    </cfRule>
  </conditionalFormatting>
  <conditionalFormatting sqref="J605:N607">
    <cfRule type="cellIs" dxfId="6896" priority="1844" operator="lessThan">
      <formula>0</formula>
    </cfRule>
  </conditionalFormatting>
  <conditionalFormatting sqref="P611:P614">
    <cfRule type="cellIs" dxfId="6895" priority="1824" operator="lessThan">
      <formula>0</formula>
    </cfRule>
  </conditionalFormatting>
  <conditionalFormatting sqref="Q608:Q609">
    <cfRule type="cellIs" dxfId="6894" priority="1841" operator="lessThan">
      <formula>0</formula>
    </cfRule>
  </conditionalFormatting>
  <conditionalFormatting sqref="C433:M433">
    <cfRule type="cellIs" dxfId="6893" priority="1550" operator="lessThan">
      <formula>0</formula>
    </cfRule>
  </conditionalFormatting>
  <conditionalFormatting sqref="Q608:Q609">
    <cfRule type="cellIs" dxfId="6892" priority="1842" operator="lessThan">
      <formula>0</formula>
    </cfRule>
  </conditionalFormatting>
  <conditionalFormatting sqref="J606">
    <cfRule type="cellIs" dxfId="6891" priority="1843" operator="lessThan">
      <formula>0</formula>
    </cfRule>
  </conditionalFormatting>
  <conditionalFormatting sqref="J607:N607 K605:N606">
    <cfRule type="cellIs" dxfId="6890" priority="1845" operator="lessThan">
      <formula>0</formula>
    </cfRule>
  </conditionalFormatting>
  <conditionalFormatting sqref="I612 K611:N612 C613:N614">
    <cfRule type="cellIs" dxfId="6889" priority="1823" operator="lessThan">
      <formula>0</formula>
    </cfRule>
  </conditionalFormatting>
  <conditionalFormatting sqref="N427">
    <cfRule type="cellIs" dxfId="6888" priority="1553" operator="lessThan">
      <formula>0</formula>
    </cfRule>
  </conditionalFormatting>
  <conditionalFormatting sqref="B429:N429">
    <cfRule type="cellIs" dxfId="6887" priority="1545" operator="lessThan">
      <formula>0</formula>
    </cfRule>
  </conditionalFormatting>
  <conditionalFormatting sqref="C606:I606">
    <cfRule type="cellIs" dxfId="6886" priority="1837" operator="lessThan">
      <formula>0</formula>
    </cfRule>
  </conditionalFormatting>
  <conditionalFormatting sqref="B429:N429">
    <cfRule type="cellIs" dxfId="6885" priority="1546" operator="lessThan">
      <formula>0</formula>
    </cfRule>
  </conditionalFormatting>
  <conditionalFormatting sqref="H433">
    <cfRule type="cellIs" dxfId="6884" priority="1549" operator="lessThan">
      <formula>0</formula>
    </cfRule>
  </conditionalFormatting>
  <conditionalFormatting sqref="B433">
    <cfRule type="cellIs" dxfId="6883" priority="1548" operator="lessThan">
      <formula>0</formula>
    </cfRule>
  </conditionalFormatting>
  <conditionalFormatting sqref="B433">
    <cfRule type="cellIs" dxfId="6882" priority="1547" operator="lessThan">
      <formula>0</formula>
    </cfRule>
  </conditionalFormatting>
  <conditionalFormatting sqref="B429:N429">
    <cfRule type="cellIs" dxfId="6881" priority="1543" operator="lessThan">
      <formula>0</formula>
    </cfRule>
  </conditionalFormatting>
  <conditionalFormatting sqref="B429:N429">
    <cfRule type="cellIs" dxfId="6880" priority="1544" operator="lessThan">
      <formula>0</formula>
    </cfRule>
  </conditionalFormatting>
  <conditionalFormatting sqref="B435:N435">
    <cfRule type="cellIs" dxfId="6879" priority="1530" operator="lessThan">
      <formula>0</formula>
    </cfRule>
  </conditionalFormatting>
  <conditionalFormatting sqref="H611">
    <cfRule type="cellIs" dxfId="6878" priority="1815" operator="lessThan">
      <formula>0</formula>
    </cfRule>
  </conditionalFormatting>
  <conditionalFormatting sqref="C433:M433">
    <cfRule type="cellIs" dxfId="6877" priority="1551" operator="lessThan">
      <formula>0</formula>
    </cfRule>
  </conditionalFormatting>
  <conditionalFormatting sqref="H612:H614">
    <cfRule type="cellIs" dxfId="6876" priority="1817" operator="lessThan">
      <formula>0</formula>
    </cfRule>
  </conditionalFormatting>
  <conditionalFormatting sqref="Q614">
    <cfRule type="cellIs" dxfId="6875" priority="1818" operator="lessThan">
      <formula>0</formula>
    </cfRule>
  </conditionalFormatting>
  <conditionalFormatting sqref="I611">
    <cfRule type="cellIs" dxfId="6874" priority="1821" operator="lessThan">
      <formula>0</formula>
    </cfRule>
  </conditionalFormatting>
  <conditionalFormatting sqref="N439">
    <cfRule type="cellIs" dxfId="6873" priority="1523" operator="lessThan">
      <formula>0</formula>
    </cfRule>
  </conditionalFormatting>
  <conditionalFormatting sqref="C612:J612">
    <cfRule type="cellIs" dxfId="6872" priority="1820" operator="lessThan">
      <formula>0</formula>
    </cfRule>
  </conditionalFormatting>
  <conditionalFormatting sqref="B610">
    <cfRule type="cellIs" dxfId="6871" priority="1814" operator="lessThan">
      <formula>0</formula>
    </cfRule>
  </conditionalFormatting>
  <conditionalFormatting sqref="B435:N435">
    <cfRule type="cellIs" dxfId="6870" priority="1529" operator="lessThan">
      <formula>0</formula>
    </cfRule>
  </conditionalFormatting>
  <conditionalFormatting sqref="C445:M445">
    <cfRule type="cellIs" dxfId="6869" priority="1520" operator="lessThan">
      <formula>0</formula>
    </cfRule>
  </conditionalFormatting>
  <conditionalFormatting sqref="C445:M445">
    <cfRule type="cellIs" dxfId="6868" priority="1521" operator="lessThan">
      <formula>0</formula>
    </cfRule>
  </conditionalFormatting>
  <conditionalFormatting sqref="B435:N435">
    <cfRule type="cellIs" dxfId="6867" priority="1528" operator="lessThan">
      <formula>0</formula>
    </cfRule>
  </conditionalFormatting>
  <conditionalFormatting sqref="N438">
    <cfRule type="cellIs" dxfId="6866" priority="1524" operator="lessThan">
      <formula>0</formula>
    </cfRule>
  </conditionalFormatting>
  <conditionalFormatting sqref="B435:N435">
    <cfRule type="cellIs" dxfId="6865" priority="1527" operator="lessThan">
      <formula>0</formula>
    </cfRule>
  </conditionalFormatting>
  <conditionalFormatting sqref="B435:N435">
    <cfRule type="cellIs" dxfId="6864" priority="1525" operator="lessThan">
      <formula>0</formula>
    </cfRule>
  </conditionalFormatting>
  <conditionalFormatting sqref="B598">
    <cfRule type="cellIs" dxfId="6863" priority="1802" operator="lessThan">
      <formula>0</formula>
    </cfRule>
  </conditionalFormatting>
  <conditionalFormatting sqref="N439">
    <cfRule type="cellIs" dxfId="6862" priority="1522" operator="lessThan">
      <formula>0</formula>
    </cfRule>
  </conditionalFormatting>
  <conditionalFormatting sqref="B435:N435">
    <cfRule type="cellIs" dxfId="6861" priority="1526" operator="lessThan">
      <formula>0</formula>
    </cfRule>
  </conditionalFormatting>
  <conditionalFormatting sqref="B598">
    <cfRule type="cellIs" dxfId="6860" priority="1801" operator="lessThan">
      <formula>0</formula>
    </cfRule>
  </conditionalFormatting>
  <conditionalFormatting sqref="B654">
    <cfRule type="cellIs" dxfId="6859" priority="1789" operator="lessThan">
      <formula>0</formula>
    </cfRule>
  </conditionalFormatting>
  <conditionalFormatting sqref="B591">
    <cfRule type="cellIs" dxfId="6858" priority="1799" operator="lessThan">
      <formula>0</formula>
    </cfRule>
  </conditionalFormatting>
  <conditionalFormatting sqref="B591">
    <cfRule type="cellIs" dxfId="6857" priority="1800" operator="lessThan">
      <formula>0</formula>
    </cfRule>
  </conditionalFormatting>
  <conditionalFormatting sqref="B609">
    <cfRule type="cellIs" dxfId="6856" priority="1797" operator="lessThan">
      <formula>0</formula>
    </cfRule>
  </conditionalFormatting>
  <conditionalFormatting sqref="B609">
    <cfRule type="cellIs" dxfId="6855" priority="1798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6854" priority="1796" operator="lessThan">
      <formula>0</formula>
    </cfRule>
  </conditionalFormatting>
  <conditionalFormatting sqref="B638">
    <cfRule type="cellIs" dxfId="6853" priority="1793" operator="lessThan">
      <formula>0</formula>
    </cfRule>
  </conditionalFormatting>
  <conditionalFormatting sqref="B631">
    <cfRule type="cellIs" dxfId="6852" priority="1795" operator="lessThan">
      <formula>0</formula>
    </cfRule>
  </conditionalFormatting>
  <conditionalFormatting sqref="B635">
    <cfRule type="cellIs" dxfId="6851" priority="1794" operator="lessThan">
      <formula>0</formula>
    </cfRule>
  </conditionalFormatting>
  <conditionalFormatting sqref="B659">
    <cfRule type="cellIs" dxfId="6850" priority="1792" operator="lessThan">
      <formula>0</formula>
    </cfRule>
  </conditionalFormatting>
  <conditionalFormatting sqref="B668">
    <cfRule type="cellIs" dxfId="6849" priority="1791" operator="lessThan">
      <formula>0</formula>
    </cfRule>
  </conditionalFormatting>
  <conditionalFormatting sqref="I671:N671 P669:Q672">
    <cfRule type="cellIs" dxfId="6848" priority="1790" operator="lessThan">
      <formula>0</formula>
    </cfRule>
  </conditionalFormatting>
  <conditionalFormatting sqref="P654">
    <cfRule type="cellIs" dxfId="6847" priority="1787" operator="lessThan">
      <formula>0</formula>
    </cfRule>
  </conditionalFormatting>
  <conditionalFormatting sqref="P654">
    <cfRule type="cellIs" dxfId="6846" priority="1788" operator="lessThan">
      <formula>0</formula>
    </cfRule>
  </conditionalFormatting>
  <conditionalFormatting sqref="P422:Q422 Q423:Q425">
    <cfRule type="cellIs" dxfId="6845" priority="1774" operator="lessThan">
      <formula>0</formula>
    </cfRule>
  </conditionalFormatting>
  <conditionalFormatting sqref="B416">
    <cfRule type="cellIs" dxfId="6844" priority="1775" operator="lessThan">
      <formula>0</formula>
    </cfRule>
  </conditionalFormatting>
  <conditionalFormatting sqref="P423:P425">
    <cfRule type="cellIs" dxfId="6843" priority="1772" operator="lessThan">
      <formula>0</formula>
    </cfRule>
  </conditionalFormatting>
  <conditionalFormatting sqref="P422">
    <cfRule type="cellIs" dxfId="6842" priority="1773" operator="lessThan">
      <formula>0</formula>
    </cfRule>
  </conditionalFormatting>
  <conditionalFormatting sqref="Q426">
    <cfRule type="cellIs" dxfId="6841" priority="1770" operator="lessThan">
      <formula>0</formula>
    </cfRule>
  </conditionalFormatting>
  <conditionalFormatting sqref="Q427">
    <cfRule type="cellIs" dxfId="6840" priority="1771" operator="lessThan">
      <formula>0</formula>
    </cfRule>
  </conditionalFormatting>
  <conditionalFormatting sqref="B422">
    <cfRule type="cellIs" dxfId="6839" priority="1768" operator="lessThan">
      <formula>0</formula>
    </cfRule>
  </conditionalFormatting>
  <conditionalFormatting sqref="Q426">
    <cfRule type="cellIs" dxfId="6838" priority="1769" operator="lessThan">
      <formula>0</formula>
    </cfRule>
  </conditionalFormatting>
  <conditionalFormatting sqref="B454:N454">
    <cfRule type="cellIs" dxfId="6837" priority="1483" operator="lessThan">
      <formula>0</formula>
    </cfRule>
  </conditionalFormatting>
  <conditionalFormatting sqref="B454:N454">
    <cfRule type="cellIs" dxfId="6836" priority="1484" operator="lessThan">
      <formula>0</formula>
    </cfRule>
  </conditionalFormatting>
  <conditionalFormatting sqref="C644:I644">
    <cfRule type="cellIs" dxfId="6835" priority="1786" operator="lessThan">
      <formula>0</formula>
    </cfRule>
  </conditionalFormatting>
  <conditionalFormatting sqref="C645:I645">
    <cfRule type="cellIs" dxfId="6834" priority="1785" operator="lessThan">
      <formula>0</formula>
    </cfRule>
  </conditionalFormatting>
  <conditionalFormatting sqref="C650:M650">
    <cfRule type="cellIs" dxfId="6833" priority="1784" operator="lessThan">
      <formula>0</formula>
    </cfRule>
  </conditionalFormatting>
  <conditionalFormatting sqref="C639:N639">
    <cfRule type="cellIs" dxfId="6832" priority="1783" operator="lessThan">
      <formula>0</formula>
    </cfRule>
  </conditionalFormatting>
  <conditionalFormatting sqref="P642">
    <cfRule type="cellIs" dxfId="6831" priority="1782" operator="lessThan">
      <formula>0</formula>
    </cfRule>
  </conditionalFormatting>
  <conditionalFormatting sqref="P417:P419">
    <cfRule type="cellIs" dxfId="6830" priority="1779" operator="lessThan">
      <formula>0</formula>
    </cfRule>
  </conditionalFormatting>
  <conditionalFormatting sqref="Q420">
    <cfRule type="cellIs" dxfId="6829" priority="1776" operator="lessThan">
      <formula>0</formula>
    </cfRule>
  </conditionalFormatting>
  <conditionalFormatting sqref="Q421">
    <cfRule type="cellIs" dxfId="6828" priority="1778" operator="lessThan">
      <formula>0</formula>
    </cfRule>
  </conditionalFormatting>
  <conditionalFormatting sqref="P416:Q416 Q417:Q419">
    <cfRule type="cellIs" dxfId="6827" priority="1781" operator="lessThan">
      <formula>0</formula>
    </cfRule>
  </conditionalFormatting>
  <conditionalFormatting sqref="P416">
    <cfRule type="cellIs" dxfId="6826" priority="1780" operator="lessThan">
      <formula>0</formula>
    </cfRule>
  </conditionalFormatting>
  <conditionalFormatting sqref="Q420">
    <cfRule type="cellIs" dxfId="6825" priority="1777" operator="lessThan">
      <formula>0</formula>
    </cfRule>
  </conditionalFormatting>
  <conditionalFormatting sqref="B454:N454">
    <cfRule type="cellIs" dxfId="6824" priority="1482" operator="lessThan">
      <formula>0</formula>
    </cfRule>
  </conditionalFormatting>
  <conditionalFormatting sqref="B454:N454">
    <cfRule type="cellIs" dxfId="6823" priority="1481" operator="lessThan">
      <formula>0</formula>
    </cfRule>
  </conditionalFormatting>
  <conditionalFormatting sqref="B454:N454">
    <cfRule type="cellIs" dxfId="6822" priority="1480" operator="lessThan">
      <formula>0</formula>
    </cfRule>
  </conditionalFormatting>
  <conditionalFormatting sqref="B454:N454">
    <cfRule type="cellIs" dxfId="6821" priority="1478" operator="lessThan">
      <formula>0</formula>
    </cfRule>
  </conditionalFormatting>
  <conditionalFormatting sqref="B454:N454">
    <cfRule type="cellIs" dxfId="6820" priority="1479" operator="lessThan">
      <formula>0</formula>
    </cfRule>
  </conditionalFormatting>
  <conditionalFormatting sqref="N457">
    <cfRule type="cellIs" dxfId="6819" priority="1476" operator="lessThan">
      <formula>0</formula>
    </cfRule>
  </conditionalFormatting>
  <conditionalFormatting sqref="B454:N454">
    <cfRule type="cellIs" dxfId="6818" priority="1477" operator="lessThan">
      <formula>0</formula>
    </cfRule>
  </conditionalFormatting>
  <conditionalFormatting sqref="N458">
    <cfRule type="cellIs" dxfId="6817" priority="1475" operator="lessThan">
      <formula>0</formula>
    </cfRule>
  </conditionalFormatting>
  <conditionalFormatting sqref="P530">
    <cfRule type="cellIs" dxfId="6816" priority="1190" operator="lessThan">
      <formula>0</formula>
    </cfRule>
  </conditionalFormatting>
  <conditionalFormatting sqref="N458">
    <cfRule type="cellIs" dxfId="6815" priority="1474" operator="lessThan">
      <formula>0</formula>
    </cfRule>
  </conditionalFormatting>
  <conditionalFormatting sqref="D461:N464">
    <cfRule type="cellIs" dxfId="6814" priority="1471" operator="lessThan">
      <formula>0</formula>
    </cfRule>
  </conditionalFormatting>
  <conditionalFormatting sqref="P538">
    <cfRule type="cellIs" dxfId="6813" priority="1187" operator="lessThan">
      <formula>0</formula>
    </cfRule>
  </conditionalFormatting>
  <conditionalFormatting sqref="B461:B464">
    <cfRule type="cellIs" dxfId="6812" priority="1468" operator="lessThan">
      <formula>0</formula>
    </cfRule>
  </conditionalFormatting>
  <conditionalFormatting sqref="P553">
    <cfRule type="cellIs" dxfId="6811" priority="1184" operator="lessThan">
      <formula>0</formula>
    </cfRule>
  </conditionalFormatting>
  <conditionalFormatting sqref="B512">
    <cfRule type="cellIs" dxfId="6810" priority="1465" operator="lessThan">
      <formula>0</formula>
    </cfRule>
  </conditionalFormatting>
  <conditionalFormatting sqref="C512">
    <cfRule type="cellIs" dxfId="6809" priority="1462" operator="lessThan">
      <formula>0</formula>
    </cfRule>
  </conditionalFormatting>
  <conditionalFormatting sqref="P561">
    <cfRule type="cellIs" dxfId="6808" priority="1181" operator="lessThan">
      <formula>0</formula>
    </cfRule>
  </conditionalFormatting>
  <conditionalFormatting sqref="P590">
    <cfRule type="cellIs" dxfId="6807" priority="1178" operator="lessThan">
      <formula>0</formula>
    </cfRule>
  </conditionalFormatting>
  <conditionalFormatting sqref="N365">
    <cfRule type="cellIs" dxfId="6806" priority="1743" operator="lessThan">
      <formula>0</formula>
    </cfRule>
  </conditionalFormatting>
  <conditionalFormatting sqref="N371">
    <cfRule type="cellIs" dxfId="6805" priority="1742" operator="lessThan">
      <formula>0</formula>
    </cfRule>
  </conditionalFormatting>
  <conditionalFormatting sqref="N377">
    <cfRule type="cellIs" dxfId="6804" priority="1741" operator="lessThan">
      <formula>0</formula>
    </cfRule>
  </conditionalFormatting>
  <conditionalFormatting sqref="N359">
    <cfRule type="cellIs" dxfId="6803" priority="1740" operator="lessThan">
      <formula>0</formula>
    </cfRule>
  </conditionalFormatting>
  <conditionalFormatting sqref="B376">
    <cfRule type="cellIs" dxfId="6802" priority="1724" operator="lessThan">
      <formula>0</formula>
    </cfRule>
  </conditionalFormatting>
  <conditionalFormatting sqref="B588">
    <cfRule type="cellIs" dxfId="6801" priority="1734" operator="lessThan">
      <formula>0</formula>
    </cfRule>
  </conditionalFormatting>
  <conditionalFormatting sqref="B371:B372">
    <cfRule type="cellIs" dxfId="6800" priority="1729" operator="lessThan">
      <formula>0</formula>
    </cfRule>
  </conditionalFormatting>
  <conditionalFormatting sqref="B377:B378">
    <cfRule type="cellIs" dxfId="6799" priority="1726" operator="lessThan">
      <formula>0</formula>
    </cfRule>
  </conditionalFormatting>
  <conditionalFormatting sqref="C351:M354">
    <cfRule type="cellIs" dxfId="6798" priority="1739" operator="lessThan">
      <formula>0</formula>
    </cfRule>
  </conditionalFormatting>
  <conditionalFormatting sqref="B428">
    <cfRule type="cellIs" dxfId="6797" priority="1738" operator="lessThan">
      <formula>0</formula>
    </cfRule>
  </conditionalFormatting>
  <conditionalFormatting sqref="B428">
    <cfRule type="cellIs" dxfId="6796" priority="1737" operator="lessThan">
      <formula>0</formula>
    </cfRule>
  </conditionalFormatting>
  <conditionalFormatting sqref="B391 B397 B381:B385 B375:B379 B369:B373 B363:B367 B357:B361 B351:B355">
    <cfRule type="cellIs" dxfId="6795" priority="1736" operator="lessThan">
      <formula>0</formula>
    </cfRule>
  </conditionalFormatting>
  <conditionalFormatting sqref="B359:B360">
    <cfRule type="cellIs" dxfId="6794" priority="1732" operator="lessThan">
      <formula>0</formula>
    </cfRule>
  </conditionalFormatting>
  <conditionalFormatting sqref="B357">
    <cfRule type="cellIs" dxfId="6793" priority="1731" operator="lessThan">
      <formula>0</formula>
    </cfRule>
  </conditionalFormatting>
  <conditionalFormatting sqref="B585:B587">
    <cfRule type="cellIs" dxfId="6792" priority="1735" operator="lessThan">
      <formula>0</formula>
    </cfRule>
  </conditionalFormatting>
  <conditionalFormatting sqref="B584">
    <cfRule type="cellIs" dxfId="6791" priority="1733" operator="lessThan">
      <formula>0</formula>
    </cfRule>
  </conditionalFormatting>
  <conditionalFormatting sqref="B397">
    <cfRule type="cellIs" dxfId="6790" priority="1720" operator="lessThan">
      <formula>0</formula>
    </cfRule>
  </conditionalFormatting>
  <conditionalFormatting sqref="B358">
    <cfRule type="cellIs" dxfId="6789" priority="1730" operator="lessThan">
      <formula>0</formula>
    </cfRule>
  </conditionalFormatting>
  <conditionalFormatting sqref="B369">
    <cfRule type="cellIs" dxfId="6788" priority="1728" operator="lessThan">
      <formula>0</formula>
    </cfRule>
  </conditionalFormatting>
  <conditionalFormatting sqref="B370">
    <cfRule type="cellIs" dxfId="6787" priority="1727" operator="lessThan">
      <formula>0</formula>
    </cfRule>
  </conditionalFormatting>
  <conditionalFormatting sqref="B375">
    <cfRule type="cellIs" dxfId="6786" priority="1725" operator="lessThan">
      <formula>0</formula>
    </cfRule>
  </conditionalFormatting>
  <conditionalFormatting sqref="B383:B384">
    <cfRule type="cellIs" dxfId="6785" priority="1723" operator="lessThan">
      <formula>0</formula>
    </cfRule>
  </conditionalFormatting>
  <conditionalFormatting sqref="B381">
    <cfRule type="cellIs" dxfId="6784" priority="1722" operator="lessThan">
      <formula>0</formula>
    </cfRule>
  </conditionalFormatting>
  <conditionalFormatting sqref="B382">
    <cfRule type="cellIs" dxfId="6783" priority="1721" operator="lessThan">
      <formula>0</formula>
    </cfRule>
  </conditionalFormatting>
  <conditionalFormatting sqref="B391">
    <cfRule type="cellIs" dxfId="6782" priority="1719" operator="lessThan">
      <formula>0</formula>
    </cfRule>
  </conditionalFormatting>
  <conditionalFormatting sqref="B385">
    <cfRule type="cellIs" dxfId="6781" priority="1718" operator="lessThan">
      <formula>0</formula>
    </cfRule>
  </conditionalFormatting>
  <conditionalFormatting sqref="B379">
    <cfRule type="cellIs" dxfId="6780" priority="1717" operator="lessThan">
      <formula>0</formula>
    </cfRule>
  </conditionalFormatting>
  <conditionalFormatting sqref="B373">
    <cfRule type="cellIs" dxfId="6779" priority="1716" operator="lessThan">
      <formula>0</formula>
    </cfRule>
  </conditionalFormatting>
  <conditionalFormatting sqref="B361">
    <cfRule type="cellIs" dxfId="6778" priority="1715" operator="lessThan">
      <formula>0</formula>
    </cfRule>
  </conditionalFormatting>
  <conditionalFormatting sqref="B621:B624">
    <cfRule type="cellIs" dxfId="6777" priority="1710" operator="lessThan">
      <formula>0</formula>
    </cfRule>
  </conditionalFormatting>
  <conditionalFormatting sqref="B616:B619">
    <cfRule type="cellIs" dxfId="6776" priority="1713" operator="lessThan">
      <formula>0</formula>
    </cfRule>
  </conditionalFormatting>
  <conditionalFormatting sqref="B617">
    <cfRule type="cellIs" dxfId="6775" priority="1712" operator="lessThan">
      <formula>0</formula>
    </cfRule>
  </conditionalFormatting>
  <conditionalFormatting sqref="B618:B619">
    <cfRule type="cellIs" dxfId="6774" priority="1714" operator="lessThan">
      <formula>0</formula>
    </cfRule>
  </conditionalFormatting>
  <conditionalFormatting sqref="B628:B629">
    <cfRule type="cellIs" dxfId="6773" priority="1708" operator="lessThan">
      <formula>0</formula>
    </cfRule>
  </conditionalFormatting>
  <conditionalFormatting sqref="B622">
    <cfRule type="cellIs" dxfId="6772" priority="1709" operator="lessThan">
      <formula>0</formula>
    </cfRule>
  </conditionalFormatting>
  <conditionalFormatting sqref="B623:B624">
    <cfRule type="cellIs" dxfId="6771" priority="1711" operator="lessThan">
      <formula>0</formula>
    </cfRule>
  </conditionalFormatting>
  <conditionalFormatting sqref="B626:B629">
    <cfRule type="cellIs" dxfId="6770" priority="1707" operator="lessThan">
      <formula>0</formula>
    </cfRule>
  </conditionalFormatting>
  <conditionalFormatting sqref="B627">
    <cfRule type="cellIs" dxfId="6769" priority="1706" operator="lessThan">
      <formula>0</formula>
    </cfRule>
  </conditionalFormatting>
  <conditionalFormatting sqref="B365:B366">
    <cfRule type="cellIs" dxfId="6768" priority="1701" operator="lessThan">
      <formula>0</formula>
    </cfRule>
  </conditionalFormatting>
  <conditionalFormatting sqref="B355">
    <cfRule type="cellIs" dxfId="6767" priority="1702" operator="lessThan">
      <formula>0</formula>
    </cfRule>
  </conditionalFormatting>
  <conditionalFormatting sqref="B393:N393">
    <cfRule type="cellIs" dxfId="6766" priority="1644" operator="lessThan">
      <formula>0</formula>
    </cfRule>
  </conditionalFormatting>
  <conditionalFormatting sqref="B387:N387">
    <cfRule type="cellIs" dxfId="6765" priority="1655" operator="lessThan">
      <formula>0</formula>
    </cfRule>
  </conditionalFormatting>
  <conditionalFormatting sqref="B387:N387">
    <cfRule type="cellIs" dxfId="6764" priority="1654" operator="lessThan">
      <formula>0</formula>
    </cfRule>
  </conditionalFormatting>
  <conditionalFormatting sqref="B353:B354">
    <cfRule type="cellIs" dxfId="6763" priority="1705" operator="lessThan">
      <formula>0</formula>
    </cfRule>
  </conditionalFormatting>
  <conditionalFormatting sqref="B351">
    <cfRule type="cellIs" dxfId="6762" priority="1704" operator="lessThan">
      <formula>0</formula>
    </cfRule>
  </conditionalFormatting>
  <conditionalFormatting sqref="B352">
    <cfRule type="cellIs" dxfId="6761" priority="1703" operator="lessThan">
      <formula>0</formula>
    </cfRule>
  </conditionalFormatting>
  <conditionalFormatting sqref="B363">
    <cfRule type="cellIs" dxfId="6760" priority="1700" operator="lessThan">
      <formula>0</formula>
    </cfRule>
  </conditionalFormatting>
  <conditionalFormatting sqref="B364">
    <cfRule type="cellIs" dxfId="6759" priority="1699" operator="lessThan">
      <formula>0</formula>
    </cfRule>
  </conditionalFormatting>
  <conditionalFormatting sqref="B367">
    <cfRule type="cellIs" dxfId="6758" priority="1698" operator="lessThan">
      <formula>0</formula>
    </cfRule>
  </conditionalFormatting>
  <conditionalFormatting sqref="B593:B596">
    <cfRule type="cellIs" dxfId="6757" priority="1696" operator="lessThan">
      <formula>0</formula>
    </cfRule>
  </conditionalFormatting>
  <conditionalFormatting sqref="B594">
    <cfRule type="cellIs" dxfId="6756" priority="1695" operator="lessThan">
      <formula>0</formula>
    </cfRule>
  </conditionalFormatting>
  <conditionalFormatting sqref="B595:B596">
    <cfRule type="cellIs" dxfId="6755" priority="1697" operator="lessThan">
      <formula>0</formula>
    </cfRule>
  </conditionalFormatting>
  <conditionalFormatting sqref="B603">
    <cfRule type="cellIs" dxfId="6754" priority="1690" operator="lessThan">
      <formula>0</formula>
    </cfRule>
  </conditionalFormatting>
  <conditionalFormatting sqref="B603">
    <cfRule type="cellIs" dxfId="6753" priority="1691" operator="lessThan">
      <formula>0</formula>
    </cfRule>
  </conditionalFormatting>
  <conditionalFormatting sqref="B599:B602">
    <cfRule type="cellIs" dxfId="6752" priority="1693" operator="lessThan">
      <formula>0</formula>
    </cfRule>
  </conditionalFormatting>
  <conditionalFormatting sqref="B600">
    <cfRule type="cellIs" dxfId="6751" priority="1692" operator="lessThan">
      <formula>0</formula>
    </cfRule>
  </conditionalFormatting>
  <conditionalFormatting sqref="B601:B602">
    <cfRule type="cellIs" dxfId="6750" priority="1694" operator="lessThan">
      <formula>0</formula>
    </cfRule>
  </conditionalFormatting>
  <conditionalFormatting sqref="N390">
    <cfRule type="cellIs" dxfId="6749" priority="1649" operator="lessThan">
      <formula>0</formula>
    </cfRule>
  </conditionalFormatting>
  <conditionalFormatting sqref="B393:N393">
    <cfRule type="cellIs" dxfId="6748" priority="1647" operator="lessThan">
      <formula>0</formula>
    </cfRule>
  </conditionalFormatting>
  <conditionalFormatting sqref="B571:B573">
    <cfRule type="cellIs" dxfId="6747" priority="1689" operator="lessThan">
      <formula>0</formula>
    </cfRule>
  </conditionalFormatting>
  <conditionalFormatting sqref="B574">
    <cfRule type="cellIs" dxfId="6746" priority="1688" operator="lessThan">
      <formula>0</formula>
    </cfRule>
  </conditionalFormatting>
  <conditionalFormatting sqref="B570">
    <cfRule type="cellIs" dxfId="6745" priority="1687" operator="lessThan">
      <formula>0</formula>
    </cfRule>
  </conditionalFormatting>
  <conditionalFormatting sqref="B607:B608">
    <cfRule type="cellIs" dxfId="6744" priority="1686" operator="lessThan">
      <formula>0</formula>
    </cfRule>
  </conditionalFormatting>
  <conditionalFormatting sqref="B605:B608">
    <cfRule type="cellIs" dxfId="6743" priority="1685" operator="lessThan">
      <formula>0</formula>
    </cfRule>
  </conditionalFormatting>
  <conditionalFormatting sqref="B589">
    <cfRule type="cellIs" dxfId="6742" priority="1399" operator="lessThan">
      <formula>0</formula>
    </cfRule>
  </conditionalFormatting>
  <conditionalFormatting sqref="B613:B614">
    <cfRule type="cellIs" dxfId="6741" priority="1680" operator="lessThan">
      <formula>0</formula>
    </cfRule>
  </conditionalFormatting>
  <conditionalFormatting sqref="B606">
    <cfRule type="cellIs" dxfId="6740" priority="1684" operator="lessThan">
      <formula>0</formula>
    </cfRule>
  </conditionalFormatting>
  <conditionalFormatting sqref="B611:B614">
    <cfRule type="cellIs" dxfId="6739" priority="1679" operator="lessThan">
      <formula>0</formula>
    </cfRule>
  </conditionalFormatting>
  <conditionalFormatting sqref="O616:O619">
    <cfRule type="cellIs" dxfId="6738" priority="549" operator="lessThan">
      <formula>0</formula>
    </cfRule>
  </conditionalFormatting>
  <conditionalFormatting sqref="O599 O601:O602">
    <cfRule type="cellIs" dxfId="6737" priority="551" operator="lessThan">
      <formula>0</formula>
    </cfRule>
  </conditionalFormatting>
  <conditionalFormatting sqref="B612">
    <cfRule type="cellIs" dxfId="6736" priority="1678" operator="lessThan">
      <formula>0</formula>
    </cfRule>
  </conditionalFormatting>
  <conditionalFormatting sqref="D589">
    <cfRule type="cellIs" dxfId="6735" priority="1393" operator="lessThan">
      <formula>0</formula>
    </cfRule>
  </conditionalFormatting>
  <conditionalFormatting sqref="O605:O607">
    <cfRule type="cellIs" dxfId="6734" priority="543" operator="lessThan">
      <formula>0</formula>
    </cfRule>
  </conditionalFormatting>
  <conditionalFormatting sqref="O626:O629">
    <cfRule type="cellIs" dxfId="6733" priority="545" operator="lessThan">
      <formula>0</formula>
    </cfRule>
  </conditionalFormatting>
  <conditionalFormatting sqref="B642 B647:B649 B660 B662:B665 B655:B658 B667">
    <cfRule type="cellIs" dxfId="6732" priority="1674" operator="lessThan">
      <formula>0</formula>
    </cfRule>
  </conditionalFormatting>
  <conditionalFormatting sqref="N378">
    <cfRule type="cellIs" dxfId="6731" priority="1659" operator="lessThan">
      <formula>0</formula>
    </cfRule>
  </conditionalFormatting>
  <conditionalFormatting sqref="N372">
    <cfRule type="cellIs" dxfId="6730" priority="1660" operator="lessThan">
      <formula>0</formula>
    </cfRule>
  </conditionalFormatting>
  <conditionalFormatting sqref="B387:N387">
    <cfRule type="cellIs" dxfId="6729" priority="1657" operator="lessThan">
      <formula>0</formula>
    </cfRule>
  </conditionalFormatting>
  <conditionalFormatting sqref="N384">
    <cfRule type="cellIs" dxfId="6728" priority="1658" operator="lessThan">
      <formula>0</formula>
    </cfRule>
  </conditionalFormatting>
  <conditionalFormatting sqref="B387:N387">
    <cfRule type="cellIs" dxfId="6727" priority="1656" operator="lessThan">
      <formula>0</formula>
    </cfRule>
  </conditionalFormatting>
  <conditionalFormatting sqref="B387:N387">
    <cfRule type="cellIs" dxfId="6726" priority="1653" operator="lessThan">
      <formula>0</formula>
    </cfRule>
  </conditionalFormatting>
  <conditionalFormatting sqref="B644">
    <cfRule type="cellIs" dxfId="6725" priority="1673" operator="lessThan">
      <formula>0</formula>
    </cfRule>
  </conditionalFormatting>
  <conditionalFormatting sqref="B645">
    <cfRule type="cellIs" dxfId="6724" priority="1672" operator="lessThan">
      <formula>0</formula>
    </cfRule>
  </conditionalFormatting>
  <conditionalFormatting sqref="B650">
    <cfRule type="cellIs" dxfId="6723" priority="1671" operator="lessThan">
      <formula>0</formula>
    </cfRule>
  </conditionalFormatting>
  <conditionalFormatting sqref="B639">
    <cfRule type="cellIs" dxfId="6722" priority="1670" operator="lessThan">
      <formula>0</formula>
    </cfRule>
  </conditionalFormatting>
  <conditionalFormatting sqref="O365">
    <cfRule type="cellIs" dxfId="6721" priority="537" operator="lessThan">
      <formula>0</formula>
    </cfRule>
  </conditionalFormatting>
  <conditionalFormatting sqref="O371">
    <cfRule type="cellIs" dxfId="6720" priority="536" operator="lessThan">
      <formula>0</formula>
    </cfRule>
  </conditionalFormatting>
  <conditionalFormatting sqref="G589">
    <cfRule type="cellIs" dxfId="6719" priority="1384" operator="lessThan">
      <formula>0</formula>
    </cfRule>
  </conditionalFormatting>
  <conditionalFormatting sqref="O359">
    <cfRule type="cellIs" dxfId="6718" priority="534" operator="lessThan">
      <formula>0</formula>
    </cfRule>
  </conditionalFormatting>
  <conditionalFormatting sqref="O360">
    <cfRule type="cellIs" dxfId="6717" priority="533" operator="lessThan">
      <formula>0</formula>
    </cfRule>
  </conditionalFormatting>
  <conditionalFormatting sqref="H589">
    <cfRule type="cellIs" dxfId="6716" priority="1381" operator="lessThan">
      <formula>0</formula>
    </cfRule>
  </conditionalFormatting>
  <conditionalFormatting sqref="B351:B354">
    <cfRule type="cellIs" dxfId="6715" priority="1663" operator="lessThan">
      <formula>0</formula>
    </cfRule>
  </conditionalFormatting>
  <conditionalFormatting sqref="N360">
    <cfRule type="cellIs" dxfId="6714" priority="1662" operator="lessThan">
      <formula>0</formula>
    </cfRule>
  </conditionalFormatting>
  <conditionalFormatting sqref="N366">
    <cfRule type="cellIs" dxfId="6713" priority="1661" operator="lessThan">
      <formula>0</formula>
    </cfRule>
  </conditionalFormatting>
  <conditionalFormatting sqref="B387:N387">
    <cfRule type="cellIs" dxfId="6712" priority="1652" operator="lessThan">
      <formula>0</formula>
    </cfRule>
  </conditionalFormatting>
  <conditionalFormatting sqref="B387:N387">
    <cfRule type="cellIs" dxfId="6711" priority="1651" operator="lessThan">
      <formula>0</formula>
    </cfRule>
  </conditionalFormatting>
  <conditionalFormatting sqref="B387:N387">
    <cfRule type="cellIs" dxfId="6710" priority="1650" operator="lessThan">
      <formula>0</formula>
    </cfRule>
  </conditionalFormatting>
  <conditionalFormatting sqref="B393:N393">
    <cfRule type="cellIs" dxfId="6709" priority="1645" operator="lessThan">
      <formula>0</formula>
    </cfRule>
  </conditionalFormatting>
  <conditionalFormatting sqref="B393:N393">
    <cfRule type="cellIs" dxfId="6708" priority="1648" operator="lessThan">
      <formula>0</formula>
    </cfRule>
  </conditionalFormatting>
  <conditionalFormatting sqref="B393:N393">
    <cfRule type="cellIs" dxfId="6707" priority="1643" operator="lessThan">
      <formula>0</formula>
    </cfRule>
  </conditionalFormatting>
  <conditionalFormatting sqref="B393:N393">
    <cfRule type="cellIs" dxfId="6706" priority="1646" operator="lessThan">
      <formula>0</formula>
    </cfRule>
  </conditionalFormatting>
  <conditionalFormatting sqref="B393:N393">
    <cfRule type="cellIs" dxfId="6705" priority="1641" operator="lessThan">
      <formula>0</formula>
    </cfRule>
  </conditionalFormatting>
  <conditionalFormatting sqref="B393:N393">
    <cfRule type="cellIs" dxfId="6704" priority="1642" operator="lessThan">
      <formula>0</formula>
    </cfRule>
  </conditionalFormatting>
  <conditionalFormatting sqref="B399:N399">
    <cfRule type="cellIs" dxfId="6703" priority="1639" operator="lessThan">
      <formula>0</formula>
    </cfRule>
  </conditionalFormatting>
  <conditionalFormatting sqref="N396">
    <cfRule type="cellIs" dxfId="6702" priority="1640" operator="lessThan">
      <formula>0</formula>
    </cfRule>
  </conditionalFormatting>
  <conditionalFormatting sqref="B399:N399">
    <cfRule type="cellIs" dxfId="6701" priority="1638" operator="lessThan">
      <formula>0</formula>
    </cfRule>
  </conditionalFormatting>
  <conditionalFormatting sqref="B399:N399">
    <cfRule type="cellIs" dxfId="6700" priority="1637" operator="lessThan">
      <formula>0</formula>
    </cfRule>
  </conditionalFormatting>
  <conditionalFormatting sqref="B399:N399">
    <cfRule type="cellIs" dxfId="6699" priority="1636" operator="lessThan">
      <formula>0</formula>
    </cfRule>
  </conditionalFormatting>
  <conditionalFormatting sqref="B399:N399">
    <cfRule type="cellIs" dxfId="6698" priority="1635" operator="lessThan">
      <formula>0</formula>
    </cfRule>
  </conditionalFormatting>
  <conditionalFormatting sqref="B399:N399">
    <cfRule type="cellIs" dxfId="6697" priority="1634" operator="lessThan">
      <formula>0</formula>
    </cfRule>
  </conditionalFormatting>
  <conditionalFormatting sqref="B399:N399">
    <cfRule type="cellIs" dxfId="6696" priority="1633" operator="lessThan">
      <formula>0</formula>
    </cfRule>
  </conditionalFormatting>
  <conditionalFormatting sqref="B399:N399">
    <cfRule type="cellIs" dxfId="6695" priority="1632" operator="lessThan">
      <formula>0</formula>
    </cfRule>
  </conditionalFormatting>
  <conditionalFormatting sqref="N402">
    <cfRule type="cellIs" dxfId="6694" priority="1631" operator="lessThan">
      <formula>0</formula>
    </cfRule>
  </conditionalFormatting>
  <conditionalFormatting sqref="N355">
    <cfRule type="cellIs" dxfId="6693" priority="1630" operator="lessThan">
      <formula>0</formula>
    </cfRule>
  </conditionalFormatting>
  <conditionalFormatting sqref="N361">
    <cfRule type="cellIs" dxfId="6692" priority="1629" operator="lessThan">
      <formula>0</formula>
    </cfRule>
  </conditionalFormatting>
  <conditionalFormatting sqref="N361">
    <cfRule type="cellIs" dxfId="6691" priority="1628" operator="lessThan">
      <formula>0</formula>
    </cfRule>
  </conditionalFormatting>
  <conditionalFormatting sqref="N367">
    <cfRule type="cellIs" dxfId="6690" priority="1627" operator="lessThan">
      <formula>0</formula>
    </cfRule>
  </conditionalFormatting>
  <conditionalFormatting sqref="N367">
    <cfRule type="cellIs" dxfId="6689" priority="1626" operator="lessThan">
      <formula>0</formula>
    </cfRule>
  </conditionalFormatting>
  <conditionalFormatting sqref="N373">
    <cfRule type="cellIs" dxfId="6688" priority="1625" operator="lessThan">
      <formula>0</formula>
    </cfRule>
  </conditionalFormatting>
  <conditionalFormatting sqref="N373">
    <cfRule type="cellIs" dxfId="6687" priority="1624" operator="lessThan">
      <formula>0</formula>
    </cfRule>
  </conditionalFormatting>
  <conditionalFormatting sqref="N379">
    <cfRule type="cellIs" dxfId="6686" priority="1623" operator="lessThan">
      <formula>0</formula>
    </cfRule>
  </conditionalFormatting>
  <conditionalFormatting sqref="N379">
    <cfRule type="cellIs" dxfId="6685" priority="1622" operator="lessThan">
      <formula>0</formula>
    </cfRule>
  </conditionalFormatting>
  <conditionalFormatting sqref="N385">
    <cfRule type="cellIs" dxfId="6684" priority="1621" operator="lessThan">
      <formula>0</formula>
    </cfRule>
  </conditionalFormatting>
  <conditionalFormatting sqref="N385">
    <cfRule type="cellIs" dxfId="6683" priority="1620" operator="lessThan">
      <formula>0</formula>
    </cfRule>
  </conditionalFormatting>
  <conditionalFormatting sqref="N391">
    <cfRule type="cellIs" dxfId="6682" priority="1619" operator="lessThan">
      <formula>0</formula>
    </cfRule>
  </conditionalFormatting>
  <conditionalFormatting sqref="N391">
    <cfRule type="cellIs" dxfId="6681" priority="1618" operator="lessThan">
      <formula>0</formula>
    </cfRule>
  </conditionalFormatting>
  <conditionalFormatting sqref="N397">
    <cfRule type="cellIs" dxfId="6680" priority="1617" operator="lessThan">
      <formula>0</formula>
    </cfRule>
  </conditionalFormatting>
  <conditionalFormatting sqref="N397">
    <cfRule type="cellIs" dxfId="6679" priority="1616" operator="lessThan">
      <formula>0</formula>
    </cfRule>
  </conditionalFormatting>
  <conditionalFormatting sqref="C409:M409">
    <cfRule type="cellIs" dxfId="6678" priority="1615" operator="lessThan">
      <formula>0</formula>
    </cfRule>
  </conditionalFormatting>
  <conditionalFormatting sqref="C409:M409">
    <cfRule type="cellIs" dxfId="6677" priority="1614" operator="lessThan">
      <formula>0</formula>
    </cfRule>
  </conditionalFormatting>
  <conditionalFormatting sqref="H409">
    <cfRule type="cellIs" dxfId="6676" priority="1613" operator="lessThan">
      <formula>0</formula>
    </cfRule>
  </conditionalFormatting>
  <conditionalFormatting sqref="B409">
    <cfRule type="cellIs" dxfId="6675" priority="1612" operator="lessThan">
      <formula>0</formula>
    </cfRule>
  </conditionalFormatting>
  <conditionalFormatting sqref="B409">
    <cfRule type="cellIs" dxfId="6674" priority="1611" operator="lessThan">
      <formula>0</formula>
    </cfRule>
  </conditionalFormatting>
  <conditionalFormatting sqref="B405:N405">
    <cfRule type="cellIs" dxfId="6673" priority="1610" operator="lessThan">
      <formula>0</formula>
    </cfRule>
  </conditionalFormatting>
  <conditionalFormatting sqref="B405:N405">
    <cfRule type="cellIs" dxfId="6672" priority="1609" operator="lessThan">
      <formula>0</formula>
    </cfRule>
  </conditionalFormatting>
  <conditionalFormatting sqref="B405:N405">
    <cfRule type="cellIs" dxfId="6671" priority="1608" operator="lessThan">
      <formula>0</formula>
    </cfRule>
  </conditionalFormatting>
  <conditionalFormatting sqref="B405:N405">
    <cfRule type="cellIs" dxfId="6670" priority="1607" operator="lessThan">
      <formula>0</formula>
    </cfRule>
  </conditionalFormatting>
  <conditionalFormatting sqref="B405:N405">
    <cfRule type="cellIs" dxfId="6669" priority="1606" operator="lessThan">
      <formula>0</formula>
    </cfRule>
  </conditionalFormatting>
  <conditionalFormatting sqref="B405:N405">
    <cfRule type="cellIs" dxfId="6668" priority="1605" operator="lessThan">
      <formula>0</formula>
    </cfRule>
  </conditionalFormatting>
  <conditionalFormatting sqref="B405:N405">
    <cfRule type="cellIs" dxfId="6667" priority="1604" operator="lessThan">
      <formula>0</formula>
    </cfRule>
  </conditionalFormatting>
  <conditionalFormatting sqref="B405:N405">
    <cfRule type="cellIs" dxfId="6666" priority="1603" operator="lessThan">
      <formula>0</formula>
    </cfRule>
  </conditionalFormatting>
  <conditionalFormatting sqref="N408">
    <cfRule type="cellIs" dxfId="6665" priority="1602" operator="lessThan">
      <formula>0</formula>
    </cfRule>
  </conditionalFormatting>
  <conditionalFormatting sqref="N409">
    <cfRule type="cellIs" dxfId="6664" priority="1601" operator="lessThan">
      <formula>0</formula>
    </cfRule>
  </conditionalFormatting>
  <conditionalFormatting sqref="N409">
    <cfRule type="cellIs" dxfId="6663" priority="1600" operator="lessThan">
      <formula>0</formula>
    </cfRule>
  </conditionalFormatting>
  <conditionalFormatting sqref="C415:M415">
    <cfRule type="cellIs" dxfId="6662" priority="1599" operator="lessThan">
      <formula>0</formula>
    </cfRule>
  </conditionalFormatting>
  <conditionalFormatting sqref="C415:M415">
    <cfRule type="cellIs" dxfId="6661" priority="1598" operator="lessThan">
      <formula>0</formula>
    </cfRule>
  </conditionalFormatting>
  <conditionalFormatting sqref="H415">
    <cfRule type="cellIs" dxfId="6660" priority="1597" operator="lessThan">
      <formula>0</formula>
    </cfRule>
  </conditionalFormatting>
  <conditionalFormatting sqref="B415">
    <cfRule type="cellIs" dxfId="6659" priority="1596" operator="lessThan">
      <formula>0</formula>
    </cfRule>
  </conditionalFormatting>
  <conditionalFormatting sqref="B415">
    <cfRule type="cellIs" dxfId="6658" priority="1595" operator="lessThan">
      <formula>0</formula>
    </cfRule>
  </conditionalFormatting>
  <conditionalFormatting sqref="B411:N411">
    <cfRule type="cellIs" dxfId="6657" priority="1594" operator="lessThan">
      <formula>0</formula>
    </cfRule>
  </conditionalFormatting>
  <conditionalFormatting sqref="B411:N411">
    <cfRule type="cellIs" dxfId="6656" priority="1593" operator="lessThan">
      <formula>0</formula>
    </cfRule>
  </conditionalFormatting>
  <conditionalFormatting sqref="B411:N411">
    <cfRule type="cellIs" dxfId="6655" priority="1592" operator="lessThan">
      <formula>0</formula>
    </cfRule>
  </conditionalFormatting>
  <conditionalFormatting sqref="B411:N411">
    <cfRule type="cellIs" dxfId="6654" priority="1591" operator="lessThan">
      <formula>0</formula>
    </cfRule>
  </conditionalFormatting>
  <conditionalFormatting sqref="B411:N411">
    <cfRule type="cellIs" dxfId="6653" priority="1590" operator="lessThan">
      <formula>0</formula>
    </cfRule>
  </conditionalFormatting>
  <conditionalFormatting sqref="B411:N411">
    <cfRule type="cellIs" dxfId="6652" priority="1589" operator="lessThan">
      <formula>0</formula>
    </cfRule>
  </conditionalFormatting>
  <conditionalFormatting sqref="B411:N411">
    <cfRule type="cellIs" dxfId="6651" priority="1588" operator="lessThan">
      <formula>0</formula>
    </cfRule>
  </conditionalFormatting>
  <conditionalFormatting sqref="B411:N411">
    <cfRule type="cellIs" dxfId="6650" priority="1587" operator="lessThan">
      <formula>0</formula>
    </cfRule>
  </conditionalFormatting>
  <conditionalFormatting sqref="N414">
    <cfRule type="cellIs" dxfId="6649" priority="1586" operator="lessThan">
      <formula>0</formula>
    </cfRule>
  </conditionalFormatting>
  <conditionalFormatting sqref="N415">
    <cfRule type="cellIs" dxfId="6648" priority="1585" operator="lessThan">
      <formula>0</formula>
    </cfRule>
  </conditionalFormatting>
  <conditionalFormatting sqref="N415">
    <cfRule type="cellIs" dxfId="6647" priority="1584" operator="lessThan">
      <formula>0</formula>
    </cfRule>
  </conditionalFormatting>
  <conditionalFormatting sqref="C421:M421">
    <cfRule type="cellIs" dxfId="6646" priority="1583" operator="lessThan">
      <formula>0</formula>
    </cfRule>
  </conditionalFormatting>
  <conditionalFormatting sqref="C421:M421">
    <cfRule type="cellIs" dxfId="6645" priority="1582" operator="lessThan">
      <formula>0</formula>
    </cfRule>
  </conditionalFormatting>
  <conditionalFormatting sqref="H421">
    <cfRule type="cellIs" dxfId="6644" priority="1581" operator="lessThan">
      <formula>0</formula>
    </cfRule>
  </conditionalFormatting>
  <conditionalFormatting sqref="B421">
    <cfRule type="cellIs" dxfId="6643" priority="1580" operator="lessThan">
      <formula>0</formula>
    </cfRule>
  </conditionalFormatting>
  <conditionalFormatting sqref="B421">
    <cfRule type="cellIs" dxfId="6642" priority="1579" operator="lessThan">
      <formula>0</formula>
    </cfRule>
  </conditionalFormatting>
  <conditionalFormatting sqref="B417:N417">
    <cfRule type="cellIs" dxfId="6641" priority="1578" operator="lessThan">
      <formula>0</formula>
    </cfRule>
  </conditionalFormatting>
  <conditionalFormatting sqref="B417:N417">
    <cfRule type="cellIs" dxfId="6640" priority="1577" operator="lessThan">
      <formula>0</formula>
    </cfRule>
  </conditionalFormatting>
  <conditionalFormatting sqref="B417:N417">
    <cfRule type="cellIs" dxfId="6639" priority="1576" operator="lessThan">
      <formula>0</formula>
    </cfRule>
  </conditionalFormatting>
  <conditionalFormatting sqref="B417:N417">
    <cfRule type="cellIs" dxfId="6638" priority="1575" operator="lessThan">
      <formula>0</formula>
    </cfRule>
  </conditionalFormatting>
  <conditionalFormatting sqref="B417:N417">
    <cfRule type="cellIs" dxfId="6637" priority="1574" operator="lessThan">
      <formula>0</formula>
    </cfRule>
  </conditionalFormatting>
  <conditionalFormatting sqref="B417:N417">
    <cfRule type="cellIs" dxfId="6636" priority="1573" operator="lessThan">
      <formula>0</formula>
    </cfRule>
  </conditionalFormatting>
  <conditionalFormatting sqref="B417:N417">
    <cfRule type="cellIs" dxfId="6635" priority="1572" operator="lessThan">
      <formula>0</formula>
    </cfRule>
  </conditionalFormatting>
  <conditionalFormatting sqref="B417:N417">
    <cfRule type="cellIs" dxfId="6634" priority="1571" operator="lessThan">
      <formula>0</formula>
    </cfRule>
  </conditionalFormatting>
  <conditionalFormatting sqref="N420">
    <cfRule type="cellIs" dxfId="6633" priority="1570" operator="lessThan">
      <formula>0</formula>
    </cfRule>
  </conditionalFormatting>
  <conditionalFormatting sqref="N421">
    <cfRule type="cellIs" dxfId="6632" priority="1569" operator="lessThan">
      <formula>0</formula>
    </cfRule>
  </conditionalFormatting>
  <conditionalFormatting sqref="N421">
    <cfRule type="cellIs" dxfId="6631" priority="1568" operator="lessThan">
      <formula>0</formula>
    </cfRule>
  </conditionalFormatting>
  <conditionalFormatting sqref="C427:M427">
    <cfRule type="cellIs" dxfId="6630" priority="1567" operator="lessThan">
      <formula>0</formula>
    </cfRule>
  </conditionalFormatting>
  <conditionalFormatting sqref="C427:M427">
    <cfRule type="cellIs" dxfId="6629" priority="1566" operator="lessThan">
      <formula>0</formula>
    </cfRule>
  </conditionalFormatting>
  <conditionalFormatting sqref="H427">
    <cfRule type="cellIs" dxfId="6628" priority="1565" operator="lessThan">
      <formula>0</formula>
    </cfRule>
  </conditionalFormatting>
  <conditionalFormatting sqref="B427">
    <cfRule type="cellIs" dxfId="6627" priority="1564" operator="lessThan">
      <formula>0</formula>
    </cfRule>
  </conditionalFormatting>
  <conditionalFormatting sqref="B427">
    <cfRule type="cellIs" dxfId="6626" priority="1563" operator="lessThan">
      <formula>0</formula>
    </cfRule>
  </conditionalFormatting>
  <conditionalFormatting sqref="B423:N423">
    <cfRule type="cellIs" dxfId="6625" priority="1562" operator="lessThan">
      <formula>0</formula>
    </cfRule>
  </conditionalFormatting>
  <conditionalFormatting sqref="B423:N423">
    <cfRule type="cellIs" dxfId="6624" priority="1561" operator="lessThan">
      <formula>0</formula>
    </cfRule>
  </conditionalFormatting>
  <conditionalFormatting sqref="B423:N423">
    <cfRule type="cellIs" dxfId="6623" priority="1560" operator="lessThan">
      <formula>0</formula>
    </cfRule>
  </conditionalFormatting>
  <conditionalFormatting sqref="B423:N423">
    <cfRule type="cellIs" dxfId="6622" priority="1559" operator="lessThan">
      <formula>0</formula>
    </cfRule>
  </conditionalFormatting>
  <conditionalFormatting sqref="B423:N423">
    <cfRule type="cellIs" dxfId="6621" priority="1558" operator="lessThan">
      <formula>0</formula>
    </cfRule>
  </conditionalFormatting>
  <conditionalFormatting sqref="B423:N423">
    <cfRule type="cellIs" dxfId="6620" priority="1557" operator="lessThan">
      <formula>0</formula>
    </cfRule>
  </conditionalFormatting>
  <conditionalFormatting sqref="B423:N423">
    <cfRule type="cellIs" dxfId="6619" priority="1556" operator="lessThan">
      <formula>0</formula>
    </cfRule>
  </conditionalFormatting>
  <conditionalFormatting sqref="B423:N423">
    <cfRule type="cellIs" dxfId="6618" priority="1555" operator="lessThan">
      <formula>0</formula>
    </cfRule>
  </conditionalFormatting>
  <conditionalFormatting sqref="N426">
    <cfRule type="cellIs" dxfId="6617" priority="1554" operator="lessThan">
      <formula>0</formula>
    </cfRule>
  </conditionalFormatting>
  <conditionalFormatting sqref="C537:N537">
    <cfRule type="cellIs" dxfId="6616" priority="1269" operator="lessThan">
      <formula>0</formula>
    </cfRule>
  </conditionalFormatting>
  <conditionalFormatting sqref="C568:N568">
    <cfRule type="cellIs" dxfId="6615" priority="1266" operator="lessThan">
      <formula>0</formula>
    </cfRule>
  </conditionalFormatting>
  <conditionalFormatting sqref="I552:N552">
    <cfRule type="cellIs" dxfId="6614" priority="1263" operator="lessThan">
      <formula>0</formula>
    </cfRule>
  </conditionalFormatting>
  <conditionalFormatting sqref="I560:N560">
    <cfRule type="cellIs" dxfId="6613" priority="1260" operator="lessThan">
      <formula>0</formula>
    </cfRule>
  </conditionalFormatting>
  <conditionalFormatting sqref="B429:N429">
    <cfRule type="cellIs" dxfId="6612" priority="1542" operator="lessThan">
      <formula>0</formula>
    </cfRule>
  </conditionalFormatting>
  <conditionalFormatting sqref="B429:N429">
    <cfRule type="cellIs" dxfId="6611" priority="1541" operator="lessThan">
      <formula>0</formula>
    </cfRule>
  </conditionalFormatting>
  <conditionalFormatting sqref="B429:N429">
    <cfRule type="cellIs" dxfId="6610" priority="1540" operator="lessThan">
      <formula>0</formula>
    </cfRule>
  </conditionalFormatting>
  <conditionalFormatting sqref="B429:N429">
    <cfRule type="cellIs" dxfId="6609" priority="1539" operator="lessThan">
      <formula>0</formula>
    </cfRule>
  </conditionalFormatting>
  <conditionalFormatting sqref="N432">
    <cfRule type="cellIs" dxfId="6608" priority="1538" operator="lessThan">
      <formula>0</formula>
    </cfRule>
  </conditionalFormatting>
  <conditionalFormatting sqref="C439:M439">
    <cfRule type="cellIs" dxfId="6607" priority="1537" operator="lessThan">
      <formula>0</formula>
    </cfRule>
  </conditionalFormatting>
  <conditionalFormatting sqref="C439:M439">
    <cfRule type="cellIs" dxfId="6606" priority="1536" operator="lessThan">
      <formula>0</formula>
    </cfRule>
  </conditionalFormatting>
  <conditionalFormatting sqref="H439">
    <cfRule type="cellIs" dxfId="6605" priority="1535" operator="lessThan">
      <formula>0</formula>
    </cfRule>
  </conditionalFormatting>
  <conditionalFormatting sqref="B439">
    <cfRule type="cellIs" dxfId="6604" priority="1534" operator="lessThan">
      <formula>0</formula>
    </cfRule>
  </conditionalFormatting>
  <conditionalFormatting sqref="B439">
    <cfRule type="cellIs" dxfId="6603" priority="1533" operator="lessThan">
      <formula>0</formula>
    </cfRule>
  </conditionalFormatting>
  <conditionalFormatting sqref="B435:N435">
    <cfRule type="cellIs" dxfId="6602" priority="1532" operator="lessThan">
      <formula>0</formula>
    </cfRule>
  </conditionalFormatting>
  <conditionalFormatting sqref="B435:N435">
    <cfRule type="cellIs" dxfId="6601" priority="1531" operator="lessThan">
      <formula>0</formula>
    </cfRule>
  </conditionalFormatting>
  <conditionalFormatting sqref="C636:N637">
    <cfRule type="cellIs" dxfId="6600" priority="1245" operator="lessThan">
      <formula>0</formula>
    </cfRule>
  </conditionalFormatting>
  <conditionalFormatting sqref="C597:N597">
    <cfRule type="cellIs" dxfId="6599" priority="1242" operator="lessThan">
      <formula>0</formula>
    </cfRule>
  </conditionalFormatting>
  <conditionalFormatting sqref="C603:N603">
    <cfRule type="cellIs" dxfId="6598" priority="1239" operator="lessThan">
      <formula>0</formula>
    </cfRule>
  </conditionalFormatting>
  <conditionalFormatting sqref="C603:N603">
    <cfRule type="cellIs" dxfId="6597" priority="1238" operator="lessThan">
      <formula>0</formula>
    </cfRule>
  </conditionalFormatting>
  <conditionalFormatting sqref="C603:N603">
    <cfRule type="cellIs" dxfId="6596" priority="1237" operator="lessThan">
      <formula>0</formula>
    </cfRule>
  </conditionalFormatting>
  <conditionalFormatting sqref="H445">
    <cfRule type="cellIs" dxfId="6595" priority="1519" operator="lessThan">
      <formula>0</formula>
    </cfRule>
  </conditionalFormatting>
  <conditionalFormatting sqref="B445">
    <cfRule type="cellIs" dxfId="6594" priority="1518" operator="lessThan">
      <formula>0</formula>
    </cfRule>
  </conditionalFormatting>
  <conditionalFormatting sqref="B445">
    <cfRule type="cellIs" dxfId="6593" priority="1517" operator="lessThan">
      <formula>0</formula>
    </cfRule>
  </conditionalFormatting>
  <conditionalFormatting sqref="B441:N441">
    <cfRule type="cellIs" dxfId="6592" priority="1516" operator="lessThan">
      <formula>0</formula>
    </cfRule>
  </conditionalFormatting>
  <conditionalFormatting sqref="B441:N441">
    <cfRule type="cellIs" dxfId="6591" priority="1515" operator="lessThan">
      <formula>0</formula>
    </cfRule>
  </conditionalFormatting>
  <conditionalFormatting sqref="B441:N441">
    <cfRule type="cellIs" dxfId="6590" priority="1514" operator="lessThan">
      <formula>0</formula>
    </cfRule>
  </conditionalFormatting>
  <conditionalFormatting sqref="B441:N441">
    <cfRule type="cellIs" dxfId="6589" priority="1513" operator="lessThan">
      <formula>0</formula>
    </cfRule>
  </conditionalFormatting>
  <conditionalFormatting sqref="B441:N441">
    <cfRule type="cellIs" dxfId="6588" priority="1512" operator="lessThan">
      <formula>0</formula>
    </cfRule>
  </conditionalFormatting>
  <conditionalFormatting sqref="B441:N441">
    <cfRule type="cellIs" dxfId="6587" priority="1511" operator="lessThan">
      <formula>0</formula>
    </cfRule>
  </conditionalFormatting>
  <conditionalFormatting sqref="B441:N441">
    <cfRule type="cellIs" dxfId="6586" priority="1510" operator="lessThan">
      <formula>0</formula>
    </cfRule>
  </conditionalFormatting>
  <conditionalFormatting sqref="B441:N441">
    <cfRule type="cellIs" dxfId="6585" priority="1509" operator="lessThan">
      <formula>0</formula>
    </cfRule>
  </conditionalFormatting>
  <conditionalFormatting sqref="N444">
    <cfRule type="cellIs" dxfId="6584" priority="1508" operator="lessThan">
      <formula>0</formula>
    </cfRule>
  </conditionalFormatting>
  <conditionalFormatting sqref="N445">
    <cfRule type="cellIs" dxfId="6583" priority="1507" operator="lessThan">
      <formula>0</formula>
    </cfRule>
  </conditionalFormatting>
  <conditionalFormatting sqref="N445">
    <cfRule type="cellIs" dxfId="6582" priority="1506" operator="lessThan">
      <formula>0</formula>
    </cfRule>
  </conditionalFormatting>
  <conditionalFormatting sqref="C452:M452">
    <cfRule type="cellIs" dxfId="6581" priority="1505" operator="lessThan">
      <formula>0</formula>
    </cfRule>
  </conditionalFormatting>
  <conditionalFormatting sqref="C452:M452">
    <cfRule type="cellIs" dxfId="6580" priority="1504" operator="lessThan">
      <formula>0</formula>
    </cfRule>
  </conditionalFormatting>
  <conditionalFormatting sqref="H452">
    <cfRule type="cellIs" dxfId="6579" priority="1503" operator="lessThan">
      <formula>0</formula>
    </cfRule>
  </conditionalFormatting>
  <conditionalFormatting sqref="B452">
    <cfRule type="cellIs" dxfId="6578" priority="1502" operator="lessThan">
      <formula>0</formula>
    </cfRule>
  </conditionalFormatting>
  <conditionalFormatting sqref="B452">
    <cfRule type="cellIs" dxfId="6577" priority="1501" operator="lessThan">
      <formula>0</formula>
    </cfRule>
  </conditionalFormatting>
  <conditionalFormatting sqref="B448:N448">
    <cfRule type="cellIs" dxfId="6576" priority="1500" operator="lessThan">
      <formula>0</formula>
    </cfRule>
  </conditionalFormatting>
  <conditionalFormatting sqref="B448:N448">
    <cfRule type="cellIs" dxfId="6575" priority="1499" operator="lessThan">
      <formula>0</formula>
    </cfRule>
  </conditionalFormatting>
  <conditionalFormatting sqref="B448:N448">
    <cfRule type="cellIs" dxfId="6574" priority="1498" operator="lessThan">
      <formula>0</formula>
    </cfRule>
  </conditionalFormatting>
  <conditionalFormatting sqref="B448:N448">
    <cfRule type="cellIs" dxfId="6573" priority="1497" operator="lessThan">
      <formula>0</formula>
    </cfRule>
  </conditionalFormatting>
  <conditionalFormatting sqref="B448:N448">
    <cfRule type="cellIs" dxfId="6572" priority="1496" operator="lessThan">
      <formula>0</formula>
    </cfRule>
  </conditionalFormatting>
  <conditionalFormatting sqref="B448:N448">
    <cfRule type="cellIs" dxfId="6571" priority="1495" operator="lessThan">
      <formula>0</formula>
    </cfRule>
  </conditionalFormatting>
  <conditionalFormatting sqref="B448:N448">
    <cfRule type="cellIs" dxfId="6570" priority="1494" operator="lessThan">
      <formula>0</formula>
    </cfRule>
  </conditionalFormatting>
  <conditionalFormatting sqref="B448:N448">
    <cfRule type="cellIs" dxfId="6569" priority="1493" operator="lessThan">
      <formula>0</formula>
    </cfRule>
  </conditionalFormatting>
  <conditionalFormatting sqref="N451">
    <cfRule type="cellIs" dxfId="6568" priority="1492" operator="lessThan">
      <formula>0</formula>
    </cfRule>
  </conditionalFormatting>
  <conditionalFormatting sqref="N452">
    <cfRule type="cellIs" dxfId="6567" priority="1491" operator="lessThan">
      <formula>0</formula>
    </cfRule>
  </conditionalFormatting>
  <conditionalFormatting sqref="N452">
    <cfRule type="cellIs" dxfId="6566" priority="1490" operator="lessThan">
      <formula>0</formula>
    </cfRule>
  </conditionalFormatting>
  <conditionalFormatting sqref="C458:M458">
    <cfRule type="cellIs" dxfId="6565" priority="1489" operator="lessThan">
      <formula>0</formula>
    </cfRule>
  </conditionalFormatting>
  <conditionalFormatting sqref="C458:M458">
    <cfRule type="cellIs" dxfId="6564" priority="1488" operator="lessThan">
      <formula>0</formula>
    </cfRule>
  </conditionalFormatting>
  <conditionalFormatting sqref="H458">
    <cfRule type="cellIs" dxfId="6563" priority="1487" operator="lessThan">
      <formula>0</formula>
    </cfRule>
  </conditionalFormatting>
  <conditionalFormatting sqref="B458">
    <cfRule type="cellIs" dxfId="6562" priority="1486" operator="lessThan">
      <formula>0</formula>
    </cfRule>
  </conditionalFormatting>
  <conditionalFormatting sqref="B458">
    <cfRule type="cellIs" dxfId="6561" priority="1485" operator="lessThan">
      <formula>0</formula>
    </cfRule>
  </conditionalFormatting>
  <conditionalFormatting sqref="Q505">
    <cfRule type="cellIs" dxfId="6560" priority="1200" operator="lessThan">
      <formula>0</formula>
    </cfRule>
  </conditionalFormatting>
  <conditionalFormatting sqref="P505">
    <cfRule type="cellIs" dxfId="6559" priority="1199" operator="lessThan">
      <formula>0</formula>
    </cfRule>
  </conditionalFormatting>
  <conditionalFormatting sqref="Q513">
    <cfRule type="cellIs" dxfId="6558" priority="1197" operator="lessThan">
      <formula>0</formula>
    </cfRule>
  </conditionalFormatting>
  <conditionalFormatting sqref="P513">
    <cfRule type="cellIs" dxfId="6557" priority="1196" operator="lessThan">
      <formula>0</formula>
    </cfRule>
  </conditionalFormatting>
  <conditionalFormatting sqref="Q522">
    <cfRule type="cellIs" dxfId="6556" priority="1194" operator="lessThan">
      <formula>0</formula>
    </cfRule>
  </conditionalFormatting>
  <conditionalFormatting sqref="P522">
    <cfRule type="cellIs" dxfId="6555" priority="1193" operator="lessThan">
      <formula>0</formula>
    </cfRule>
  </conditionalFormatting>
  <conditionalFormatting sqref="Q530">
    <cfRule type="cellIs" dxfId="6554" priority="1191" operator="lessThan">
      <formula>0</formula>
    </cfRule>
  </conditionalFormatting>
  <conditionalFormatting sqref="C461:C464">
    <cfRule type="expression" dxfId="6553" priority="1472">
      <formula>C461/B461&gt;1</formula>
    </cfRule>
    <cfRule type="expression" dxfId="6552" priority="1473">
      <formula>C461/B461&lt;1</formula>
    </cfRule>
  </conditionalFormatting>
  <conditionalFormatting sqref="Q538">
    <cfRule type="cellIs" dxfId="6551" priority="1188" operator="lessThan">
      <formula>0</formula>
    </cfRule>
  </conditionalFormatting>
  <conditionalFormatting sqref="D461:N464">
    <cfRule type="expression" dxfId="6550" priority="1469">
      <formula>D461/C461&gt;1</formula>
    </cfRule>
    <cfRule type="expression" dxfId="6549" priority="1470">
      <formula>D461/C461&lt;1</formula>
    </cfRule>
  </conditionalFormatting>
  <conditionalFormatting sqref="Q553">
    <cfRule type="cellIs" dxfId="6548" priority="1185" operator="lessThan">
      <formula>0</formula>
    </cfRule>
  </conditionalFormatting>
  <conditionalFormatting sqref="B461:B464 B552:N552 B560:N560 B575:N575 B589:N589">
    <cfRule type="expression" dxfId="6547" priority="1466">
      <formula>B461/#REF!&gt;1</formula>
    </cfRule>
    <cfRule type="expression" dxfId="6546" priority="1467">
      <formula>B461/#REF!&lt;1</formula>
    </cfRule>
  </conditionalFormatting>
  <conditionalFormatting sqref="Q561">
    <cfRule type="cellIs" dxfId="6545" priority="1182" operator="lessThan">
      <formula>0</formula>
    </cfRule>
  </conditionalFormatting>
  <conditionalFormatting sqref="B512">
    <cfRule type="expression" dxfId="6544" priority="1463">
      <formula>B512/#REF!&gt;1</formula>
    </cfRule>
    <cfRule type="expression" dxfId="6543" priority="1464">
      <formula>B512/#REF!&lt;1</formula>
    </cfRule>
  </conditionalFormatting>
  <conditionalFormatting sqref="Q590">
    <cfRule type="cellIs" dxfId="6542" priority="1179" operator="lessThan">
      <formula>0</formula>
    </cfRule>
  </conditionalFormatting>
  <conditionalFormatting sqref="C512">
    <cfRule type="expression" dxfId="6541" priority="1460">
      <formula>C512/B512&gt;1</formula>
    </cfRule>
    <cfRule type="expression" dxfId="6540" priority="1461">
      <formula>C512/B512&lt;1</formula>
    </cfRule>
  </conditionalFormatting>
  <conditionalFormatting sqref="D512">
    <cfRule type="cellIs" dxfId="6539" priority="1459" operator="lessThan">
      <formula>0</formula>
    </cfRule>
  </conditionalFormatting>
  <conditionalFormatting sqref="D512">
    <cfRule type="expression" dxfId="6538" priority="1457">
      <formula>D512/C512&gt;1</formula>
    </cfRule>
    <cfRule type="expression" dxfId="6537" priority="1458">
      <formula>D512/C512&lt;1</formula>
    </cfRule>
  </conditionalFormatting>
  <conditionalFormatting sqref="E512">
    <cfRule type="cellIs" dxfId="6536" priority="1456" operator="lessThan">
      <formula>0</formula>
    </cfRule>
  </conditionalFormatting>
  <conditionalFormatting sqref="E512">
    <cfRule type="expression" dxfId="6535" priority="1454">
      <formula>E512/D512&gt;1</formula>
    </cfRule>
    <cfRule type="expression" dxfId="6534" priority="1455">
      <formula>E512/D512&lt;1</formula>
    </cfRule>
  </conditionalFormatting>
  <conditionalFormatting sqref="F512">
    <cfRule type="cellIs" dxfId="6533" priority="1453" operator="lessThan">
      <formula>0</formula>
    </cfRule>
  </conditionalFormatting>
  <conditionalFormatting sqref="F512">
    <cfRule type="expression" dxfId="6532" priority="1451">
      <formula>F512/E512&gt;1</formula>
    </cfRule>
    <cfRule type="expression" dxfId="6531" priority="1452">
      <formula>F512/E512&lt;1</formula>
    </cfRule>
  </conditionalFormatting>
  <conditionalFormatting sqref="G512">
    <cfRule type="cellIs" dxfId="6530" priority="1450" operator="lessThan">
      <formula>0</formula>
    </cfRule>
  </conditionalFormatting>
  <conditionalFormatting sqref="G512">
    <cfRule type="expression" dxfId="6529" priority="1448">
      <formula>G512/F512&gt;1</formula>
    </cfRule>
    <cfRule type="expression" dxfId="6528" priority="1449">
      <formula>G512/F512&lt;1</formula>
    </cfRule>
  </conditionalFormatting>
  <conditionalFormatting sqref="H512">
    <cfRule type="cellIs" dxfId="6527" priority="1447" operator="lessThan">
      <formula>0</formula>
    </cfRule>
  </conditionalFormatting>
  <conditionalFormatting sqref="H512">
    <cfRule type="expression" dxfId="6526" priority="1445">
      <formula>H512/G512&gt;1</formula>
    </cfRule>
    <cfRule type="expression" dxfId="6525" priority="1446">
      <formula>H512/G512&lt;1</formula>
    </cfRule>
  </conditionalFormatting>
  <conditionalFormatting sqref="I512:N512">
    <cfRule type="cellIs" dxfId="6524" priority="1444" operator="lessThan">
      <formula>0</formula>
    </cfRule>
  </conditionalFormatting>
  <conditionalFormatting sqref="I512:N512">
    <cfRule type="expression" dxfId="6523" priority="1442">
      <formula>I512/H512&gt;1</formula>
    </cfRule>
    <cfRule type="expression" dxfId="6522" priority="1443">
      <formula>I512/H512&lt;1</formula>
    </cfRule>
  </conditionalFormatting>
  <conditionalFormatting sqref="B552">
    <cfRule type="cellIs" dxfId="6521" priority="1441" operator="lessThan">
      <formula>0</formula>
    </cfRule>
  </conditionalFormatting>
  <conditionalFormatting sqref="B552">
    <cfRule type="expression" dxfId="6520" priority="1439">
      <formula>B552/#REF!&gt;1</formula>
    </cfRule>
    <cfRule type="expression" dxfId="6519" priority="1440">
      <formula>B552/#REF!&lt;1</formula>
    </cfRule>
  </conditionalFormatting>
  <conditionalFormatting sqref="C552">
    <cfRule type="cellIs" dxfId="6518" priority="1438" operator="lessThan">
      <formula>0</formula>
    </cfRule>
  </conditionalFormatting>
  <conditionalFormatting sqref="C552">
    <cfRule type="expression" dxfId="6517" priority="1436">
      <formula>C552/B552&gt;1</formula>
    </cfRule>
    <cfRule type="expression" dxfId="6516" priority="1437">
      <formula>C552/B552&lt;1</formula>
    </cfRule>
  </conditionalFormatting>
  <conditionalFormatting sqref="D552">
    <cfRule type="cellIs" dxfId="6515" priority="1435" operator="lessThan">
      <formula>0</formula>
    </cfRule>
  </conditionalFormatting>
  <conditionalFormatting sqref="D552">
    <cfRule type="expression" dxfId="6514" priority="1433">
      <formula>D552/C552&gt;1</formula>
    </cfRule>
    <cfRule type="expression" dxfId="6513" priority="1434">
      <formula>D552/C552&lt;1</formula>
    </cfRule>
  </conditionalFormatting>
  <conditionalFormatting sqref="E552">
    <cfRule type="cellIs" dxfId="6512" priority="1432" operator="lessThan">
      <formula>0</formula>
    </cfRule>
  </conditionalFormatting>
  <conditionalFormatting sqref="E552">
    <cfRule type="expression" dxfId="6511" priority="1430">
      <formula>E552/D552&gt;1</formula>
    </cfRule>
    <cfRule type="expression" dxfId="6510" priority="1431">
      <formula>E552/D552&lt;1</formula>
    </cfRule>
  </conditionalFormatting>
  <conditionalFormatting sqref="F552">
    <cfRule type="cellIs" dxfId="6509" priority="1429" operator="lessThan">
      <formula>0</formula>
    </cfRule>
  </conditionalFormatting>
  <conditionalFormatting sqref="F552">
    <cfRule type="expression" dxfId="6508" priority="1427">
      <formula>F552/E552&gt;1</formula>
    </cfRule>
    <cfRule type="expression" dxfId="6507" priority="1428">
      <formula>F552/E552&lt;1</formula>
    </cfRule>
  </conditionalFormatting>
  <conditionalFormatting sqref="G552">
    <cfRule type="cellIs" dxfId="6506" priority="1426" operator="lessThan">
      <formula>0</formula>
    </cfRule>
  </conditionalFormatting>
  <conditionalFormatting sqref="G552">
    <cfRule type="expression" dxfId="6505" priority="1424">
      <formula>G552/F552&gt;1</formula>
    </cfRule>
    <cfRule type="expression" dxfId="6504" priority="1425">
      <formula>G552/F552&lt;1</formula>
    </cfRule>
  </conditionalFormatting>
  <conditionalFormatting sqref="H552">
    <cfRule type="cellIs" dxfId="6503" priority="1423" operator="lessThan">
      <formula>0</formula>
    </cfRule>
  </conditionalFormatting>
  <conditionalFormatting sqref="H552">
    <cfRule type="expression" dxfId="6502" priority="1421">
      <formula>H552/G552&gt;1</formula>
    </cfRule>
    <cfRule type="expression" dxfId="6501" priority="1422">
      <formula>H552/G552&lt;1</formula>
    </cfRule>
  </conditionalFormatting>
  <conditionalFormatting sqref="B560">
    <cfRule type="cellIs" dxfId="6500" priority="1420" operator="lessThan">
      <formula>0</formula>
    </cfRule>
  </conditionalFormatting>
  <conditionalFormatting sqref="B560">
    <cfRule type="expression" dxfId="6499" priority="1418">
      <formula>B560/#REF!&gt;1</formula>
    </cfRule>
    <cfRule type="expression" dxfId="6498" priority="1419">
      <formula>B560/#REF!&lt;1</formula>
    </cfRule>
  </conditionalFormatting>
  <conditionalFormatting sqref="C560">
    <cfRule type="cellIs" dxfId="6497" priority="1417" operator="lessThan">
      <formula>0</formula>
    </cfRule>
  </conditionalFormatting>
  <conditionalFormatting sqref="C560">
    <cfRule type="expression" dxfId="6496" priority="1415">
      <formula>C560/B560&gt;1</formula>
    </cfRule>
    <cfRule type="expression" dxfId="6495" priority="1416">
      <formula>C560/B560&lt;1</formula>
    </cfRule>
  </conditionalFormatting>
  <conditionalFormatting sqref="D560">
    <cfRule type="cellIs" dxfId="6494" priority="1414" operator="lessThan">
      <formula>0</formula>
    </cfRule>
  </conditionalFormatting>
  <conditionalFormatting sqref="D560">
    <cfRule type="expression" dxfId="6493" priority="1412">
      <formula>D560/C560&gt;1</formula>
    </cfRule>
    <cfRule type="expression" dxfId="6492" priority="1413">
      <formula>D560/C560&lt;1</formula>
    </cfRule>
  </conditionalFormatting>
  <conditionalFormatting sqref="E560">
    <cfRule type="cellIs" dxfId="6491" priority="1411" operator="lessThan">
      <formula>0</formula>
    </cfRule>
  </conditionalFormatting>
  <conditionalFormatting sqref="E560">
    <cfRule type="expression" dxfId="6490" priority="1409">
      <formula>E560/D560&gt;1</formula>
    </cfRule>
    <cfRule type="expression" dxfId="6489" priority="1410">
      <formula>E560/D560&lt;1</formula>
    </cfRule>
  </conditionalFormatting>
  <conditionalFormatting sqref="F560">
    <cfRule type="cellIs" dxfId="6488" priority="1408" operator="lessThan">
      <formula>0</formula>
    </cfRule>
  </conditionalFormatting>
  <conditionalFormatting sqref="F560">
    <cfRule type="expression" dxfId="6487" priority="1406">
      <formula>F560/E560&gt;1</formula>
    </cfRule>
    <cfRule type="expression" dxfId="6486" priority="1407">
      <formula>F560/E560&lt;1</formula>
    </cfRule>
  </conditionalFormatting>
  <conditionalFormatting sqref="G560">
    <cfRule type="cellIs" dxfId="6485" priority="1405" operator="lessThan">
      <formula>0</formula>
    </cfRule>
  </conditionalFormatting>
  <conditionalFormatting sqref="G560">
    <cfRule type="expression" dxfId="6484" priority="1403">
      <formula>G560/F560&gt;1</formula>
    </cfRule>
    <cfRule type="expression" dxfId="6483" priority="1404">
      <formula>G560/F560&lt;1</formula>
    </cfRule>
  </conditionalFormatting>
  <conditionalFormatting sqref="H560">
    <cfRule type="cellIs" dxfId="6482" priority="1402" operator="lessThan">
      <formula>0</formula>
    </cfRule>
  </conditionalFormatting>
  <conditionalFormatting sqref="H560">
    <cfRule type="expression" dxfId="6481" priority="1400">
      <formula>H560/G560&gt;1</formula>
    </cfRule>
    <cfRule type="expression" dxfId="6480" priority="1401">
      <formula>H560/G560&lt;1</formula>
    </cfRule>
  </conditionalFormatting>
  <conditionalFormatting sqref="O616:O619">
    <cfRule type="cellIs" dxfId="6479" priority="550" operator="lessThan">
      <formula>0</formula>
    </cfRule>
  </conditionalFormatting>
  <conditionalFormatting sqref="B589">
    <cfRule type="expression" dxfId="6478" priority="1397">
      <formula>B589/#REF!&gt;1</formula>
    </cfRule>
    <cfRule type="expression" dxfId="6477" priority="1398">
      <formula>B589/#REF!&lt;1</formula>
    </cfRule>
  </conditionalFormatting>
  <conditionalFormatting sqref="C589">
    <cfRule type="cellIs" dxfId="6476" priority="1396" operator="lessThan">
      <formula>0</formula>
    </cfRule>
  </conditionalFormatting>
  <conditionalFormatting sqref="C589">
    <cfRule type="expression" dxfId="6475" priority="1394">
      <formula>C589/B589&gt;1</formula>
    </cfRule>
    <cfRule type="expression" dxfId="6474" priority="1395">
      <formula>C589/B589&lt;1</formula>
    </cfRule>
  </conditionalFormatting>
  <conditionalFormatting sqref="O605:O607">
    <cfRule type="cellIs" dxfId="6473" priority="544" operator="lessThan">
      <formula>0</formula>
    </cfRule>
  </conditionalFormatting>
  <conditionalFormatting sqref="D589">
    <cfRule type="expression" dxfId="6472" priority="1391">
      <formula>D589/C589&gt;1</formula>
    </cfRule>
    <cfRule type="expression" dxfId="6471" priority="1392">
      <formula>D589/C589&lt;1</formula>
    </cfRule>
  </conditionalFormatting>
  <conditionalFormatting sqref="E589">
    <cfRule type="cellIs" dxfId="6470" priority="1390" operator="lessThan">
      <formula>0</formula>
    </cfRule>
  </conditionalFormatting>
  <conditionalFormatting sqref="E589">
    <cfRule type="expression" dxfId="6469" priority="1388">
      <formula>E589/D589&gt;1</formula>
    </cfRule>
    <cfRule type="expression" dxfId="6468" priority="1389">
      <formula>E589/D589&lt;1</formula>
    </cfRule>
  </conditionalFormatting>
  <conditionalFormatting sqref="F589">
    <cfRule type="cellIs" dxfId="6467" priority="1387" operator="lessThan">
      <formula>0</formula>
    </cfRule>
  </conditionalFormatting>
  <conditionalFormatting sqref="F589">
    <cfRule type="expression" dxfId="6466" priority="1385">
      <formula>F589/E589&gt;1</formula>
    </cfRule>
    <cfRule type="expression" dxfId="6465" priority="1386">
      <formula>F589/E589&lt;1</formula>
    </cfRule>
  </conditionalFormatting>
  <conditionalFormatting sqref="O377">
    <cfRule type="cellIs" dxfId="6464" priority="535" operator="lessThan">
      <formula>0</formula>
    </cfRule>
  </conditionalFormatting>
  <conditionalFormatting sqref="G589">
    <cfRule type="expression" dxfId="6463" priority="1382">
      <formula>G589/F589&gt;1</formula>
    </cfRule>
    <cfRule type="expression" dxfId="6462" priority="1383">
      <formula>G589/F589&lt;1</formula>
    </cfRule>
  </conditionalFormatting>
  <conditionalFormatting sqref="O366">
    <cfRule type="cellIs" dxfId="6461" priority="532" operator="lessThan">
      <formula>0</formula>
    </cfRule>
  </conditionalFormatting>
  <conditionalFormatting sqref="H589">
    <cfRule type="expression" dxfId="6460" priority="1379">
      <formula>H589/G589&gt;1</formula>
    </cfRule>
    <cfRule type="expression" dxfId="6459" priority="1380">
      <formula>H589/G589&lt;1</formula>
    </cfRule>
  </conditionalFormatting>
  <conditionalFormatting sqref="N596">
    <cfRule type="cellIs" dxfId="6458" priority="1378" operator="lessThan">
      <formula>0</formula>
    </cfRule>
  </conditionalFormatting>
  <conditionalFormatting sqref="O387">
    <cfRule type="cellIs" dxfId="6457" priority="527" operator="lessThan">
      <formula>0</formula>
    </cfRule>
  </conditionalFormatting>
  <conditionalFormatting sqref="O387">
    <cfRule type="cellIs" dxfId="6456" priority="528" operator="lessThan">
      <formula>0</formula>
    </cfRule>
  </conditionalFormatting>
  <conditionalFormatting sqref="O387">
    <cfRule type="cellIs" dxfId="6455" priority="525" operator="lessThan">
      <formula>0</formula>
    </cfRule>
  </conditionalFormatting>
  <conditionalFormatting sqref="O387">
    <cfRule type="cellIs" dxfId="6454" priority="526" operator="lessThan">
      <formula>0</formula>
    </cfRule>
  </conditionalFormatting>
  <conditionalFormatting sqref="N600">
    <cfRule type="cellIs" dxfId="6453" priority="1373" operator="lessThan">
      <formula>0</formula>
    </cfRule>
  </conditionalFormatting>
  <conditionalFormatting sqref="N600">
    <cfRule type="cellIs" dxfId="6452" priority="1372" operator="lessThan">
      <formula>0</formula>
    </cfRule>
  </conditionalFormatting>
  <conditionalFormatting sqref="P363">
    <cfRule type="cellIs" dxfId="6451" priority="1371" operator="lessThan">
      <formula>0</formula>
    </cfRule>
  </conditionalFormatting>
  <conditionalFormatting sqref="P364:P365">
    <cfRule type="cellIs" dxfId="6450" priority="1370" operator="lessThan">
      <formula>0</formula>
    </cfRule>
  </conditionalFormatting>
  <conditionalFormatting sqref="P461:P464">
    <cfRule type="cellIs" dxfId="6449" priority="1369" operator="lessThan">
      <formula>0</formula>
    </cfRule>
  </conditionalFormatting>
  <conditionalFormatting sqref="P361">
    <cfRule type="cellIs" dxfId="6448" priority="1368" operator="lessThan">
      <formula>0</formula>
    </cfRule>
  </conditionalFormatting>
  <conditionalFormatting sqref="P366:P367">
    <cfRule type="cellIs" dxfId="6447" priority="1367" operator="lessThan">
      <formula>0</formula>
    </cfRule>
  </conditionalFormatting>
  <conditionalFormatting sqref="P369:P373">
    <cfRule type="cellIs" dxfId="6446" priority="1366" operator="lessThan">
      <formula>0</formula>
    </cfRule>
  </conditionalFormatting>
  <conditionalFormatting sqref="P378:P379">
    <cfRule type="cellIs" dxfId="6445" priority="1365" operator="lessThan">
      <formula>0</formula>
    </cfRule>
  </conditionalFormatting>
  <conditionalFormatting sqref="P384:P385">
    <cfRule type="cellIs" dxfId="6444" priority="1364" operator="lessThan">
      <formula>0</formula>
    </cfRule>
  </conditionalFormatting>
  <conditionalFormatting sqref="P390:P391">
    <cfRule type="cellIs" dxfId="6443" priority="1363" operator="lessThan">
      <formula>0</formula>
    </cfRule>
  </conditionalFormatting>
  <conditionalFormatting sqref="P396:P397">
    <cfRule type="cellIs" dxfId="6442" priority="1362" operator="lessThan">
      <formula>0</formula>
    </cfRule>
  </conditionalFormatting>
  <conditionalFormatting sqref="P402">
    <cfRule type="cellIs" dxfId="6441" priority="1361" operator="lessThan">
      <formula>0</formula>
    </cfRule>
  </conditionalFormatting>
  <conditionalFormatting sqref="P408:P409">
    <cfRule type="cellIs" dxfId="6440" priority="1360" operator="lessThan">
      <formula>0</formula>
    </cfRule>
  </conditionalFormatting>
  <conditionalFormatting sqref="P414:P415">
    <cfRule type="cellIs" dxfId="6439" priority="1359" operator="lessThan">
      <formula>0</formula>
    </cfRule>
  </conditionalFormatting>
  <conditionalFormatting sqref="P420:P421">
    <cfRule type="cellIs" dxfId="6438" priority="1358" operator="lessThan">
      <formula>0</formula>
    </cfRule>
  </conditionalFormatting>
  <conditionalFormatting sqref="P426:P427">
    <cfRule type="cellIs" dxfId="6437" priority="1357" operator="lessThan">
      <formula>0</formula>
    </cfRule>
  </conditionalFormatting>
  <conditionalFormatting sqref="P432:P433">
    <cfRule type="cellIs" dxfId="6436" priority="1356" operator="lessThan">
      <formula>0</formula>
    </cfRule>
  </conditionalFormatting>
  <conditionalFormatting sqref="P438:P439">
    <cfRule type="cellIs" dxfId="6435" priority="1355" operator="lessThan">
      <formula>0</formula>
    </cfRule>
  </conditionalFormatting>
  <conditionalFormatting sqref="P444:P445">
    <cfRule type="cellIs" dxfId="6434" priority="1354" operator="lessThan">
      <formula>0</formula>
    </cfRule>
  </conditionalFormatting>
  <conditionalFormatting sqref="P451:P452">
    <cfRule type="cellIs" dxfId="6433" priority="1353" operator="lessThan">
      <formula>0</formula>
    </cfRule>
  </conditionalFormatting>
  <conditionalFormatting sqref="P457:P458">
    <cfRule type="cellIs" dxfId="6432" priority="1352" operator="lessThan">
      <formula>0</formula>
    </cfRule>
  </conditionalFormatting>
  <conditionalFormatting sqref="P465">
    <cfRule type="cellIs" dxfId="6431" priority="1351" operator="lessThan">
      <formula>0</formula>
    </cfRule>
  </conditionalFormatting>
  <conditionalFormatting sqref="P472">
    <cfRule type="cellIs" dxfId="6430" priority="1350" operator="lessThan">
      <formula>0</formula>
    </cfRule>
  </conditionalFormatting>
  <conditionalFormatting sqref="P503:P504">
    <cfRule type="cellIs" dxfId="6429" priority="1349" operator="lessThan">
      <formula>0</formula>
    </cfRule>
  </conditionalFormatting>
  <conditionalFormatting sqref="P511:P512">
    <cfRule type="cellIs" dxfId="6428" priority="1348" operator="lessThan">
      <formula>0</formula>
    </cfRule>
  </conditionalFormatting>
  <conditionalFormatting sqref="P520:P521">
    <cfRule type="cellIs" dxfId="6427" priority="1347" operator="lessThan">
      <formula>0</formula>
    </cfRule>
  </conditionalFormatting>
  <conditionalFormatting sqref="P528:P529">
    <cfRule type="cellIs" dxfId="6426" priority="1346" operator="lessThan">
      <formula>0</formula>
    </cfRule>
  </conditionalFormatting>
  <conditionalFormatting sqref="P544:P545">
    <cfRule type="cellIs" dxfId="6425" priority="1345" operator="lessThan">
      <formula>0</formula>
    </cfRule>
  </conditionalFormatting>
  <conditionalFormatting sqref="P536:P537">
    <cfRule type="cellIs" dxfId="6424" priority="1344" operator="lessThan">
      <formula>0</formula>
    </cfRule>
  </conditionalFormatting>
  <conditionalFormatting sqref="P551:P552">
    <cfRule type="cellIs" dxfId="6423" priority="1343" operator="lessThan">
      <formula>0</formula>
    </cfRule>
  </conditionalFormatting>
  <conditionalFormatting sqref="P559:P560">
    <cfRule type="cellIs" dxfId="6422" priority="1342" operator="lessThan">
      <formula>0</formula>
    </cfRule>
  </conditionalFormatting>
  <conditionalFormatting sqref="P567:P568">
    <cfRule type="cellIs" dxfId="6421" priority="1341" operator="lessThan">
      <formula>0</formula>
    </cfRule>
  </conditionalFormatting>
  <conditionalFormatting sqref="P574:P575">
    <cfRule type="cellIs" dxfId="6420" priority="1340" operator="lessThan">
      <formula>0</formula>
    </cfRule>
  </conditionalFormatting>
  <conditionalFormatting sqref="P581:P582">
    <cfRule type="cellIs" dxfId="6419" priority="1339" operator="lessThan">
      <formula>0</formula>
    </cfRule>
  </conditionalFormatting>
  <conditionalFormatting sqref="P588:P589">
    <cfRule type="cellIs" dxfId="6418" priority="1338" operator="lessThan">
      <formula>0</formula>
    </cfRule>
  </conditionalFormatting>
  <conditionalFormatting sqref="P596:P597">
    <cfRule type="cellIs" dxfId="6417" priority="1337" operator="lessThan">
      <formula>0</formula>
    </cfRule>
  </conditionalFormatting>
  <conditionalFormatting sqref="P603">
    <cfRule type="cellIs" dxfId="6416" priority="1336" operator="lessThan">
      <formula>0</formula>
    </cfRule>
  </conditionalFormatting>
  <conditionalFormatting sqref="P608">
    <cfRule type="cellIs" dxfId="6415" priority="1335" operator="lessThan">
      <formula>0</formula>
    </cfRule>
  </conditionalFormatting>
  <conditionalFormatting sqref="O405">
    <cfRule type="cellIs" dxfId="6414" priority="485" operator="lessThan">
      <formula>0</formula>
    </cfRule>
  </conditionalFormatting>
  <conditionalFormatting sqref="P632:P634">
    <cfRule type="cellIs" dxfId="6413" priority="1333" operator="lessThan">
      <formula>0</formula>
    </cfRule>
  </conditionalFormatting>
  <conditionalFormatting sqref="I707:N707 P705:Q708">
    <cfRule type="cellIs" dxfId="6412" priority="1327" operator="lessThan">
      <formula>0</formula>
    </cfRule>
  </conditionalFormatting>
  <conditionalFormatting sqref="P636:P637">
    <cfRule type="cellIs" dxfId="6411" priority="1332" operator="lessThan">
      <formula>0</formula>
    </cfRule>
  </conditionalFormatting>
  <conditionalFormatting sqref="P640">
    <cfRule type="cellIs" dxfId="6410" priority="1331" operator="lessThan">
      <formula>0</formula>
    </cfRule>
  </conditionalFormatting>
  <conditionalFormatting sqref="P641">
    <cfRule type="cellIs" dxfId="6409" priority="1330" operator="lessThan">
      <formula>0</formula>
    </cfRule>
  </conditionalFormatting>
  <conditionalFormatting sqref="P643">
    <cfRule type="cellIs" dxfId="6408" priority="1329" operator="lessThan">
      <formula>0</formula>
    </cfRule>
  </conditionalFormatting>
  <conditionalFormatting sqref="P644">
    <cfRule type="cellIs" dxfId="6407" priority="1328" operator="lessThan">
      <formula>0</formula>
    </cfRule>
  </conditionalFormatting>
  <conditionalFormatting sqref="D646:N646 D643:N643 D640:N641 D632:N634">
    <cfRule type="expression" dxfId="6406" priority="1300">
      <formula>D632/C632&gt;1</formula>
    </cfRule>
    <cfRule type="expression" dxfId="6405" priority="1301">
      <formula>D632/C632&lt;1</formula>
    </cfRule>
  </conditionalFormatting>
  <conditionalFormatting sqref="C507:C510">
    <cfRule type="cellIs" dxfId="6404" priority="1326" operator="lessThan">
      <formula>0</formula>
    </cfRule>
  </conditionalFormatting>
  <conditionalFormatting sqref="C507:C510">
    <cfRule type="expression" dxfId="6403" priority="1324">
      <formula>C507/B507&gt;1</formula>
    </cfRule>
    <cfRule type="expression" dxfId="6402" priority="1325">
      <formula>C507/B507&lt;1</formula>
    </cfRule>
  </conditionalFormatting>
  <conditionalFormatting sqref="D507:N510">
    <cfRule type="cellIs" dxfId="6401" priority="1323" operator="lessThan">
      <formula>0</formula>
    </cfRule>
  </conditionalFormatting>
  <conditionalFormatting sqref="D507:N510">
    <cfRule type="expression" dxfId="6400" priority="1321">
      <formula>D507/C507&gt;1</formula>
    </cfRule>
    <cfRule type="expression" dxfId="6399" priority="1322">
      <formula>D507/C507&lt;1</formula>
    </cfRule>
  </conditionalFormatting>
  <conditionalFormatting sqref="B507:B510">
    <cfRule type="cellIs" dxfId="6398" priority="1320" operator="lessThan">
      <formula>0</formula>
    </cfRule>
  </conditionalFormatting>
  <conditionalFormatting sqref="B507:B510">
    <cfRule type="expression" dxfId="6397" priority="1318">
      <formula>B507/#REF!&gt;1</formula>
    </cfRule>
    <cfRule type="expression" dxfId="6396" priority="1319">
      <formula>B507/#REF!&lt;1</formula>
    </cfRule>
  </conditionalFormatting>
  <conditionalFormatting sqref="J588:N588 J574:N574 J559:N559 J551:N551">
    <cfRule type="cellIs" dxfId="6395" priority="1317" operator="lessThan">
      <formula>0</formula>
    </cfRule>
  </conditionalFormatting>
  <conditionalFormatting sqref="C588:I588 C584:C587 C574:I574 C570:C573 C559:I559 C555:C558 C551:I551 C547:C550">
    <cfRule type="cellIs" dxfId="6394" priority="1316" operator="lessThan">
      <formula>0</formula>
    </cfRule>
  </conditionalFormatting>
  <conditionalFormatting sqref="C588:M588 C574:M574 C559:M559 C551:M551">
    <cfRule type="cellIs" dxfId="6393" priority="1315" operator="lessThan">
      <formula>0</formula>
    </cfRule>
  </conditionalFormatting>
  <conditionalFormatting sqref="C584:C587 C570:C573 C555:C558 C547:C550">
    <cfRule type="expression" dxfId="6392" priority="1313">
      <formula>C547/B547&gt;1</formula>
    </cfRule>
    <cfRule type="expression" dxfId="6391" priority="1314">
      <formula>C547/B547&lt;1</formula>
    </cfRule>
  </conditionalFormatting>
  <conditionalFormatting sqref="D584:N587 D570:N573 D555:N558 D547:N550">
    <cfRule type="cellIs" dxfId="6390" priority="1312" operator="lessThan">
      <formula>0</formula>
    </cfRule>
  </conditionalFormatting>
  <conditionalFormatting sqref="D584:N587 D570:N573 D555:N558 D547:N550">
    <cfRule type="expression" dxfId="6389" priority="1310">
      <formula>D547/C547&gt;1</formula>
    </cfRule>
    <cfRule type="expression" dxfId="6388" priority="1311">
      <formula>D547/C547&lt;1</formula>
    </cfRule>
  </conditionalFormatting>
  <conditionalFormatting sqref="C588:N588 C574:N574 C559:N559 C551:N551">
    <cfRule type="cellIs" dxfId="6387" priority="1309" operator="lessThan">
      <formula>0</formula>
    </cfRule>
  </conditionalFormatting>
  <conditionalFormatting sqref="C588:N588 C574:N574 C559:N559 C551:N551">
    <cfRule type="expression" dxfId="6386" priority="1307">
      <formula>C551/B551&gt;1</formula>
    </cfRule>
    <cfRule type="expression" dxfId="6385" priority="1308">
      <formula>C551/B551&lt;1</formula>
    </cfRule>
  </conditionalFormatting>
  <conditionalFormatting sqref="B646 B643 B640:B641 B636:B637 B632:B634">
    <cfRule type="cellIs" dxfId="6384" priority="1306" operator="lessThan">
      <formula>0</formula>
    </cfRule>
  </conditionalFormatting>
  <conditionalFormatting sqref="C646 C643 C640:C641 C632:C634">
    <cfRule type="cellIs" dxfId="6383" priority="1305" operator="lessThan">
      <formula>0</formula>
    </cfRule>
  </conditionalFormatting>
  <conditionalFormatting sqref="C646 C643 C640:C641 C632:C634">
    <cfRule type="expression" dxfId="6382" priority="1303">
      <formula>C632/B632&gt;1</formula>
    </cfRule>
    <cfRule type="expression" dxfId="6381" priority="1304">
      <formula>C632/B632&lt;1</formula>
    </cfRule>
  </conditionalFormatting>
  <conditionalFormatting sqref="D646:N646 D643:N643 D640:N641 D632:N634">
    <cfRule type="cellIs" dxfId="6380" priority="1302" operator="lessThan">
      <formula>0</formula>
    </cfRule>
  </conditionalFormatting>
  <conditionalFormatting sqref="B504:N504 B537 B568 B597">
    <cfRule type="expression" dxfId="6379" priority="2135">
      <formula>B504/#REF!&gt;1</formula>
    </cfRule>
    <cfRule type="expression" dxfId="6378" priority="2136">
      <formula>B504/#REF!&lt;1</formula>
    </cfRule>
  </conditionalFormatting>
  <conditionalFormatting sqref="C465">
    <cfRule type="cellIs" dxfId="6377" priority="1299" operator="lessThan">
      <formula>0</formula>
    </cfRule>
  </conditionalFormatting>
  <conditionalFormatting sqref="C465">
    <cfRule type="expression" dxfId="6376" priority="1297">
      <formula>C465/B465&gt;1</formula>
    </cfRule>
    <cfRule type="expression" dxfId="6375" priority="1298">
      <formula>C465/B465&lt;1</formula>
    </cfRule>
  </conditionalFormatting>
  <conditionalFormatting sqref="D465:N465">
    <cfRule type="cellIs" dxfId="6374" priority="1296" operator="lessThan">
      <formula>0</formula>
    </cfRule>
  </conditionalFormatting>
  <conditionalFormatting sqref="D465:N465">
    <cfRule type="expression" dxfId="6373" priority="1294">
      <formula>D465/C465&gt;1</formula>
    </cfRule>
    <cfRule type="expression" dxfId="6372" priority="1295">
      <formula>D465/C465&lt;1</formula>
    </cfRule>
  </conditionalFormatting>
  <conditionalFormatting sqref="B465">
    <cfRule type="cellIs" dxfId="6371" priority="1293" operator="lessThan">
      <formula>0</formula>
    </cfRule>
  </conditionalFormatting>
  <conditionalFormatting sqref="B465">
    <cfRule type="expression" dxfId="6370" priority="1291">
      <formula>B465/#REF!&gt;1</formula>
    </cfRule>
    <cfRule type="expression" dxfId="6369" priority="1292">
      <formula>B465/#REF!&lt;1</formula>
    </cfRule>
  </conditionalFormatting>
  <conditionalFormatting sqref="C511">
    <cfRule type="cellIs" dxfId="6368" priority="1290" operator="lessThan">
      <formula>0</formula>
    </cfRule>
  </conditionalFormatting>
  <conditionalFormatting sqref="D511:N511">
    <cfRule type="cellIs" dxfId="6367" priority="1287" operator="lessThan">
      <formula>0</formula>
    </cfRule>
  </conditionalFormatting>
  <conditionalFormatting sqref="C511">
    <cfRule type="expression" dxfId="6366" priority="1288">
      <formula>C511/B511&gt;1</formula>
    </cfRule>
    <cfRule type="expression" dxfId="6365" priority="1289">
      <formula>C511/B511&lt;1</formula>
    </cfRule>
  </conditionalFormatting>
  <conditionalFormatting sqref="D511:N511">
    <cfRule type="expression" dxfId="6364" priority="1285">
      <formula>D511/C511&gt;1</formula>
    </cfRule>
    <cfRule type="expression" dxfId="6363" priority="1286">
      <formula>D511/C511&lt;1</formula>
    </cfRule>
  </conditionalFormatting>
  <conditionalFormatting sqref="B511">
    <cfRule type="cellIs" dxfId="6362" priority="1284" operator="lessThan">
      <formula>0</formula>
    </cfRule>
  </conditionalFormatting>
  <conditionalFormatting sqref="B511">
    <cfRule type="expression" dxfId="6361" priority="1282">
      <formula>B511/#REF!&gt;1</formula>
    </cfRule>
    <cfRule type="expression" dxfId="6360" priority="1283">
      <formula>B511/#REF!&lt;1</formula>
    </cfRule>
  </conditionalFormatting>
  <conditionalFormatting sqref="B529 B521">
    <cfRule type="cellIs" dxfId="6359" priority="1281" operator="lessThan">
      <formula>0</formula>
    </cfRule>
  </conditionalFormatting>
  <conditionalFormatting sqref="B529 B521">
    <cfRule type="expression" dxfId="6358" priority="1279">
      <formula>B521/#REF!&gt;1</formula>
    </cfRule>
    <cfRule type="expression" dxfId="6357" priority="1280">
      <formula>B521/#REF!&lt;1</formula>
    </cfRule>
  </conditionalFormatting>
  <conditionalFormatting sqref="C521">
    <cfRule type="cellIs" dxfId="6356" priority="1278" operator="lessThan">
      <formula>0</formula>
    </cfRule>
  </conditionalFormatting>
  <conditionalFormatting sqref="C521">
    <cfRule type="expression" dxfId="6355" priority="1276">
      <formula>C521/B521&gt;1</formula>
    </cfRule>
    <cfRule type="expression" dxfId="6354" priority="1277">
      <formula>C521/B521&lt;1</formula>
    </cfRule>
  </conditionalFormatting>
  <conditionalFormatting sqref="C603:N603">
    <cfRule type="expression" dxfId="6353" priority="1235">
      <formula>C603/B603&gt;1</formula>
    </cfRule>
    <cfRule type="expression" dxfId="6352" priority="1236">
      <formula>C603/B603&lt;1</formula>
    </cfRule>
  </conditionalFormatting>
  <conditionalFormatting sqref="I552:N552">
    <cfRule type="expression" dxfId="6351" priority="1261">
      <formula>I552/H552&gt;1</formula>
    </cfRule>
    <cfRule type="expression" dxfId="6350" priority="1262">
      <formula>I552/H552&lt;1</formula>
    </cfRule>
  </conditionalFormatting>
  <conditionalFormatting sqref="I560:N560">
    <cfRule type="expression" dxfId="6349" priority="1258">
      <formula>I560/H560&gt;1</formula>
    </cfRule>
    <cfRule type="expression" dxfId="6348" priority="1259">
      <formula>I560/H560&lt;1</formula>
    </cfRule>
  </conditionalFormatting>
  <conditionalFormatting sqref="B575:N575">
    <cfRule type="cellIs" dxfId="6347" priority="1257" operator="lessThan">
      <formula>0</formula>
    </cfRule>
  </conditionalFormatting>
  <conditionalFormatting sqref="B575:N575">
    <cfRule type="expression" dxfId="6346" priority="1255">
      <formula>B575/A575&gt;1</formula>
    </cfRule>
    <cfRule type="expression" dxfId="6345" priority="1256">
      <formula>B575/A575&lt;1</formula>
    </cfRule>
  </conditionalFormatting>
  <conditionalFormatting sqref="B589:N589">
    <cfRule type="cellIs" dxfId="6344" priority="1254" operator="lessThan">
      <formula>0</formula>
    </cfRule>
  </conditionalFormatting>
  <conditionalFormatting sqref="B589:N589">
    <cfRule type="expression" dxfId="6343" priority="1252">
      <formula>B589/A589&gt;1</formula>
    </cfRule>
    <cfRule type="expression" dxfId="6342" priority="1253">
      <formula>B589/A589&lt;1</formula>
    </cfRule>
  </conditionalFormatting>
  <conditionalFormatting sqref="N608">
    <cfRule type="cellIs" dxfId="6341" priority="1228" operator="lessThan">
      <formula>0</formula>
    </cfRule>
  </conditionalFormatting>
  <conditionalFormatting sqref="D521:N521">
    <cfRule type="cellIs" dxfId="6340" priority="1275" operator="lessThan">
      <formula>0</formula>
    </cfRule>
  </conditionalFormatting>
  <conditionalFormatting sqref="D521:N521">
    <cfRule type="expression" dxfId="6339" priority="1273">
      <formula>D521/C521&gt;1</formula>
    </cfRule>
    <cfRule type="expression" dxfId="6338" priority="1274">
      <formula>D521/C521&lt;1</formula>
    </cfRule>
  </conditionalFormatting>
  <conditionalFormatting sqref="C529:N529">
    <cfRule type="cellIs" dxfId="6337" priority="1272" operator="lessThan">
      <formula>0</formula>
    </cfRule>
  </conditionalFormatting>
  <conditionalFormatting sqref="C529:N529">
    <cfRule type="expression" dxfId="6336" priority="1270">
      <formula>C529/B529&gt;1</formula>
    </cfRule>
    <cfRule type="expression" dxfId="6335" priority="1271">
      <formula>C529/B529&lt;1</formula>
    </cfRule>
  </conditionalFormatting>
  <conditionalFormatting sqref="C582:N582">
    <cfRule type="expression" dxfId="6334" priority="1246">
      <formula>C582/B582&gt;1</formula>
    </cfRule>
    <cfRule type="expression" dxfId="6333" priority="1247">
      <formula>C582/B582&lt;1</formula>
    </cfRule>
  </conditionalFormatting>
  <conditionalFormatting sqref="C537:N537">
    <cfRule type="expression" dxfId="6332" priority="1267">
      <formula>C537/B537&gt;1</formula>
    </cfRule>
    <cfRule type="expression" dxfId="6331" priority="1268">
      <formula>C537/B537&lt;1</formula>
    </cfRule>
  </conditionalFormatting>
  <conditionalFormatting sqref="C568:N568">
    <cfRule type="expression" dxfId="6330" priority="1264">
      <formula>C568/B568&gt;1</formula>
    </cfRule>
    <cfRule type="expression" dxfId="6329" priority="1265">
      <formula>C568/B568&lt;1</formula>
    </cfRule>
  </conditionalFormatting>
  <conditionalFormatting sqref="C608:M608">
    <cfRule type="expression" dxfId="6328" priority="1230">
      <formula>C608/B608&gt;1</formula>
    </cfRule>
    <cfRule type="expression" dxfId="6327" priority="1231">
      <formula>C608/B608&lt;1</formula>
    </cfRule>
  </conditionalFormatting>
  <conditionalFormatting sqref="N608">
    <cfRule type="expression" dxfId="6326" priority="1225">
      <formula>N608/M608&gt;1</formula>
    </cfRule>
    <cfRule type="expression" dxfId="6325" priority="1226">
      <formula>N608/M608&lt;1</formula>
    </cfRule>
  </conditionalFormatting>
  <conditionalFormatting sqref="C608:M608">
    <cfRule type="cellIs" dxfId="6324" priority="1234" operator="lessThan">
      <formula>0</formula>
    </cfRule>
  </conditionalFormatting>
  <conditionalFormatting sqref="C608:M608">
    <cfRule type="cellIs" dxfId="6323" priority="1233" operator="lessThan">
      <formula>0</formula>
    </cfRule>
  </conditionalFormatting>
  <conditionalFormatting sqref="B582">
    <cfRule type="cellIs" dxfId="6322" priority="1249" operator="lessThan">
      <formula>0</formula>
    </cfRule>
  </conditionalFormatting>
  <conditionalFormatting sqref="B582">
    <cfRule type="expression" dxfId="6321" priority="1250">
      <formula>B582/#REF!&gt;1</formula>
    </cfRule>
    <cfRule type="expression" dxfId="6320" priority="1251">
      <formula>B582/#REF!&lt;1</formula>
    </cfRule>
  </conditionalFormatting>
  <conditionalFormatting sqref="C582:N582">
    <cfRule type="cellIs" dxfId="6319" priority="1248" operator="lessThan">
      <formula>0</formula>
    </cfRule>
  </conditionalFormatting>
  <conditionalFormatting sqref="C636:N637">
    <cfRule type="expression" dxfId="6318" priority="1243">
      <formula>C636/B636&gt;1</formula>
    </cfRule>
    <cfRule type="expression" dxfId="6317" priority="1244">
      <formula>C636/B636&lt;1</formula>
    </cfRule>
  </conditionalFormatting>
  <conditionalFormatting sqref="C597:N597">
    <cfRule type="expression" dxfId="6316" priority="1240">
      <formula>C597/B597&gt;1</formula>
    </cfRule>
    <cfRule type="expression" dxfId="6315" priority="1241">
      <formula>C597/B597&lt;1</formula>
    </cfRule>
  </conditionalFormatting>
  <conditionalFormatting sqref="N608">
    <cfRule type="cellIs" dxfId="6314" priority="1229" operator="lessThan">
      <formula>0</formula>
    </cfRule>
  </conditionalFormatting>
  <conditionalFormatting sqref="C608:M608">
    <cfRule type="cellIs" dxfId="6313" priority="1232" operator="lessThan">
      <formula>0</formula>
    </cfRule>
  </conditionalFormatting>
  <conditionalFormatting sqref="N608">
    <cfRule type="cellIs" dxfId="6312" priority="1227" operator="lessThan">
      <formula>0</formula>
    </cfRule>
  </conditionalFormatting>
  <conditionalFormatting sqref="B673:N676">
    <cfRule type="cellIs" dxfId="6311" priority="1224" operator="lessThan">
      <formula>0</formula>
    </cfRule>
  </conditionalFormatting>
  <conditionalFormatting sqref="I675:N675 P673:Q676">
    <cfRule type="cellIs" dxfId="6310" priority="1223" operator="lessThan">
      <formula>0</formula>
    </cfRule>
  </conditionalFormatting>
  <conditionalFormatting sqref="B677:N680">
    <cfRule type="cellIs" dxfId="6309" priority="1222" operator="lessThan">
      <formula>0</formula>
    </cfRule>
  </conditionalFormatting>
  <conditionalFormatting sqref="I679:N679 P677:Q680">
    <cfRule type="cellIs" dxfId="6308" priority="1221" operator="lessThan">
      <formula>0</formula>
    </cfRule>
  </conditionalFormatting>
  <conditionalFormatting sqref="B681:N684">
    <cfRule type="cellIs" dxfId="6307" priority="1220" operator="lessThan">
      <formula>0</formula>
    </cfRule>
  </conditionalFormatting>
  <conditionalFormatting sqref="I683:N683 P681:Q684">
    <cfRule type="cellIs" dxfId="6306" priority="1219" operator="lessThan">
      <formula>0</formula>
    </cfRule>
  </conditionalFormatting>
  <conditionalFormatting sqref="B685:N688">
    <cfRule type="cellIs" dxfId="6305" priority="1218" operator="lessThan">
      <formula>0</formula>
    </cfRule>
  </conditionalFormatting>
  <conditionalFormatting sqref="I687:N687 P685:Q688">
    <cfRule type="cellIs" dxfId="6304" priority="1217" operator="lessThan">
      <formula>0</formula>
    </cfRule>
  </conditionalFormatting>
  <conditionalFormatting sqref="B689:N692">
    <cfRule type="cellIs" dxfId="6303" priority="1216" operator="lessThan">
      <formula>0</formula>
    </cfRule>
  </conditionalFormatting>
  <conditionalFormatting sqref="I691:N691 P689:Q692">
    <cfRule type="cellIs" dxfId="6302" priority="1215" operator="lessThan">
      <formula>0</formula>
    </cfRule>
  </conditionalFormatting>
  <conditionalFormatting sqref="B693:N696">
    <cfRule type="cellIs" dxfId="6301" priority="1214" operator="lessThan">
      <formula>0</formula>
    </cfRule>
  </conditionalFormatting>
  <conditionalFormatting sqref="I695:N695 P693:Q696">
    <cfRule type="cellIs" dxfId="6300" priority="1213" operator="lessThan">
      <formula>0</formula>
    </cfRule>
  </conditionalFormatting>
  <conditionalFormatting sqref="B697:N700">
    <cfRule type="cellIs" dxfId="6299" priority="1212" operator="lessThan">
      <formula>0</formula>
    </cfRule>
  </conditionalFormatting>
  <conditionalFormatting sqref="I699:N699 P697:Q700">
    <cfRule type="cellIs" dxfId="6298" priority="1211" operator="lessThan">
      <formula>0</formula>
    </cfRule>
  </conditionalFormatting>
  <conditionalFormatting sqref="B701:N704">
    <cfRule type="cellIs" dxfId="6297" priority="1210" operator="lessThan">
      <formula>0</formula>
    </cfRule>
  </conditionalFormatting>
  <conditionalFormatting sqref="I703:N703 P701:Q704">
    <cfRule type="cellIs" dxfId="6296" priority="1209" operator="lessThan">
      <formula>0</formula>
    </cfRule>
  </conditionalFormatting>
  <conditionalFormatting sqref="B709:N712">
    <cfRule type="cellIs" dxfId="6295" priority="1208" operator="lessThan">
      <formula>0</formula>
    </cfRule>
  </conditionalFormatting>
  <conditionalFormatting sqref="I711:N711 P709:Q712">
    <cfRule type="cellIs" dxfId="6294" priority="1207" operator="lessThan">
      <formula>0</formula>
    </cfRule>
  </conditionalFormatting>
  <conditionalFormatting sqref="B713:N716">
    <cfRule type="cellIs" dxfId="6293" priority="1206" operator="lessThan">
      <formula>0</formula>
    </cfRule>
  </conditionalFormatting>
  <conditionalFormatting sqref="I715:N715 P713:Q716">
    <cfRule type="cellIs" dxfId="6292" priority="1205" operator="lessThan">
      <formula>0</formula>
    </cfRule>
  </conditionalFormatting>
  <conditionalFormatting sqref="P646">
    <cfRule type="cellIs" dxfId="6291" priority="1204" operator="lessThan">
      <formula>0</formula>
    </cfRule>
  </conditionalFormatting>
  <conditionalFormatting sqref="Q466">
    <cfRule type="cellIs" dxfId="6290" priority="1203" operator="lessThan">
      <formula>0</formula>
    </cfRule>
  </conditionalFormatting>
  <conditionalFormatting sqref="P466">
    <cfRule type="cellIs" dxfId="6289" priority="1202" operator="lessThan">
      <formula>0</formula>
    </cfRule>
  </conditionalFormatting>
  <conditionalFormatting sqref="B466:N466">
    <cfRule type="cellIs" dxfId="6288" priority="1201" operator="lessThan">
      <formula>0</formula>
    </cfRule>
  </conditionalFormatting>
  <conditionalFormatting sqref="B505:N505">
    <cfRule type="cellIs" dxfId="6287" priority="1198" operator="lessThan">
      <formula>0</formula>
    </cfRule>
  </conditionalFormatting>
  <conditionalFormatting sqref="B513:N513">
    <cfRule type="cellIs" dxfId="6286" priority="1195" operator="lessThan">
      <formula>0</formula>
    </cfRule>
  </conditionalFormatting>
  <conditionalFormatting sqref="B522:N522">
    <cfRule type="cellIs" dxfId="6285" priority="1192" operator="lessThan">
      <formula>0</formula>
    </cfRule>
  </conditionalFormatting>
  <conditionalFormatting sqref="B530:N530">
    <cfRule type="cellIs" dxfId="6284" priority="1189" operator="lessThan">
      <formula>0</formula>
    </cfRule>
  </conditionalFormatting>
  <conditionalFormatting sqref="B538:N538">
    <cfRule type="cellIs" dxfId="6283" priority="1186" operator="lessThan">
      <formula>0</formula>
    </cfRule>
  </conditionalFormatting>
  <conditionalFormatting sqref="B553:N553">
    <cfRule type="cellIs" dxfId="6282" priority="1183" operator="lessThan">
      <formula>0</formula>
    </cfRule>
  </conditionalFormatting>
  <conditionalFormatting sqref="B561:N561">
    <cfRule type="cellIs" dxfId="6281" priority="1180" operator="lessThan">
      <formula>0</formula>
    </cfRule>
  </conditionalFormatting>
  <conditionalFormatting sqref="B590:N590">
    <cfRule type="cellIs" dxfId="6280" priority="1177" operator="lessThan">
      <formula>0</formula>
    </cfRule>
  </conditionalFormatting>
  <conditionalFormatting sqref="O608">
    <cfRule type="cellIs" dxfId="6279" priority="319" operator="lessThan">
      <formula>0</formula>
    </cfRule>
  </conditionalFormatting>
  <conditionalFormatting sqref="O608">
    <cfRule type="cellIs" dxfId="6278" priority="320" operator="lessThan">
      <formula>0</formula>
    </cfRule>
  </conditionalFormatting>
  <conditionalFormatting sqref="O603">
    <cfRule type="cellIs" dxfId="6277" priority="323" operator="lessThan">
      <formula>0</formula>
    </cfRule>
  </conditionalFormatting>
  <conditionalFormatting sqref="O603">
    <cfRule type="cellIs" dxfId="6276" priority="324" operator="lessThan">
      <formula>0</formula>
    </cfRule>
  </conditionalFormatting>
  <conditionalFormatting sqref="O603">
    <cfRule type="cellIs" dxfId="6275" priority="325" operator="lessThan">
      <formula>0</formula>
    </cfRule>
  </conditionalFormatting>
  <conditionalFormatting sqref="O608">
    <cfRule type="cellIs" dxfId="6274" priority="318" operator="lessThan">
      <formula>0</formula>
    </cfRule>
  </conditionalFormatting>
  <conditionalFormatting sqref="P491:Q491 B491">
    <cfRule type="cellIs" dxfId="6273" priority="1157" operator="lessThan">
      <formula>0</formula>
    </cfRule>
  </conditionalFormatting>
  <conditionalFormatting sqref="Q492:Q496">
    <cfRule type="cellIs" dxfId="6272" priority="1156" operator="lessThan">
      <formula>0</formula>
    </cfRule>
  </conditionalFormatting>
  <conditionalFormatting sqref="P492:P495">
    <cfRule type="cellIs" dxfId="6271" priority="1155" operator="lessThan">
      <formula>0</formula>
    </cfRule>
  </conditionalFormatting>
  <conditionalFormatting sqref="P496">
    <cfRule type="cellIs" dxfId="6270" priority="1145" operator="lessThan">
      <formula>0</formula>
    </cfRule>
  </conditionalFormatting>
  <conditionalFormatting sqref="P473:Q473 B473">
    <cfRule type="cellIs" dxfId="6269" priority="1144" operator="lessThan">
      <formula>0</formula>
    </cfRule>
  </conditionalFormatting>
  <conditionalFormatting sqref="Q474:Q478">
    <cfRule type="cellIs" dxfId="6268" priority="1143" operator="lessThan">
      <formula>0</formula>
    </cfRule>
  </conditionalFormatting>
  <conditionalFormatting sqref="P474:P477">
    <cfRule type="cellIs" dxfId="6267" priority="1142" operator="lessThan">
      <formula>0</formula>
    </cfRule>
  </conditionalFormatting>
  <conditionalFormatting sqref="P478">
    <cfRule type="cellIs" dxfId="6266" priority="1141" operator="lessThan">
      <formula>0</formula>
    </cfRule>
  </conditionalFormatting>
  <conditionalFormatting sqref="P479:Q479 B479">
    <cfRule type="cellIs" dxfId="6265" priority="1140" operator="lessThan">
      <formula>0</formula>
    </cfRule>
  </conditionalFormatting>
  <conditionalFormatting sqref="Q480:Q484">
    <cfRule type="cellIs" dxfId="6264" priority="1139" operator="lessThan">
      <formula>0</formula>
    </cfRule>
  </conditionalFormatting>
  <conditionalFormatting sqref="P480:P483">
    <cfRule type="cellIs" dxfId="6263" priority="1138" operator="lessThan">
      <formula>0</formula>
    </cfRule>
  </conditionalFormatting>
  <conditionalFormatting sqref="P484">
    <cfRule type="cellIs" dxfId="6262" priority="1137" operator="lessThan">
      <formula>0</formula>
    </cfRule>
  </conditionalFormatting>
  <conditionalFormatting sqref="P485:Q485 B485">
    <cfRule type="cellIs" dxfId="6261" priority="1136" operator="lessThan">
      <formula>0</formula>
    </cfRule>
  </conditionalFormatting>
  <conditionalFormatting sqref="Q486:Q490">
    <cfRule type="cellIs" dxfId="6260" priority="1135" operator="lessThan">
      <formula>0</formula>
    </cfRule>
  </conditionalFormatting>
  <conditionalFormatting sqref="P486:P489">
    <cfRule type="cellIs" dxfId="6259" priority="1134" operator="lessThan">
      <formula>0</formula>
    </cfRule>
  </conditionalFormatting>
  <conditionalFormatting sqref="P490">
    <cfRule type="cellIs" dxfId="6258" priority="1133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6257" priority="564" operator="lessThan">
      <formula>0</formula>
    </cfRule>
  </conditionalFormatting>
  <conditionalFormatting sqref="O348">
    <cfRule type="cellIs" dxfId="6256" priority="563" operator="lessThan">
      <formula>0</formula>
    </cfRule>
  </conditionalFormatting>
  <conditionalFormatting sqref="O348">
    <cfRule type="cellIs" dxfId="6255" priority="562" operator="lessThan">
      <formula>0</formula>
    </cfRule>
  </conditionalFormatting>
  <conditionalFormatting sqref="O351:O354">
    <cfRule type="cellIs" dxfId="6254" priority="561" operator="lessThan">
      <formula>0</formula>
    </cfRule>
  </conditionalFormatting>
  <conditionalFormatting sqref="O358">
    <cfRule type="cellIs" dxfId="6253" priority="560" operator="lessThan">
      <formula>0</formula>
    </cfRule>
  </conditionalFormatting>
  <conditionalFormatting sqref="O363:O364">
    <cfRule type="cellIs" dxfId="6252" priority="559" operator="lessThan">
      <formula>0</formula>
    </cfRule>
  </conditionalFormatting>
  <conditionalFormatting sqref="O369:O370">
    <cfRule type="cellIs" dxfId="6251" priority="558" operator="lessThan">
      <formula>0</formula>
    </cfRule>
  </conditionalFormatting>
  <conditionalFormatting sqref="O375:O376">
    <cfRule type="cellIs" dxfId="6250" priority="557" operator="lessThan">
      <formula>0</formula>
    </cfRule>
  </conditionalFormatting>
  <conditionalFormatting sqref="O381:O383">
    <cfRule type="cellIs" dxfId="6249" priority="556" operator="lessThan">
      <formula>0</formula>
    </cfRule>
  </conditionalFormatting>
  <conditionalFormatting sqref="O355">
    <cfRule type="cellIs" dxfId="6248" priority="555" operator="lessThan">
      <formula>0</formula>
    </cfRule>
  </conditionalFormatting>
  <conditionalFormatting sqref="O593:O595">
    <cfRule type="cellIs" dxfId="6247" priority="553" operator="lessThan">
      <formula>0</formula>
    </cfRule>
  </conditionalFormatting>
  <conditionalFormatting sqref="O593:O595">
    <cfRule type="cellIs" dxfId="6246" priority="554" operator="lessThan">
      <formula>0</formula>
    </cfRule>
  </conditionalFormatting>
  <conditionalFormatting sqref="O601:O602 O599">
    <cfRule type="cellIs" dxfId="6245" priority="552" operator="lessThan">
      <formula>0</formula>
    </cfRule>
  </conditionalFormatting>
  <conditionalFormatting sqref="O621:O624">
    <cfRule type="cellIs" dxfId="6244" priority="547" operator="lessThan">
      <formula>0</formula>
    </cfRule>
  </conditionalFormatting>
  <conditionalFormatting sqref="O621:O624">
    <cfRule type="cellIs" dxfId="6243" priority="548" operator="lessThan">
      <formula>0</formula>
    </cfRule>
  </conditionalFormatting>
  <conditionalFormatting sqref="O626:O629">
    <cfRule type="cellIs" dxfId="6242" priority="546" operator="lessThan">
      <formula>0</formula>
    </cfRule>
  </conditionalFormatting>
  <conditionalFormatting sqref="O611:O614">
    <cfRule type="cellIs" dxfId="6241" priority="541" operator="lessThan">
      <formula>0</formula>
    </cfRule>
  </conditionalFormatting>
  <conditionalFormatting sqref="O611:O614">
    <cfRule type="cellIs" dxfId="6240" priority="542" operator="lessThan">
      <formula>0</formula>
    </cfRule>
  </conditionalFormatting>
  <conditionalFormatting sqref="O642 O660:O667 O647:O653 O655:O658 O644:O645 O669:O672 O705:O708">
    <cfRule type="cellIs" dxfId="6239" priority="540" operator="lessThan">
      <formula>0</formula>
    </cfRule>
  </conditionalFormatting>
  <conditionalFormatting sqref="O671">
    <cfRule type="cellIs" dxfId="6238" priority="539" operator="lessThan">
      <formula>0</formula>
    </cfRule>
  </conditionalFormatting>
  <conditionalFormatting sqref="O639">
    <cfRule type="cellIs" dxfId="6237" priority="538" operator="lessThan">
      <formula>0</formula>
    </cfRule>
  </conditionalFormatting>
  <conditionalFormatting sqref="O393">
    <cfRule type="cellIs" dxfId="6236" priority="515" operator="lessThan">
      <formula>0</formula>
    </cfRule>
  </conditionalFormatting>
  <conditionalFormatting sqref="O390">
    <cfRule type="cellIs" dxfId="6235" priority="520" operator="lessThan">
      <formula>0</formula>
    </cfRule>
  </conditionalFormatting>
  <conditionalFormatting sqref="O393">
    <cfRule type="cellIs" dxfId="6234" priority="518" operator="lessThan">
      <formula>0</formula>
    </cfRule>
  </conditionalFormatting>
  <conditionalFormatting sqref="O378">
    <cfRule type="cellIs" dxfId="6233" priority="530" operator="lessThan">
      <formula>0</formula>
    </cfRule>
  </conditionalFormatting>
  <conditionalFormatting sqref="O372">
    <cfRule type="cellIs" dxfId="6232" priority="531" operator="lessThan">
      <formula>0</formula>
    </cfRule>
  </conditionalFormatting>
  <conditionalFormatting sqref="O384">
    <cfRule type="cellIs" dxfId="6231" priority="529" operator="lessThan">
      <formula>0</formula>
    </cfRule>
  </conditionalFormatting>
  <conditionalFormatting sqref="O387">
    <cfRule type="cellIs" dxfId="6230" priority="524" operator="lessThan">
      <formula>0</formula>
    </cfRule>
  </conditionalFormatting>
  <conditionalFormatting sqref="O387">
    <cfRule type="cellIs" dxfId="6229" priority="523" operator="lessThan">
      <formula>0</formula>
    </cfRule>
  </conditionalFormatting>
  <conditionalFormatting sqref="O387">
    <cfRule type="cellIs" dxfId="6228" priority="522" operator="lessThan">
      <formula>0</formula>
    </cfRule>
  </conditionalFormatting>
  <conditionalFormatting sqref="O387">
    <cfRule type="cellIs" dxfId="6227" priority="521" operator="lessThan">
      <formula>0</formula>
    </cfRule>
  </conditionalFormatting>
  <conditionalFormatting sqref="O393">
    <cfRule type="cellIs" dxfId="6226" priority="516" operator="lessThan">
      <formula>0</formula>
    </cfRule>
  </conditionalFormatting>
  <conditionalFormatting sqref="O393">
    <cfRule type="cellIs" dxfId="6225" priority="519" operator="lessThan">
      <formula>0</formula>
    </cfRule>
  </conditionalFormatting>
  <conditionalFormatting sqref="O393">
    <cfRule type="cellIs" dxfId="6224" priority="514" operator="lessThan">
      <formula>0</formula>
    </cfRule>
  </conditionalFormatting>
  <conditionalFormatting sqref="O393">
    <cfRule type="cellIs" dxfId="6223" priority="517" operator="lessThan">
      <formula>0</formula>
    </cfRule>
  </conditionalFormatting>
  <conditionalFormatting sqref="O393">
    <cfRule type="cellIs" dxfId="6222" priority="512" operator="lessThan">
      <formula>0</formula>
    </cfRule>
  </conditionalFormatting>
  <conditionalFormatting sqref="O393">
    <cfRule type="cellIs" dxfId="6221" priority="513" operator="lessThan">
      <formula>0</formula>
    </cfRule>
  </conditionalFormatting>
  <conditionalFormatting sqref="O399">
    <cfRule type="cellIs" dxfId="6220" priority="510" operator="lessThan">
      <formula>0</formula>
    </cfRule>
  </conditionalFormatting>
  <conditionalFormatting sqref="O396">
    <cfRule type="cellIs" dxfId="6219" priority="511" operator="lessThan">
      <formula>0</formula>
    </cfRule>
  </conditionalFormatting>
  <conditionalFormatting sqref="O399">
    <cfRule type="cellIs" dxfId="6218" priority="509" operator="lessThan">
      <formula>0</formula>
    </cfRule>
  </conditionalFormatting>
  <conditionalFormatting sqref="O399">
    <cfRule type="cellIs" dxfId="6217" priority="508" operator="lessThan">
      <formula>0</formula>
    </cfRule>
  </conditionalFormatting>
  <conditionalFormatting sqref="O399">
    <cfRule type="cellIs" dxfId="6216" priority="507" operator="lessThan">
      <formula>0</formula>
    </cfRule>
  </conditionalFormatting>
  <conditionalFormatting sqref="O399">
    <cfRule type="cellIs" dxfId="6215" priority="506" operator="lessThan">
      <formula>0</formula>
    </cfRule>
  </conditionalFormatting>
  <conditionalFormatting sqref="O399">
    <cfRule type="cellIs" dxfId="6214" priority="505" operator="lessThan">
      <formula>0</formula>
    </cfRule>
  </conditionalFormatting>
  <conditionalFormatting sqref="O399">
    <cfRule type="cellIs" dxfId="6213" priority="504" operator="lessThan">
      <formula>0</formula>
    </cfRule>
  </conditionalFormatting>
  <conditionalFormatting sqref="O399">
    <cfRule type="cellIs" dxfId="6212" priority="503" operator="lessThan">
      <formula>0</formula>
    </cfRule>
  </conditionalFormatting>
  <conditionalFormatting sqref="O402">
    <cfRule type="cellIs" dxfId="6211" priority="502" operator="lessThan">
      <formula>0</formula>
    </cfRule>
  </conditionalFormatting>
  <conditionalFormatting sqref="O355">
    <cfRule type="cellIs" dxfId="6210" priority="501" operator="lessThan">
      <formula>0</formula>
    </cfRule>
  </conditionalFormatting>
  <conditionalFormatting sqref="O361">
    <cfRule type="cellIs" dxfId="6209" priority="500" operator="lessThan">
      <formula>0</formula>
    </cfRule>
  </conditionalFormatting>
  <conditionalFormatting sqref="O361">
    <cfRule type="cellIs" dxfId="6208" priority="499" operator="lessThan">
      <formula>0</formula>
    </cfRule>
  </conditionalFormatting>
  <conditionalFormatting sqref="O367">
    <cfRule type="cellIs" dxfId="6207" priority="498" operator="lessThan">
      <formula>0</formula>
    </cfRule>
  </conditionalFormatting>
  <conditionalFormatting sqref="O367">
    <cfRule type="cellIs" dxfId="6206" priority="497" operator="lessThan">
      <formula>0</formula>
    </cfRule>
  </conditionalFormatting>
  <conditionalFormatting sqref="O373">
    <cfRule type="cellIs" dxfId="6205" priority="496" operator="lessThan">
      <formula>0</formula>
    </cfRule>
  </conditionalFormatting>
  <conditionalFormatting sqref="O373">
    <cfRule type="cellIs" dxfId="6204" priority="495" operator="lessThan">
      <formula>0</formula>
    </cfRule>
  </conditionalFormatting>
  <conditionalFormatting sqref="O379">
    <cfRule type="cellIs" dxfId="6203" priority="494" operator="lessThan">
      <formula>0</formula>
    </cfRule>
  </conditionalFormatting>
  <conditionalFormatting sqref="O379">
    <cfRule type="cellIs" dxfId="6202" priority="493" operator="lessThan">
      <formula>0</formula>
    </cfRule>
  </conditionalFormatting>
  <conditionalFormatting sqref="O385">
    <cfRule type="cellIs" dxfId="6201" priority="492" operator="lessThan">
      <formula>0</formula>
    </cfRule>
  </conditionalFormatting>
  <conditionalFormatting sqref="O385">
    <cfRule type="cellIs" dxfId="6200" priority="491" operator="lessThan">
      <formula>0</formula>
    </cfRule>
  </conditionalFormatting>
  <conditionalFormatting sqref="O391">
    <cfRule type="cellIs" dxfId="6199" priority="490" operator="lessThan">
      <formula>0</formula>
    </cfRule>
  </conditionalFormatting>
  <conditionalFormatting sqref="O391">
    <cfRule type="cellIs" dxfId="6198" priority="489" operator="lessThan">
      <formula>0</formula>
    </cfRule>
  </conditionalFormatting>
  <conditionalFormatting sqref="O397">
    <cfRule type="cellIs" dxfId="6197" priority="488" operator="lessThan">
      <formula>0</formula>
    </cfRule>
  </conditionalFormatting>
  <conditionalFormatting sqref="O397">
    <cfRule type="cellIs" dxfId="6196" priority="487" operator="lessThan">
      <formula>0</formula>
    </cfRule>
  </conditionalFormatting>
  <conditionalFormatting sqref="O405">
    <cfRule type="cellIs" dxfId="6195" priority="486" operator="lessThan">
      <formula>0</formula>
    </cfRule>
  </conditionalFormatting>
  <conditionalFormatting sqref="O405">
    <cfRule type="cellIs" dxfId="6194" priority="484" operator="lessThan">
      <formula>0</formula>
    </cfRule>
  </conditionalFormatting>
  <conditionalFormatting sqref="O405">
    <cfRule type="cellIs" dxfId="6193" priority="483" operator="lessThan">
      <formula>0</formula>
    </cfRule>
  </conditionalFormatting>
  <conditionalFormatting sqref="O405">
    <cfRule type="cellIs" dxfId="6192" priority="482" operator="lessThan">
      <formula>0</formula>
    </cfRule>
  </conditionalFormatting>
  <conditionalFormatting sqref="O405">
    <cfRule type="cellIs" dxfId="6191" priority="481" operator="lessThan">
      <formula>0</formula>
    </cfRule>
  </conditionalFormatting>
  <conditionalFormatting sqref="O405">
    <cfRule type="cellIs" dxfId="6190" priority="480" operator="lessThan">
      <formula>0</formula>
    </cfRule>
  </conditionalFormatting>
  <conditionalFormatting sqref="O405">
    <cfRule type="cellIs" dxfId="6189" priority="479" operator="lessThan">
      <formula>0</formula>
    </cfRule>
  </conditionalFormatting>
  <conditionalFormatting sqref="O408">
    <cfRule type="cellIs" dxfId="6188" priority="478" operator="lessThan">
      <formula>0</formula>
    </cfRule>
  </conditionalFormatting>
  <conditionalFormatting sqref="O409">
    <cfRule type="cellIs" dxfId="6187" priority="477" operator="lessThan">
      <formula>0</formula>
    </cfRule>
  </conditionalFormatting>
  <conditionalFormatting sqref="O409">
    <cfRule type="cellIs" dxfId="6186" priority="476" operator="lessThan">
      <formula>0</formula>
    </cfRule>
  </conditionalFormatting>
  <conditionalFormatting sqref="O411">
    <cfRule type="cellIs" dxfId="6185" priority="475" operator="lessThan">
      <formula>0</formula>
    </cfRule>
  </conditionalFormatting>
  <conditionalFormatting sqref="O411">
    <cfRule type="cellIs" dxfId="6184" priority="474" operator="lessThan">
      <formula>0</formula>
    </cfRule>
  </conditionalFormatting>
  <conditionalFormatting sqref="O411">
    <cfRule type="cellIs" dxfId="6183" priority="473" operator="lessThan">
      <formula>0</formula>
    </cfRule>
  </conditionalFormatting>
  <conditionalFormatting sqref="O411">
    <cfRule type="cellIs" dxfId="6182" priority="472" operator="lessThan">
      <formula>0</formula>
    </cfRule>
  </conditionalFormatting>
  <conditionalFormatting sqref="O411">
    <cfRule type="cellIs" dxfId="6181" priority="471" operator="lessThan">
      <formula>0</formula>
    </cfRule>
  </conditionalFormatting>
  <conditionalFormatting sqref="O411">
    <cfRule type="cellIs" dxfId="6180" priority="470" operator="lessThan">
      <formula>0</formula>
    </cfRule>
  </conditionalFormatting>
  <conditionalFormatting sqref="O411">
    <cfRule type="cellIs" dxfId="6179" priority="469" operator="lessThan">
      <formula>0</formula>
    </cfRule>
  </conditionalFormatting>
  <conditionalFormatting sqref="O411">
    <cfRule type="cellIs" dxfId="6178" priority="468" operator="lessThan">
      <formula>0</formula>
    </cfRule>
  </conditionalFormatting>
  <conditionalFormatting sqref="O414">
    <cfRule type="cellIs" dxfId="6177" priority="467" operator="lessThan">
      <formula>0</formula>
    </cfRule>
  </conditionalFormatting>
  <conditionalFormatting sqref="O415">
    <cfRule type="cellIs" dxfId="6176" priority="466" operator="lessThan">
      <formula>0</formula>
    </cfRule>
  </conditionalFormatting>
  <conditionalFormatting sqref="O415">
    <cfRule type="cellIs" dxfId="6175" priority="465" operator="lessThan">
      <formula>0</formula>
    </cfRule>
  </conditionalFormatting>
  <conditionalFormatting sqref="O417">
    <cfRule type="cellIs" dxfId="6174" priority="464" operator="lessThan">
      <formula>0</formula>
    </cfRule>
  </conditionalFormatting>
  <conditionalFormatting sqref="O417">
    <cfRule type="cellIs" dxfId="6173" priority="463" operator="lessThan">
      <formula>0</formula>
    </cfRule>
  </conditionalFormatting>
  <conditionalFormatting sqref="O417">
    <cfRule type="cellIs" dxfId="6172" priority="462" operator="lessThan">
      <formula>0</formula>
    </cfRule>
  </conditionalFormatting>
  <conditionalFormatting sqref="O417">
    <cfRule type="cellIs" dxfId="6171" priority="461" operator="lessThan">
      <formula>0</formula>
    </cfRule>
  </conditionalFormatting>
  <conditionalFormatting sqref="O417">
    <cfRule type="cellIs" dxfId="6170" priority="460" operator="lessThan">
      <formula>0</formula>
    </cfRule>
  </conditionalFormatting>
  <conditionalFormatting sqref="O417">
    <cfRule type="cellIs" dxfId="6169" priority="459" operator="lessThan">
      <formula>0</formula>
    </cfRule>
  </conditionalFormatting>
  <conditionalFormatting sqref="O417">
    <cfRule type="cellIs" dxfId="6168" priority="458" operator="lessThan">
      <formula>0</formula>
    </cfRule>
  </conditionalFormatting>
  <conditionalFormatting sqref="O417">
    <cfRule type="cellIs" dxfId="6167" priority="457" operator="lessThan">
      <formula>0</formula>
    </cfRule>
  </conditionalFormatting>
  <conditionalFormatting sqref="O420">
    <cfRule type="cellIs" dxfId="6166" priority="456" operator="lessThan">
      <formula>0</formula>
    </cfRule>
  </conditionalFormatting>
  <conditionalFormatting sqref="O421">
    <cfRule type="cellIs" dxfId="6165" priority="455" operator="lessThan">
      <formula>0</formula>
    </cfRule>
  </conditionalFormatting>
  <conditionalFormatting sqref="O421">
    <cfRule type="cellIs" dxfId="6164" priority="454" operator="lessThan">
      <formula>0</formula>
    </cfRule>
  </conditionalFormatting>
  <conditionalFormatting sqref="O423">
    <cfRule type="cellIs" dxfId="6163" priority="453" operator="lessThan">
      <formula>0</formula>
    </cfRule>
  </conditionalFormatting>
  <conditionalFormatting sqref="O423">
    <cfRule type="cellIs" dxfId="6162" priority="452" operator="lessThan">
      <formula>0</formula>
    </cfRule>
  </conditionalFormatting>
  <conditionalFormatting sqref="O423">
    <cfRule type="cellIs" dxfId="6161" priority="451" operator="lessThan">
      <formula>0</formula>
    </cfRule>
  </conditionalFormatting>
  <conditionalFormatting sqref="O423">
    <cfRule type="cellIs" dxfId="6160" priority="450" operator="lessThan">
      <formula>0</formula>
    </cfRule>
  </conditionalFormatting>
  <conditionalFormatting sqref="O423">
    <cfRule type="cellIs" dxfId="6159" priority="449" operator="lessThan">
      <formula>0</formula>
    </cfRule>
  </conditionalFormatting>
  <conditionalFormatting sqref="O423">
    <cfRule type="cellIs" dxfId="6158" priority="448" operator="lessThan">
      <formula>0</formula>
    </cfRule>
  </conditionalFormatting>
  <conditionalFormatting sqref="O423">
    <cfRule type="cellIs" dxfId="6157" priority="447" operator="lessThan">
      <formula>0</formula>
    </cfRule>
  </conditionalFormatting>
  <conditionalFormatting sqref="O423">
    <cfRule type="cellIs" dxfId="6156" priority="446" operator="lessThan">
      <formula>0</formula>
    </cfRule>
  </conditionalFormatting>
  <conditionalFormatting sqref="O426">
    <cfRule type="cellIs" dxfId="6155" priority="445" operator="lessThan">
      <formula>0</formula>
    </cfRule>
  </conditionalFormatting>
  <conditionalFormatting sqref="O427">
    <cfRule type="cellIs" dxfId="6154" priority="444" operator="lessThan">
      <formula>0</formula>
    </cfRule>
  </conditionalFormatting>
  <conditionalFormatting sqref="O427">
    <cfRule type="cellIs" dxfId="6153" priority="443" operator="lessThan">
      <formula>0</formula>
    </cfRule>
  </conditionalFormatting>
  <conditionalFormatting sqref="O429">
    <cfRule type="cellIs" dxfId="6152" priority="442" operator="lessThan">
      <formula>0</formula>
    </cfRule>
  </conditionalFormatting>
  <conditionalFormatting sqref="O429">
    <cfRule type="cellIs" dxfId="6151" priority="441" operator="lessThan">
      <formula>0</formula>
    </cfRule>
  </conditionalFormatting>
  <conditionalFormatting sqref="O429">
    <cfRule type="cellIs" dxfId="6150" priority="440" operator="lessThan">
      <formula>0</formula>
    </cfRule>
  </conditionalFormatting>
  <conditionalFormatting sqref="O429">
    <cfRule type="cellIs" dxfId="6149" priority="439" operator="lessThan">
      <formula>0</formula>
    </cfRule>
  </conditionalFormatting>
  <conditionalFormatting sqref="O429">
    <cfRule type="cellIs" dxfId="6148" priority="438" operator="lessThan">
      <formula>0</formula>
    </cfRule>
  </conditionalFormatting>
  <conditionalFormatting sqref="O429">
    <cfRule type="cellIs" dxfId="6147" priority="437" operator="lessThan">
      <formula>0</formula>
    </cfRule>
  </conditionalFormatting>
  <conditionalFormatting sqref="O429">
    <cfRule type="cellIs" dxfId="6146" priority="436" operator="lessThan">
      <formula>0</formula>
    </cfRule>
  </conditionalFormatting>
  <conditionalFormatting sqref="O429">
    <cfRule type="cellIs" dxfId="6145" priority="435" operator="lessThan">
      <formula>0</formula>
    </cfRule>
  </conditionalFormatting>
  <conditionalFormatting sqref="O432">
    <cfRule type="cellIs" dxfId="6144" priority="434" operator="lessThan">
      <formula>0</formula>
    </cfRule>
  </conditionalFormatting>
  <conditionalFormatting sqref="O435">
    <cfRule type="cellIs" dxfId="6143" priority="433" operator="lessThan">
      <formula>0</formula>
    </cfRule>
  </conditionalFormatting>
  <conditionalFormatting sqref="O435">
    <cfRule type="cellIs" dxfId="6142" priority="432" operator="lessThan">
      <formula>0</formula>
    </cfRule>
  </conditionalFormatting>
  <conditionalFormatting sqref="O435">
    <cfRule type="cellIs" dxfId="6141" priority="431" operator="lessThan">
      <formula>0</formula>
    </cfRule>
  </conditionalFormatting>
  <conditionalFormatting sqref="O435">
    <cfRule type="cellIs" dxfId="6140" priority="430" operator="lessThan">
      <formula>0</formula>
    </cfRule>
  </conditionalFormatting>
  <conditionalFormatting sqref="O435">
    <cfRule type="cellIs" dxfId="6139" priority="429" operator="lessThan">
      <formula>0</formula>
    </cfRule>
  </conditionalFormatting>
  <conditionalFormatting sqref="O435">
    <cfRule type="cellIs" dxfId="6138" priority="428" operator="lessThan">
      <formula>0</formula>
    </cfRule>
  </conditionalFormatting>
  <conditionalFormatting sqref="O435">
    <cfRule type="cellIs" dxfId="6137" priority="427" operator="lessThan">
      <formula>0</formula>
    </cfRule>
  </conditionalFormatting>
  <conditionalFormatting sqref="O435">
    <cfRule type="cellIs" dxfId="6136" priority="426" operator="lessThan">
      <formula>0</formula>
    </cfRule>
  </conditionalFormatting>
  <conditionalFormatting sqref="O438">
    <cfRule type="cellIs" dxfId="6135" priority="425" operator="lessThan">
      <formula>0</formula>
    </cfRule>
  </conditionalFormatting>
  <conditionalFormatting sqref="O439">
    <cfRule type="cellIs" dxfId="6134" priority="424" operator="lessThan">
      <formula>0</formula>
    </cfRule>
  </conditionalFormatting>
  <conditionalFormatting sqref="O439">
    <cfRule type="cellIs" dxfId="6133" priority="423" operator="lessThan">
      <formula>0</formula>
    </cfRule>
  </conditionalFormatting>
  <conditionalFormatting sqref="O441">
    <cfRule type="cellIs" dxfId="6132" priority="422" operator="lessThan">
      <formula>0</formula>
    </cfRule>
  </conditionalFormatting>
  <conditionalFormatting sqref="O441">
    <cfRule type="cellIs" dxfId="6131" priority="421" operator="lessThan">
      <formula>0</formula>
    </cfRule>
  </conditionalFormatting>
  <conditionalFormatting sqref="O441">
    <cfRule type="cellIs" dxfId="6130" priority="420" operator="lessThan">
      <formula>0</formula>
    </cfRule>
  </conditionalFormatting>
  <conditionalFormatting sqref="O441">
    <cfRule type="cellIs" dxfId="6129" priority="419" operator="lessThan">
      <formula>0</formula>
    </cfRule>
  </conditionalFormatting>
  <conditionalFormatting sqref="O441">
    <cfRule type="cellIs" dxfId="6128" priority="418" operator="lessThan">
      <formula>0</formula>
    </cfRule>
  </conditionalFormatting>
  <conditionalFormatting sqref="O441">
    <cfRule type="cellIs" dxfId="6127" priority="417" operator="lessThan">
      <formula>0</formula>
    </cfRule>
  </conditionalFormatting>
  <conditionalFormatting sqref="O441">
    <cfRule type="cellIs" dxfId="6126" priority="416" operator="lessThan">
      <formula>0</formula>
    </cfRule>
  </conditionalFormatting>
  <conditionalFormatting sqref="O441">
    <cfRule type="cellIs" dxfId="6125" priority="415" operator="lessThan">
      <formula>0</formula>
    </cfRule>
  </conditionalFormatting>
  <conditionalFormatting sqref="O444">
    <cfRule type="cellIs" dxfId="6124" priority="414" operator="lessThan">
      <formula>0</formula>
    </cfRule>
  </conditionalFormatting>
  <conditionalFormatting sqref="O445">
    <cfRule type="cellIs" dxfId="6123" priority="413" operator="lessThan">
      <formula>0</formula>
    </cfRule>
  </conditionalFormatting>
  <conditionalFormatting sqref="O445">
    <cfRule type="cellIs" dxfId="6122" priority="412" operator="lessThan">
      <formula>0</formula>
    </cfRule>
  </conditionalFormatting>
  <conditionalFormatting sqref="O448">
    <cfRule type="cellIs" dxfId="6121" priority="411" operator="lessThan">
      <formula>0</formula>
    </cfRule>
  </conditionalFormatting>
  <conditionalFormatting sqref="O448">
    <cfRule type="cellIs" dxfId="6120" priority="410" operator="lessThan">
      <formula>0</formula>
    </cfRule>
  </conditionalFormatting>
  <conditionalFormatting sqref="O448">
    <cfRule type="cellIs" dxfId="6119" priority="409" operator="lessThan">
      <formula>0</formula>
    </cfRule>
  </conditionalFormatting>
  <conditionalFormatting sqref="O448">
    <cfRule type="cellIs" dxfId="6118" priority="408" operator="lessThan">
      <formula>0</formula>
    </cfRule>
  </conditionalFormatting>
  <conditionalFormatting sqref="O448">
    <cfRule type="cellIs" dxfId="6117" priority="407" operator="lessThan">
      <formula>0</formula>
    </cfRule>
  </conditionalFormatting>
  <conditionalFormatting sqref="O448">
    <cfRule type="cellIs" dxfId="6116" priority="406" operator="lessThan">
      <formula>0</formula>
    </cfRule>
  </conditionalFormatting>
  <conditionalFormatting sqref="O448">
    <cfRule type="cellIs" dxfId="6115" priority="405" operator="lessThan">
      <formula>0</formula>
    </cfRule>
  </conditionalFormatting>
  <conditionalFormatting sqref="O448">
    <cfRule type="cellIs" dxfId="6114" priority="404" operator="lessThan">
      <formula>0</formula>
    </cfRule>
  </conditionalFormatting>
  <conditionalFormatting sqref="O451">
    <cfRule type="cellIs" dxfId="6113" priority="403" operator="lessThan">
      <formula>0</formula>
    </cfRule>
  </conditionalFormatting>
  <conditionalFormatting sqref="O452">
    <cfRule type="cellIs" dxfId="6112" priority="402" operator="lessThan">
      <formula>0</formula>
    </cfRule>
  </conditionalFormatting>
  <conditionalFormatting sqref="O452">
    <cfRule type="cellIs" dxfId="6111" priority="401" operator="lessThan">
      <formula>0</formula>
    </cfRule>
  </conditionalFormatting>
  <conditionalFormatting sqref="O454">
    <cfRule type="cellIs" dxfId="6110" priority="400" operator="lessThan">
      <formula>0</formula>
    </cfRule>
  </conditionalFormatting>
  <conditionalFormatting sqref="O454">
    <cfRule type="cellIs" dxfId="6109" priority="399" operator="lessThan">
      <formula>0</formula>
    </cfRule>
  </conditionalFormatting>
  <conditionalFormatting sqref="O454">
    <cfRule type="cellIs" dxfId="6108" priority="398" operator="lessThan">
      <formula>0</formula>
    </cfRule>
  </conditionalFormatting>
  <conditionalFormatting sqref="O454">
    <cfRule type="cellIs" dxfId="6107" priority="397" operator="lessThan">
      <formula>0</formula>
    </cfRule>
  </conditionalFormatting>
  <conditionalFormatting sqref="O454">
    <cfRule type="cellIs" dxfId="6106" priority="396" operator="lessThan">
      <formula>0</formula>
    </cfRule>
  </conditionalFormatting>
  <conditionalFormatting sqref="O454">
    <cfRule type="cellIs" dxfId="6105" priority="395" operator="lessThan">
      <formula>0</formula>
    </cfRule>
  </conditionalFormatting>
  <conditionalFormatting sqref="O454">
    <cfRule type="cellIs" dxfId="6104" priority="394" operator="lessThan">
      <formula>0</formula>
    </cfRule>
  </conditionalFormatting>
  <conditionalFormatting sqref="O454">
    <cfRule type="cellIs" dxfId="6103" priority="393" operator="lessThan">
      <formula>0</formula>
    </cfRule>
  </conditionalFormatting>
  <conditionalFormatting sqref="O457">
    <cfRule type="cellIs" dxfId="6102" priority="392" operator="lessThan">
      <formula>0</formula>
    </cfRule>
  </conditionalFormatting>
  <conditionalFormatting sqref="O458">
    <cfRule type="cellIs" dxfId="6101" priority="391" operator="lessThan">
      <formula>0</formula>
    </cfRule>
  </conditionalFormatting>
  <conditionalFormatting sqref="O458">
    <cfRule type="cellIs" dxfId="6100" priority="390" operator="lessThan">
      <formula>0</formula>
    </cfRule>
  </conditionalFormatting>
  <conditionalFormatting sqref="O461:O464">
    <cfRule type="cellIs" dxfId="6099" priority="389" operator="lessThan">
      <formula>0</formula>
    </cfRule>
  </conditionalFormatting>
  <conditionalFormatting sqref="O461:O464">
    <cfRule type="expression" dxfId="6098" priority="387">
      <formula>O461/N461&gt;1</formula>
    </cfRule>
    <cfRule type="expression" dxfId="6097" priority="388">
      <formula>O461/N461&lt;1</formula>
    </cfRule>
  </conditionalFormatting>
  <conditionalFormatting sqref="O552 O560 O575 O589">
    <cfRule type="expression" dxfId="6096" priority="385">
      <formula>O552/#REF!&gt;1</formula>
    </cfRule>
    <cfRule type="expression" dxfId="6095" priority="386">
      <formula>O552/#REF!&lt;1</formula>
    </cfRule>
  </conditionalFormatting>
  <conditionalFormatting sqref="O512">
    <cfRule type="cellIs" dxfId="6094" priority="384" operator="lessThan">
      <formula>0</formula>
    </cfRule>
  </conditionalFormatting>
  <conditionalFormatting sqref="O512">
    <cfRule type="expression" dxfId="6093" priority="382">
      <formula>O512/N512&gt;1</formula>
    </cfRule>
    <cfRule type="expression" dxfId="6092" priority="383">
      <formula>O512/N512&lt;1</formula>
    </cfRule>
  </conditionalFormatting>
  <conditionalFormatting sqref="O596">
    <cfRule type="cellIs" dxfId="6091" priority="381" operator="lessThan">
      <formula>0</formula>
    </cfRule>
  </conditionalFormatting>
  <conditionalFormatting sqref="O600">
    <cfRule type="cellIs" dxfId="6090" priority="380" operator="lessThan">
      <formula>0</formula>
    </cfRule>
  </conditionalFormatting>
  <conditionalFormatting sqref="O600">
    <cfRule type="cellIs" dxfId="6089" priority="379" operator="lessThan">
      <formula>0</formula>
    </cfRule>
  </conditionalFormatting>
  <conditionalFormatting sqref="O707">
    <cfRule type="cellIs" dxfId="6088" priority="378" operator="lessThan">
      <formula>0</formula>
    </cfRule>
  </conditionalFormatting>
  <conditionalFormatting sqref="O646 O643 O640:O641 O632:O634">
    <cfRule type="expression" dxfId="6087" priority="365">
      <formula>O632/N632&gt;1</formula>
    </cfRule>
    <cfRule type="expression" dxfId="6086" priority="366">
      <formula>O632/N632&lt;1</formula>
    </cfRule>
  </conditionalFormatting>
  <conditionalFormatting sqref="O507:O510">
    <cfRule type="cellIs" dxfId="6085" priority="377" operator="lessThan">
      <formula>0</formula>
    </cfRule>
  </conditionalFormatting>
  <conditionalFormatting sqref="O507:O510">
    <cfRule type="expression" dxfId="6084" priority="375">
      <formula>O507/N507&gt;1</formula>
    </cfRule>
    <cfRule type="expression" dxfId="6083" priority="376">
      <formula>O507/N507&lt;1</formula>
    </cfRule>
  </conditionalFormatting>
  <conditionalFormatting sqref="O588 O574 O559 O551">
    <cfRule type="cellIs" dxfId="6082" priority="374" operator="lessThan">
      <formula>0</formula>
    </cfRule>
  </conditionalFormatting>
  <conditionalFormatting sqref="O584:O587 O570:O573 O555:O558 O547:O550">
    <cfRule type="cellIs" dxfId="6081" priority="373" operator="lessThan">
      <formula>0</formula>
    </cfRule>
  </conditionalFormatting>
  <conditionalFormatting sqref="O584:O587 O570:O573 O555:O558 O547:O550">
    <cfRule type="expression" dxfId="6080" priority="371">
      <formula>O547/N547&gt;1</formula>
    </cfRule>
    <cfRule type="expression" dxfId="6079" priority="372">
      <formula>O547/N547&lt;1</formula>
    </cfRule>
  </conditionalFormatting>
  <conditionalFormatting sqref="O588 O574 O559 O551">
    <cfRule type="cellIs" dxfId="6078" priority="370" operator="lessThan">
      <formula>0</formula>
    </cfRule>
  </conditionalFormatting>
  <conditionalFormatting sqref="O588 O574 O559 O551">
    <cfRule type="expression" dxfId="6077" priority="368">
      <formula>O551/N551&gt;1</formula>
    </cfRule>
    <cfRule type="expression" dxfId="6076" priority="369">
      <formula>O551/N551&lt;1</formula>
    </cfRule>
  </conditionalFormatting>
  <conditionalFormatting sqref="O646 O643 O640:O641 O632:O634">
    <cfRule type="cellIs" dxfId="6075" priority="367" operator="lessThan">
      <formula>0</formula>
    </cfRule>
  </conditionalFormatting>
  <conditionalFormatting sqref="O504">
    <cfRule type="expression" dxfId="6074" priority="565">
      <formula>O504/#REF!&gt;1</formula>
    </cfRule>
    <cfRule type="expression" dxfId="6073" priority="566">
      <formula>O504/#REF!&lt;1</formula>
    </cfRule>
  </conditionalFormatting>
  <conditionalFormatting sqref="O465">
    <cfRule type="cellIs" dxfId="6072" priority="364" operator="lessThan">
      <formula>0</formula>
    </cfRule>
  </conditionalFormatting>
  <conditionalFormatting sqref="O465">
    <cfRule type="expression" dxfId="6071" priority="362">
      <formula>O465/N465&gt;1</formula>
    </cfRule>
    <cfRule type="expression" dxfId="6070" priority="363">
      <formula>O465/N465&lt;1</formula>
    </cfRule>
  </conditionalFormatting>
  <conditionalFormatting sqref="O511">
    <cfRule type="cellIs" dxfId="6069" priority="361" operator="lessThan">
      <formula>0</formula>
    </cfRule>
  </conditionalFormatting>
  <conditionalFormatting sqref="O511">
    <cfRule type="expression" dxfId="6068" priority="359">
      <formula>O511/N511&gt;1</formula>
    </cfRule>
    <cfRule type="expression" dxfId="6067" priority="360">
      <formula>O511/N511&lt;1</formula>
    </cfRule>
  </conditionalFormatting>
  <conditionalFormatting sqref="O568">
    <cfRule type="cellIs" dxfId="6066" priority="349" operator="lessThan">
      <formula>0</formula>
    </cfRule>
  </conditionalFormatting>
  <conditionalFormatting sqref="O603">
    <cfRule type="expression" dxfId="6065" priority="321">
      <formula>O603/N603&gt;1</formula>
    </cfRule>
    <cfRule type="expression" dxfId="6064" priority="322">
      <formula>O603/N603&lt;1</formula>
    </cfRule>
  </conditionalFormatting>
  <conditionalFormatting sqref="O552">
    <cfRule type="cellIs" dxfId="6063" priority="346" operator="lessThan">
      <formula>0</formula>
    </cfRule>
  </conditionalFormatting>
  <conditionalFormatting sqref="O552">
    <cfRule type="expression" dxfId="6062" priority="344">
      <formula>O552/N552&gt;1</formula>
    </cfRule>
    <cfRule type="expression" dxfId="6061" priority="345">
      <formula>O552/N552&lt;1</formula>
    </cfRule>
  </conditionalFormatting>
  <conditionalFormatting sqref="O560">
    <cfRule type="cellIs" dxfId="6060" priority="343" operator="lessThan">
      <formula>0</formula>
    </cfRule>
  </conditionalFormatting>
  <conditionalFormatting sqref="O560">
    <cfRule type="expression" dxfId="6059" priority="341">
      <formula>O560/N560&gt;1</formula>
    </cfRule>
    <cfRule type="expression" dxfId="6058" priority="342">
      <formula>O560/N560&lt;1</formula>
    </cfRule>
  </conditionalFormatting>
  <conditionalFormatting sqref="O575">
    <cfRule type="cellIs" dxfId="6057" priority="340" operator="lessThan">
      <formula>0</formula>
    </cfRule>
  </conditionalFormatting>
  <conditionalFormatting sqref="O575">
    <cfRule type="expression" dxfId="6056" priority="338">
      <formula>O575/N575&gt;1</formula>
    </cfRule>
    <cfRule type="expression" dxfId="6055" priority="339">
      <formula>O575/N575&lt;1</formula>
    </cfRule>
  </conditionalFormatting>
  <conditionalFormatting sqref="O589">
    <cfRule type="cellIs" dxfId="6054" priority="337" operator="lessThan">
      <formula>0</formula>
    </cfRule>
  </conditionalFormatting>
  <conditionalFormatting sqref="O589">
    <cfRule type="expression" dxfId="6053" priority="335">
      <formula>O589/N589&gt;1</formula>
    </cfRule>
    <cfRule type="expression" dxfId="6052" priority="336">
      <formula>O589/N589&lt;1</formula>
    </cfRule>
  </conditionalFormatting>
  <conditionalFormatting sqref="O521">
    <cfRule type="cellIs" dxfId="6051" priority="358" operator="lessThan">
      <formula>0</formula>
    </cfRule>
  </conditionalFormatting>
  <conditionalFormatting sqref="O521">
    <cfRule type="expression" dxfId="6050" priority="356">
      <formula>O521/N521&gt;1</formula>
    </cfRule>
    <cfRule type="expression" dxfId="6049" priority="357">
      <formula>O521/N521&lt;1</formula>
    </cfRule>
  </conditionalFormatting>
  <conditionalFormatting sqref="O529">
    <cfRule type="cellIs" dxfId="6048" priority="355" operator="lessThan">
      <formula>0</formula>
    </cfRule>
  </conditionalFormatting>
  <conditionalFormatting sqref="O529">
    <cfRule type="expression" dxfId="6047" priority="353">
      <formula>O529/N529&gt;1</formula>
    </cfRule>
    <cfRule type="expression" dxfId="6046" priority="354">
      <formula>O529/N529&lt;1</formula>
    </cfRule>
  </conditionalFormatting>
  <conditionalFormatting sqref="O582">
    <cfRule type="expression" dxfId="6045" priority="332">
      <formula>O582/N582&gt;1</formula>
    </cfRule>
    <cfRule type="expression" dxfId="6044" priority="333">
      <formula>O582/N582&lt;1</formula>
    </cfRule>
  </conditionalFormatting>
  <conditionalFormatting sqref="O537">
    <cfRule type="cellIs" dxfId="6043" priority="352" operator="lessThan">
      <formula>0</formula>
    </cfRule>
  </conditionalFormatting>
  <conditionalFormatting sqref="O537">
    <cfRule type="expression" dxfId="6042" priority="350">
      <formula>O537/N537&gt;1</formula>
    </cfRule>
    <cfRule type="expression" dxfId="6041" priority="351">
      <formula>O537/N537&lt;1</formula>
    </cfRule>
  </conditionalFormatting>
  <conditionalFormatting sqref="O636:O637">
    <cfRule type="cellIs" dxfId="6040" priority="331" operator="lessThan">
      <formula>0</formula>
    </cfRule>
  </conditionalFormatting>
  <conditionalFormatting sqref="O568">
    <cfRule type="expression" dxfId="6039" priority="347">
      <formula>O568/N568&gt;1</formula>
    </cfRule>
    <cfRule type="expression" dxfId="6038" priority="348">
      <formula>O568/N568&lt;1</formula>
    </cfRule>
  </conditionalFormatting>
  <conditionalFormatting sqref="O597">
    <cfRule type="cellIs" dxfId="6037" priority="328" operator="lessThan">
      <formula>0</formula>
    </cfRule>
  </conditionalFormatting>
  <conditionalFormatting sqref="O608">
    <cfRule type="expression" dxfId="6036" priority="316">
      <formula>O608/N608&gt;1</formula>
    </cfRule>
    <cfRule type="expression" dxfId="6035" priority="317">
      <formula>O608/N608&lt;1</formula>
    </cfRule>
  </conditionalFormatting>
  <conditionalFormatting sqref="O582">
    <cfRule type="cellIs" dxfId="6034" priority="334" operator="lessThan">
      <formula>0</formula>
    </cfRule>
  </conditionalFormatting>
  <conditionalFormatting sqref="O636:O637">
    <cfRule type="expression" dxfId="6033" priority="329">
      <formula>O636/N636&gt;1</formula>
    </cfRule>
    <cfRule type="expression" dxfId="6032" priority="330">
      <formula>O636/N636&lt;1</formula>
    </cfRule>
  </conditionalFormatting>
  <conditionalFormatting sqref="O597">
    <cfRule type="expression" dxfId="6031" priority="326">
      <formula>O597/N597&gt;1</formula>
    </cfRule>
    <cfRule type="expression" dxfId="6030" priority="327">
      <formula>O597/N597&lt;1</formula>
    </cfRule>
  </conditionalFormatting>
  <conditionalFormatting sqref="O673:O676">
    <cfRule type="cellIs" dxfId="6029" priority="315" operator="lessThan">
      <formula>0</formula>
    </cfRule>
  </conditionalFormatting>
  <conditionalFormatting sqref="O675">
    <cfRule type="cellIs" dxfId="6028" priority="314" operator="lessThan">
      <formula>0</formula>
    </cfRule>
  </conditionalFormatting>
  <conditionalFormatting sqref="O677:O680">
    <cfRule type="cellIs" dxfId="6027" priority="313" operator="lessThan">
      <formula>0</formula>
    </cfRule>
  </conditionalFormatting>
  <conditionalFormatting sqref="O679">
    <cfRule type="cellIs" dxfId="6026" priority="312" operator="lessThan">
      <formula>0</formula>
    </cfRule>
  </conditionalFormatting>
  <conditionalFormatting sqref="O681:O684">
    <cfRule type="cellIs" dxfId="6025" priority="311" operator="lessThan">
      <formula>0</formula>
    </cfRule>
  </conditionalFormatting>
  <conditionalFormatting sqref="O683">
    <cfRule type="cellIs" dxfId="6024" priority="310" operator="lessThan">
      <formula>0</formula>
    </cfRule>
  </conditionalFormatting>
  <conditionalFormatting sqref="O685:O688">
    <cfRule type="cellIs" dxfId="6023" priority="309" operator="lessThan">
      <formula>0</formula>
    </cfRule>
  </conditionalFormatting>
  <conditionalFormatting sqref="O687">
    <cfRule type="cellIs" dxfId="6022" priority="308" operator="lessThan">
      <formula>0</formula>
    </cfRule>
  </conditionalFormatting>
  <conditionalFormatting sqref="O689:O692">
    <cfRule type="cellIs" dxfId="6021" priority="307" operator="lessThan">
      <formula>0</formula>
    </cfRule>
  </conditionalFormatting>
  <conditionalFormatting sqref="O691">
    <cfRule type="cellIs" dxfId="6020" priority="306" operator="lessThan">
      <formula>0</formula>
    </cfRule>
  </conditionalFormatting>
  <conditionalFormatting sqref="O693:O696">
    <cfRule type="cellIs" dxfId="6019" priority="305" operator="lessThan">
      <formula>0</formula>
    </cfRule>
  </conditionalFormatting>
  <conditionalFormatting sqref="O695">
    <cfRule type="cellIs" dxfId="6018" priority="304" operator="lessThan">
      <formula>0</formula>
    </cfRule>
  </conditionalFormatting>
  <conditionalFormatting sqref="O697:O700">
    <cfRule type="cellIs" dxfId="6017" priority="303" operator="lessThan">
      <formula>0</formula>
    </cfRule>
  </conditionalFormatting>
  <conditionalFormatting sqref="O699">
    <cfRule type="cellIs" dxfId="6016" priority="302" operator="lessThan">
      <formula>0</formula>
    </cfRule>
  </conditionalFormatting>
  <conditionalFormatting sqref="O701:O704">
    <cfRule type="cellIs" dxfId="6015" priority="301" operator="lessThan">
      <formula>0</formula>
    </cfRule>
  </conditionalFormatting>
  <conditionalFormatting sqref="O703">
    <cfRule type="cellIs" dxfId="6014" priority="300" operator="lessThan">
      <formula>0</formula>
    </cfRule>
  </conditionalFormatting>
  <conditionalFormatting sqref="O709:O712">
    <cfRule type="cellIs" dxfId="6013" priority="299" operator="lessThan">
      <formula>0</formula>
    </cfRule>
  </conditionalFormatting>
  <conditionalFormatting sqref="O711">
    <cfRule type="cellIs" dxfId="6012" priority="298" operator="lessThan">
      <formula>0</formula>
    </cfRule>
  </conditionalFormatting>
  <conditionalFormatting sqref="O713:O716">
    <cfRule type="cellIs" dxfId="6011" priority="297" operator="lessThan">
      <formula>0</formula>
    </cfRule>
  </conditionalFormatting>
  <conditionalFormatting sqref="O715">
    <cfRule type="cellIs" dxfId="6010" priority="296" operator="lessThan">
      <formula>0</formula>
    </cfRule>
  </conditionalFormatting>
  <conditionalFormatting sqref="O466">
    <cfRule type="cellIs" dxfId="6009" priority="295" operator="lessThan">
      <formula>0</formula>
    </cfRule>
  </conditionalFormatting>
  <conditionalFormatting sqref="O505">
    <cfRule type="cellIs" dxfId="6008" priority="294" operator="lessThan">
      <formula>0</formula>
    </cfRule>
  </conditionalFormatting>
  <conditionalFormatting sqref="O513">
    <cfRule type="cellIs" dxfId="6007" priority="293" operator="lessThan">
      <formula>0</formula>
    </cfRule>
  </conditionalFormatting>
  <conditionalFormatting sqref="O522">
    <cfRule type="cellIs" dxfId="6006" priority="292" operator="lessThan">
      <formula>0</formula>
    </cfRule>
  </conditionalFormatting>
  <conditionalFormatting sqref="O530">
    <cfRule type="cellIs" dxfId="6005" priority="291" operator="lessThan">
      <formula>0</formula>
    </cfRule>
  </conditionalFormatting>
  <conditionalFormatting sqref="O538">
    <cfRule type="cellIs" dxfId="6004" priority="290" operator="lessThan">
      <formula>0</formula>
    </cfRule>
  </conditionalFormatting>
  <conditionalFormatting sqref="O553">
    <cfRule type="cellIs" dxfId="6003" priority="289" operator="lessThan">
      <formula>0</formula>
    </cfRule>
  </conditionalFormatting>
  <conditionalFormatting sqref="O561">
    <cfRule type="cellIs" dxfId="6002" priority="288" operator="lessThan">
      <formula>0</formula>
    </cfRule>
  </conditionalFormatting>
  <conditionalFormatting sqref="O590">
    <cfRule type="cellIs" dxfId="6001" priority="287" operator="lessThan">
      <formula>0</formula>
    </cfRule>
  </conditionalFormatting>
  <conditionalFormatting sqref="B492:N496">
    <cfRule type="cellIs" dxfId="6000" priority="852" operator="lessThan">
      <formula>0</formula>
    </cfRule>
  </conditionalFormatting>
  <conditionalFormatting sqref="B492:N496">
    <cfRule type="expression" dxfId="5999" priority="850">
      <formula>B492/A492&gt;1</formula>
    </cfRule>
    <cfRule type="expression" dxfId="5998" priority="851">
      <formula>B492/A492&lt;1</formula>
    </cfRule>
  </conditionalFormatting>
  <conditionalFormatting sqref="O492:O496">
    <cfRule type="cellIs" dxfId="5997" priority="286" operator="lessThan">
      <formula>0</formula>
    </cfRule>
  </conditionalFormatting>
  <conditionalFormatting sqref="O492:O496">
    <cfRule type="expression" dxfId="5996" priority="284">
      <formula>O492/N492&gt;1</formula>
    </cfRule>
    <cfRule type="expression" dxfId="5995" priority="285">
      <formula>O492/N492&lt;1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N716"/>
  <sheetViews>
    <sheetView tabSelected="1" topLeftCell="D560" zoomScaleNormal="100" workbookViewId="0">
      <selection activeCell="M469" sqref="M469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s="160" t="s">
        <v>34</v>
      </c>
      <c r="B2" s="160" t="s">
        <v>864</v>
      </c>
      <c r="C2" s="160" t="s">
        <v>865</v>
      </c>
      <c r="D2" s="160" t="s">
        <v>866</v>
      </c>
      <c r="E2" s="160" t="s">
        <v>27</v>
      </c>
      <c r="F2" s="160" t="s">
        <v>26</v>
      </c>
      <c r="G2" s="160" t="s">
        <v>25</v>
      </c>
      <c r="H2" s="160" t="s">
        <v>24</v>
      </c>
      <c r="I2" s="160" t="s">
        <v>23</v>
      </c>
      <c r="J2" s="160" t="s">
        <v>22</v>
      </c>
      <c r="K2" s="160" t="s">
        <v>21</v>
      </c>
      <c r="L2" s="160" t="s">
        <v>20</v>
      </c>
      <c r="M2" s="160" t="s">
        <v>19</v>
      </c>
      <c r="N2" s="160" t="s">
        <v>18</v>
      </c>
      <c r="O2" s="160" t="s">
        <v>17</v>
      </c>
      <c r="P2" s="160" t="s">
        <v>16</v>
      </c>
      <c r="Q2" s="160" t="s">
        <v>15</v>
      </c>
      <c r="R2" s="160" t="s">
        <v>14</v>
      </c>
      <c r="S2" s="160" t="s">
        <v>13</v>
      </c>
      <c r="T2" s="160" t="s">
        <v>12</v>
      </c>
      <c r="U2" s="160" t="s">
        <v>11</v>
      </c>
      <c r="V2" s="160" t="s">
        <v>10</v>
      </c>
      <c r="W2" s="160" t="s">
        <v>9</v>
      </c>
      <c r="X2" s="160" t="s">
        <v>8</v>
      </c>
      <c r="Y2" s="160" t="s">
        <v>7</v>
      </c>
      <c r="Z2" s="160" t="s">
        <v>6</v>
      </c>
      <c r="AA2" s="160" t="s">
        <v>5</v>
      </c>
      <c r="AB2" s="160" t="s">
        <v>4</v>
      </c>
      <c r="AC2" s="160" t="s">
        <v>3</v>
      </c>
      <c r="AD2" s="160" t="s">
        <v>2</v>
      </c>
      <c r="AE2" s="160" t="s">
        <v>1</v>
      </c>
      <c r="AF2" s="160" t="s">
        <v>857</v>
      </c>
      <c r="AG2" s="160" t="s">
        <v>856</v>
      </c>
      <c r="AH2" s="160" t="s">
        <v>855</v>
      </c>
      <c r="AI2" s="160" t="s">
        <v>854</v>
      </c>
      <c r="AJ2" s="160" t="s">
        <v>853</v>
      </c>
      <c r="AK2" s="160" t="s">
        <v>852</v>
      </c>
      <c r="AL2" s="160" t="s">
        <v>851</v>
      </c>
      <c r="AM2" s="160" t="s">
        <v>850</v>
      </c>
      <c r="AN2" s="160" t="s">
        <v>849</v>
      </c>
      <c r="AO2" s="160" t="s">
        <v>848</v>
      </c>
      <c r="AP2" s="160" t="s">
        <v>847</v>
      </c>
      <c r="AQ2" s="160" t="s">
        <v>846</v>
      </c>
      <c r="AR2" s="160" t="s">
        <v>845</v>
      </c>
      <c r="AS2" s="160" t="s">
        <v>844</v>
      </c>
      <c r="AT2" s="160" t="s">
        <v>843</v>
      </c>
      <c r="AU2" s="160" t="s">
        <v>842</v>
      </c>
      <c r="AV2" s="160" t="s">
        <v>841</v>
      </c>
      <c r="AW2" s="160" t="s">
        <v>840</v>
      </c>
      <c r="AX2" s="160" t="s">
        <v>839</v>
      </c>
      <c r="AY2" s="160" t="s">
        <v>838</v>
      </c>
      <c r="AZ2" s="160" t="s">
        <v>837</v>
      </c>
      <c r="BA2" s="160" t="s">
        <v>836</v>
      </c>
      <c r="BB2" s="160" t="s">
        <v>835</v>
      </c>
      <c r="BC2"/>
    </row>
    <row r="3" spans="1:55" x14ac:dyDescent="0.3">
      <c r="A3" s="160" t="s">
        <v>867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/>
    </row>
    <row r="4" spans="1:55" x14ac:dyDescent="0.3">
      <c r="A4" s="160" t="s">
        <v>868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/>
    </row>
    <row r="5" spans="1:55" x14ac:dyDescent="0.3">
      <c r="A5" s="160" t="s">
        <v>869</v>
      </c>
      <c r="B5" s="160">
        <v>79249</v>
      </c>
      <c r="C5" s="160">
        <v>70869.899999999994</v>
      </c>
      <c r="D5" s="160">
        <v>66585</v>
      </c>
      <c r="E5" s="160">
        <v>85832</v>
      </c>
      <c r="F5" s="160">
        <v>95698</v>
      </c>
      <c r="G5" s="160">
        <v>117925.48</v>
      </c>
      <c r="H5" s="160">
        <v>84798</v>
      </c>
      <c r="I5" s="160">
        <v>164204</v>
      </c>
      <c r="J5" s="160">
        <v>173083</v>
      </c>
      <c r="K5" s="160">
        <v>125850.29</v>
      </c>
      <c r="L5" s="160">
        <v>80616</v>
      </c>
      <c r="M5" s="160">
        <v>97038</v>
      </c>
      <c r="N5" s="160">
        <v>183173</v>
      </c>
      <c r="O5" s="160">
        <v>94566.17</v>
      </c>
      <c r="P5" s="160">
        <v>106225</v>
      </c>
      <c r="Q5" s="160">
        <v>103113</v>
      </c>
      <c r="R5" s="160">
        <v>112124</v>
      </c>
      <c r="S5" s="160">
        <v>81523</v>
      </c>
      <c r="T5" s="160">
        <v>88233</v>
      </c>
      <c r="U5" s="160">
        <v>169349</v>
      </c>
      <c r="V5" s="160">
        <v>234537</v>
      </c>
      <c r="W5" s="160">
        <v>217116</v>
      </c>
      <c r="X5" s="160">
        <v>95617</v>
      </c>
      <c r="Y5" s="160">
        <v>99067</v>
      </c>
      <c r="Z5" s="160">
        <v>419107</v>
      </c>
      <c r="AA5" s="160">
        <v>206838</v>
      </c>
      <c r="AB5" s="160">
        <v>174375</v>
      </c>
      <c r="AC5" s="160">
        <v>231012</v>
      </c>
      <c r="AD5" s="160">
        <v>196386</v>
      </c>
      <c r="AE5" s="160">
        <v>169125</v>
      </c>
      <c r="AF5" s="160">
        <v>83500</v>
      </c>
      <c r="AG5" s="160">
        <v>161363</v>
      </c>
      <c r="AH5" s="160">
        <v>163568</v>
      </c>
      <c r="AI5" s="160">
        <v>188624.48</v>
      </c>
      <c r="AJ5" s="160">
        <v>192758</v>
      </c>
      <c r="AK5" s="160">
        <v>158051</v>
      </c>
      <c r="AL5" s="160">
        <v>365209</v>
      </c>
      <c r="AM5" s="160">
        <v>190320.58</v>
      </c>
      <c r="AN5" s="160">
        <v>117517</v>
      </c>
      <c r="AO5" s="160">
        <v>359277</v>
      </c>
      <c r="AP5" s="160">
        <v>843280</v>
      </c>
      <c r="AQ5" s="160">
        <v>159913</v>
      </c>
      <c r="AR5" s="160">
        <v>156814</v>
      </c>
      <c r="AS5" s="160">
        <v>688058</v>
      </c>
      <c r="AT5" s="160">
        <v>988483</v>
      </c>
      <c r="AU5" s="160">
        <v>191229</v>
      </c>
      <c r="AV5" s="160">
        <v>105033</v>
      </c>
      <c r="AW5" s="160">
        <v>97340</v>
      </c>
      <c r="AX5" s="160">
        <v>111518</v>
      </c>
      <c r="AY5" s="160">
        <v>49168</v>
      </c>
      <c r="AZ5" s="160">
        <v>58904</v>
      </c>
      <c r="BA5" s="160">
        <v>59594</v>
      </c>
      <c r="BB5" s="160">
        <v>71679</v>
      </c>
      <c r="BC5"/>
    </row>
    <row r="6" spans="1:55" x14ac:dyDescent="0.3">
      <c r="A6" s="160" t="s">
        <v>870</v>
      </c>
      <c r="B6" s="160">
        <v>1064</v>
      </c>
      <c r="C6" s="160">
        <v>0</v>
      </c>
      <c r="D6" s="160">
        <v>0</v>
      </c>
      <c r="E6" s="160">
        <v>0</v>
      </c>
      <c r="F6" s="160">
        <v>0</v>
      </c>
      <c r="G6" s="160">
        <v>1063.94</v>
      </c>
      <c r="H6" s="160">
        <v>1064</v>
      </c>
      <c r="I6" s="160">
        <v>1064</v>
      </c>
      <c r="J6" s="160">
        <v>1064</v>
      </c>
      <c r="K6" s="160">
        <v>1063.94</v>
      </c>
      <c r="L6" s="160">
        <v>1064</v>
      </c>
      <c r="M6" s="160">
        <v>1064</v>
      </c>
      <c r="N6" s="160">
        <v>18374</v>
      </c>
      <c r="O6" s="160">
        <v>18374.259999999998</v>
      </c>
      <c r="P6" s="160">
        <v>18374</v>
      </c>
      <c r="Q6" s="160">
        <v>18374</v>
      </c>
      <c r="R6" s="160">
        <v>18374</v>
      </c>
      <c r="S6" s="160">
        <v>0</v>
      </c>
      <c r="T6" s="160">
        <v>0</v>
      </c>
      <c r="U6" s="160">
        <v>0</v>
      </c>
      <c r="V6" s="160">
        <v>0</v>
      </c>
      <c r="W6" s="160">
        <v>0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0">
        <v>0</v>
      </c>
      <c r="AI6" s="160">
        <v>0</v>
      </c>
      <c r="AJ6" s="160">
        <v>0</v>
      </c>
      <c r="AK6" s="160">
        <v>0</v>
      </c>
      <c r="AL6" s="160">
        <v>0</v>
      </c>
      <c r="AM6" s="160">
        <v>0</v>
      </c>
      <c r="AN6" s="160">
        <v>0</v>
      </c>
      <c r="AO6" s="160">
        <v>0</v>
      </c>
      <c r="AP6" s="160">
        <v>0</v>
      </c>
      <c r="AQ6" s="160">
        <v>0</v>
      </c>
      <c r="AR6" s="160">
        <v>0</v>
      </c>
      <c r="AS6" s="160">
        <v>0</v>
      </c>
      <c r="AT6" s="160">
        <v>0</v>
      </c>
      <c r="AU6" s="160">
        <v>0</v>
      </c>
      <c r="AV6" s="160">
        <v>0</v>
      </c>
      <c r="AW6" s="160">
        <v>0</v>
      </c>
      <c r="AX6" s="160">
        <v>0</v>
      </c>
      <c r="AY6" s="160">
        <v>0</v>
      </c>
      <c r="AZ6" s="160">
        <v>0</v>
      </c>
      <c r="BA6" s="160">
        <v>0</v>
      </c>
      <c r="BB6" s="160">
        <v>0</v>
      </c>
      <c r="BC6"/>
    </row>
    <row r="7" spans="1:55" x14ac:dyDescent="0.3">
      <c r="A7" s="160" t="s">
        <v>871</v>
      </c>
      <c r="B7" s="160">
        <v>226201</v>
      </c>
      <c r="C7" s="160">
        <v>143514.35</v>
      </c>
      <c r="D7" s="160">
        <v>169526</v>
      </c>
      <c r="E7" s="160">
        <v>196972</v>
      </c>
      <c r="F7" s="160">
        <v>229723</v>
      </c>
      <c r="G7" s="160">
        <v>308527.93</v>
      </c>
      <c r="H7" s="160">
        <v>262590</v>
      </c>
      <c r="I7" s="160">
        <v>324263</v>
      </c>
      <c r="J7" s="160">
        <v>353059</v>
      </c>
      <c r="K7" s="160">
        <v>290973.21999999997</v>
      </c>
      <c r="L7" s="160">
        <v>279119</v>
      </c>
      <c r="M7" s="160">
        <v>283063</v>
      </c>
      <c r="N7" s="160">
        <v>320135</v>
      </c>
      <c r="O7" s="160">
        <v>271295.07</v>
      </c>
      <c r="P7" s="160">
        <v>254454</v>
      </c>
      <c r="Q7" s="160">
        <v>304221</v>
      </c>
      <c r="R7" s="160">
        <v>238973</v>
      </c>
      <c r="S7" s="160">
        <v>139216</v>
      </c>
      <c r="T7" s="160">
        <v>116873</v>
      </c>
      <c r="U7" s="160">
        <v>147934</v>
      </c>
      <c r="V7" s="160">
        <v>187075</v>
      </c>
      <c r="W7" s="160">
        <v>126264</v>
      </c>
      <c r="X7" s="160">
        <v>84820</v>
      </c>
      <c r="Y7" s="160">
        <v>89397</v>
      </c>
      <c r="Z7" s="160">
        <v>105309</v>
      </c>
      <c r="AA7" s="160">
        <v>90302</v>
      </c>
      <c r="AB7" s="160">
        <v>110637</v>
      </c>
      <c r="AC7" s="160">
        <v>121120</v>
      </c>
      <c r="AD7" s="160">
        <v>147636</v>
      </c>
      <c r="AE7" s="160">
        <v>105988</v>
      </c>
      <c r="AF7" s="160">
        <v>98437</v>
      </c>
      <c r="AG7" s="160">
        <v>93662</v>
      </c>
      <c r="AH7" s="160">
        <v>137176</v>
      </c>
      <c r="AI7" s="160">
        <v>136620.66</v>
      </c>
      <c r="AJ7" s="160">
        <v>129955</v>
      </c>
      <c r="AK7" s="160">
        <v>111010</v>
      </c>
      <c r="AL7" s="160">
        <v>154627</v>
      </c>
      <c r="AM7" s="160">
        <v>131039.27</v>
      </c>
      <c r="AN7" s="160">
        <v>117547</v>
      </c>
      <c r="AO7" s="160">
        <v>125920</v>
      </c>
      <c r="AP7" s="160">
        <v>181493</v>
      </c>
      <c r="AQ7" s="160">
        <v>146952</v>
      </c>
      <c r="AR7" s="160">
        <v>127535</v>
      </c>
      <c r="AS7" s="160">
        <v>144538</v>
      </c>
      <c r="AT7" s="160">
        <v>191236</v>
      </c>
      <c r="AU7" s="160">
        <v>171741</v>
      </c>
      <c r="AV7" s="160">
        <v>164029</v>
      </c>
      <c r="AW7" s="160">
        <v>194676</v>
      </c>
      <c r="AX7" s="160">
        <v>279652</v>
      </c>
      <c r="AY7" s="160">
        <v>239561</v>
      </c>
      <c r="AZ7" s="160">
        <v>253527</v>
      </c>
      <c r="BA7" s="160">
        <v>260083</v>
      </c>
      <c r="BB7" s="160">
        <v>322171</v>
      </c>
      <c r="BC7"/>
    </row>
    <row r="8" spans="1:55" x14ac:dyDescent="0.3">
      <c r="A8" s="160" t="s">
        <v>872</v>
      </c>
      <c r="B8" s="160">
        <v>0</v>
      </c>
      <c r="C8" s="160">
        <v>0</v>
      </c>
      <c r="D8" s="160">
        <v>0</v>
      </c>
      <c r="E8" s="160">
        <v>0</v>
      </c>
      <c r="F8" s="160">
        <v>0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0">
        <v>279119</v>
      </c>
      <c r="M8" s="160">
        <v>0</v>
      </c>
      <c r="N8" s="160">
        <v>0</v>
      </c>
      <c r="O8" s="160">
        <v>0</v>
      </c>
      <c r="P8" s="160">
        <v>0</v>
      </c>
      <c r="Q8" s="160">
        <v>0</v>
      </c>
      <c r="R8" s="160">
        <v>0</v>
      </c>
      <c r="S8" s="160">
        <v>139216</v>
      </c>
      <c r="T8" s="160">
        <v>0</v>
      </c>
      <c r="U8" s="160">
        <v>0</v>
      </c>
      <c r="V8" s="160">
        <v>187075</v>
      </c>
      <c r="W8" s="160">
        <v>0</v>
      </c>
      <c r="X8" s="160">
        <v>84820</v>
      </c>
      <c r="Y8" s="160">
        <v>0</v>
      </c>
      <c r="Z8" s="160">
        <v>105309</v>
      </c>
      <c r="AA8" s="160">
        <v>0</v>
      </c>
      <c r="AB8" s="160">
        <v>0</v>
      </c>
      <c r="AC8" s="160">
        <v>121120</v>
      </c>
      <c r="AD8" s="160">
        <v>147636</v>
      </c>
      <c r="AE8" s="160">
        <v>105988</v>
      </c>
      <c r="AF8" s="160">
        <v>0</v>
      </c>
      <c r="AG8" s="160">
        <v>0</v>
      </c>
      <c r="AH8" s="160">
        <v>137176</v>
      </c>
      <c r="AI8" s="160">
        <v>136620.66</v>
      </c>
      <c r="AJ8" s="160">
        <v>129955</v>
      </c>
      <c r="AK8" s="160">
        <v>111010</v>
      </c>
      <c r="AL8" s="160">
        <v>0</v>
      </c>
      <c r="AM8" s="160">
        <v>131039.27</v>
      </c>
      <c r="AN8" s="160">
        <v>0</v>
      </c>
      <c r="AO8" s="160">
        <v>0</v>
      </c>
      <c r="AP8" s="160">
        <v>0</v>
      </c>
      <c r="AQ8" s="160">
        <v>146952</v>
      </c>
      <c r="AR8" s="160">
        <v>127535</v>
      </c>
      <c r="AS8" s="160">
        <v>0</v>
      </c>
      <c r="AT8" s="160">
        <v>255425</v>
      </c>
      <c r="AU8" s="160">
        <v>0</v>
      </c>
      <c r="AV8" s="160">
        <v>0</v>
      </c>
      <c r="AW8" s="160">
        <v>0</v>
      </c>
      <c r="AX8" s="160">
        <v>0</v>
      </c>
      <c r="AY8" s="160">
        <v>244542</v>
      </c>
      <c r="AZ8" s="160">
        <v>258676</v>
      </c>
      <c r="BA8" s="160">
        <v>265296</v>
      </c>
      <c r="BB8" s="160">
        <v>327384</v>
      </c>
      <c r="BC8"/>
    </row>
    <row r="9" spans="1:55" x14ac:dyDescent="0.3">
      <c r="A9" s="160" t="s">
        <v>873</v>
      </c>
      <c r="B9" s="160">
        <v>0</v>
      </c>
      <c r="C9" s="160">
        <v>143514.35</v>
      </c>
      <c r="D9" s="160">
        <v>169526</v>
      </c>
      <c r="E9" s="160">
        <v>196972</v>
      </c>
      <c r="F9" s="160">
        <v>229723</v>
      </c>
      <c r="G9" s="160">
        <v>308527.93</v>
      </c>
      <c r="H9" s="160">
        <v>262590</v>
      </c>
      <c r="I9" s="160">
        <v>324263</v>
      </c>
      <c r="J9" s="160">
        <v>353059</v>
      </c>
      <c r="K9" s="160">
        <v>290973.21999999997</v>
      </c>
      <c r="L9" s="160">
        <v>0</v>
      </c>
      <c r="M9" s="160">
        <v>283063</v>
      </c>
      <c r="N9" s="160">
        <v>320135</v>
      </c>
      <c r="O9" s="160">
        <v>271295.07</v>
      </c>
      <c r="P9" s="160">
        <v>254454</v>
      </c>
      <c r="Q9" s="160">
        <v>304221</v>
      </c>
      <c r="R9" s="160">
        <v>238973</v>
      </c>
      <c r="S9" s="160">
        <v>0</v>
      </c>
      <c r="T9" s="160">
        <v>116873</v>
      </c>
      <c r="U9" s="160">
        <v>147934</v>
      </c>
      <c r="V9" s="160">
        <v>0</v>
      </c>
      <c r="W9" s="160">
        <v>126264</v>
      </c>
      <c r="X9" s="160">
        <v>0</v>
      </c>
      <c r="Y9" s="160">
        <v>89397</v>
      </c>
      <c r="Z9" s="160">
        <v>0</v>
      </c>
      <c r="AA9" s="160">
        <v>90302</v>
      </c>
      <c r="AB9" s="160">
        <v>110637</v>
      </c>
      <c r="AC9" s="160">
        <v>0</v>
      </c>
      <c r="AD9" s="160">
        <v>0</v>
      </c>
      <c r="AE9" s="160">
        <v>0</v>
      </c>
      <c r="AF9" s="160">
        <v>98437</v>
      </c>
      <c r="AG9" s="160">
        <v>93662</v>
      </c>
      <c r="AH9" s="160">
        <v>0</v>
      </c>
      <c r="AI9" s="160">
        <v>0</v>
      </c>
      <c r="AJ9" s="160">
        <v>0</v>
      </c>
      <c r="AK9" s="160">
        <v>0</v>
      </c>
      <c r="AL9" s="160">
        <v>154627</v>
      </c>
      <c r="AM9" s="160">
        <v>0</v>
      </c>
      <c r="AN9" s="160">
        <v>117547</v>
      </c>
      <c r="AO9" s="160">
        <v>125920</v>
      </c>
      <c r="AP9" s="160">
        <v>181493</v>
      </c>
      <c r="AQ9" s="160">
        <v>0</v>
      </c>
      <c r="AR9" s="160">
        <v>0</v>
      </c>
      <c r="AS9" s="160">
        <v>144538</v>
      </c>
      <c r="AT9" s="160">
        <v>-64189</v>
      </c>
      <c r="AU9" s="160">
        <v>171741</v>
      </c>
      <c r="AV9" s="160">
        <v>164029</v>
      </c>
      <c r="AW9" s="160">
        <v>194676</v>
      </c>
      <c r="AX9" s="160">
        <v>279652</v>
      </c>
      <c r="AY9" s="160">
        <v>-4981</v>
      </c>
      <c r="AZ9" s="160">
        <v>-5149</v>
      </c>
      <c r="BA9" s="160">
        <v>-5213</v>
      </c>
      <c r="BB9" s="160">
        <v>-5213</v>
      </c>
      <c r="BC9"/>
    </row>
    <row r="10" spans="1:55" x14ac:dyDescent="0.3">
      <c r="A10" s="160" t="s">
        <v>874</v>
      </c>
      <c r="B10" s="160">
        <v>1934348</v>
      </c>
      <c r="C10" s="160">
        <v>2089410.34</v>
      </c>
      <c r="D10" s="160">
        <v>2047826</v>
      </c>
      <c r="E10" s="160">
        <v>1941877</v>
      </c>
      <c r="F10" s="160">
        <v>2072771</v>
      </c>
      <c r="G10" s="160">
        <v>2164324.71</v>
      </c>
      <c r="H10" s="160">
        <v>2257335</v>
      </c>
      <c r="I10" s="160">
        <v>2112720</v>
      </c>
      <c r="J10" s="160">
        <v>1980089</v>
      </c>
      <c r="K10" s="160">
        <v>1964104.16</v>
      </c>
      <c r="L10" s="160">
        <v>1953298</v>
      </c>
      <c r="M10" s="160">
        <v>1806302</v>
      </c>
      <c r="N10" s="160">
        <v>1655737</v>
      </c>
      <c r="O10" s="160">
        <v>1797000.24</v>
      </c>
      <c r="P10" s="160">
        <v>1908812</v>
      </c>
      <c r="Q10" s="160">
        <v>1859976</v>
      </c>
      <c r="R10" s="160">
        <v>1530909</v>
      </c>
      <c r="S10" s="160">
        <v>1567406</v>
      </c>
      <c r="T10" s="160">
        <v>1656730</v>
      </c>
      <c r="U10" s="160">
        <v>1476357</v>
      </c>
      <c r="V10" s="160">
        <v>1383498</v>
      </c>
      <c r="W10" s="160">
        <v>1582121</v>
      </c>
      <c r="X10" s="160">
        <v>1726996</v>
      </c>
      <c r="Y10" s="160">
        <v>1544745</v>
      </c>
      <c r="Z10" s="160">
        <v>1482956</v>
      </c>
      <c r="AA10" s="160">
        <v>1759820</v>
      </c>
      <c r="AB10" s="160">
        <v>1636427</v>
      </c>
      <c r="AC10" s="160">
        <v>1511874</v>
      </c>
      <c r="AD10" s="160">
        <v>1474115</v>
      </c>
      <c r="AE10" s="160">
        <v>1604767</v>
      </c>
      <c r="AF10" s="160">
        <v>1613332</v>
      </c>
      <c r="AG10" s="160">
        <v>1426220</v>
      </c>
      <c r="AH10" s="160">
        <v>1359863</v>
      </c>
      <c r="AI10" s="160">
        <v>1549877.06</v>
      </c>
      <c r="AJ10" s="160">
        <v>1501835</v>
      </c>
      <c r="AK10" s="160">
        <v>1345508</v>
      </c>
      <c r="AL10" s="160">
        <v>1202670</v>
      </c>
      <c r="AM10" s="160">
        <v>1266495.1299999999</v>
      </c>
      <c r="AN10" s="160">
        <v>1131882</v>
      </c>
      <c r="AO10" s="160">
        <v>1013373</v>
      </c>
      <c r="AP10" s="160">
        <v>1004608</v>
      </c>
      <c r="AQ10" s="160">
        <v>1161704</v>
      </c>
      <c r="AR10" s="160">
        <v>1048782</v>
      </c>
      <c r="AS10" s="160">
        <v>845001</v>
      </c>
      <c r="AT10" s="160">
        <v>855184</v>
      </c>
      <c r="AU10" s="160">
        <v>1110291</v>
      </c>
      <c r="AV10" s="160">
        <v>1084806</v>
      </c>
      <c r="AW10" s="160">
        <v>1045395</v>
      </c>
      <c r="AX10" s="160">
        <v>1081211</v>
      </c>
      <c r="AY10" s="160">
        <v>1329090</v>
      </c>
      <c r="AZ10" s="160">
        <v>1310420</v>
      </c>
      <c r="BA10" s="160">
        <v>1177870</v>
      </c>
      <c r="BB10" s="160">
        <v>1064531</v>
      </c>
      <c r="BC10"/>
    </row>
    <row r="11" spans="1:55" x14ac:dyDescent="0.3">
      <c r="A11" s="160" t="s">
        <v>875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60">
        <v>0</v>
      </c>
      <c r="H11" s="160">
        <v>0</v>
      </c>
      <c r="I11" s="160">
        <v>0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60">
        <v>0</v>
      </c>
      <c r="P11" s="160">
        <v>0</v>
      </c>
      <c r="Q11" s="160">
        <v>0</v>
      </c>
      <c r="R11" s="160">
        <v>0</v>
      </c>
      <c r="S11" s="160">
        <v>0</v>
      </c>
      <c r="T11" s="160">
        <v>0</v>
      </c>
      <c r="U11" s="160">
        <v>0</v>
      </c>
      <c r="V11" s="160">
        <v>0</v>
      </c>
      <c r="W11" s="160">
        <v>0</v>
      </c>
      <c r="X11" s="160">
        <v>0</v>
      </c>
      <c r="Y11" s="160">
        <v>0</v>
      </c>
      <c r="Z11" s="160">
        <v>0</v>
      </c>
      <c r="AA11" s="160">
        <v>0</v>
      </c>
      <c r="AB11" s="160">
        <v>0</v>
      </c>
      <c r="AC11" s="160">
        <v>0</v>
      </c>
      <c r="AD11" s="160">
        <v>0</v>
      </c>
      <c r="AE11" s="160">
        <v>0</v>
      </c>
      <c r="AF11" s="160">
        <v>0</v>
      </c>
      <c r="AG11" s="160">
        <v>0</v>
      </c>
      <c r="AH11" s="160">
        <v>0</v>
      </c>
      <c r="AI11" s="160">
        <v>0</v>
      </c>
      <c r="AJ11" s="160">
        <v>0</v>
      </c>
      <c r="AK11" s="160">
        <v>0</v>
      </c>
      <c r="AL11" s="160">
        <v>0</v>
      </c>
      <c r="AM11" s="160">
        <v>0</v>
      </c>
      <c r="AN11" s="160">
        <v>0</v>
      </c>
      <c r="AO11" s="160">
        <v>0</v>
      </c>
      <c r="AP11" s="160">
        <v>0</v>
      </c>
      <c r="AQ11" s="160">
        <v>0</v>
      </c>
      <c r="AR11" s="160">
        <v>0</v>
      </c>
      <c r="AS11" s="160">
        <v>0</v>
      </c>
      <c r="AT11" s="160">
        <v>602567</v>
      </c>
      <c r="AU11" s="160">
        <v>0</v>
      </c>
      <c r="AV11" s="160">
        <v>0</v>
      </c>
      <c r="AW11" s="160">
        <v>0</v>
      </c>
      <c r="AX11" s="160">
        <v>0</v>
      </c>
      <c r="AY11" s="160">
        <v>0</v>
      </c>
      <c r="AZ11" s="160">
        <v>0</v>
      </c>
      <c r="BA11" s="160">
        <v>0</v>
      </c>
      <c r="BB11" s="160">
        <v>0</v>
      </c>
      <c r="BC11"/>
    </row>
    <row r="12" spans="1:55" x14ac:dyDescent="0.3">
      <c r="A12" s="160" t="s">
        <v>1238</v>
      </c>
      <c r="B12" s="160">
        <v>0</v>
      </c>
      <c r="C12" s="160">
        <v>0</v>
      </c>
      <c r="D12" s="160">
        <v>0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0</v>
      </c>
      <c r="N12" s="160">
        <v>0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v>0</v>
      </c>
      <c r="U12" s="160">
        <v>0</v>
      </c>
      <c r="V12" s="160">
        <v>0</v>
      </c>
      <c r="W12" s="160">
        <v>0</v>
      </c>
      <c r="X12" s="160">
        <v>0</v>
      </c>
      <c r="Y12" s="160">
        <v>0</v>
      </c>
      <c r="Z12" s="160">
        <v>0</v>
      </c>
      <c r="AA12" s="160">
        <v>0</v>
      </c>
      <c r="AB12" s="160">
        <v>0</v>
      </c>
      <c r="AC12" s="160">
        <v>0</v>
      </c>
      <c r="AD12" s="160">
        <v>0</v>
      </c>
      <c r="AE12" s="160">
        <v>0</v>
      </c>
      <c r="AF12" s="160">
        <v>0</v>
      </c>
      <c r="AG12" s="160">
        <v>0</v>
      </c>
      <c r="AH12" s="160">
        <v>0</v>
      </c>
      <c r="AI12" s="160">
        <v>0</v>
      </c>
      <c r="AJ12" s="160">
        <v>0</v>
      </c>
      <c r="AK12" s="160">
        <v>0</v>
      </c>
      <c r="AL12" s="160">
        <v>0</v>
      </c>
      <c r="AM12" s="160">
        <v>0</v>
      </c>
      <c r="AN12" s="160">
        <v>0</v>
      </c>
      <c r="AO12" s="160">
        <v>0</v>
      </c>
      <c r="AP12" s="160">
        <v>0</v>
      </c>
      <c r="AQ12" s="160">
        <v>0</v>
      </c>
      <c r="AR12" s="160">
        <v>0</v>
      </c>
      <c r="AS12" s="160">
        <v>0</v>
      </c>
      <c r="AT12" s="160">
        <v>13442</v>
      </c>
      <c r="AU12" s="160">
        <v>0</v>
      </c>
      <c r="AV12" s="160">
        <v>0</v>
      </c>
      <c r="AW12" s="160">
        <v>0</v>
      </c>
      <c r="AX12" s="160">
        <v>0</v>
      </c>
      <c r="AY12" s="160">
        <v>0</v>
      </c>
      <c r="AZ12" s="160">
        <v>0</v>
      </c>
      <c r="BA12" s="160">
        <v>0</v>
      </c>
      <c r="BB12" s="160">
        <v>0</v>
      </c>
      <c r="BC12"/>
    </row>
    <row r="13" spans="1:55" x14ac:dyDescent="0.3">
      <c r="A13" s="160" t="s">
        <v>1239</v>
      </c>
      <c r="B13" s="160">
        <v>0</v>
      </c>
      <c r="C13" s="160">
        <v>0</v>
      </c>
      <c r="D13" s="160">
        <v>0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v>0</v>
      </c>
      <c r="R13" s="160">
        <v>0</v>
      </c>
      <c r="S13" s="160">
        <v>0</v>
      </c>
      <c r="T13" s="160">
        <v>0</v>
      </c>
      <c r="U13" s="160">
        <v>0</v>
      </c>
      <c r="V13" s="160">
        <v>0</v>
      </c>
      <c r="W13" s="160">
        <v>0</v>
      </c>
      <c r="X13" s="160">
        <v>0</v>
      </c>
      <c r="Y13" s="160">
        <v>0</v>
      </c>
      <c r="Z13" s="160">
        <v>0</v>
      </c>
      <c r="AA13" s="160">
        <v>0</v>
      </c>
      <c r="AB13" s="160">
        <v>0</v>
      </c>
      <c r="AC13" s="160">
        <v>0</v>
      </c>
      <c r="AD13" s="160">
        <v>0</v>
      </c>
      <c r="AE13" s="160">
        <v>0</v>
      </c>
      <c r="AF13" s="160">
        <v>0</v>
      </c>
      <c r="AG13" s="160">
        <v>0</v>
      </c>
      <c r="AH13" s="160">
        <v>0</v>
      </c>
      <c r="AI13" s="160">
        <v>0</v>
      </c>
      <c r="AJ13" s="160">
        <v>0</v>
      </c>
      <c r="AK13" s="160">
        <v>0</v>
      </c>
      <c r="AL13" s="160">
        <v>0</v>
      </c>
      <c r="AM13" s="160">
        <v>0</v>
      </c>
      <c r="AN13" s="160">
        <v>0</v>
      </c>
      <c r="AO13" s="160">
        <v>0</v>
      </c>
      <c r="AP13" s="160">
        <v>0</v>
      </c>
      <c r="AQ13" s="160">
        <v>0</v>
      </c>
      <c r="AR13" s="160">
        <v>0</v>
      </c>
      <c r="AS13" s="160">
        <v>0</v>
      </c>
      <c r="AT13" s="160">
        <v>49192</v>
      </c>
      <c r="AU13" s="160">
        <v>0</v>
      </c>
      <c r="AV13" s="160">
        <v>0</v>
      </c>
      <c r="AW13" s="160">
        <v>0</v>
      </c>
      <c r="AX13" s="160">
        <v>0</v>
      </c>
      <c r="AY13" s="160">
        <v>0</v>
      </c>
      <c r="AZ13" s="160">
        <v>0</v>
      </c>
      <c r="BA13" s="160">
        <v>0</v>
      </c>
      <c r="BB13" s="160">
        <v>0</v>
      </c>
      <c r="BC13"/>
    </row>
    <row r="14" spans="1:55" x14ac:dyDescent="0.3">
      <c r="A14" s="160" t="s">
        <v>1240</v>
      </c>
      <c r="B14" s="160">
        <v>0</v>
      </c>
      <c r="C14" s="160">
        <v>0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0</v>
      </c>
      <c r="K14" s="160">
        <v>0</v>
      </c>
      <c r="L14" s="160">
        <v>0</v>
      </c>
      <c r="M14" s="160">
        <v>0</v>
      </c>
      <c r="N14" s="160">
        <v>0</v>
      </c>
      <c r="O14" s="160">
        <v>0</v>
      </c>
      <c r="P14" s="160">
        <v>0</v>
      </c>
      <c r="Q14" s="160">
        <v>0</v>
      </c>
      <c r="R14" s="160">
        <v>0</v>
      </c>
      <c r="S14" s="160">
        <v>0</v>
      </c>
      <c r="T14" s="160">
        <v>0</v>
      </c>
      <c r="U14" s="160">
        <v>0</v>
      </c>
      <c r="V14" s="160">
        <v>0</v>
      </c>
      <c r="W14" s="160">
        <v>0</v>
      </c>
      <c r="X14" s="160">
        <v>0</v>
      </c>
      <c r="Y14" s="16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  <c r="AH14" s="160">
        <v>0</v>
      </c>
      <c r="AI14" s="160">
        <v>0</v>
      </c>
      <c r="AJ14" s="160">
        <v>0</v>
      </c>
      <c r="AK14" s="160">
        <v>0</v>
      </c>
      <c r="AL14" s="160">
        <v>0</v>
      </c>
      <c r="AM14" s="160">
        <v>0</v>
      </c>
      <c r="AN14" s="160">
        <v>0</v>
      </c>
      <c r="AO14" s="160">
        <v>0</v>
      </c>
      <c r="AP14" s="160">
        <v>0</v>
      </c>
      <c r="AQ14" s="160">
        <v>0</v>
      </c>
      <c r="AR14" s="160">
        <v>0</v>
      </c>
      <c r="AS14" s="160">
        <v>0</v>
      </c>
      <c r="AT14" s="160">
        <v>193667</v>
      </c>
      <c r="AU14" s="160">
        <v>0</v>
      </c>
      <c r="AV14" s="160">
        <v>0</v>
      </c>
      <c r="AW14" s="160">
        <v>0</v>
      </c>
      <c r="AX14" s="160">
        <v>0</v>
      </c>
      <c r="AY14" s="160">
        <v>0</v>
      </c>
      <c r="AZ14" s="160">
        <v>0</v>
      </c>
      <c r="BA14" s="160">
        <v>0</v>
      </c>
      <c r="BB14" s="160">
        <v>0</v>
      </c>
      <c r="BC14"/>
    </row>
    <row r="15" spans="1:55" x14ac:dyDescent="0.3">
      <c r="A15" s="160" t="s">
        <v>1241</v>
      </c>
      <c r="B15" s="160">
        <v>0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0</v>
      </c>
      <c r="L15" s="160">
        <v>0</v>
      </c>
      <c r="M15" s="160">
        <v>0</v>
      </c>
      <c r="N15" s="160">
        <v>0</v>
      </c>
      <c r="O15" s="160">
        <v>0</v>
      </c>
      <c r="P15" s="160">
        <v>0</v>
      </c>
      <c r="Q15" s="160">
        <v>0</v>
      </c>
      <c r="R15" s="160">
        <v>0</v>
      </c>
      <c r="S15" s="160">
        <v>0</v>
      </c>
      <c r="T15" s="160">
        <v>0</v>
      </c>
      <c r="U15" s="160">
        <v>0</v>
      </c>
      <c r="V15" s="160">
        <v>0</v>
      </c>
      <c r="W15" s="160">
        <v>0</v>
      </c>
      <c r="X15" s="160">
        <v>0</v>
      </c>
      <c r="Y15" s="160">
        <v>0</v>
      </c>
      <c r="Z15" s="160">
        <v>0</v>
      </c>
      <c r="AA15" s="160">
        <v>0</v>
      </c>
      <c r="AB15" s="160">
        <v>0</v>
      </c>
      <c r="AC15" s="160">
        <v>0</v>
      </c>
      <c r="AD15" s="160">
        <v>0</v>
      </c>
      <c r="AE15" s="160">
        <v>0</v>
      </c>
      <c r="AF15" s="160">
        <v>0</v>
      </c>
      <c r="AG15" s="160">
        <v>0</v>
      </c>
      <c r="AH15" s="160">
        <v>0</v>
      </c>
      <c r="AI15" s="160">
        <v>0</v>
      </c>
      <c r="AJ15" s="160">
        <v>0</v>
      </c>
      <c r="AK15" s="160">
        <v>0</v>
      </c>
      <c r="AL15" s="160">
        <v>0</v>
      </c>
      <c r="AM15" s="160">
        <v>0</v>
      </c>
      <c r="AN15" s="160">
        <v>0</v>
      </c>
      <c r="AO15" s="160">
        <v>0</v>
      </c>
      <c r="AP15" s="160">
        <v>0</v>
      </c>
      <c r="AQ15" s="160">
        <v>0</v>
      </c>
      <c r="AR15" s="160">
        <v>0</v>
      </c>
      <c r="AS15" s="160">
        <v>0</v>
      </c>
      <c r="AT15" s="160">
        <v>3684</v>
      </c>
      <c r="AU15" s="160">
        <v>0</v>
      </c>
      <c r="AV15" s="160">
        <v>0</v>
      </c>
      <c r="AW15" s="160">
        <v>0</v>
      </c>
      <c r="AX15" s="160">
        <v>0</v>
      </c>
      <c r="AY15" s="160">
        <v>0</v>
      </c>
      <c r="AZ15" s="160">
        <v>0</v>
      </c>
      <c r="BA15" s="160">
        <v>0</v>
      </c>
      <c r="BB15" s="160">
        <v>0</v>
      </c>
      <c r="BC15"/>
    </row>
    <row r="16" spans="1:55" x14ac:dyDescent="0.3">
      <c r="A16" s="160" t="s">
        <v>1242</v>
      </c>
      <c r="B16" s="160">
        <v>0</v>
      </c>
      <c r="C16" s="160">
        <v>1063.94</v>
      </c>
      <c r="D16" s="160">
        <v>1064</v>
      </c>
      <c r="E16" s="160">
        <v>1064</v>
      </c>
      <c r="F16" s="160">
        <v>1064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0</v>
      </c>
      <c r="O16" s="160">
        <v>0</v>
      </c>
      <c r="P16" s="160">
        <v>0</v>
      </c>
      <c r="Q16" s="160">
        <v>0</v>
      </c>
      <c r="R16" s="160">
        <v>0</v>
      </c>
      <c r="S16" s="160">
        <v>0</v>
      </c>
      <c r="T16" s="160">
        <v>0</v>
      </c>
      <c r="U16" s="160">
        <v>0</v>
      </c>
      <c r="V16" s="160">
        <v>0</v>
      </c>
      <c r="W16" s="160">
        <v>0</v>
      </c>
      <c r="X16" s="160">
        <v>0</v>
      </c>
      <c r="Y16" s="160">
        <v>0</v>
      </c>
      <c r="Z16" s="160">
        <v>0</v>
      </c>
      <c r="AA16" s="160">
        <v>0</v>
      </c>
      <c r="AB16" s="160">
        <v>0</v>
      </c>
      <c r="AC16" s="160">
        <v>0</v>
      </c>
      <c r="AD16" s="160">
        <v>0</v>
      </c>
      <c r="AE16" s="160">
        <v>0</v>
      </c>
      <c r="AF16" s="160">
        <v>0</v>
      </c>
      <c r="AG16" s="160">
        <v>0</v>
      </c>
      <c r="AH16" s="160">
        <v>0</v>
      </c>
      <c r="AI16" s="160">
        <v>0</v>
      </c>
      <c r="AJ16" s="160">
        <v>32649</v>
      </c>
      <c r="AK16" s="160">
        <v>0</v>
      </c>
      <c r="AL16" s="160">
        <v>0</v>
      </c>
      <c r="AM16" s="160">
        <v>0</v>
      </c>
      <c r="AN16" s="160">
        <v>0</v>
      </c>
      <c r="AO16" s="160">
        <v>0</v>
      </c>
      <c r="AP16" s="160">
        <v>0</v>
      </c>
      <c r="AQ16" s="160">
        <v>0</v>
      </c>
      <c r="AR16" s="160">
        <v>0</v>
      </c>
      <c r="AS16" s="160">
        <v>0</v>
      </c>
      <c r="AT16" s="160">
        <v>0</v>
      </c>
      <c r="AU16" s="160">
        <v>0</v>
      </c>
      <c r="AV16" s="160">
        <v>0</v>
      </c>
      <c r="AW16" s="160">
        <v>0</v>
      </c>
      <c r="AX16" s="160">
        <v>0</v>
      </c>
      <c r="AY16" s="160">
        <v>0</v>
      </c>
      <c r="AZ16" s="160">
        <v>0</v>
      </c>
      <c r="BA16" s="160">
        <v>0</v>
      </c>
      <c r="BB16" s="160">
        <v>0</v>
      </c>
      <c r="BC16"/>
    </row>
    <row r="17" spans="1:55" x14ac:dyDescent="0.3">
      <c r="A17" s="160" t="s">
        <v>1243</v>
      </c>
      <c r="B17" s="160">
        <v>0</v>
      </c>
      <c r="C17" s="160">
        <v>1063.94</v>
      </c>
      <c r="D17" s="160">
        <v>1064</v>
      </c>
      <c r="E17" s="160">
        <v>1064</v>
      </c>
      <c r="F17" s="160">
        <v>1064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0">
        <v>0</v>
      </c>
      <c r="Q17" s="160">
        <v>0</v>
      </c>
      <c r="R17" s="160">
        <v>0</v>
      </c>
      <c r="S17" s="160">
        <v>0</v>
      </c>
      <c r="T17" s="160">
        <v>0</v>
      </c>
      <c r="U17" s="160">
        <v>0</v>
      </c>
      <c r="V17" s="160">
        <v>0</v>
      </c>
      <c r="W17" s="160">
        <v>0</v>
      </c>
      <c r="X17" s="160">
        <v>0</v>
      </c>
      <c r="Y17" s="160">
        <v>0</v>
      </c>
      <c r="Z17" s="160">
        <v>0</v>
      </c>
      <c r="AA17" s="160">
        <v>0</v>
      </c>
      <c r="AB17" s="160">
        <v>0</v>
      </c>
      <c r="AC17" s="160">
        <v>0</v>
      </c>
      <c r="AD17" s="160">
        <v>0</v>
      </c>
      <c r="AE17" s="160">
        <v>0</v>
      </c>
      <c r="AF17" s="160">
        <v>0</v>
      </c>
      <c r="AG17" s="160">
        <v>0</v>
      </c>
      <c r="AH17" s="160">
        <v>0</v>
      </c>
      <c r="AI17" s="160">
        <v>0</v>
      </c>
      <c r="AJ17" s="160">
        <v>32649</v>
      </c>
      <c r="AK17" s="160">
        <v>0</v>
      </c>
      <c r="AL17" s="160">
        <v>0</v>
      </c>
      <c r="AM17" s="160">
        <v>0</v>
      </c>
      <c r="AN17" s="160">
        <v>0</v>
      </c>
      <c r="AO17" s="160">
        <v>0</v>
      </c>
      <c r="AP17" s="160">
        <v>0</v>
      </c>
      <c r="AQ17" s="160">
        <v>0</v>
      </c>
      <c r="AR17" s="160">
        <v>0</v>
      </c>
      <c r="AS17" s="160">
        <v>0</v>
      </c>
      <c r="AT17" s="160">
        <v>0</v>
      </c>
      <c r="AU17" s="160">
        <v>0</v>
      </c>
      <c r="AV17" s="160">
        <v>0</v>
      </c>
      <c r="AW17" s="160">
        <v>0</v>
      </c>
      <c r="AX17" s="160">
        <v>0</v>
      </c>
      <c r="AY17" s="160">
        <v>0</v>
      </c>
      <c r="AZ17" s="160">
        <v>0</v>
      </c>
      <c r="BA17" s="160">
        <v>0</v>
      </c>
      <c r="BB17" s="160">
        <v>0</v>
      </c>
      <c r="BC17"/>
    </row>
    <row r="18" spans="1:55" x14ac:dyDescent="0.3">
      <c r="A18" s="160" t="s">
        <v>1244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60">
        <v>29000</v>
      </c>
      <c r="H18" s="160">
        <v>0</v>
      </c>
      <c r="I18" s="160">
        <v>0</v>
      </c>
      <c r="J18" s="160">
        <v>30429</v>
      </c>
      <c r="K18" s="160">
        <v>0</v>
      </c>
      <c r="L18" s="160">
        <v>0</v>
      </c>
      <c r="M18" s="160">
        <v>0</v>
      </c>
      <c r="N18" s="160">
        <v>0</v>
      </c>
      <c r="O18" s="160">
        <v>0</v>
      </c>
      <c r="P18" s="160">
        <v>0</v>
      </c>
      <c r="Q18" s="160">
        <v>0</v>
      </c>
      <c r="R18" s="160">
        <v>0</v>
      </c>
      <c r="S18" s="160">
        <v>0</v>
      </c>
      <c r="T18" s="160">
        <v>0</v>
      </c>
      <c r="U18" s="160">
        <v>0</v>
      </c>
      <c r="V18" s="160">
        <v>0</v>
      </c>
      <c r="W18" s="160">
        <v>0</v>
      </c>
      <c r="X18" s="160">
        <v>0</v>
      </c>
      <c r="Y18" s="160">
        <v>0</v>
      </c>
      <c r="Z18" s="160">
        <v>0</v>
      </c>
      <c r="AA18" s="160">
        <v>0</v>
      </c>
      <c r="AB18" s="160">
        <v>0</v>
      </c>
      <c r="AC18" s="160">
        <v>0</v>
      </c>
      <c r="AD18" s="160">
        <v>0</v>
      </c>
      <c r="AE18" s="160">
        <v>0</v>
      </c>
      <c r="AF18" s="160">
        <v>0</v>
      </c>
      <c r="AG18" s="160">
        <v>0</v>
      </c>
      <c r="AH18" s="160">
        <v>0</v>
      </c>
      <c r="AI18" s="160">
        <v>0</v>
      </c>
      <c r="AJ18" s="160">
        <v>0</v>
      </c>
      <c r="AK18" s="160">
        <v>0</v>
      </c>
      <c r="AL18" s="160">
        <v>0</v>
      </c>
      <c r="AM18" s="160">
        <v>0</v>
      </c>
      <c r="AN18" s="160">
        <v>0</v>
      </c>
      <c r="AO18" s="160">
        <v>0</v>
      </c>
      <c r="AP18" s="160">
        <v>0</v>
      </c>
      <c r="AQ18" s="160">
        <v>0</v>
      </c>
      <c r="AR18" s="160">
        <v>0</v>
      </c>
      <c r="AS18" s="160">
        <v>0</v>
      </c>
      <c r="AT18" s="160">
        <v>0</v>
      </c>
      <c r="AU18" s="160">
        <v>0</v>
      </c>
      <c r="AV18" s="160">
        <v>0</v>
      </c>
      <c r="AW18" s="160">
        <v>0</v>
      </c>
      <c r="AX18" s="160">
        <v>0</v>
      </c>
      <c r="AY18" s="160">
        <v>0</v>
      </c>
      <c r="AZ18" s="160">
        <v>0</v>
      </c>
      <c r="BA18" s="160">
        <v>0</v>
      </c>
      <c r="BB18" s="160">
        <v>0</v>
      </c>
      <c r="BC18"/>
    </row>
    <row r="19" spans="1:55" x14ac:dyDescent="0.3">
      <c r="A19" s="160" t="s">
        <v>877</v>
      </c>
      <c r="B19" s="160">
        <v>0</v>
      </c>
      <c r="C19" s="160">
        <v>0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0">
        <v>0</v>
      </c>
      <c r="Q19" s="160">
        <v>0</v>
      </c>
      <c r="R19" s="160">
        <v>0</v>
      </c>
      <c r="S19" s="160">
        <v>65233</v>
      </c>
      <c r="T19" s="160">
        <v>69575</v>
      </c>
      <c r="U19" s="160">
        <v>75833</v>
      </c>
      <c r="V19" s="160">
        <v>79142</v>
      </c>
      <c r="W19" s="160">
        <v>66380</v>
      </c>
      <c r="X19" s="160">
        <v>73362</v>
      </c>
      <c r="Y19" s="160">
        <v>102660</v>
      </c>
      <c r="Z19" s="160">
        <v>102507</v>
      </c>
      <c r="AA19" s="160">
        <v>54915</v>
      </c>
      <c r="AB19" s="160">
        <v>38382</v>
      </c>
      <c r="AC19" s="160">
        <v>27659</v>
      </c>
      <c r="AD19" s="160">
        <v>28853</v>
      </c>
      <c r="AE19" s="160">
        <v>35122</v>
      </c>
      <c r="AF19" s="160">
        <v>35736</v>
      </c>
      <c r="AG19" s="160">
        <v>26455</v>
      </c>
      <c r="AH19" s="160">
        <v>31639</v>
      </c>
      <c r="AI19" s="160">
        <v>35684.629999999997</v>
      </c>
      <c r="AJ19" s="160">
        <v>0</v>
      </c>
      <c r="AK19" s="160">
        <v>35003</v>
      </c>
      <c r="AL19" s="160">
        <v>33242</v>
      </c>
      <c r="AM19" s="160">
        <v>35012.47</v>
      </c>
      <c r="AN19" s="160">
        <v>36319</v>
      </c>
      <c r="AO19" s="160">
        <v>32522</v>
      </c>
      <c r="AP19" s="160">
        <v>30071</v>
      </c>
      <c r="AQ19" s="160">
        <v>28149</v>
      </c>
      <c r="AR19" s="160">
        <v>35982</v>
      </c>
      <c r="AS19" s="160">
        <v>23664</v>
      </c>
      <c r="AT19" s="160">
        <v>34457</v>
      </c>
      <c r="AU19" s="160">
        <v>33740</v>
      </c>
      <c r="AV19" s="160">
        <v>33200</v>
      </c>
      <c r="AW19" s="160">
        <v>24700</v>
      </c>
      <c r="AX19" s="160">
        <v>29833</v>
      </c>
      <c r="AY19" s="160">
        <v>28389</v>
      </c>
      <c r="AZ19" s="160">
        <v>37844</v>
      </c>
      <c r="BA19" s="160">
        <v>39742</v>
      </c>
      <c r="BB19" s="160">
        <v>35447</v>
      </c>
      <c r="BC19"/>
    </row>
    <row r="20" spans="1:55" x14ac:dyDescent="0.3">
      <c r="A20" s="160" t="s">
        <v>878</v>
      </c>
      <c r="B20" s="160">
        <v>0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0">
        <v>0</v>
      </c>
      <c r="Q20" s="160">
        <v>0</v>
      </c>
      <c r="R20" s="160">
        <v>0</v>
      </c>
      <c r="S20" s="160">
        <v>0</v>
      </c>
      <c r="T20" s="160">
        <v>0</v>
      </c>
      <c r="U20" s="160">
        <v>0</v>
      </c>
      <c r="V20" s="160">
        <v>0</v>
      </c>
      <c r="W20" s="160">
        <v>0</v>
      </c>
      <c r="X20" s="160">
        <v>0</v>
      </c>
      <c r="Y20" s="160">
        <v>0</v>
      </c>
      <c r="Z20" s="160">
        <v>0</v>
      </c>
      <c r="AA20" s="160">
        <v>0</v>
      </c>
      <c r="AB20" s="160">
        <v>0</v>
      </c>
      <c r="AC20" s="160">
        <v>0</v>
      </c>
      <c r="AD20" s="160">
        <v>0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0</v>
      </c>
      <c r="AK20" s="160">
        <v>35003</v>
      </c>
      <c r="AL20" s="160">
        <v>0</v>
      </c>
      <c r="AM20" s="160">
        <v>0</v>
      </c>
      <c r="AN20" s="160">
        <v>0</v>
      </c>
      <c r="AO20" s="160">
        <v>0</v>
      </c>
      <c r="AP20" s="160">
        <v>0</v>
      </c>
      <c r="AQ20" s="160">
        <v>28149</v>
      </c>
      <c r="AR20" s="160">
        <v>35982</v>
      </c>
      <c r="AS20" s="160">
        <v>23664</v>
      </c>
      <c r="AT20" s="160">
        <v>34457</v>
      </c>
      <c r="AU20" s="160">
        <v>33740</v>
      </c>
      <c r="AV20" s="160">
        <v>33200</v>
      </c>
      <c r="AW20" s="160">
        <v>24700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/>
    </row>
    <row r="21" spans="1:55" x14ac:dyDescent="0.3">
      <c r="A21" s="160" t="s">
        <v>879</v>
      </c>
      <c r="B21" s="160">
        <v>2240862</v>
      </c>
      <c r="C21" s="160">
        <v>2304858.52</v>
      </c>
      <c r="D21" s="160">
        <v>2285001</v>
      </c>
      <c r="E21" s="160">
        <v>2225745</v>
      </c>
      <c r="F21" s="160">
        <v>2399256</v>
      </c>
      <c r="G21" s="160">
        <v>2620842.0499999998</v>
      </c>
      <c r="H21" s="160">
        <v>2605787</v>
      </c>
      <c r="I21" s="160">
        <v>2602251</v>
      </c>
      <c r="J21" s="160">
        <v>2537724</v>
      </c>
      <c r="K21" s="160">
        <v>2381991.61</v>
      </c>
      <c r="L21" s="160">
        <v>2314097</v>
      </c>
      <c r="M21" s="160">
        <v>2187467</v>
      </c>
      <c r="N21" s="160">
        <v>2177419</v>
      </c>
      <c r="O21" s="160">
        <v>2181235.7400000002</v>
      </c>
      <c r="P21" s="160">
        <v>2287865</v>
      </c>
      <c r="Q21" s="160">
        <v>2285684</v>
      </c>
      <c r="R21" s="160">
        <v>1900380</v>
      </c>
      <c r="S21" s="160">
        <v>1853378</v>
      </c>
      <c r="T21" s="160">
        <v>1931411</v>
      </c>
      <c r="U21" s="160">
        <v>1869473</v>
      </c>
      <c r="V21" s="160">
        <v>1884252</v>
      </c>
      <c r="W21" s="160">
        <v>1991881</v>
      </c>
      <c r="X21" s="160">
        <v>1980795</v>
      </c>
      <c r="Y21" s="160">
        <v>1835869</v>
      </c>
      <c r="Z21" s="160">
        <v>2109879</v>
      </c>
      <c r="AA21" s="160">
        <v>2111875</v>
      </c>
      <c r="AB21" s="160">
        <v>1959821</v>
      </c>
      <c r="AC21" s="160">
        <v>1891665</v>
      </c>
      <c r="AD21" s="160">
        <v>1846990</v>
      </c>
      <c r="AE21" s="160">
        <v>1915002</v>
      </c>
      <c r="AF21" s="160">
        <v>1831005</v>
      </c>
      <c r="AG21" s="160">
        <v>1707700</v>
      </c>
      <c r="AH21" s="160">
        <v>1692246</v>
      </c>
      <c r="AI21" s="160">
        <v>1910806.84</v>
      </c>
      <c r="AJ21" s="160">
        <v>1857197</v>
      </c>
      <c r="AK21" s="160">
        <v>1649572</v>
      </c>
      <c r="AL21" s="160">
        <v>1755748</v>
      </c>
      <c r="AM21" s="160">
        <v>1622867.44</v>
      </c>
      <c r="AN21" s="160">
        <v>1403265</v>
      </c>
      <c r="AO21" s="160">
        <v>1531092</v>
      </c>
      <c r="AP21" s="160">
        <v>2059452</v>
      </c>
      <c r="AQ21" s="160">
        <v>1496718</v>
      </c>
      <c r="AR21" s="160">
        <v>1369113</v>
      </c>
      <c r="AS21" s="160">
        <v>1701261</v>
      </c>
      <c r="AT21" s="160">
        <v>2069360</v>
      </c>
      <c r="AU21" s="160">
        <v>1507001</v>
      </c>
      <c r="AV21" s="160">
        <v>1387068</v>
      </c>
      <c r="AW21" s="160">
        <v>1362111</v>
      </c>
      <c r="AX21" s="160">
        <v>1502214</v>
      </c>
      <c r="AY21" s="160">
        <v>1646208</v>
      </c>
      <c r="AZ21" s="160">
        <v>1660695</v>
      </c>
      <c r="BA21" s="160">
        <v>1537289</v>
      </c>
      <c r="BB21" s="160">
        <v>1493828</v>
      </c>
      <c r="BC21"/>
    </row>
    <row r="22" spans="1:55" x14ac:dyDescent="0.3">
      <c r="A22" s="160" t="s">
        <v>880</v>
      </c>
      <c r="B22" s="160"/>
      <c r="C22" s="160"/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  <c r="AA22" s="160"/>
      <c r="AB22" s="160"/>
      <c r="AC22" s="160"/>
      <c r="AD22" s="160"/>
      <c r="AE22" s="160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/>
    </row>
    <row r="23" spans="1:55" x14ac:dyDescent="0.3">
      <c r="A23" s="160" t="s">
        <v>883</v>
      </c>
      <c r="B23" s="160">
        <v>314</v>
      </c>
      <c r="C23" s="160">
        <v>0</v>
      </c>
      <c r="D23" s="160">
        <v>0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0</v>
      </c>
      <c r="T23" s="160">
        <v>0</v>
      </c>
      <c r="U23" s="160">
        <v>0</v>
      </c>
      <c r="V23" s="160">
        <v>0</v>
      </c>
      <c r="W23" s="160">
        <v>0</v>
      </c>
      <c r="X23" s="160">
        <v>0</v>
      </c>
      <c r="Y23" s="160">
        <v>0</v>
      </c>
      <c r="Z23" s="160">
        <v>0</v>
      </c>
      <c r="AA23" s="160">
        <v>0</v>
      </c>
      <c r="AB23" s="160">
        <v>0</v>
      </c>
      <c r="AC23" s="160">
        <v>0</v>
      </c>
      <c r="AD23" s="160">
        <v>0</v>
      </c>
      <c r="AE23" s="160">
        <v>0</v>
      </c>
      <c r="AF23" s="160">
        <v>0</v>
      </c>
      <c r="AG23" s="160">
        <v>0</v>
      </c>
      <c r="AH23" s="160">
        <v>0</v>
      </c>
      <c r="AI23" s="160">
        <v>0</v>
      </c>
      <c r="AJ23" s="160">
        <v>0</v>
      </c>
      <c r="AK23" s="160">
        <v>0</v>
      </c>
      <c r="AL23" s="160">
        <v>0</v>
      </c>
      <c r="AM23" s="160">
        <v>0</v>
      </c>
      <c r="AN23" s="160">
        <v>0</v>
      </c>
      <c r="AO23" s="160">
        <v>0</v>
      </c>
      <c r="AP23" s="160">
        <v>0</v>
      </c>
      <c r="AQ23" s="160">
        <v>0</v>
      </c>
      <c r="AR23" s="160">
        <v>0</v>
      </c>
      <c r="AS23" s="160">
        <v>0</v>
      </c>
      <c r="AT23" s="160">
        <v>0</v>
      </c>
      <c r="AU23" s="160">
        <v>0</v>
      </c>
      <c r="AV23" s="160">
        <v>0</v>
      </c>
      <c r="AW23" s="160">
        <v>0</v>
      </c>
      <c r="AX23" s="160">
        <v>0</v>
      </c>
      <c r="AY23" s="160">
        <v>0</v>
      </c>
      <c r="AZ23" s="160">
        <v>0</v>
      </c>
      <c r="BA23" s="160">
        <v>0</v>
      </c>
      <c r="BB23" s="160">
        <v>0</v>
      </c>
      <c r="BC23"/>
    </row>
    <row r="24" spans="1:55" x14ac:dyDescent="0.3">
      <c r="A24" s="160" t="s">
        <v>886</v>
      </c>
      <c r="B24" s="160">
        <v>0</v>
      </c>
      <c r="C24" s="160">
        <v>0</v>
      </c>
      <c r="D24" s="160">
        <v>0</v>
      </c>
      <c r="E24" s="160">
        <v>0</v>
      </c>
      <c r="F24" s="160">
        <v>0</v>
      </c>
      <c r="G24" s="160">
        <v>314.3</v>
      </c>
      <c r="H24" s="160">
        <v>29314</v>
      </c>
      <c r="I24" s="160">
        <v>30314</v>
      </c>
      <c r="J24" s="160">
        <v>30314</v>
      </c>
      <c r="K24" s="160">
        <v>29314.3</v>
      </c>
      <c r="L24" s="160">
        <v>29314</v>
      </c>
      <c r="M24" s="160">
        <v>29314</v>
      </c>
      <c r="N24" s="160">
        <v>29314</v>
      </c>
      <c r="O24" s="160">
        <v>32814.300000000003</v>
      </c>
      <c r="P24" s="160">
        <v>32814</v>
      </c>
      <c r="Q24" s="160">
        <v>32814</v>
      </c>
      <c r="R24" s="160">
        <v>0</v>
      </c>
      <c r="S24" s="160">
        <v>0</v>
      </c>
      <c r="T24" s="160">
        <v>0</v>
      </c>
      <c r="U24" s="160">
        <v>0</v>
      </c>
      <c r="V24" s="160">
        <v>0</v>
      </c>
      <c r="W24" s="160">
        <v>0</v>
      </c>
      <c r="X24" s="160">
        <v>0</v>
      </c>
      <c r="Y24" s="160">
        <v>0</v>
      </c>
      <c r="Z24" s="160">
        <v>0</v>
      </c>
      <c r="AA24" s="160">
        <v>0</v>
      </c>
      <c r="AB24" s="160">
        <v>0</v>
      </c>
      <c r="AC24" s="160">
        <v>0</v>
      </c>
      <c r="AD24" s="160">
        <v>0</v>
      </c>
      <c r="AE24" s="160">
        <v>0</v>
      </c>
      <c r="AF24" s="160">
        <v>0</v>
      </c>
      <c r="AG24" s="160">
        <v>0</v>
      </c>
      <c r="AH24" s="160">
        <v>0</v>
      </c>
      <c r="AI24" s="160">
        <v>0</v>
      </c>
      <c r="AJ24" s="160">
        <v>0</v>
      </c>
      <c r="AK24" s="160">
        <v>0</v>
      </c>
      <c r="AL24" s="160">
        <v>250</v>
      </c>
      <c r="AM24" s="160">
        <v>0</v>
      </c>
      <c r="AN24" s="160">
        <v>0</v>
      </c>
      <c r="AO24" s="160">
        <v>0</v>
      </c>
      <c r="AP24" s="160">
        <v>0</v>
      </c>
      <c r="AQ24" s="160">
        <v>0</v>
      </c>
      <c r="AR24" s="160">
        <v>0</v>
      </c>
      <c r="AS24" s="160">
        <v>0</v>
      </c>
      <c r="AT24" s="160">
        <v>0</v>
      </c>
      <c r="AU24" s="160">
        <v>0</v>
      </c>
      <c r="AV24" s="160">
        <v>0</v>
      </c>
      <c r="AW24" s="160">
        <v>0</v>
      </c>
      <c r="AX24" s="160">
        <v>250</v>
      </c>
      <c r="AY24" s="160">
        <v>250</v>
      </c>
      <c r="AZ24" s="160">
        <v>250</v>
      </c>
      <c r="BA24" s="160">
        <v>250</v>
      </c>
      <c r="BB24" s="160">
        <v>250</v>
      </c>
      <c r="BC24"/>
    </row>
    <row r="25" spans="1:55" x14ac:dyDescent="0.3">
      <c r="A25" s="160" t="s">
        <v>889</v>
      </c>
      <c r="B25" s="160">
        <v>0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v>0</v>
      </c>
      <c r="R25" s="160">
        <v>0</v>
      </c>
      <c r="S25" s="160">
        <v>0</v>
      </c>
      <c r="T25" s="160">
        <v>0</v>
      </c>
      <c r="U25" s="160">
        <v>0</v>
      </c>
      <c r="V25" s="160">
        <v>0</v>
      </c>
      <c r="W25" s="160">
        <v>0</v>
      </c>
      <c r="X25" s="160">
        <v>0</v>
      </c>
      <c r="Y25" s="160">
        <v>0</v>
      </c>
      <c r="Z25" s="160">
        <v>0</v>
      </c>
      <c r="AA25" s="160">
        <v>0</v>
      </c>
      <c r="AB25" s="160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0">
        <v>0</v>
      </c>
      <c r="AI25" s="160">
        <v>0</v>
      </c>
      <c r="AJ25" s="160">
        <v>250</v>
      </c>
      <c r="AK25" s="160">
        <v>250</v>
      </c>
      <c r="AL25" s="160">
        <v>0</v>
      </c>
      <c r="AM25" s="160">
        <v>249.75</v>
      </c>
      <c r="AN25" s="160">
        <v>250</v>
      </c>
      <c r="AO25" s="160">
        <v>250</v>
      </c>
      <c r="AP25" s="160">
        <v>250</v>
      </c>
      <c r="AQ25" s="160">
        <v>250</v>
      </c>
      <c r="AR25" s="160">
        <v>250</v>
      </c>
      <c r="AS25" s="160">
        <v>250</v>
      </c>
      <c r="AT25" s="160">
        <v>250</v>
      </c>
      <c r="AU25" s="160">
        <v>250</v>
      </c>
      <c r="AV25" s="160">
        <v>250</v>
      </c>
      <c r="AW25" s="160">
        <v>250</v>
      </c>
      <c r="AX25" s="160">
        <v>0</v>
      </c>
      <c r="AY25" s="160">
        <v>0</v>
      </c>
      <c r="AZ25" s="160">
        <v>0</v>
      </c>
      <c r="BA25" s="160">
        <v>0</v>
      </c>
      <c r="BB25" s="160">
        <v>0</v>
      </c>
      <c r="BC25"/>
    </row>
    <row r="26" spans="1:55" x14ac:dyDescent="0.3">
      <c r="A26" s="160" t="s">
        <v>1245</v>
      </c>
      <c r="B26" s="160">
        <v>0</v>
      </c>
      <c r="C26" s="160">
        <v>0</v>
      </c>
      <c r="D26" s="160">
        <v>29000</v>
      </c>
      <c r="E26" s="160">
        <v>29000</v>
      </c>
      <c r="F26" s="160">
        <v>29000</v>
      </c>
      <c r="G26" s="160">
        <v>0</v>
      </c>
      <c r="H26" s="160">
        <v>0</v>
      </c>
      <c r="I26" s="160">
        <v>0</v>
      </c>
      <c r="J26" s="160">
        <v>0</v>
      </c>
      <c r="K26" s="160">
        <v>0</v>
      </c>
      <c r="L26" s="160">
        <v>0</v>
      </c>
      <c r="M26" s="160">
        <v>0</v>
      </c>
      <c r="N26" s="160">
        <v>0</v>
      </c>
      <c r="O26" s="160">
        <v>0</v>
      </c>
      <c r="P26" s="160">
        <v>0</v>
      </c>
      <c r="Q26" s="160">
        <v>0</v>
      </c>
      <c r="R26" s="160">
        <v>0</v>
      </c>
      <c r="S26" s="160">
        <v>0</v>
      </c>
      <c r="T26" s="160">
        <v>0</v>
      </c>
      <c r="U26" s="160">
        <v>0</v>
      </c>
      <c r="V26" s="160">
        <v>0</v>
      </c>
      <c r="W26" s="160">
        <v>0</v>
      </c>
      <c r="X26" s="160">
        <v>0</v>
      </c>
      <c r="Y26" s="160">
        <v>0</v>
      </c>
      <c r="Z26" s="160">
        <v>0</v>
      </c>
      <c r="AA26" s="160">
        <v>0</v>
      </c>
      <c r="AB26" s="160">
        <v>0</v>
      </c>
      <c r="AC26" s="160">
        <v>0</v>
      </c>
      <c r="AD26" s="160">
        <v>0</v>
      </c>
      <c r="AE26" s="160">
        <v>0</v>
      </c>
      <c r="AF26" s="160">
        <v>0</v>
      </c>
      <c r="AG26" s="160">
        <v>0</v>
      </c>
      <c r="AH26" s="160">
        <v>0</v>
      </c>
      <c r="AI26" s="160">
        <v>0</v>
      </c>
      <c r="AJ26" s="160">
        <v>0</v>
      </c>
      <c r="AK26" s="160">
        <v>0</v>
      </c>
      <c r="AL26" s="160">
        <v>0</v>
      </c>
      <c r="AM26" s="160">
        <v>0</v>
      </c>
      <c r="AN26" s="160">
        <v>0</v>
      </c>
      <c r="AO26" s="160">
        <v>0</v>
      </c>
      <c r="AP26" s="160">
        <v>0</v>
      </c>
      <c r="AQ26" s="160">
        <v>0</v>
      </c>
      <c r="AR26" s="160">
        <v>0</v>
      </c>
      <c r="AS26" s="160">
        <v>0</v>
      </c>
      <c r="AT26" s="160">
        <v>0</v>
      </c>
      <c r="AU26" s="160">
        <v>0</v>
      </c>
      <c r="AV26" s="160">
        <v>0</v>
      </c>
      <c r="AW26" s="160">
        <v>0</v>
      </c>
      <c r="AX26" s="160">
        <v>0</v>
      </c>
      <c r="AY26" s="160">
        <v>0</v>
      </c>
      <c r="AZ26" s="160">
        <v>0</v>
      </c>
      <c r="BA26" s="160">
        <v>0</v>
      </c>
      <c r="BB26" s="160">
        <v>0</v>
      </c>
      <c r="BC26"/>
    </row>
    <row r="27" spans="1:55" x14ac:dyDescent="0.3">
      <c r="A27" s="160" t="s">
        <v>872</v>
      </c>
      <c r="B27" s="160">
        <v>0</v>
      </c>
      <c r="C27" s="160">
        <v>0</v>
      </c>
      <c r="D27" s="160">
        <v>29000</v>
      </c>
      <c r="E27" s="160">
        <v>29000</v>
      </c>
      <c r="F27" s="160">
        <v>29000</v>
      </c>
      <c r="G27" s="160">
        <v>0</v>
      </c>
      <c r="H27" s="160">
        <v>0</v>
      </c>
      <c r="I27" s="160">
        <v>0</v>
      </c>
      <c r="J27" s="160">
        <v>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0</v>
      </c>
      <c r="Q27" s="160">
        <v>0</v>
      </c>
      <c r="R27" s="160">
        <v>0</v>
      </c>
      <c r="S27" s="160">
        <v>0</v>
      </c>
      <c r="T27" s="160">
        <v>0</v>
      </c>
      <c r="U27" s="160">
        <v>0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AA27" s="160">
        <v>0</v>
      </c>
      <c r="AB27" s="160">
        <v>0</v>
      </c>
      <c r="AC27" s="160">
        <v>0</v>
      </c>
      <c r="AD27" s="160">
        <v>0</v>
      </c>
      <c r="AE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K27" s="160">
        <v>0</v>
      </c>
      <c r="AL27" s="160">
        <v>0</v>
      </c>
      <c r="AM27" s="160">
        <v>0</v>
      </c>
      <c r="AN27" s="160">
        <v>0</v>
      </c>
      <c r="AO27" s="160">
        <v>0</v>
      </c>
      <c r="AP27" s="160">
        <v>0</v>
      </c>
      <c r="AQ27" s="160">
        <v>0</v>
      </c>
      <c r="AR27" s="160">
        <v>0</v>
      </c>
      <c r="AS27" s="160">
        <v>0</v>
      </c>
      <c r="AT27" s="160">
        <v>0</v>
      </c>
      <c r="AU27" s="160">
        <v>0</v>
      </c>
      <c r="AV27" s="160">
        <v>0</v>
      </c>
      <c r="AW27" s="160">
        <v>0</v>
      </c>
      <c r="AX27" s="160">
        <v>0</v>
      </c>
      <c r="AY27" s="160">
        <v>0</v>
      </c>
      <c r="AZ27" s="160">
        <v>0</v>
      </c>
      <c r="BA27" s="160">
        <v>0</v>
      </c>
      <c r="BB27" s="160">
        <v>0</v>
      </c>
      <c r="BC27"/>
    </row>
    <row r="28" spans="1:55" x14ac:dyDescent="0.3">
      <c r="A28" s="160" t="s">
        <v>890</v>
      </c>
      <c r="B28" s="160">
        <v>0</v>
      </c>
      <c r="C28" s="160">
        <v>314.3</v>
      </c>
      <c r="D28" s="160">
        <v>314</v>
      </c>
      <c r="E28" s="160">
        <v>314</v>
      </c>
      <c r="F28" s="160">
        <v>314</v>
      </c>
      <c r="G28" s="160">
        <v>0</v>
      </c>
      <c r="H28" s="160">
        <v>0</v>
      </c>
      <c r="I28" s="160">
        <v>0</v>
      </c>
      <c r="J28" s="160">
        <v>0</v>
      </c>
      <c r="K28" s="160">
        <v>0</v>
      </c>
      <c r="L28" s="160">
        <v>0</v>
      </c>
      <c r="M28" s="160">
        <v>0</v>
      </c>
      <c r="N28" s="160">
        <v>0</v>
      </c>
      <c r="O28" s="160">
        <v>0</v>
      </c>
      <c r="P28" s="160">
        <v>0</v>
      </c>
      <c r="Q28" s="160">
        <v>0</v>
      </c>
      <c r="R28" s="160">
        <v>0</v>
      </c>
      <c r="S28" s="160">
        <v>0</v>
      </c>
      <c r="T28" s="160">
        <v>0</v>
      </c>
      <c r="U28" s="160">
        <v>0</v>
      </c>
      <c r="V28" s="160">
        <v>0</v>
      </c>
      <c r="W28" s="160">
        <v>0</v>
      </c>
      <c r="X28" s="160">
        <v>0</v>
      </c>
      <c r="Y28" s="160">
        <v>0</v>
      </c>
      <c r="Z28" s="160">
        <v>0</v>
      </c>
      <c r="AA28" s="160">
        <v>0</v>
      </c>
      <c r="AB28" s="160">
        <v>0</v>
      </c>
      <c r="AC28" s="160">
        <v>0</v>
      </c>
      <c r="AD28" s="160">
        <v>0</v>
      </c>
      <c r="AE28" s="160">
        <v>0</v>
      </c>
      <c r="AF28" s="160">
        <v>0</v>
      </c>
      <c r="AG28" s="160">
        <v>0</v>
      </c>
      <c r="AH28" s="160">
        <v>0</v>
      </c>
      <c r="AI28" s="160">
        <v>0</v>
      </c>
      <c r="AJ28" s="160">
        <v>0</v>
      </c>
      <c r="AK28" s="160">
        <v>0</v>
      </c>
      <c r="AL28" s="160">
        <v>0</v>
      </c>
      <c r="AM28" s="160">
        <v>0</v>
      </c>
      <c r="AN28" s="160">
        <v>0</v>
      </c>
      <c r="AO28" s="160">
        <v>0</v>
      </c>
      <c r="AP28" s="160">
        <v>0</v>
      </c>
      <c r="AQ28" s="160">
        <v>0</v>
      </c>
      <c r="AR28" s="160">
        <v>0</v>
      </c>
      <c r="AS28" s="160">
        <v>0</v>
      </c>
      <c r="AT28" s="160">
        <v>0</v>
      </c>
      <c r="AU28" s="160">
        <v>0</v>
      </c>
      <c r="AV28" s="160">
        <v>0</v>
      </c>
      <c r="AW28" s="160">
        <v>0</v>
      </c>
      <c r="AX28" s="160">
        <v>0</v>
      </c>
      <c r="AY28" s="160">
        <v>0</v>
      </c>
      <c r="AZ28" s="160">
        <v>0</v>
      </c>
      <c r="BA28" s="160">
        <v>0</v>
      </c>
      <c r="BB28" s="160">
        <v>0</v>
      </c>
      <c r="BC28"/>
    </row>
    <row r="29" spans="1:55" x14ac:dyDescent="0.3">
      <c r="A29" s="160" t="s">
        <v>1246</v>
      </c>
      <c r="B29" s="160">
        <v>0</v>
      </c>
      <c r="C29" s="160">
        <v>314.3</v>
      </c>
      <c r="D29" s="160">
        <v>314</v>
      </c>
      <c r="E29" s="160">
        <v>314</v>
      </c>
      <c r="F29" s="160">
        <v>314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  <c r="S29" s="160">
        <v>0</v>
      </c>
      <c r="T29" s="160">
        <v>0</v>
      </c>
      <c r="U29" s="160">
        <v>0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AA29" s="160">
        <v>0</v>
      </c>
      <c r="AB29" s="160">
        <v>0</v>
      </c>
      <c r="AC29" s="160">
        <v>0</v>
      </c>
      <c r="AD29" s="160">
        <v>0</v>
      </c>
      <c r="AE29" s="160">
        <v>0</v>
      </c>
      <c r="AF29" s="160">
        <v>0</v>
      </c>
      <c r="AG29" s="160">
        <v>0</v>
      </c>
      <c r="AH29" s="160">
        <v>0</v>
      </c>
      <c r="AI29" s="160">
        <v>0</v>
      </c>
      <c r="AJ29" s="160">
        <v>0</v>
      </c>
      <c r="AK29" s="160">
        <v>0</v>
      </c>
      <c r="AL29" s="160">
        <v>0</v>
      </c>
      <c r="AM29" s="160">
        <v>0</v>
      </c>
      <c r="AN29" s="160">
        <v>0</v>
      </c>
      <c r="AO29" s="160">
        <v>0</v>
      </c>
      <c r="AP29" s="160">
        <v>0</v>
      </c>
      <c r="AQ29" s="160">
        <v>0</v>
      </c>
      <c r="AR29" s="160">
        <v>0</v>
      </c>
      <c r="AS29" s="160">
        <v>0</v>
      </c>
      <c r="AT29" s="160">
        <v>0</v>
      </c>
      <c r="AU29" s="160">
        <v>0</v>
      </c>
      <c r="AV29" s="160">
        <v>0</v>
      </c>
      <c r="AW29" s="160">
        <v>0</v>
      </c>
      <c r="AX29" s="160">
        <v>0</v>
      </c>
      <c r="AY29" s="160">
        <v>0</v>
      </c>
      <c r="AZ29" s="160">
        <v>0</v>
      </c>
      <c r="BA29" s="160">
        <v>0</v>
      </c>
      <c r="BB29" s="160">
        <v>0</v>
      </c>
      <c r="BC29"/>
    </row>
    <row r="30" spans="1:55" x14ac:dyDescent="0.3">
      <c r="A30" s="160" t="s">
        <v>892</v>
      </c>
      <c r="B30" s="160">
        <v>68098</v>
      </c>
      <c r="C30" s="160">
        <v>68803.92</v>
      </c>
      <c r="D30" s="160">
        <v>69169</v>
      </c>
      <c r="E30" s="160">
        <v>70165</v>
      </c>
      <c r="F30" s="160">
        <v>0</v>
      </c>
      <c r="G30" s="160">
        <v>0</v>
      </c>
      <c r="H30" s="160">
        <v>0</v>
      </c>
      <c r="I30" s="160">
        <v>0</v>
      </c>
      <c r="J30" s="160">
        <v>0</v>
      </c>
      <c r="K30" s="160">
        <v>0</v>
      </c>
      <c r="L30" s="160">
        <v>0</v>
      </c>
      <c r="M30" s="160">
        <v>0</v>
      </c>
      <c r="N30" s="160">
        <v>0</v>
      </c>
      <c r="O30" s="160">
        <v>0</v>
      </c>
      <c r="P30" s="160">
        <v>0</v>
      </c>
      <c r="Q30" s="160">
        <v>0</v>
      </c>
      <c r="R30" s="160">
        <v>0</v>
      </c>
      <c r="S30" s="160">
        <v>0</v>
      </c>
      <c r="T30" s="160">
        <v>0</v>
      </c>
      <c r="U30" s="160">
        <v>0</v>
      </c>
      <c r="V30" s="160">
        <v>0</v>
      </c>
      <c r="W30" s="160">
        <v>0</v>
      </c>
      <c r="X30" s="160">
        <v>0</v>
      </c>
      <c r="Y30" s="160">
        <v>0</v>
      </c>
      <c r="Z30" s="160">
        <v>0</v>
      </c>
      <c r="AA30" s="160">
        <v>0</v>
      </c>
      <c r="AB30" s="160">
        <v>0</v>
      </c>
      <c r="AC30" s="160">
        <v>0</v>
      </c>
      <c r="AD30" s="160">
        <v>0</v>
      </c>
      <c r="AE30" s="160">
        <v>0</v>
      </c>
      <c r="AF30" s="160">
        <v>0</v>
      </c>
      <c r="AG30" s="160">
        <v>0</v>
      </c>
      <c r="AH30" s="160">
        <v>0</v>
      </c>
      <c r="AI30" s="160">
        <v>0</v>
      </c>
      <c r="AJ30" s="160">
        <v>0</v>
      </c>
      <c r="AK30" s="160">
        <v>0</v>
      </c>
      <c r="AL30" s="160">
        <v>0</v>
      </c>
      <c r="AM30" s="160">
        <v>0</v>
      </c>
      <c r="AN30" s="160">
        <v>0</v>
      </c>
      <c r="AO30" s="160">
        <v>0</v>
      </c>
      <c r="AP30" s="160">
        <v>0</v>
      </c>
      <c r="AQ30" s="160">
        <v>0</v>
      </c>
      <c r="AR30" s="160">
        <v>0</v>
      </c>
      <c r="AS30" s="160">
        <v>0</v>
      </c>
      <c r="AT30" s="160">
        <v>0</v>
      </c>
      <c r="AU30" s="160">
        <v>0</v>
      </c>
      <c r="AV30" s="160">
        <v>0</v>
      </c>
      <c r="AW30" s="160">
        <v>0</v>
      </c>
      <c r="AX30" s="160">
        <v>0</v>
      </c>
      <c r="AY30" s="160">
        <v>0</v>
      </c>
      <c r="AZ30" s="160">
        <v>0</v>
      </c>
      <c r="BA30" s="160">
        <v>0</v>
      </c>
      <c r="BB30" s="160">
        <v>0</v>
      </c>
      <c r="BC30"/>
    </row>
    <row r="31" spans="1:55" x14ac:dyDescent="0.3">
      <c r="A31" s="160" t="s">
        <v>893</v>
      </c>
      <c r="B31" s="160">
        <v>5734649</v>
      </c>
      <c r="C31" s="160">
        <v>5810619.5899999999</v>
      </c>
      <c r="D31" s="160">
        <v>5917950</v>
      </c>
      <c r="E31" s="160">
        <v>5938347</v>
      </c>
      <c r="F31" s="160">
        <v>6011261</v>
      </c>
      <c r="G31" s="160">
        <v>6028873.9299999997</v>
      </c>
      <c r="H31" s="160">
        <v>5973746</v>
      </c>
      <c r="I31" s="160">
        <v>5779889</v>
      </c>
      <c r="J31" s="160">
        <v>5584373</v>
      </c>
      <c r="K31" s="160">
        <v>5479423.1900000004</v>
      </c>
      <c r="L31" s="160">
        <v>5346162</v>
      </c>
      <c r="M31" s="160">
        <v>4988150</v>
      </c>
      <c r="N31" s="160">
        <v>4914594</v>
      </c>
      <c r="O31" s="160">
        <v>4806714.53</v>
      </c>
      <c r="P31" s="160">
        <v>4567741</v>
      </c>
      <c r="Q31" s="160">
        <v>4275326</v>
      </c>
      <c r="R31" s="160">
        <v>3955882</v>
      </c>
      <c r="S31" s="160">
        <v>3837414</v>
      </c>
      <c r="T31" s="160">
        <v>3577884</v>
      </c>
      <c r="U31" s="160">
        <v>3417198</v>
      </c>
      <c r="V31" s="160">
        <v>3179736</v>
      </c>
      <c r="W31" s="160">
        <v>3073587</v>
      </c>
      <c r="X31" s="160">
        <v>3029604</v>
      </c>
      <c r="Y31" s="160">
        <v>3000350</v>
      </c>
      <c r="Z31" s="160">
        <v>2980124</v>
      </c>
      <c r="AA31" s="160">
        <v>2999199</v>
      </c>
      <c r="AB31" s="160">
        <v>3005157</v>
      </c>
      <c r="AC31" s="160">
        <v>2993408</v>
      </c>
      <c r="AD31" s="160">
        <v>2957678</v>
      </c>
      <c r="AE31" s="160">
        <v>2942094</v>
      </c>
      <c r="AF31" s="160">
        <v>2848572</v>
      </c>
      <c r="AG31" s="160">
        <v>2810393</v>
      </c>
      <c r="AH31" s="160">
        <v>2762346</v>
      </c>
      <c r="AI31" s="160">
        <v>2700851.48</v>
      </c>
      <c r="AJ31" s="160">
        <v>2583815</v>
      </c>
      <c r="AK31" s="160">
        <v>2552913</v>
      </c>
      <c r="AL31" s="160">
        <v>2540261</v>
      </c>
      <c r="AM31" s="160">
        <v>2513718.85</v>
      </c>
      <c r="AN31" s="160">
        <v>2469809</v>
      </c>
      <c r="AO31" s="160">
        <v>2354825</v>
      </c>
      <c r="AP31" s="160">
        <v>2157600</v>
      </c>
      <c r="AQ31" s="160">
        <v>2075051</v>
      </c>
      <c r="AR31" s="160">
        <v>2104688</v>
      </c>
      <c r="AS31" s="160">
        <v>2053714</v>
      </c>
      <c r="AT31" s="160">
        <v>1971845</v>
      </c>
      <c r="AU31" s="160">
        <v>1980879</v>
      </c>
      <c r="AV31" s="160">
        <v>1958789</v>
      </c>
      <c r="AW31" s="160">
        <v>1979850</v>
      </c>
      <c r="AX31" s="160">
        <v>2032937</v>
      </c>
      <c r="AY31" s="160">
        <v>2096531</v>
      </c>
      <c r="AZ31" s="160">
        <v>2140651</v>
      </c>
      <c r="BA31" s="160">
        <v>2191677</v>
      </c>
      <c r="BB31" s="160">
        <v>2245129</v>
      </c>
      <c r="BC31"/>
    </row>
    <row r="32" spans="1:55" x14ac:dyDescent="0.3">
      <c r="A32" s="160" t="s">
        <v>894</v>
      </c>
      <c r="B32" s="160">
        <v>516050</v>
      </c>
      <c r="C32" s="160">
        <v>0</v>
      </c>
      <c r="D32" s="160">
        <v>0</v>
      </c>
      <c r="E32" s="160">
        <v>0</v>
      </c>
      <c r="F32" s="160">
        <v>0</v>
      </c>
      <c r="G32" s="160">
        <v>0</v>
      </c>
      <c r="H32" s="160">
        <v>0</v>
      </c>
      <c r="I32" s="160">
        <v>0</v>
      </c>
      <c r="J32" s="160">
        <v>0</v>
      </c>
      <c r="K32" s="160">
        <v>0</v>
      </c>
      <c r="L32" s="160">
        <v>0</v>
      </c>
      <c r="M32" s="160">
        <v>0</v>
      </c>
      <c r="N32" s="160">
        <v>0</v>
      </c>
      <c r="O32" s="160">
        <v>0</v>
      </c>
      <c r="P32" s="160">
        <v>0</v>
      </c>
      <c r="Q32" s="160">
        <v>0</v>
      </c>
      <c r="R32" s="160">
        <v>0</v>
      </c>
      <c r="S32" s="160">
        <v>0</v>
      </c>
      <c r="T32" s="160">
        <v>0</v>
      </c>
      <c r="U32" s="160">
        <v>0</v>
      </c>
      <c r="V32" s="160">
        <v>0</v>
      </c>
      <c r="W32" s="160">
        <v>0</v>
      </c>
      <c r="X32" s="160">
        <v>0</v>
      </c>
      <c r="Y32" s="160">
        <v>0</v>
      </c>
      <c r="Z32" s="160">
        <v>0</v>
      </c>
      <c r="AA32" s="160">
        <v>0</v>
      </c>
      <c r="AB32" s="160">
        <v>0</v>
      </c>
      <c r="AC32" s="160">
        <v>0</v>
      </c>
      <c r="AD32" s="160">
        <v>0</v>
      </c>
      <c r="AE32" s="160">
        <v>0</v>
      </c>
      <c r="AF32" s="160">
        <v>0</v>
      </c>
      <c r="AG32" s="160">
        <v>0</v>
      </c>
      <c r="AH32" s="160">
        <v>0</v>
      </c>
      <c r="AI32" s="160">
        <v>0</v>
      </c>
      <c r="AJ32" s="160">
        <v>0</v>
      </c>
      <c r="AK32" s="160">
        <v>0</v>
      </c>
      <c r="AL32" s="160">
        <v>0</v>
      </c>
      <c r="AM32" s="160">
        <v>0</v>
      </c>
      <c r="AN32" s="160">
        <v>0</v>
      </c>
      <c r="AO32" s="160">
        <v>0</v>
      </c>
      <c r="AP32" s="160">
        <v>0</v>
      </c>
      <c r="AQ32" s="160">
        <v>0</v>
      </c>
      <c r="AR32" s="160">
        <v>0</v>
      </c>
      <c r="AS32" s="160">
        <v>0</v>
      </c>
      <c r="AT32" s="160">
        <v>0</v>
      </c>
      <c r="AU32" s="160">
        <v>0</v>
      </c>
      <c r="AV32" s="160">
        <v>0</v>
      </c>
      <c r="AW32" s="160">
        <v>0</v>
      </c>
      <c r="AX32" s="160">
        <v>0</v>
      </c>
      <c r="AY32" s="160">
        <v>0</v>
      </c>
      <c r="AZ32" s="160">
        <v>0</v>
      </c>
      <c r="BA32" s="160">
        <v>0</v>
      </c>
      <c r="BB32" s="160">
        <v>0</v>
      </c>
      <c r="BC32"/>
    </row>
    <row r="33" spans="1:55" x14ac:dyDescent="0.3">
      <c r="A33" s="160" t="s">
        <v>895</v>
      </c>
      <c r="B33" s="160">
        <v>13142</v>
      </c>
      <c r="C33" s="160">
        <v>12716.39</v>
      </c>
      <c r="D33" s="160">
        <v>14501</v>
      </c>
      <c r="E33" s="160">
        <v>16360</v>
      </c>
      <c r="F33" s="160">
        <v>18245</v>
      </c>
      <c r="G33" s="160">
        <v>17687.77</v>
      </c>
      <c r="H33" s="160">
        <v>18719</v>
      </c>
      <c r="I33" s="160">
        <v>19318</v>
      </c>
      <c r="J33" s="160">
        <v>19097</v>
      </c>
      <c r="K33" s="160">
        <v>27230.639999999999</v>
      </c>
      <c r="L33" s="160">
        <v>25190</v>
      </c>
      <c r="M33" s="160">
        <v>24628</v>
      </c>
      <c r="N33" s="160">
        <v>26438</v>
      </c>
      <c r="O33" s="160">
        <v>25844.17</v>
      </c>
      <c r="P33" s="160">
        <v>27631</v>
      </c>
      <c r="Q33" s="160">
        <v>26626</v>
      </c>
      <c r="R33" s="160">
        <v>19525</v>
      </c>
      <c r="S33" s="160">
        <v>17547</v>
      </c>
      <c r="T33" s="160">
        <v>19041</v>
      </c>
      <c r="U33" s="160">
        <v>20829</v>
      </c>
      <c r="V33" s="160">
        <v>22509</v>
      </c>
      <c r="W33" s="160">
        <v>21491</v>
      </c>
      <c r="X33" s="160">
        <v>20785</v>
      </c>
      <c r="Y33" s="160">
        <v>18820</v>
      </c>
      <c r="Z33" s="160">
        <v>14762</v>
      </c>
      <c r="AA33" s="160">
        <v>15424</v>
      </c>
      <c r="AB33" s="160">
        <v>15824</v>
      </c>
      <c r="AC33" s="160">
        <v>13944</v>
      </c>
      <c r="AD33" s="160">
        <v>14616</v>
      </c>
      <c r="AE33" s="160">
        <v>14877</v>
      </c>
      <c r="AF33" s="160">
        <v>15202</v>
      </c>
      <c r="AG33" s="160">
        <v>16310</v>
      </c>
      <c r="AH33" s="160">
        <v>15117</v>
      </c>
      <c r="AI33" s="160">
        <v>7121.17</v>
      </c>
      <c r="AJ33" s="160">
        <v>7761</v>
      </c>
      <c r="AK33" s="160">
        <v>8305</v>
      </c>
      <c r="AL33" s="160">
        <v>8865</v>
      </c>
      <c r="AM33" s="160">
        <v>8824.7199999999993</v>
      </c>
      <c r="AN33" s="160">
        <v>7736</v>
      </c>
      <c r="AO33" s="160">
        <v>6367</v>
      </c>
      <c r="AP33" s="160">
        <v>5806</v>
      </c>
      <c r="AQ33" s="160">
        <v>6488</v>
      </c>
      <c r="AR33" s="160">
        <v>7155</v>
      </c>
      <c r="AS33" s="160">
        <v>7822</v>
      </c>
      <c r="AT33" s="160">
        <v>8482</v>
      </c>
      <c r="AU33" s="160">
        <v>9134</v>
      </c>
      <c r="AV33" s="160">
        <v>8082</v>
      </c>
      <c r="AW33" s="160">
        <v>3182</v>
      </c>
      <c r="AX33" s="160">
        <v>111499</v>
      </c>
      <c r="AY33" s="160">
        <v>103624</v>
      </c>
      <c r="AZ33" s="160">
        <v>103623</v>
      </c>
      <c r="BA33" s="160">
        <v>103623</v>
      </c>
      <c r="BB33" s="160">
        <v>103623</v>
      </c>
      <c r="BC33"/>
    </row>
    <row r="34" spans="1:55" x14ac:dyDescent="0.3">
      <c r="A34" s="160" t="s">
        <v>896</v>
      </c>
      <c r="B34" s="160">
        <v>13142</v>
      </c>
      <c r="C34" s="160">
        <v>12716.39</v>
      </c>
      <c r="D34" s="160">
        <v>14501</v>
      </c>
      <c r="E34" s="160">
        <v>16360</v>
      </c>
      <c r="F34" s="160">
        <v>18245</v>
      </c>
      <c r="G34" s="160">
        <v>17687.77</v>
      </c>
      <c r="H34" s="160">
        <v>18719</v>
      </c>
      <c r="I34" s="160">
        <v>19318</v>
      </c>
      <c r="J34" s="160">
        <v>19097</v>
      </c>
      <c r="K34" s="160">
        <v>27230.639999999999</v>
      </c>
      <c r="L34" s="160">
        <v>25190</v>
      </c>
      <c r="M34" s="160">
        <v>24628</v>
      </c>
      <c r="N34" s="160">
        <v>26438</v>
      </c>
      <c r="O34" s="160">
        <v>25844.17</v>
      </c>
      <c r="P34" s="160">
        <v>27631</v>
      </c>
      <c r="Q34" s="160">
        <v>26626</v>
      </c>
      <c r="R34" s="160">
        <v>19525</v>
      </c>
      <c r="S34" s="160">
        <v>17547</v>
      </c>
      <c r="T34" s="160">
        <v>19041</v>
      </c>
      <c r="U34" s="160">
        <v>20829</v>
      </c>
      <c r="V34" s="160">
        <v>22509</v>
      </c>
      <c r="W34" s="160">
        <v>21491</v>
      </c>
      <c r="X34" s="160">
        <v>20785</v>
      </c>
      <c r="Y34" s="160">
        <v>18820</v>
      </c>
      <c r="Z34" s="160">
        <v>14762</v>
      </c>
      <c r="AA34" s="160">
        <v>15424</v>
      </c>
      <c r="AB34" s="160">
        <v>15824</v>
      </c>
      <c r="AC34" s="160">
        <v>13944</v>
      </c>
      <c r="AD34" s="160">
        <v>14616</v>
      </c>
      <c r="AE34" s="160">
        <v>14877</v>
      </c>
      <c r="AF34" s="160">
        <v>15202</v>
      </c>
      <c r="AG34" s="160">
        <v>16310</v>
      </c>
      <c r="AH34" s="160">
        <v>15117</v>
      </c>
      <c r="AI34" s="160">
        <v>7121.17</v>
      </c>
      <c r="AJ34" s="160">
        <v>7761</v>
      </c>
      <c r="AK34" s="160">
        <v>8305</v>
      </c>
      <c r="AL34" s="160">
        <v>8865</v>
      </c>
      <c r="AM34" s="160">
        <v>8824.7199999999993</v>
      </c>
      <c r="AN34" s="160">
        <v>7736</v>
      </c>
      <c r="AO34" s="160">
        <v>6367</v>
      </c>
      <c r="AP34" s="160">
        <v>5806</v>
      </c>
      <c r="AQ34" s="160">
        <v>6488</v>
      </c>
      <c r="AR34" s="160">
        <v>7155</v>
      </c>
      <c r="AS34" s="160">
        <v>7822</v>
      </c>
      <c r="AT34" s="160">
        <v>8482</v>
      </c>
      <c r="AU34" s="160">
        <v>9134</v>
      </c>
      <c r="AV34" s="160">
        <v>8082</v>
      </c>
      <c r="AW34" s="160">
        <v>3182</v>
      </c>
      <c r="AX34" s="160">
        <v>111499</v>
      </c>
      <c r="AY34" s="160">
        <v>103624</v>
      </c>
      <c r="AZ34" s="160">
        <v>103623</v>
      </c>
      <c r="BA34" s="160">
        <v>103623</v>
      </c>
      <c r="BB34" s="160">
        <v>103623</v>
      </c>
      <c r="BC34"/>
    </row>
    <row r="35" spans="1:55" x14ac:dyDescent="0.3">
      <c r="A35" s="160" t="s">
        <v>897</v>
      </c>
      <c r="B35" s="160">
        <v>0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v>0</v>
      </c>
      <c r="R35" s="160">
        <v>0</v>
      </c>
      <c r="S35" s="160">
        <v>0</v>
      </c>
      <c r="T35" s="160">
        <v>0</v>
      </c>
      <c r="U35" s="160">
        <v>0</v>
      </c>
      <c r="V35" s="160">
        <v>0</v>
      </c>
      <c r="W35" s="160">
        <v>0</v>
      </c>
      <c r="X35" s="160">
        <v>0</v>
      </c>
      <c r="Y35" s="160">
        <v>0</v>
      </c>
      <c r="Z35" s="160">
        <v>0</v>
      </c>
      <c r="AA35" s="160">
        <v>0</v>
      </c>
      <c r="AB35" s="160">
        <v>0</v>
      </c>
      <c r="AC35" s="160">
        <v>0</v>
      </c>
      <c r="AD35" s="160">
        <v>103624</v>
      </c>
      <c r="AE35" s="160">
        <v>103624</v>
      </c>
      <c r="AF35" s="160">
        <v>103624</v>
      </c>
      <c r="AG35" s="160">
        <v>103624</v>
      </c>
      <c r="AH35" s="160">
        <v>103624</v>
      </c>
      <c r="AI35" s="160">
        <v>103623.83</v>
      </c>
      <c r="AJ35" s="160">
        <v>103624</v>
      </c>
      <c r="AK35" s="160">
        <v>103624</v>
      </c>
      <c r="AL35" s="160">
        <v>103624</v>
      </c>
      <c r="AM35" s="160">
        <v>103623.83</v>
      </c>
      <c r="AN35" s="160">
        <v>103624</v>
      </c>
      <c r="AO35" s="160">
        <v>103624</v>
      </c>
      <c r="AP35" s="160">
        <v>103624</v>
      </c>
      <c r="AQ35" s="160">
        <v>103624</v>
      </c>
      <c r="AR35" s="160">
        <v>103624</v>
      </c>
      <c r="AS35" s="160">
        <v>103624</v>
      </c>
      <c r="AT35" s="160">
        <v>103624</v>
      </c>
      <c r="AU35" s="160">
        <v>103624</v>
      </c>
      <c r="AV35" s="160">
        <v>103623</v>
      </c>
      <c r="AW35" s="160">
        <v>103623</v>
      </c>
      <c r="AX35" s="160">
        <v>0</v>
      </c>
      <c r="AY35" s="160">
        <v>0</v>
      </c>
      <c r="AZ35" s="160">
        <v>0</v>
      </c>
      <c r="BA35" s="160">
        <v>0</v>
      </c>
      <c r="BB35" s="160">
        <v>0</v>
      </c>
      <c r="BC35"/>
    </row>
    <row r="36" spans="1:55" x14ac:dyDescent="0.3">
      <c r="A36" s="160" t="s">
        <v>898</v>
      </c>
      <c r="B36" s="160">
        <v>48025</v>
      </c>
      <c r="C36" s="160">
        <v>48598.99</v>
      </c>
      <c r="D36" s="160">
        <v>50598</v>
      </c>
      <c r="E36" s="160">
        <v>55355</v>
      </c>
      <c r="F36" s="160">
        <v>59656</v>
      </c>
      <c r="G36" s="160">
        <v>35727.449999999997</v>
      </c>
      <c r="H36" s="160">
        <v>43476</v>
      </c>
      <c r="I36" s="160">
        <v>55019</v>
      </c>
      <c r="J36" s="160">
        <v>58515</v>
      </c>
      <c r="K36" s="160">
        <v>67547.45</v>
      </c>
      <c r="L36" s="160">
        <v>23083</v>
      </c>
      <c r="M36" s="160">
        <v>24579</v>
      </c>
      <c r="N36" s="160">
        <v>28128</v>
      </c>
      <c r="O36" s="160">
        <v>29069.85</v>
      </c>
      <c r="P36" s="160">
        <v>27444</v>
      </c>
      <c r="Q36" s="160">
        <v>26354</v>
      </c>
      <c r="R36" s="160">
        <v>24210</v>
      </c>
      <c r="S36" s="160">
        <v>20861</v>
      </c>
      <c r="T36" s="160">
        <v>28352</v>
      </c>
      <c r="U36" s="160">
        <v>31277</v>
      </c>
      <c r="V36" s="160">
        <v>27740</v>
      </c>
      <c r="W36" s="160">
        <v>22128</v>
      </c>
      <c r="X36" s="160">
        <v>28507</v>
      </c>
      <c r="Y36" s="160">
        <v>31508</v>
      </c>
      <c r="Z36" s="160">
        <v>33253</v>
      </c>
      <c r="AA36" s="160">
        <v>22290</v>
      </c>
      <c r="AB36" s="160">
        <v>69210</v>
      </c>
      <c r="AC36" s="160">
        <v>98166</v>
      </c>
      <c r="AD36" s="160">
        <v>114523</v>
      </c>
      <c r="AE36" s="160">
        <v>127336</v>
      </c>
      <c r="AF36" s="160">
        <v>140598</v>
      </c>
      <c r="AG36" s="160">
        <v>135992</v>
      </c>
      <c r="AH36" s="160">
        <v>126666</v>
      </c>
      <c r="AI36" s="160">
        <v>0</v>
      </c>
      <c r="AJ36" s="160">
        <v>0</v>
      </c>
      <c r="AK36" s="160">
        <v>0</v>
      </c>
      <c r="AL36" s="160">
        <v>0</v>
      </c>
      <c r="AM36" s="160">
        <v>0</v>
      </c>
      <c r="AN36" s="160">
        <v>0</v>
      </c>
      <c r="AO36" s="160">
        <v>0</v>
      </c>
      <c r="AP36" s="160">
        <v>0</v>
      </c>
      <c r="AQ36" s="160">
        <v>0</v>
      </c>
      <c r="AR36" s="160">
        <v>0</v>
      </c>
      <c r="AS36" s="160">
        <v>0</v>
      </c>
      <c r="AT36" s="160">
        <v>0</v>
      </c>
      <c r="AU36" s="160">
        <v>0</v>
      </c>
      <c r="AV36" s="160">
        <v>0</v>
      </c>
      <c r="AW36" s="160">
        <v>0</v>
      </c>
      <c r="AX36" s="160">
        <v>0</v>
      </c>
      <c r="AY36" s="160">
        <v>0</v>
      </c>
      <c r="AZ36" s="160">
        <v>0</v>
      </c>
      <c r="BA36" s="160">
        <v>0</v>
      </c>
      <c r="BB36" s="160">
        <v>0</v>
      </c>
      <c r="BC36"/>
    </row>
    <row r="37" spans="1:55" x14ac:dyDescent="0.3">
      <c r="A37" s="160" t="s">
        <v>899</v>
      </c>
      <c r="B37" s="160">
        <v>12713</v>
      </c>
      <c r="C37" s="160">
        <v>549719.5</v>
      </c>
      <c r="D37" s="160">
        <v>573144</v>
      </c>
      <c r="E37" s="160">
        <v>599141</v>
      </c>
      <c r="F37" s="160">
        <v>634755</v>
      </c>
      <c r="G37" s="160">
        <v>18453.07</v>
      </c>
      <c r="H37" s="160">
        <v>18179</v>
      </c>
      <c r="I37" s="160">
        <v>18374</v>
      </c>
      <c r="J37" s="160">
        <v>17272</v>
      </c>
      <c r="K37" s="160">
        <v>17339.13</v>
      </c>
      <c r="L37" s="160">
        <v>19399</v>
      </c>
      <c r="M37" s="160">
        <v>19377</v>
      </c>
      <c r="N37" s="160">
        <v>20038</v>
      </c>
      <c r="O37" s="160">
        <v>21567.7</v>
      </c>
      <c r="P37" s="160">
        <v>23340</v>
      </c>
      <c r="Q37" s="160">
        <v>23074</v>
      </c>
      <c r="R37" s="160">
        <v>20029</v>
      </c>
      <c r="S37" s="160">
        <v>20627</v>
      </c>
      <c r="T37" s="160">
        <v>26573</v>
      </c>
      <c r="U37" s="160">
        <v>24680</v>
      </c>
      <c r="V37" s="160">
        <v>25403</v>
      </c>
      <c r="W37" s="160">
        <v>25174</v>
      </c>
      <c r="X37" s="160">
        <v>20517</v>
      </c>
      <c r="Y37" s="160">
        <v>18314</v>
      </c>
      <c r="Z37" s="160">
        <v>17572</v>
      </c>
      <c r="AA37" s="160">
        <v>45102</v>
      </c>
      <c r="AB37" s="160">
        <v>47087</v>
      </c>
      <c r="AC37" s="160">
        <v>48274</v>
      </c>
      <c r="AD37" s="160">
        <v>45907</v>
      </c>
      <c r="AE37" s="160">
        <v>37619</v>
      </c>
      <c r="AF37" s="160">
        <v>38344</v>
      </c>
      <c r="AG37" s="160">
        <v>43594</v>
      </c>
      <c r="AH37" s="160">
        <v>39922</v>
      </c>
      <c r="AI37" s="160">
        <v>36515.47</v>
      </c>
      <c r="AJ37" s="160">
        <v>38908</v>
      </c>
      <c r="AK37" s="160">
        <v>38733</v>
      </c>
      <c r="AL37" s="160">
        <v>41861</v>
      </c>
      <c r="AM37" s="160">
        <v>38605.71</v>
      </c>
      <c r="AN37" s="160">
        <v>33966</v>
      </c>
      <c r="AO37" s="160">
        <v>35991</v>
      </c>
      <c r="AP37" s="160">
        <v>34020</v>
      </c>
      <c r="AQ37" s="160">
        <v>32856</v>
      </c>
      <c r="AR37" s="160">
        <v>33699</v>
      </c>
      <c r="AS37" s="160">
        <v>34204</v>
      </c>
      <c r="AT37" s="160">
        <v>33791</v>
      </c>
      <c r="AU37" s="160">
        <v>31421</v>
      </c>
      <c r="AV37" s="160">
        <v>28532</v>
      </c>
      <c r="AW37" s="160">
        <v>47009</v>
      </c>
      <c r="AX37" s="160">
        <v>38900</v>
      </c>
      <c r="AY37" s="160">
        <v>45633</v>
      </c>
      <c r="AZ37" s="160">
        <v>47790</v>
      </c>
      <c r="BA37" s="160">
        <v>50018</v>
      </c>
      <c r="BB37" s="160">
        <v>48595</v>
      </c>
      <c r="BC37"/>
    </row>
    <row r="38" spans="1:55" x14ac:dyDescent="0.3">
      <c r="A38" s="160" t="s">
        <v>900</v>
      </c>
      <c r="B38" s="160">
        <v>12713</v>
      </c>
      <c r="C38" s="160">
        <v>549719.5</v>
      </c>
      <c r="D38" s="160">
        <v>573144</v>
      </c>
      <c r="E38" s="160">
        <v>599141</v>
      </c>
      <c r="F38" s="160">
        <v>634755</v>
      </c>
      <c r="G38" s="160">
        <v>18453.07</v>
      </c>
      <c r="H38" s="160">
        <v>18179</v>
      </c>
      <c r="I38" s="160">
        <v>18374</v>
      </c>
      <c r="J38" s="160">
        <v>17272</v>
      </c>
      <c r="K38" s="160">
        <v>17339.13</v>
      </c>
      <c r="L38" s="160">
        <v>19399</v>
      </c>
      <c r="M38" s="160">
        <v>19377</v>
      </c>
      <c r="N38" s="160">
        <v>20038</v>
      </c>
      <c r="O38" s="160">
        <v>21567.7</v>
      </c>
      <c r="P38" s="160">
        <v>23340</v>
      </c>
      <c r="Q38" s="160">
        <v>23074</v>
      </c>
      <c r="R38" s="160">
        <v>20029</v>
      </c>
      <c r="S38" s="160">
        <v>20627</v>
      </c>
      <c r="T38" s="160">
        <v>26573</v>
      </c>
      <c r="U38" s="160">
        <v>24680</v>
      </c>
      <c r="V38" s="160">
        <v>25403</v>
      </c>
      <c r="W38" s="160">
        <v>25174</v>
      </c>
      <c r="X38" s="160">
        <v>20517</v>
      </c>
      <c r="Y38" s="160">
        <v>18314</v>
      </c>
      <c r="Z38" s="160">
        <v>17572</v>
      </c>
      <c r="AA38" s="160">
        <v>45102</v>
      </c>
      <c r="AB38" s="160">
        <v>47087</v>
      </c>
      <c r="AC38" s="160">
        <v>48274</v>
      </c>
      <c r="AD38" s="160">
        <v>45907</v>
      </c>
      <c r="AE38" s="160">
        <v>37619</v>
      </c>
      <c r="AF38" s="160">
        <v>38344</v>
      </c>
      <c r="AG38" s="160">
        <v>43594</v>
      </c>
      <c r="AH38" s="160">
        <v>39922</v>
      </c>
      <c r="AI38" s="160">
        <v>36515.47</v>
      </c>
      <c r="AJ38" s="160">
        <v>38908</v>
      </c>
      <c r="AK38" s="160">
        <v>38733</v>
      </c>
      <c r="AL38" s="160">
        <v>41861</v>
      </c>
      <c r="AM38" s="160">
        <v>38605.71</v>
      </c>
      <c r="AN38" s="160">
        <v>33966</v>
      </c>
      <c r="AO38" s="160">
        <v>35991</v>
      </c>
      <c r="AP38" s="160">
        <v>34020</v>
      </c>
      <c r="AQ38" s="160">
        <v>32856</v>
      </c>
      <c r="AR38" s="160">
        <v>33699</v>
      </c>
      <c r="AS38" s="160">
        <v>34204</v>
      </c>
      <c r="AT38" s="160">
        <v>33791</v>
      </c>
      <c r="AU38" s="160">
        <v>31421</v>
      </c>
      <c r="AV38" s="160">
        <v>28532</v>
      </c>
      <c r="AW38" s="160">
        <v>47009</v>
      </c>
      <c r="AX38" s="160">
        <v>38900</v>
      </c>
      <c r="AY38" s="160">
        <v>45633</v>
      </c>
      <c r="AZ38" s="160">
        <v>47790</v>
      </c>
      <c r="BA38" s="160">
        <v>50018</v>
      </c>
      <c r="BB38" s="160">
        <v>48595</v>
      </c>
      <c r="BC38"/>
    </row>
    <row r="39" spans="1:55" x14ac:dyDescent="0.3">
      <c r="A39" s="160" t="s">
        <v>901</v>
      </c>
      <c r="B39" s="160">
        <v>6392991</v>
      </c>
      <c r="C39" s="160">
        <v>6490772.6900000004</v>
      </c>
      <c r="D39" s="160">
        <v>6654676</v>
      </c>
      <c r="E39" s="160">
        <v>6708682</v>
      </c>
      <c r="F39" s="160">
        <v>6753231</v>
      </c>
      <c r="G39" s="160">
        <v>6101056.5199999996</v>
      </c>
      <c r="H39" s="160">
        <v>6083434</v>
      </c>
      <c r="I39" s="160">
        <v>5902914</v>
      </c>
      <c r="J39" s="160">
        <v>5709571</v>
      </c>
      <c r="K39" s="160">
        <v>5620854.71</v>
      </c>
      <c r="L39" s="160">
        <v>5443148</v>
      </c>
      <c r="M39" s="160">
        <v>5086048</v>
      </c>
      <c r="N39" s="160">
        <v>5018512</v>
      </c>
      <c r="O39" s="160">
        <v>4916010.55</v>
      </c>
      <c r="P39" s="160">
        <v>4678970</v>
      </c>
      <c r="Q39" s="160">
        <v>4384194</v>
      </c>
      <c r="R39" s="160">
        <v>4019646</v>
      </c>
      <c r="S39" s="160">
        <v>3896449</v>
      </c>
      <c r="T39" s="160">
        <v>3651850</v>
      </c>
      <c r="U39" s="160">
        <v>3493984</v>
      </c>
      <c r="V39" s="160">
        <v>3255388</v>
      </c>
      <c r="W39" s="160">
        <v>3142380</v>
      </c>
      <c r="X39" s="160">
        <v>3099413</v>
      </c>
      <c r="Y39" s="160">
        <v>3068992</v>
      </c>
      <c r="Z39" s="160">
        <v>3045711</v>
      </c>
      <c r="AA39" s="160">
        <v>3082015</v>
      </c>
      <c r="AB39" s="160">
        <v>3137278</v>
      </c>
      <c r="AC39" s="160">
        <v>3153792</v>
      </c>
      <c r="AD39" s="160">
        <v>3236348</v>
      </c>
      <c r="AE39" s="160">
        <v>3225550</v>
      </c>
      <c r="AF39" s="160">
        <v>3146340</v>
      </c>
      <c r="AG39" s="160">
        <v>3109913</v>
      </c>
      <c r="AH39" s="160">
        <v>3047675</v>
      </c>
      <c r="AI39" s="160">
        <v>2848111.94</v>
      </c>
      <c r="AJ39" s="160">
        <v>2734358</v>
      </c>
      <c r="AK39" s="160">
        <v>2703825</v>
      </c>
      <c r="AL39" s="160">
        <v>2694861</v>
      </c>
      <c r="AM39" s="160">
        <v>2665022.86</v>
      </c>
      <c r="AN39" s="160">
        <v>2615385</v>
      </c>
      <c r="AO39" s="160">
        <v>2501057</v>
      </c>
      <c r="AP39" s="160">
        <v>2301300</v>
      </c>
      <c r="AQ39" s="160">
        <v>2218269</v>
      </c>
      <c r="AR39" s="160">
        <v>2249416</v>
      </c>
      <c r="AS39" s="160">
        <v>2199614</v>
      </c>
      <c r="AT39" s="160">
        <v>2117992</v>
      </c>
      <c r="AU39" s="160">
        <v>2125308</v>
      </c>
      <c r="AV39" s="160">
        <v>2099276</v>
      </c>
      <c r="AW39" s="160">
        <v>2133914</v>
      </c>
      <c r="AX39" s="160">
        <v>2183586</v>
      </c>
      <c r="AY39" s="160">
        <v>2246038</v>
      </c>
      <c r="AZ39" s="160">
        <v>2292314</v>
      </c>
      <c r="BA39" s="160">
        <v>2345568</v>
      </c>
      <c r="BB39" s="160">
        <v>2397597</v>
      </c>
      <c r="BC39"/>
    </row>
    <row r="40" spans="1:55" x14ac:dyDescent="0.3">
      <c r="A40" s="160" t="s">
        <v>902</v>
      </c>
      <c r="B40" s="160">
        <v>8633853</v>
      </c>
      <c r="C40" s="160">
        <v>8795631.2100000009</v>
      </c>
      <c r="D40" s="160">
        <v>8939677</v>
      </c>
      <c r="E40" s="160">
        <v>8934427</v>
      </c>
      <c r="F40" s="160">
        <v>9152487</v>
      </c>
      <c r="G40" s="160">
        <v>8721898.5800000001</v>
      </c>
      <c r="H40" s="160">
        <v>8689221</v>
      </c>
      <c r="I40" s="160">
        <v>8505165</v>
      </c>
      <c r="J40" s="160">
        <v>8247295</v>
      </c>
      <c r="K40" s="160">
        <v>8002846.3200000003</v>
      </c>
      <c r="L40" s="160">
        <v>7757245</v>
      </c>
      <c r="M40" s="160">
        <v>7273515</v>
      </c>
      <c r="N40" s="160">
        <v>7195931</v>
      </c>
      <c r="O40" s="160">
        <v>7097246.29</v>
      </c>
      <c r="P40" s="160">
        <v>6966835</v>
      </c>
      <c r="Q40" s="160">
        <v>6669878</v>
      </c>
      <c r="R40" s="160">
        <v>5920026</v>
      </c>
      <c r="S40" s="160">
        <v>5749827</v>
      </c>
      <c r="T40" s="160">
        <v>5583261</v>
      </c>
      <c r="U40" s="160">
        <v>5363457</v>
      </c>
      <c r="V40" s="160">
        <v>5139640</v>
      </c>
      <c r="W40" s="160">
        <v>5134261</v>
      </c>
      <c r="X40" s="160">
        <v>5080208</v>
      </c>
      <c r="Y40" s="160">
        <v>4904861</v>
      </c>
      <c r="Z40" s="160">
        <v>5155590</v>
      </c>
      <c r="AA40" s="160">
        <v>5193890</v>
      </c>
      <c r="AB40" s="160">
        <v>5097099</v>
      </c>
      <c r="AC40" s="160">
        <v>5045457</v>
      </c>
      <c r="AD40" s="160">
        <v>5083338</v>
      </c>
      <c r="AE40" s="160">
        <v>5140552</v>
      </c>
      <c r="AF40" s="160">
        <v>4977345</v>
      </c>
      <c r="AG40" s="160">
        <v>4817613</v>
      </c>
      <c r="AH40" s="160">
        <v>4739921</v>
      </c>
      <c r="AI40" s="160">
        <v>4758918.78</v>
      </c>
      <c r="AJ40" s="160">
        <v>4591555</v>
      </c>
      <c r="AK40" s="160">
        <v>4353397</v>
      </c>
      <c r="AL40" s="160">
        <v>4450609</v>
      </c>
      <c r="AM40" s="160">
        <v>4287890.3099999996</v>
      </c>
      <c r="AN40" s="160">
        <v>4018650</v>
      </c>
      <c r="AO40" s="160">
        <v>4032149</v>
      </c>
      <c r="AP40" s="160">
        <v>4360752</v>
      </c>
      <c r="AQ40" s="160">
        <v>3714987</v>
      </c>
      <c r="AR40" s="160">
        <v>3618529</v>
      </c>
      <c r="AS40" s="160">
        <v>3900875</v>
      </c>
      <c r="AT40" s="160">
        <v>4187352</v>
      </c>
      <c r="AU40" s="160">
        <v>3632309</v>
      </c>
      <c r="AV40" s="160">
        <v>3486344</v>
      </c>
      <c r="AW40" s="160">
        <v>3496025</v>
      </c>
      <c r="AX40" s="160">
        <v>3685800</v>
      </c>
      <c r="AY40" s="160">
        <v>3892246</v>
      </c>
      <c r="AZ40" s="160">
        <v>3953009</v>
      </c>
      <c r="BA40" s="160">
        <v>3882857</v>
      </c>
      <c r="BB40" s="160">
        <v>3891425</v>
      </c>
      <c r="BC40"/>
    </row>
    <row r="41" spans="1:55" x14ac:dyDescent="0.3">
      <c r="A41" s="160" t="s">
        <v>903</v>
      </c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/>
    </row>
    <row r="42" spans="1:55" s="143" customFormat="1" x14ac:dyDescent="0.3">
      <c r="A42" s="160" t="s">
        <v>904</v>
      </c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/>
    </row>
    <row r="43" spans="1:55" x14ac:dyDescent="0.3">
      <c r="A43" s="165" t="s">
        <v>905</v>
      </c>
      <c r="B43" s="165">
        <v>1200000</v>
      </c>
      <c r="C43" s="160">
        <v>2165000</v>
      </c>
      <c r="D43" s="160">
        <v>2220000</v>
      </c>
      <c r="E43" s="160">
        <v>1930000</v>
      </c>
      <c r="F43" s="160">
        <v>3324500</v>
      </c>
      <c r="G43" s="160">
        <v>3966546.84</v>
      </c>
      <c r="H43" s="160">
        <v>2030000</v>
      </c>
      <c r="I43" s="160">
        <v>1730000</v>
      </c>
      <c r="J43" s="160">
        <v>2110000</v>
      </c>
      <c r="K43" s="160">
        <v>2405871.58</v>
      </c>
      <c r="L43" s="160">
        <v>2161651</v>
      </c>
      <c r="M43" s="160">
        <v>1609758</v>
      </c>
      <c r="N43" s="160">
        <v>1596307</v>
      </c>
      <c r="O43" s="160">
        <v>2110652.2000000002</v>
      </c>
      <c r="P43" s="160">
        <v>1940000</v>
      </c>
      <c r="Q43" s="160">
        <v>1460000</v>
      </c>
      <c r="R43" s="160">
        <v>0</v>
      </c>
      <c r="S43" s="160">
        <v>1840558</v>
      </c>
      <c r="T43" s="160">
        <v>1240020</v>
      </c>
      <c r="U43" s="160">
        <v>830000</v>
      </c>
      <c r="V43" s="160">
        <v>280000</v>
      </c>
      <c r="W43" s="160">
        <v>960000</v>
      </c>
      <c r="X43" s="160">
        <v>1035000</v>
      </c>
      <c r="Y43" s="160">
        <v>525000</v>
      </c>
      <c r="Z43" s="160">
        <v>870000</v>
      </c>
      <c r="AA43" s="160">
        <v>1390000</v>
      </c>
      <c r="AB43" s="160">
        <v>1350000</v>
      </c>
      <c r="AC43" s="160">
        <v>1064791</v>
      </c>
      <c r="AD43" s="160">
        <v>670000</v>
      </c>
      <c r="AE43" s="160">
        <v>1185000</v>
      </c>
      <c r="AF43" s="160">
        <v>1012944</v>
      </c>
      <c r="AG43" s="160">
        <v>656175</v>
      </c>
      <c r="AH43" s="160">
        <v>170000</v>
      </c>
      <c r="AI43" s="160">
        <v>840000</v>
      </c>
      <c r="AJ43" s="160">
        <v>770000</v>
      </c>
      <c r="AK43" s="160">
        <v>320648</v>
      </c>
      <c r="AL43" s="160">
        <v>35</v>
      </c>
      <c r="AM43" s="160">
        <v>400046.28</v>
      </c>
      <c r="AN43" s="160">
        <v>210486</v>
      </c>
      <c r="AO43" s="160">
        <v>5653</v>
      </c>
      <c r="AP43" s="160">
        <v>1016</v>
      </c>
      <c r="AQ43" s="160">
        <v>75</v>
      </c>
      <c r="AR43" s="160">
        <v>0</v>
      </c>
      <c r="AS43" s="160">
        <v>9</v>
      </c>
      <c r="AT43" s="160">
        <v>0</v>
      </c>
      <c r="AU43" s="160">
        <v>2089</v>
      </c>
      <c r="AV43" s="160">
        <v>4167</v>
      </c>
      <c r="AW43" s="160">
        <v>11166</v>
      </c>
      <c r="AX43" s="160">
        <v>150027</v>
      </c>
      <c r="AY43" s="160">
        <v>815596</v>
      </c>
      <c r="AZ43" s="160">
        <v>858175</v>
      </c>
      <c r="BA43" s="160">
        <v>630530</v>
      </c>
      <c r="BB43" s="160">
        <v>586828</v>
      </c>
      <c r="BC43"/>
    </row>
    <row r="44" spans="1:55" x14ac:dyDescent="0.3">
      <c r="A44" s="160" t="s">
        <v>906</v>
      </c>
      <c r="B44" s="160">
        <v>1354936</v>
      </c>
      <c r="C44" s="160">
        <v>785769.22</v>
      </c>
      <c r="D44" s="160">
        <v>928162</v>
      </c>
      <c r="E44" s="160">
        <v>976200</v>
      </c>
      <c r="F44" s="160">
        <v>888140</v>
      </c>
      <c r="G44" s="160">
        <v>857144.28</v>
      </c>
      <c r="H44" s="160">
        <v>956248</v>
      </c>
      <c r="I44" s="160">
        <v>1072525</v>
      </c>
      <c r="J44" s="160">
        <v>1075813</v>
      </c>
      <c r="K44" s="160">
        <v>918924.7</v>
      </c>
      <c r="L44" s="160">
        <v>1009985</v>
      </c>
      <c r="M44" s="160">
        <v>1080661</v>
      </c>
      <c r="N44" s="160">
        <v>1067496</v>
      </c>
      <c r="O44" s="160">
        <v>873818.27</v>
      </c>
      <c r="P44" s="160">
        <v>944579</v>
      </c>
      <c r="Q44" s="160">
        <v>998932</v>
      </c>
      <c r="R44" s="160">
        <v>862389</v>
      </c>
      <c r="S44" s="160">
        <v>0</v>
      </c>
      <c r="T44" s="160">
        <v>613816</v>
      </c>
      <c r="U44" s="160">
        <v>691694</v>
      </c>
      <c r="V44" s="160">
        <v>668099</v>
      </c>
      <c r="W44" s="160">
        <v>478097</v>
      </c>
      <c r="X44" s="160">
        <v>571961</v>
      </c>
      <c r="Y44" s="160">
        <v>635540</v>
      </c>
      <c r="Z44" s="160">
        <v>554311</v>
      </c>
      <c r="AA44" s="160">
        <v>510060</v>
      </c>
      <c r="AB44" s="160">
        <v>602011</v>
      </c>
      <c r="AC44" s="160">
        <v>673672</v>
      </c>
      <c r="AD44" s="160">
        <v>651942</v>
      </c>
      <c r="AE44" s="160">
        <v>588127</v>
      </c>
      <c r="AF44" s="160">
        <v>666410</v>
      </c>
      <c r="AG44" s="160">
        <v>703968</v>
      </c>
      <c r="AH44" s="160">
        <v>613445</v>
      </c>
      <c r="AI44" s="160">
        <v>621411.67000000004</v>
      </c>
      <c r="AJ44" s="160">
        <v>671644</v>
      </c>
      <c r="AK44" s="160">
        <v>705940</v>
      </c>
      <c r="AL44" s="160">
        <v>659708</v>
      </c>
      <c r="AM44" s="160">
        <v>607493.88</v>
      </c>
      <c r="AN44" s="160">
        <v>623867</v>
      </c>
      <c r="AO44" s="160">
        <v>609137</v>
      </c>
      <c r="AP44" s="160">
        <v>597925</v>
      </c>
      <c r="AQ44" s="160">
        <v>495794</v>
      </c>
      <c r="AR44" s="160">
        <v>515973</v>
      </c>
      <c r="AS44" s="160">
        <v>516363</v>
      </c>
      <c r="AT44" s="160">
        <v>495043</v>
      </c>
      <c r="AU44" s="160">
        <v>446666</v>
      </c>
      <c r="AV44" s="160">
        <v>472369</v>
      </c>
      <c r="AW44" s="160">
        <v>419761</v>
      </c>
      <c r="AX44" s="160">
        <v>382611</v>
      </c>
      <c r="AY44" s="160">
        <v>346126</v>
      </c>
      <c r="AZ44" s="160">
        <v>446655</v>
      </c>
      <c r="BA44" s="160">
        <v>472275</v>
      </c>
      <c r="BB44" s="160">
        <v>362503</v>
      </c>
      <c r="BC44"/>
    </row>
    <row r="45" spans="1:55" x14ac:dyDescent="0.3">
      <c r="A45" s="160" t="s">
        <v>872</v>
      </c>
      <c r="B45" s="160">
        <v>0</v>
      </c>
      <c r="C45" s="160">
        <v>785769.22</v>
      </c>
      <c r="D45" s="160">
        <v>928162</v>
      </c>
      <c r="E45" s="160">
        <v>976200</v>
      </c>
      <c r="F45" s="160">
        <v>888140</v>
      </c>
      <c r="G45" s="160">
        <v>857144.28</v>
      </c>
      <c r="H45" s="160">
        <v>956248</v>
      </c>
      <c r="I45" s="160">
        <v>1072525</v>
      </c>
      <c r="J45" s="160">
        <v>1075813</v>
      </c>
      <c r="K45" s="160">
        <v>918924.7</v>
      </c>
      <c r="L45" s="160">
        <v>1009985</v>
      </c>
      <c r="M45" s="160">
        <v>1080661</v>
      </c>
      <c r="N45" s="160">
        <v>1067496</v>
      </c>
      <c r="O45" s="160">
        <v>873818.27</v>
      </c>
      <c r="P45" s="160">
        <v>944579</v>
      </c>
      <c r="Q45" s="160">
        <v>998932</v>
      </c>
      <c r="R45" s="160">
        <v>862389</v>
      </c>
      <c r="S45" s="160">
        <v>0</v>
      </c>
      <c r="T45" s="160">
        <v>0</v>
      </c>
      <c r="U45" s="160">
        <v>0</v>
      </c>
      <c r="V45" s="160">
        <v>668099</v>
      </c>
      <c r="W45" s="160">
        <v>0</v>
      </c>
      <c r="X45" s="160">
        <v>571961</v>
      </c>
      <c r="Y45" s="160">
        <v>0</v>
      </c>
      <c r="Z45" s="160">
        <v>554311</v>
      </c>
      <c r="AA45" s="160">
        <v>0</v>
      </c>
      <c r="AB45" s="160">
        <v>602011</v>
      </c>
      <c r="AC45" s="160">
        <v>673672</v>
      </c>
      <c r="AD45" s="160">
        <v>651942</v>
      </c>
      <c r="AE45" s="160">
        <v>588127</v>
      </c>
      <c r="AF45" s="160">
        <v>666410</v>
      </c>
      <c r="AG45" s="160">
        <v>703968</v>
      </c>
      <c r="AH45" s="160">
        <v>613445</v>
      </c>
      <c r="AI45" s="160">
        <v>621411.67000000004</v>
      </c>
      <c r="AJ45" s="160">
        <v>671644</v>
      </c>
      <c r="AK45" s="160">
        <v>705940</v>
      </c>
      <c r="AL45" s="160">
        <v>659708</v>
      </c>
      <c r="AM45" s="160">
        <v>607493.88</v>
      </c>
      <c r="AN45" s="160">
        <v>623867</v>
      </c>
      <c r="AO45" s="160">
        <v>609137</v>
      </c>
      <c r="AP45" s="160">
        <v>597925</v>
      </c>
      <c r="AQ45" s="160">
        <v>0</v>
      </c>
      <c r="AR45" s="160">
        <v>515973</v>
      </c>
      <c r="AS45" s="160">
        <v>516363</v>
      </c>
      <c r="AT45" s="160">
        <v>495043</v>
      </c>
      <c r="AU45" s="160">
        <v>446666</v>
      </c>
      <c r="AV45" s="160">
        <v>472369</v>
      </c>
      <c r="AW45" s="160">
        <v>419761</v>
      </c>
      <c r="AX45" s="160">
        <v>382611</v>
      </c>
      <c r="AY45" s="160">
        <v>346126</v>
      </c>
      <c r="AZ45" s="160">
        <v>446655</v>
      </c>
      <c r="BA45" s="160">
        <v>472275</v>
      </c>
      <c r="BB45" s="160">
        <v>362503</v>
      </c>
      <c r="BC45"/>
    </row>
    <row r="46" spans="1:55" s="143" customFormat="1" x14ac:dyDescent="0.3">
      <c r="A46" s="160" t="s">
        <v>907</v>
      </c>
      <c r="B46" s="160">
        <v>0</v>
      </c>
      <c r="C46" s="160">
        <v>0</v>
      </c>
      <c r="D46" s="160">
        <v>0</v>
      </c>
      <c r="E46" s="160">
        <v>0</v>
      </c>
      <c r="F46" s="160">
        <v>0</v>
      </c>
      <c r="G46" s="160">
        <v>0</v>
      </c>
      <c r="H46" s="160">
        <v>0</v>
      </c>
      <c r="I46" s="160">
        <v>0</v>
      </c>
      <c r="J46" s="160">
        <v>0</v>
      </c>
      <c r="K46" s="160">
        <v>0</v>
      </c>
      <c r="L46" s="160">
        <v>0</v>
      </c>
      <c r="M46" s="160">
        <v>0</v>
      </c>
      <c r="N46" s="160">
        <v>0</v>
      </c>
      <c r="O46" s="160">
        <v>0</v>
      </c>
      <c r="P46" s="160">
        <v>0</v>
      </c>
      <c r="Q46" s="160">
        <v>0</v>
      </c>
      <c r="R46" s="160">
        <v>0</v>
      </c>
      <c r="S46" s="160">
        <v>0</v>
      </c>
      <c r="T46" s="160">
        <v>613816</v>
      </c>
      <c r="U46" s="160">
        <v>691694</v>
      </c>
      <c r="V46" s="160">
        <v>0</v>
      </c>
      <c r="W46" s="160">
        <v>478097</v>
      </c>
      <c r="X46" s="160">
        <v>0</v>
      </c>
      <c r="Y46" s="160">
        <v>635540</v>
      </c>
      <c r="Z46" s="160">
        <v>0</v>
      </c>
      <c r="AA46" s="160">
        <v>510060</v>
      </c>
      <c r="AB46" s="160">
        <v>0</v>
      </c>
      <c r="AC46" s="160">
        <v>0</v>
      </c>
      <c r="AD46" s="160">
        <v>0</v>
      </c>
      <c r="AE46" s="160">
        <v>0</v>
      </c>
      <c r="AF46" s="160">
        <v>0</v>
      </c>
      <c r="AG46" s="160">
        <v>0</v>
      </c>
      <c r="AH46" s="160">
        <v>0</v>
      </c>
      <c r="AI46" s="160">
        <v>0</v>
      </c>
      <c r="AJ46" s="160">
        <v>0</v>
      </c>
      <c r="AK46" s="160">
        <v>0</v>
      </c>
      <c r="AL46" s="160">
        <v>0</v>
      </c>
      <c r="AM46" s="160">
        <v>0</v>
      </c>
      <c r="AN46" s="160">
        <v>0</v>
      </c>
      <c r="AO46" s="160">
        <v>0</v>
      </c>
      <c r="AP46" s="160">
        <v>0</v>
      </c>
      <c r="AQ46" s="160">
        <v>495794</v>
      </c>
      <c r="AR46" s="160">
        <v>0</v>
      </c>
      <c r="AS46" s="160">
        <v>0</v>
      </c>
      <c r="AT46" s="160">
        <v>0</v>
      </c>
      <c r="AU46" s="160">
        <v>0</v>
      </c>
      <c r="AV46" s="160">
        <v>0</v>
      </c>
      <c r="AW46" s="160">
        <v>0</v>
      </c>
      <c r="AX46" s="160">
        <v>0</v>
      </c>
      <c r="AY46" s="160">
        <v>0</v>
      </c>
      <c r="AZ46" s="160">
        <v>0</v>
      </c>
      <c r="BA46" s="160">
        <v>0</v>
      </c>
      <c r="BB46" s="160">
        <v>0</v>
      </c>
      <c r="BC46"/>
    </row>
    <row r="47" spans="1:55" x14ac:dyDescent="0.3">
      <c r="A47" s="165" t="s">
        <v>910</v>
      </c>
      <c r="B47" s="165">
        <v>0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37800</v>
      </c>
      <c r="O47" s="160">
        <v>0</v>
      </c>
      <c r="P47" s="160">
        <v>0</v>
      </c>
      <c r="Q47" s="160">
        <v>0</v>
      </c>
      <c r="R47" s="160">
        <v>910000</v>
      </c>
      <c r="S47" s="160">
        <v>0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/>
    </row>
    <row r="48" spans="1:55" x14ac:dyDescent="0.3">
      <c r="A48" s="160" t="s">
        <v>911</v>
      </c>
      <c r="B48" s="160">
        <v>0</v>
      </c>
      <c r="C48" s="160">
        <v>0</v>
      </c>
      <c r="D48" s="160">
        <v>0</v>
      </c>
      <c r="E48" s="160">
        <v>0</v>
      </c>
      <c r="F48" s="160">
        <v>0</v>
      </c>
      <c r="G48" s="160">
        <v>0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0</v>
      </c>
      <c r="N48" s="160">
        <v>0</v>
      </c>
      <c r="O48" s="160">
        <v>0</v>
      </c>
      <c r="P48" s="160">
        <v>0</v>
      </c>
      <c r="Q48" s="160">
        <v>0</v>
      </c>
      <c r="R48" s="160">
        <v>910000</v>
      </c>
      <c r="S48" s="160">
        <v>0</v>
      </c>
      <c r="T48" s="160">
        <v>0</v>
      </c>
      <c r="U48" s="160">
        <v>0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E48" s="160">
        <v>0</v>
      </c>
      <c r="AF48" s="160">
        <v>0</v>
      </c>
      <c r="AG48" s="160">
        <v>0</v>
      </c>
      <c r="AH48" s="160">
        <v>0</v>
      </c>
      <c r="AI48" s="160">
        <v>0</v>
      </c>
      <c r="AJ48" s="160">
        <v>0</v>
      </c>
      <c r="AK48" s="160">
        <v>0</v>
      </c>
      <c r="AL48" s="160">
        <v>0</v>
      </c>
      <c r="AM48" s="160">
        <v>0</v>
      </c>
      <c r="AN48" s="160">
        <v>0</v>
      </c>
      <c r="AO48" s="160">
        <v>0</v>
      </c>
      <c r="AP48" s="160">
        <v>0</v>
      </c>
      <c r="AQ48" s="160">
        <v>0</v>
      </c>
      <c r="AR48" s="160">
        <v>0</v>
      </c>
      <c r="AS48" s="160">
        <v>0</v>
      </c>
      <c r="AT48" s="160">
        <v>0</v>
      </c>
      <c r="AU48" s="160">
        <v>0</v>
      </c>
      <c r="AV48" s="160">
        <v>0</v>
      </c>
      <c r="AW48" s="160">
        <v>0</v>
      </c>
      <c r="AX48" s="160">
        <v>0</v>
      </c>
      <c r="AY48" s="160">
        <v>0</v>
      </c>
      <c r="AZ48" s="160">
        <v>0</v>
      </c>
      <c r="BA48" s="160">
        <v>0</v>
      </c>
      <c r="BB48" s="160">
        <v>0</v>
      </c>
      <c r="BC48"/>
    </row>
    <row r="49" spans="1:55" s="143" customFormat="1" x14ac:dyDescent="0.3">
      <c r="A49" s="160" t="s">
        <v>913</v>
      </c>
      <c r="B49" s="160">
        <v>0</v>
      </c>
      <c r="C49" s="160">
        <v>0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37800</v>
      </c>
      <c r="O49" s="160">
        <v>0</v>
      </c>
      <c r="P49" s="160">
        <v>0</v>
      </c>
      <c r="Q49" s="160">
        <v>0</v>
      </c>
      <c r="R49" s="160">
        <v>0</v>
      </c>
      <c r="S49" s="160">
        <v>0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</v>
      </c>
      <c r="AA49" s="160">
        <v>0</v>
      </c>
      <c r="AB49" s="160">
        <v>0</v>
      </c>
      <c r="AC49" s="160">
        <v>0</v>
      </c>
      <c r="AD49" s="160">
        <v>0</v>
      </c>
      <c r="AE49" s="160">
        <v>0</v>
      </c>
      <c r="AF49" s="160">
        <v>0</v>
      </c>
      <c r="AG49" s="160">
        <v>0</v>
      </c>
      <c r="AH49" s="160">
        <v>0</v>
      </c>
      <c r="AI49" s="160">
        <v>0</v>
      </c>
      <c r="AJ49" s="160">
        <v>0</v>
      </c>
      <c r="AK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Q49" s="160">
        <v>0</v>
      </c>
      <c r="AR49" s="160">
        <v>0</v>
      </c>
      <c r="AS49" s="160">
        <v>0</v>
      </c>
      <c r="AT49" s="160">
        <v>0</v>
      </c>
      <c r="AU49" s="160">
        <v>0</v>
      </c>
      <c r="AV49" s="160">
        <v>0</v>
      </c>
      <c r="AW49" s="160">
        <v>0</v>
      </c>
      <c r="AX49" s="160">
        <v>0</v>
      </c>
      <c r="AY49" s="160">
        <v>0</v>
      </c>
      <c r="AZ49" s="160">
        <v>0</v>
      </c>
      <c r="BA49" s="160">
        <v>0</v>
      </c>
      <c r="BB49" s="160">
        <v>0</v>
      </c>
      <c r="BC49"/>
    </row>
    <row r="50" spans="1:55" x14ac:dyDescent="0.3">
      <c r="A50" s="160" t="s">
        <v>1247</v>
      </c>
      <c r="B50" s="160">
        <v>0</v>
      </c>
      <c r="C50" s="160">
        <v>0</v>
      </c>
      <c r="D50" s="160">
        <v>0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0">
        <v>0</v>
      </c>
      <c r="Q50" s="160">
        <v>0</v>
      </c>
      <c r="R50" s="160">
        <v>0</v>
      </c>
      <c r="S50" s="160">
        <v>137961</v>
      </c>
      <c r="T50" s="160">
        <v>0</v>
      </c>
      <c r="U50" s="160">
        <v>0</v>
      </c>
      <c r="V50" s="160">
        <v>0</v>
      </c>
      <c r="W50" s="160">
        <v>0</v>
      </c>
      <c r="X50" s="160">
        <v>0</v>
      </c>
      <c r="Y50" s="160">
        <v>0</v>
      </c>
      <c r="Z50" s="160">
        <v>0</v>
      </c>
      <c r="AA50" s="160">
        <v>0</v>
      </c>
      <c r="AB50" s="160">
        <v>0</v>
      </c>
      <c r="AC50" s="160">
        <v>0</v>
      </c>
      <c r="AD50" s="160">
        <v>0</v>
      </c>
      <c r="AE50" s="160">
        <v>0</v>
      </c>
      <c r="AF50" s="160">
        <v>0</v>
      </c>
      <c r="AG50" s="160">
        <v>0</v>
      </c>
      <c r="AH50" s="160">
        <v>0</v>
      </c>
      <c r="AI50" s="160">
        <v>0</v>
      </c>
      <c r="AJ50" s="160">
        <v>0</v>
      </c>
      <c r="AK50" s="160">
        <v>0</v>
      </c>
      <c r="AL50" s="160">
        <v>0</v>
      </c>
      <c r="AM50" s="160">
        <v>0</v>
      </c>
      <c r="AN50" s="160">
        <v>0</v>
      </c>
      <c r="AO50" s="160">
        <v>0</v>
      </c>
      <c r="AP50" s="160">
        <v>0</v>
      </c>
      <c r="AQ50" s="160">
        <v>0</v>
      </c>
      <c r="AR50" s="160">
        <v>0</v>
      </c>
      <c r="AS50" s="160">
        <v>0</v>
      </c>
      <c r="AT50" s="160">
        <v>0</v>
      </c>
      <c r="AU50" s="160">
        <v>0</v>
      </c>
      <c r="AV50" s="160">
        <v>0</v>
      </c>
      <c r="AW50" s="160">
        <v>0</v>
      </c>
      <c r="AX50" s="160">
        <v>0</v>
      </c>
      <c r="AY50" s="160">
        <v>0</v>
      </c>
      <c r="AZ50" s="160">
        <v>0</v>
      </c>
      <c r="BA50" s="160">
        <v>0</v>
      </c>
      <c r="BB50" s="160">
        <v>0</v>
      </c>
      <c r="BC50"/>
    </row>
    <row r="51" spans="1:55" x14ac:dyDescent="0.3">
      <c r="A51" s="160" t="s">
        <v>1248</v>
      </c>
      <c r="B51" s="160">
        <v>0</v>
      </c>
      <c r="C51" s="160">
        <v>0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0">
        <v>0</v>
      </c>
      <c r="R51" s="160">
        <v>0</v>
      </c>
      <c r="S51" s="160">
        <v>137961</v>
      </c>
      <c r="T51" s="160">
        <v>0</v>
      </c>
      <c r="U51" s="160">
        <v>0</v>
      </c>
      <c r="V51" s="160">
        <v>0</v>
      </c>
      <c r="W51" s="160">
        <v>0</v>
      </c>
      <c r="X51" s="160">
        <v>0</v>
      </c>
      <c r="Y51" s="160">
        <v>0</v>
      </c>
      <c r="Z51" s="160">
        <v>0</v>
      </c>
      <c r="AA51" s="160">
        <v>0</v>
      </c>
      <c r="AB51" s="160">
        <v>0</v>
      </c>
      <c r="AC51" s="160">
        <v>0</v>
      </c>
      <c r="AD51" s="160">
        <v>0</v>
      </c>
      <c r="AE51" s="160">
        <v>0</v>
      </c>
      <c r="AF51" s="160">
        <v>0</v>
      </c>
      <c r="AG51" s="160">
        <v>0</v>
      </c>
      <c r="AH51" s="160">
        <v>0</v>
      </c>
      <c r="AI51" s="160">
        <v>0</v>
      </c>
      <c r="AJ51" s="160">
        <v>0</v>
      </c>
      <c r="AK51" s="160">
        <v>0</v>
      </c>
      <c r="AL51" s="160">
        <v>0</v>
      </c>
      <c r="AM51" s="160">
        <v>0</v>
      </c>
      <c r="AN51" s="160">
        <v>0</v>
      </c>
      <c r="AO51" s="160">
        <v>0</v>
      </c>
      <c r="AP51" s="160">
        <v>0</v>
      </c>
      <c r="AQ51" s="160">
        <v>0</v>
      </c>
      <c r="AR51" s="160">
        <v>0</v>
      </c>
      <c r="AS51" s="160">
        <v>0</v>
      </c>
      <c r="AT51" s="160">
        <v>0</v>
      </c>
      <c r="AU51" s="160">
        <v>0</v>
      </c>
      <c r="AV51" s="160">
        <v>0</v>
      </c>
      <c r="AW51" s="160">
        <v>0</v>
      </c>
      <c r="AX51" s="160">
        <v>0</v>
      </c>
      <c r="AY51" s="160">
        <v>0</v>
      </c>
      <c r="AZ51" s="160">
        <v>0</v>
      </c>
      <c r="BA51" s="160">
        <v>0</v>
      </c>
      <c r="BB51" s="160">
        <v>0</v>
      </c>
      <c r="BC51"/>
    </row>
    <row r="52" spans="1:55" x14ac:dyDescent="0.3">
      <c r="A52" s="160" t="s">
        <v>917</v>
      </c>
      <c r="B52" s="160">
        <v>100308</v>
      </c>
      <c r="C52" s="160">
        <v>106084.88</v>
      </c>
      <c r="D52" s="160">
        <v>106133</v>
      </c>
      <c r="E52" s="160">
        <v>113915</v>
      </c>
      <c r="F52" s="160">
        <v>134691</v>
      </c>
      <c r="G52" s="160">
        <v>0</v>
      </c>
      <c r="H52" s="160">
        <v>0</v>
      </c>
      <c r="I52" s="160">
        <v>0</v>
      </c>
      <c r="J52" s="160"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0">
        <v>0</v>
      </c>
      <c r="Q52" s="160">
        <v>0</v>
      </c>
      <c r="R52" s="160">
        <v>0</v>
      </c>
      <c r="S52" s="160">
        <v>0</v>
      </c>
      <c r="T52" s="160">
        <v>0</v>
      </c>
      <c r="U52" s="160">
        <v>0</v>
      </c>
      <c r="V52" s="160">
        <v>0</v>
      </c>
      <c r="W52" s="160">
        <v>0</v>
      </c>
      <c r="X52" s="160">
        <v>0</v>
      </c>
      <c r="Y52" s="160">
        <v>0</v>
      </c>
      <c r="Z52" s="160">
        <v>0</v>
      </c>
      <c r="AA52" s="160">
        <v>0</v>
      </c>
      <c r="AB52" s="160">
        <v>0</v>
      </c>
      <c r="AC52" s="160">
        <v>0</v>
      </c>
      <c r="AD52" s="160">
        <v>0</v>
      </c>
      <c r="AE52" s="160">
        <v>0</v>
      </c>
      <c r="AF52" s="160">
        <v>0</v>
      </c>
      <c r="AG52" s="160">
        <v>0</v>
      </c>
      <c r="AH52" s="160">
        <v>0</v>
      </c>
      <c r="AI52" s="160">
        <v>0</v>
      </c>
      <c r="AJ52" s="160">
        <v>0</v>
      </c>
      <c r="AK52" s="160">
        <v>0</v>
      </c>
      <c r="AL52" s="160">
        <v>0</v>
      </c>
      <c r="AM52" s="160">
        <v>0</v>
      </c>
      <c r="AN52" s="160">
        <v>0</v>
      </c>
      <c r="AO52" s="160">
        <v>0</v>
      </c>
      <c r="AP52" s="160">
        <v>0</v>
      </c>
      <c r="AQ52" s="160">
        <v>0</v>
      </c>
      <c r="AR52" s="160">
        <v>0</v>
      </c>
      <c r="AS52" s="160">
        <v>0</v>
      </c>
      <c r="AT52" s="160">
        <v>0</v>
      </c>
      <c r="AU52" s="160">
        <v>0</v>
      </c>
      <c r="AV52" s="160">
        <v>0</v>
      </c>
      <c r="AW52" s="160">
        <v>0</v>
      </c>
      <c r="AX52" s="160">
        <v>822</v>
      </c>
      <c r="AY52" s="160">
        <v>1631</v>
      </c>
      <c r="AZ52" s="160">
        <v>2425</v>
      </c>
      <c r="BA52" s="160">
        <v>3206</v>
      </c>
      <c r="BB52" s="160">
        <v>3150</v>
      </c>
      <c r="BC52"/>
    </row>
    <row r="53" spans="1:55" x14ac:dyDescent="0.3">
      <c r="A53" s="160" t="s">
        <v>918</v>
      </c>
      <c r="B53" s="160">
        <v>303021</v>
      </c>
      <c r="C53" s="160">
        <v>183441.79</v>
      </c>
      <c r="D53" s="160">
        <v>102864</v>
      </c>
      <c r="E53" s="160">
        <v>196313</v>
      </c>
      <c r="F53" s="160">
        <v>184787</v>
      </c>
      <c r="G53" s="160">
        <v>103398.74</v>
      </c>
      <c r="H53" s="160">
        <v>51639</v>
      </c>
      <c r="I53" s="160">
        <v>146845</v>
      </c>
      <c r="J53" s="160">
        <v>191616</v>
      </c>
      <c r="K53" s="160">
        <v>110946.59</v>
      </c>
      <c r="L53" s="160">
        <v>65871</v>
      </c>
      <c r="M53" s="160">
        <v>136415</v>
      </c>
      <c r="N53" s="160">
        <v>160348</v>
      </c>
      <c r="O53" s="160">
        <v>93135.34</v>
      </c>
      <c r="P53" s="160">
        <v>62378</v>
      </c>
      <c r="Q53" s="160">
        <v>170258</v>
      </c>
      <c r="R53" s="160">
        <v>226314</v>
      </c>
      <c r="S53" s="160">
        <v>0</v>
      </c>
      <c r="T53" s="160">
        <v>78927</v>
      </c>
      <c r="U53" s="160">
        <v>207696</v>
      </c>
      <c r="V53" s="160">
        <v>274296</v>
      </c>
      <c r="W53" s="160">
        <v>160184</v>
      </c>
      <c r="X53" s="160">
        <v>80269</v>
      </c>
      <c r="Y53" s="160">
        <v>192163</v>
      </c>
      <c r="Z53" s="160">
        <v>187476</v>
      </c>
      <c r="AA53" s="160">
        <v>85551</v>
      </c>
      <c r="AB53" s="160">
        <v>54340</v>
      </c>
      <c r="AC53" s="160">
        <v>158727</v>
      </c>
      <c r="AD53" s="160">
        <v>241154</v>
      </c>
      <c r="AE53" s="160">
        <v>0</v>
      </c>
      <c r="AF53" s="160">
        <v>98047</v>
      </c>
      <c r="AG53" s="160">
        <v>201277</v>
      </c>
      <c r="AH53" s="160">
        <v>292389</v>
      </c>
      <c r="AI53" s="160">
        <v>182525.93</v>
      </c>
      <c r="AJ53" s="160">
        <v>105618</v>
      </c>
      <c r="AK53" s="160">
        <v>205252</v>
      </c>
      <c r="AL53" s="160">
        <v>368613</v>
      </c>
      <c r="AM53" s="160">
        <v>259780.44</v>
      </c>
      <c r="AN53" s="160">
        <v>150437</v>
      </c>
      <c r="AO53" s="160">
        <v>301683</v>
      </c>
      <c r="AP53" s="160">
        <v>388420</v>
      </c>
      <c r="AQ53" s="160">
        <v>235691</v>
      </c>
      <c r="AR53" s="160">
        <v>117749</v>
      </c>
      <c r="AS53" s="160">
        <v>283609</v>
      </c>
      <c r="AT53" s="160">
        <v>381108</v>
      </c>
      <c r="AU53" s="160">
        <v>236902</v>
      </c>
      <c r="AV53" s="160">
        <v>134224</v>
      </c>
      <c r="AW53" s="160">
        <v>219211</v>
      </c>
      <c r="AX53" s="160">
        <v>0</v>
      </c>
      <c r="AY53" s="160">
        <v>0</v>
      </c>
      <c r="AZ53" s="160">
        <v>0</v>
      </c>
      <c r="BA53" s="160">
        <v>0</v>
      </c>
      <c r="BB53" s="160">
        <v>0</v>
      </c>
      <c r="BC53"/>
    </row>
    <row r="54" spans="1:55" x14ac:dyDescent="0.3">
      <c r="A54" s="160" t="s">
        <v>1249</v>
      </c>
      <c r="B54" s="160">
        <v>0</v>
      </c>
      <c r="C54" s="160">
        <v>0</v>
      </c>
      <c r="D54" s="160">
        <v>0</v>
      </c>
      <c r="E54" s="160">
        <v>0</v>
      </c>
      <c r="F54" s="160">
        <v>0</v>
      </c>
      <c r="G54" s="160">
        <v>0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0">
        <v>0</v>
      </c>
      <c r="R54" s="160">
        <v>0</v>
      </c>
      <c r="S54" s="160">
        <v>0</v>
      </c>
      <c r="T54" s="160">
        <v>0</v>
      </c>
      <c r="U54" s="160">
        <v>0</v>
      </c>
      <c r="V54" s="160">
        <v>0</v>
      </c>
      <c r="W54" s="16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148058</v>
      </c>
      <c r="AF54" s="160">
        <v>0</v>
      </c>
      <c r="AG54" s="160">
        <v>0</v>
      </c>
      <c r="AH54" s="160">
        <v>0</v>
      </c>
      <c r="AI54" s="160">
        <v>0</v>
      </c>
      <c r="AJ54" s="160">
        <v>0</v>
      </c>
      <c r="AK54" s="160">
        <v>0</v>
      </c>
      <c r="AL54" s="160">
        <v>0</v>
      </c>
      <c r="AM54" s="160">
        <v>0</v>
      </c>
      <c r="AN54" s="160">
        <v>0</v>
      </c>
      <c r="AO54" s="160">
        <v>0</v>
      </c>
      <c r="AP54" s="160">
        <v>0</v>
      </c>
      <c r="AQ54" s="160">
        <v>0</v>
      </c>
      <c r="AR54" s="160">
        <v>0</v>
      </c>
      <c r="AS54" s="160">
        <v>0</v>
      </c>
      <c r="AT54" s="160">
        <v>0</v>
      </c>
      <c r="AU54" s="160">
        <v>0</v>
      </c>
      <c r="AV54" s="160">
        <v>0</v>
      </c>
      <c r="AW54" s="160">
        <v>0</v>
      </c>
      <c r="AX54" s="160">
        <v>0</v>
      </c>
      <c r="AY54" s="160">
        <v>0</v>
      </c>
      <c r="AZ54" s="160">
        <v>0</v>
      </c>
      <c r="BA54" s="160">
        <v>0</v>
      </c>
      <c r="BB54" s="160">
        <v>0</v>
      </c>
      <c r="BC54"/>
    </row>
    <row r="55" spans="1:55" x14ac:dyDescent="0.3">
      <c r="A55" s="160" t="s">
        <v>1250</v>
      </c>
      <c r="B55" s="160">
        <v>0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0">
        <v>0</v>
      </c>
      <c r="Q55" s="160">
        <v>0</v>
      </c>
      <c r="R55" s="160">
        <v>0</v>
      </c>
      <c r="S55" s="160">
        <v>0</v>
      </c>
      <c r="T55" s="160">
        <v>0</v>
      </c>
      <c r="U55" s="160">
        <v>0</v>
      </c>
      <c r="V55" s="160">
        <v>0</v>
      </c>
      <c r="W55" s="160">
        <v>0</v>
      </c>
      <c r="X55" s="160">
        <v>0</v>
      </c>
      <c r="Y55" s="160">
        <v>0</v>
      </c>
      <c r="Z55" s="160">
        <v>0</v>
      </c>
      <c r="AA55" s="160">
        <v>0</v>
      </c>
      <c r="AB55" s="160">
        <v>0</v>
      </c>
      <c r="AC55" s="160">
        <v>0</v>
      </c>
      <c r="AD55" s="160">
        <v>0</v>
      </c>
      <c r="AE55" s="160">
        <v>148058</v>
      </c>
      <c r="AF55" s="160">
        <v>0</v>
      </c>
      <c r="AG55" s="160">
        <v>0</v>
      </c>
      <c r="AH55" s="160">
        <v>0</v>
      </c>
      <c r="AI55" s="160">
        <v>0</v>
      </c>
      <c r="AJ55" s="160">
        <v>0</v>
      </c>
      <c r="AK55" s="160">
        <v>0</v>
      </c>
      <c r="AL55" s="160">
        <v>0</v>
      </c>
      <c r="AM55" s="160">
        <v>0</v>
      </c>
      <c r="AN55" s="160">
        <v>0</v>
      </c>
      <c r="AO55" s="160">
        <v>0</v>
      </c>
      <c r="AP55" s="160">
        <v>0</v>
      </c>
      <c r="AQ55" s="160">
        <v>0</v>
      </c>
      <c r="AR55" s="160">
        <v>0</v>
      </c>
      <c r="AS55" s="160">
        <v>0</v>
      </c>
      <c r="AT55" s="160">
        <v>0</v>
      </c>
      <c r="AU55" s="160">
        <v>0</v>
      </c>
      <c r="AV55" s="160">
        <v>0</v>
      </c>
      <c r="AW55" s="160">
        <v>0</v>
      </c>
      <c r="AX55" s="160">
        <v>0</v>
      </c>
      <c r="AY55" s="160">
        <v>0</v>
      </c>
      <c r="AZ55" s="160">
        <v>0</v>
      </c>
      <c r="BA55" s="160">
        <v>0</v>
      </c>
      <c r="BB55" s="160">
        <v>0</v>
      </c>
      <c r="BC55"/>
    </row>
    <row r="56" spans="1:55" x14ac:dyDescent="0.3">
      <c r="A56" s="160" t="s">
        <v>919</v>
      </c>
      <c r="B56" s="160">
        <v>0</v>
      </c>
      <c r="C56" s="160">
        <v>0</v>
      </c>
      <c r="D56" s="160">
        <v>0</v>
      </c>
      <c r="E56" s="160">
        <v>0</v>
      </c>
      <c r="F56" s="160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0">
        <v>0</v>
      </c>
      <c r="R56" s="160">
        <v>0</v>
      </c>
      <c r="S56" s="160">
        <v>198594</v>
      </c>
      <c r="T56" s="160">
        <v>131222</v>
      </c>
      <c r="U56" s="160">
        <v>166233</v>
      </c>
      <c r="V56" s="160">
        <v>138238</v>
      </c>
      <c r="W56" s="160">
        <v>199071</v>
      </c>
      <c r="X56" s="160">
        <v>133040</v>
      </c>
      <c r="Y56" s="160">
        <v>207730</v>
      </c>
      <c r="Z56" s="160">
        <v>151753</v>
      </c>
      <c r="AA56" s="160">
        <v>206399</v>
      </c>
      <c r="AB56" s="160">
        <v>204124</v>
      </c>
      <c r="AC56" s="160">
        <v>221022</v>
      </c>
      <c r="AD56" s="160">
        <v>199655</v>
      </c>
      <c r="AE56" s="160">
        <v>235718</v>
      </c>
      <c r="AF56" s="160">
        <v>187973</v>
      </c>
      <c r="AG56" s="160">
        <v>212389</v>
      </c>
      <c r="AH56" s="160">
        <v>253584</v>
      </c>
      <c r="AI56" s="160">
        <v>243149.03</v>
      </c>
      <c r="AJ56" s="160">
        <v>205235</v>
      </c>
      <c r="AK56" s="160">
        <v>233399</v>
      </c>
      <c r="AL56" s="160">
        <v>236776</v>
      </c>
      <c r="AM56" s="160">
        <v>213422.55</v>
      </c>
      <c r="AN56" s="160">
        <v>193898</v>
      </c>
      <c r="AO56" s="160">
        <v>231178</v>
      </c>
      <c r="AP56" s="160">
        <v>227853</v>
      </c>
      <c r="AQ56" s="160">
        <v>209053</v>
      </c>
      <c r="AR56" s="160">
        <v>172839</v>
      </c>
      <c r="AS56" s="160">
        <v>214263</v>
      </c>
      <c r="AT56" s="160">
        <v>195679</v>
      </c>
      <c r="AU56" s="160">
        <v>189634</v>
      </c>
      <c r="AV56" s="160">
        <v>145449</v>
      </c>
      <c r="AW56" s="160">
        <v>160352</v>
      </c>
      <c r="AX56" s="160">
        <v>365806</v>
      </c>
      <c r="AY56" s="160">
        <v>233551</v>
      </c>
      <c r="AZ56" s="160">
        <v>171762</v>
      </c>
      <c r="BA56" s="160">
        <v>329002</v>
      </c>
      <c r="BB56" s="160">
        <v>396586</v>
      </c>
      <c r="BC56"/>
    </row>
    <row r="57" spans="1:55" x14ac:dyDescent="0.3">
      <c r="A57" s="160" t="s">
        <v>920</v>
      </c>
      <c r="B57" s="160">
        <v>2958265</v>
      </c>
      <c r="C57" s="160">
        <v>3240295.9</v>
      </c>
      <c r="D57" s="160">
        <v>3357159</v>
      </c>
      <c r="E57" s="160">
        <v>3216428</v>
      </c>
      <c r="F57" s="160">
        <v>4532118</v>
      </c>
      <c r="G57" s="160">
        <v>4927089.8600000003</v>
      </c>
      <c r="H57" s="160">
        <v>3037887</v>
      </c>
      <c r="I57" s="160">
        <v>2949370</v>
      </c>
      <c r="J57" s="160">
        <v>3377429</v>
      </c>
      <c r="K57" s="160">
        <v>3435742.86</v>
      </c>
      <c r="L57" s="160">
        <v>3237507</v>
      </c>
      <c r="M57" s="160">
        <v>2826834</v>
      </c>
      <c r="N57" s="160">
        <v>2861951</v>
      </c>
      <c r="O57" s="160">
        <v>3077605.81</v>
      </c>
      <c r="P57" s="160">
        <v>2946957</v>
      </c>
      <c r="Q57" s="160">
        <v>2629190</v>
      </c>
      <c r="R57" s="160">
        <v>1998703</v>
      </c>
      <c r="S57" s="160">
        <v>2177113</v>
      </c>
      <c r="T57" s="160">
        <v>2063985</v>
      </c>
      <c r="U57" s="160">
        <v>1895623</v>
      </c>
      <c r="V57" s="160">
        <v>1360633</v>
      </c>
      <c r="W57" s="160">
        <v>1797352</v>
      </c>
      <c r="X57" s="160">
        <v>1820270</v>
      </c>
      <c r="Y57" s="160">
        <v>1560433</v>
      </c>
      <c r="Z57" s="160">
        <v>1763540</v>
      </c>
      <c r="AA57" s="160">
        <v>2192010</v>
      </c>
      <c r="AB57" s="160">
        <v>2210475</v>
      </c>
      <c r="AC57" s="160">
        <v>2118212</v>
      </c>
      <c r="AD57" s="160">
        <v>1762751</v>
      </c>
      <c r="AE57" s="160">
        <v>2156903</v>
      </c>
      <c r="AF57" s="160">
        <v>1965374</v>
      </c>
      <c r="AG57" s="160">
        <v>1773809</v>
      </c>
      <c r="AH57" s="160">
        <v>1329418</v>
      </c>
      <c r="AI57" s="160">
        <v>1887086.63</v>
      </c>
      <c r="AJ57" s="160">
        <v>1752497</v>
      </c>
      <c r="AK57" s="160">
        <v>1465239</v>
      </c>
      <c r="AL57" s="160">
        <v>1265132</v>
      </c>
      <c r="AM57" s="160">
        <v>1480743.15</v>
      </c>
      <c r="AN57" s="160">
        <v>1178688</v>
      </c>
      <c r="AO57" s="160">
        <v>1147651</v>
      </c>
      <c r="AP57" s="160">
        <v>1215214</v>
      </c>
      <c r="AQ57" s="160">
        <v>940613</v>
      </c>
      <c r="AR57" s="160">
        <v>806561</v>
      </c>
      <c r="AS57" s="160">
        <v>1014244</v>
      </c>
      <c r="AT57" s="160">
        <v>1071830</v>
      </c>
      <c r="AU57" s="160">
        <v>875291</v>
      </c>
      <c r="AV57" s="160">
        <v>756209</v>
      </c>
      <c r="AW57" s="160">
        <v>810490</v>
      </c>
      <c r="AX57" s="160">
        <v>899266</v>
      </c>
      <c r="AY57" s="160">
        <v>1396904</v>
      </c>
      <c r="AZ57" s="160">
        <v>1479017</v>
      </c>
      <c r="BA57" s="160">
        <v>1435013</v>
      </c>
      <c r="BB57" s="160">
        <v>1349067</v>
      </c>
      <c r="BC57"/>
    </row>
    <row r="58" spans="1:55" x14ac:dyDescent="0.3">
      <c r="A58" s="160" t="s">
        <v>921</v>
      </c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  <c r="AG58" s="160"/>
      <c r="AH58" s="160"/>
      <c r="AI58" s="160"/>
      <c r="AJ58" s="160"/>
      <c r="AK58" s="160"/>
      <c r="AL58" s="160"/>
      <c r="AM58" s="160"/>
      <c r="AN58" s="160"/>
      <c r="AO58" s="160"/>
      <c r="AP58" s="160"/>
      <c r="AQ58" s="160"/>
      <c r="AR58" s="160"/>
      <c r="AS58" s="160"/>
      <c r="AT58" s="160"/>
      <c r="AU58" s="160"/>
      <c r="AV58" s="160"/>
      <c r="AW58" s="160"/>
      <c r="AX58" s="160"/>
      <c r="AY58" s="160"/>
      <c r="AZ58" s="160"/>
      <c r="BA58" s="160"/>
      <c r="BB58" s="160"/>
      <c r="BC58"/>
    </row>
    <row r="59" spans="1:55" x14ac:dyDescent="0.3">
      <c r="A59" s="169" t="s">
        <v>922</v>
      </c>
      <c r="B59" s="169">
        <v>0</v>
      </c>
      <c r="C59" s="160">
        <v>0</v>
      </c>
      <c r="D59" s="160">
        <v>0</v>
      </c>
      <c r="E59" s="160">
        <v>0</v>
      </c>
      <c r="F59" s="160">
        <v>452579</v>
      </c>
      <c r="G59" s="160">
        <v>0</v>
      </c>
      <c r="H59" s="160">
        <v>0</v>
      </c>
      <c r="I59" s="160">
        <v>0</v>
      </c>
      <c r="J59" s="160">
        <v>0</v>
      </c>
      <c r="K59" s="160">
        <v>0</v>
      </c>
      <c r="L59" s="160">
        <v>0</v>
      </c>
      <c r="M59" s="160">
        <v>0</v>
      </c>
      <c r="N59" s="160">
        <v>31252</v>
      </c>
      <c r="O59" s="160">
        <v>0</v>
      </c>
      <c r="P59" s="160">
        <v>0</v>
      </c>
      <c r="Q59" s="160">
        <v>0</v>
      </c>
      <c r="R59" s="160">
        <v>0</v>
      </c>
      <c r="S59" s="160">
        <v>0</v>
      </c>
      <c r="T59" s="160">
        <v>0</v>
      </c>
      <c r="U59" s="160">
        <v>0</v>
      </c>
      <c r="V59" s="160">
        <v>0</v>
      </c>
      <c r="W59" s="160">
        <v>0</v>
      </c>
      <c r="X59" s="160">
        <v>0</v>
      </c>
      <c r="Y59" s="160">
        <v>0</v>
      </c>
      <c r="Z59" s="160">
        <v>0</v>
      </c>
      <c r="AA59" s="160">
        <v>0</v>
      </c>
      <c r="AB59" s="160">
        <v>0</v>
      </c>
      <c r="AC59" s="160">
        <v>0</v>
      </c>
      <c r="AD59" s="160">
        <v>0</v>
      </c>
      <c r="AE59" s="160">
        <v>0</v>
      </c>
      <c r="AF59" s="160">
        <v>0</v>
      </c>
      <c r="AG59" s="160">
        <v>0</v>
      </c>
      <c r="AH59" s="160">
        <v>0</v>
      </c>
      <c r="AI59" s="160">
        <v>0</v>
      </c>
      <c r="AJ59" s="160">
        <v>0</v>
      </c>
      <c r="AK59" s="160">
        <v>0</v>
      </c>
      <c r="AL59" s="160">
        <v>0</v>
      </c>
      <c r="AM59" s="160">
        <v>0</v>
      </c>
      <c r="AN59" s="160">
        <v>0</v>
      </c>
      <c r="AO59" s="160">
        <v>0</v>
      </c>
      <c r="AP59" s="160">
        <v>0</v>
      </c>
      <c r="AQ59" s="160">
        <v>0</v>
      </c>
      <c r="AR59" s="160">
        <v>0</v>
      </c>
      <c r="AS59" s="160">
        <v>0</v>
      </c>
      <c r="AT59" s="160">
        <v>0</v>
      </c>
      <c r="AU59" s="160">
        <v>0</v>
      </c>
      <c r="AV59" s="160">
        <v>0</v>
      </c>
      <c r="AW59" s="160">
        <v>0</v>
      </c>
      <c r="AX59" s="160">
        <v>0</v>
      </c>
      <c r="AY59" s="160">
        <v>0</v>
      </c>
      <c r="AZ59" s="160">
        <v>0</v>
      </c>
      <c r="BA59" s="160">
        <v>0</v>
      </c>
      <c r="BB59" s="160">
        <v>0</v>
      </c>
      <c r="BC59"/>
    </row>
    <row r="60" spans="1:55" x14ac:dyDescent="0.3">
      <c r="A60" s="160" t="s">
        <v>923</v>
      </c>
      <c r="B60" s="160">
        <v>0</v>
      </c>
      <c r="C60" s="160">
        <v>0</v>
      </c>
      <c r="D60" s="160">
        <v>0</v>
      </c>
      <c r="E60" s="160">
        <v>0</v>
      </c>
      <c r="F60" s="160">
        <v>452579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0</v>
      </c>
      <c r="N60" s="160">
        <v>31252</v>
      </c>
      <c r="O60" s="160">
        <v>0</v>
      </c>
      <c r="P60" s="160">
        <v>0</v>
      </c>
      <c r="Q60" s="160">
        <v>0</v>
      </c>
      <c r="R60" s="160">
        <v>0</v>
      </c>
      <c r="S60" s="160">
        <v>0</v>
      </c>
      <c r="T60" s="160">
        <v>0</v>
      </c>
      <c r="U60" s="160">
        <v>0</v>
      </c>
      <c r="V60" s="160">
        <v>0</v>
      </c>
      <c r="W60" s="160">
        <v>0</v>
      </c>
      <c r="X60" s="160">
        <v>0</v>
      </c>
      <c r="Y60" s="160">
        <v>0</v>
      </c>
      <c r="Z60" s="160">
        <v>0</v>
      </c>
      <c r="AA60" s="160">
        <v>0</v>
      </c>
      <c r="AB60" s="160">
        <v>0</v>
      </c>
      <c r="AC60" s="160">
        <v>0</v>
      </c>
      <c r="AD60" s="160">
        <v>0</v>
      </c>
      <c r="AE60" s="160">
        <v>0</v>
      </c>
      <c r="AF60" s="160">
        <v>0</v>
      </c>
      <c r="AG60" s="160">
        <v>0</v>
      </c>
      <c r="AH60" s="160">
        <v>0</v>
      </c>
      <c r="AI60" s="160">
        <v>0</v>
      </c>
      <c r="AJ60" s="160">
        <v>0</v>
      </c>
      <c r="AK60" s="160">
        <v>0</v>
      </c>
      <c r="AL60" s="160">
        <v>0</v>
      </c>
      <c r="AM60" s="160">
        <v>0</v>
      </c>
      <c r="AN60" s="160">
        <v>0</v>
      </c>
      <c r="AO60" s="160">
        <v>0</v>
      </c>
      <c r="AP60" s="160">
        <v>0</v>
      </c>
      <c r="AQ60" s="160">
        <v>0</v>
      </c>
      <c r="AR60" s="160">
        <v>0</v>
      </c>
      <c r="AS60" s="160">
        <v>0</v>
      </c>
      <c r="AT60" s="160">
        <v>0</v>
      </c>
      <c r="AU60" s="160">
        <v>0</v>
      </c>
      <c r="AV60" s="160">
        <v>0</v>
      </c>
      <c r="AW60" s="160">
        <v>0</v>
      </c>
      <c r="AX60" s="160">
        <v>0</v>
      </c>
      <c r="AY60" s="160">
        <v>0</v>
      </c>
      <c r="AZ60" s="160">
        <v>0</v>
      </c>
      <c r="BA60" s="160">
        <v>0</v>
      </c>
      <c r="BB60" s="160">
        <v>0</v>
      </c>
      <c r="BC60"/>
    </row>
    <row r="61" spans="1:55" x14ac:dyDescent="0.3">
      <c r="A61" s="160" t="s">
        <v>924</v>
      </c>
      <c r="B61" s="160">
        <v>391022</v>
      </c>
      <c r="C61" s="160">
        <v>408279.19</v>
      </c>
      <c r="D61" s="160">
        <v>422195</v>
      </c>
      <c r="E61" s="160">
        <v>434455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0">
        <v>0</v>
      </c>
      <c r="Q61" s="160">
        <v>0</v>
      </c>
      <c r="R61" s="160">
        <v>0</v>
      </c>
      <c r="S61" s="160">
        <v>0</v>
      </c>
      <c r="T61" s="160">
        <v>0</v>
      </c>
      <c r="U61" s="160">
        <v>0</v>
      </c>
      <c r="V61" s="160">
        <v>0</v>
      </c>
      <c r="W61" s="160">
        <v>0</v>
      </c>
      <c r="X61" s="160">
        <v>0</v>
      </c>
      <c r="Y61" s="160">
        <v>0</v>
      </c>
      <c r="Z61" s="160">
        <v>0</v>
      </c>
      <c r="AA61" s="160">
        <v>0</v>
      </c>
      <c r="AB61" s="160">
        <v>0</v>
      </c>
      <c r="AC61" s="160">
        <v>0</v>
      </c>
      <c r="AD61" s="160">
        <v>0</v>
      </c>
      <c r="AE61" s="160">
        <v>0</v>
      </c>
      <c r="AF61" s="160">
        <v>0</v>
      </c>
      <c r="AG61" s="160">
        <v>0</v>
      </c>
      <c r="AH61" s="160">
        <v>0</v>
      </c>
      <c r="AI61" s="160">
        <v>0</v>
      </c>
      <c r="AJ61" s="160">
        <v>0</v>
      </c>
      <c r="AK61" s="160">
        <v>0</v>
      </c>
      <c r="AL61" s="160">
        <v>0</v>
      </c>
      <c r="AM61" s="160">
        <v>0</v>
      </c>
      <c r="AN61" s="160">
        <v>0</v>
      </c>
      <c r="AO61" s="160">
        <v>0</v>
      </c>
      <c r="AP61" s="160">
        <v>0</v>
      </c>
      <c r="AQ61" s="160">
        <v>0</v>
      </c>
      <c r="AR61" s="160">
        <v>0</v>
      </c>
      <c r="AS61" s="160">
        <v>0</v>
      </c>
      <c r="AT61" s="160">
        <v>0</v>
      </c>
      <c r="AU61" s="160">
        <v>0</v>
      </c>
      <c r="AV61" s="160">
        <v>0</v>
      </c>
      <c r="AW61" s="160">
        <v>0</v>
      </c>
      <c r="AX61" s="160">
        <v>0</v>
      </c>
      <c r="AY61" s="160">
        <v>0</v>
      </c>
      <c r="AZ61" s="160">
        <v>0</v>
      </c>
      <c r="BA61" s="160">
        <v>0</v>
      </c>
      <c r="BB61" s="160">
        <v>822</v>
      </c>
      <c r="BC61"/>
    </row>
    <row r="62" spans="1:55" s="143" customFormat="1" x14ac:dyDescent="0.3">
      <c r="A62" s="160" t="s">
        <v>925</v>
      </c>
      <c r="B62" s="160">
        <v>0</v>
      </c>
      <c r="C62" s="160">
        <v>0</v>
      </c>
      <c r="D62" s="160">
        <v>0</v>
      </c>
      <c r="E62" s="160">
        <v>0</v>
      </c>
      <c r="F62" s="160">
        <v>0</v>
      </c>
      <c r="G62" s="160">
        <v>0</v>
      </c>
      <c r="H62" s="160">
        <v>0</v>
      </c>
      <c r="I62" s="160">
        <v>0</v>
      </c>
      <c r="J62" s="160">
        <v>0</v>
      </c>
      <c r="K62" s="160">
        <v>0</v>
      </c>
      <c r="L62" s="160">
        <v>0</v>
      </c>
      <c r="M62" s="160">
        <v>0</v>
      </c>
      <c r="N62" s="160">
        <v>0</v>
      </c>
      <c r="O62" s="160">
        <v>0</v>
      </c>
      <c r="P62" s="160">
        <v>0</v>
      </c>
      <c r="Q62" s="160">
        <v>0</v>
      </c>
      <c r="R62" s="160">
        <v>0</v>
      </c>
      <c r="S62" s="160">
        <v>0</v>
      </c>
      <c r="T62" s="160">
        <v>0</v>
      </c>
      <c r="U62" s="160">
        <v>0</v>
      </c>
      <c r="V62" s="160">
        <v>0</v>
      </c>
      <c r="W62" s="160">
        <v>0</v>
      </c>
      <c r="X62" s="160">
        <v>0</v>
      </c>
      <c r="Y62" s="160">
        <v>0</v>
      </c>
      <c r="Z62" s="160">
        <v>0</v>
      </c>
      <c r="AA62" s="160">
        <v>0</v>
      </c>
      <c r="AB62" s="160">
        <v>0</v>
      </c>
      <c r="AC62" s="160">
        <v>0</v>
      </c>
      <c r="AD62" s="160">
        <v>0</v>
      </c>
      <c r="AE62" s="160">
        <v>0</v>
      </c>
      <c r="AF62" s="160">
        <v>0</v>
      </c>
      <c r="AG62" s="160">
        <v>0</v>
      </c>
      <c r="AH62" s="160">
        <v>0</v>
      </c>
      <c r="AI62" s="160">
        <v>0</v>
      </c>
      <c r="AJ62" s="160">
        <v>50887</v>
      </c>
      <c r="AK62" s="160">
        <v>0</v>
      </c>
      <c r="AL62" s="160">
        <v>0</v>
      </c>
      <c r="AM62" s="160">
        <v>0</v>
      </c>
      <c r="AN62" s="160">
        <v>0</v>
      </c>
      <c r="AO62" s="160">
        <v>0</v>
      </c>
      <c r="AP62" s="160">
        <v>0</v>
      </c>
      <c r="AQ62" s="160">
        <v>0</v>
      </c>
      <c r="AR62" s="160">
        <v>0</v>
      </c>
      <c r="AS62" s="160">
        <v>0</v>
      </c>
      <c r="AT62" s="160">
        <v>0</v>
      </c>
      <c r="AU62" s="160">
        <v>0</v>
      </c>
      <c r="AV62" s="160">
        <v>0</v>
      </c>
      <c r="AW62" s="160">
        <v>0</v>
      </c>
      <c r="AX62" s="160">
        <v>0</v>
      </c>
      <c r="AY62" s="160">
        <v>0</v>
      </c>
      <c r="AZ62" s="160">
        <v>0</v>
      </c>
      <c r="BA62" s="160">
        <v>0</v>
      </c>
      <c r="BB62" s="160">
        <v>0</v>
      </c>
      <c r="BC62"/>
    </row>
    <row r="63" spans="1:55" x14ac:dyDescent="0.3">
      <c r="A63" s="160" t="s">
        <v>1251</v>
      </c>
      <c r="B63" s="160">
        <v>0</v>
      </c>
      <c r="C63" s="160">
        <v>0</v>
      </c>
      <c r="D63" s="160">
        <v>0</v>
      </c>
      <c r="E63" s="160">
        <v>0</v>
      </c>
      <c r="F63" s="160">
        <v>0</v>
      </c>
      <c r="G63" s="160">
        <v>0</v>
      </c>
      <c r="H63" s="160">
        <v>0</v>
      </c>
      <c r="I63" s="160">
        <v>0</v>
      </c>
      <c r="J63" s="160">
        <v>0</v>
      </c>
      <c r="K63" s="160">
        <v>0</v>
      </c>
      <c r="L63" s="160">
        <v>0</v>
      </c>
      <c r="M63" s="160">
        <v>0</v>
      </c>
      <c r="N63" s="160">
        <v>0</v>
      </c>
      <c r="O63" s="160">
        <v>0</v>
      </c>
      <c r="P63" s="160">
        <v>0</v>
      </c>
      <c r="Q63" s="160">
        <v>0</v>
      </c>
      <c r="R63" s="160">
        <v>0</v>
      </c>
      <c r="S63" s="160">
        <v>0</v>
      </c>
      <c r="T63" s="160">
        <v>0</v>
      </c>
      <c r="U63" s="160">
        <v>0</v>
      </c>
      <c r="V63" s="160">
        <v>0</v>
      </c>
      <c r="W63" s="160">
        <v>0</v>
      </c>
      <c r="X63" s="160">
        <v>0</v>
      </c>
      <c r="Y63" s="160">
        <v>0</v>
      </c>
      <c r="Z63" s="160">
        <v>0</v>
      </c>
      <c r="AA63" s="160">
        <v>0</v>
      </c>
      <c r="AB63" s="160">
        <v>0</v>
      </c>
      <c r="AC63" s="160">
        <v>0</v>
      </c>
      <c r="AD63" s="160">
        <v>0</v>
      </c>
      <c r="AE63" s="160">
        <v>0</v>
      </c>
      <c r="AF63" s="160">
        <v>0</v>
      </c>
      <c r="AG63" s="160">
        <v>0</v>
      </c>
      <c r="AH63" s="160">
        <v>0</v>
      </c>
      <c r="AI63" s="160">
        <v>0</v>
      </c>
      <c r="AJ63" s="160">
        <v>50887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  <c r="AR63" s="160">
        <v>0</v>
      </c>
      <c r="AS63" s="160">
        <v>0</v>
      </c>
      <c r="AT63" s="160">
        <v>0</v>
      </c>
      <c r="AU63" s="160">
        <v>0</v>
      </c>
      <c r="AV63" s="160">
        <v>0</v>
      </c>
      <c r="AW63" s="160">
        <v>0</v>
      </c>
      <c r="AX63" s="160">
        <v>0</v>
      </c>
      <c r="AY63" s="160">
        <v>0</v>
      </c>
      <c r="AZ63" s="160">
        <v>0</v>
      </c>
      <c r="BA63" s="160">
        <v>0</v>
      </c>
      <c r="BB63" s="160">
        <v>0</v>
      </c>
      <c r="BC63"/>
    </row>
    <row r="64" spans="1:55" x14ac:dyDescent="0.3">
      <c r="A64" s="160" t="s">
        <v>1252</v>
      </c>
      <c r="B64" s="160">
        <v>0</v>
      </c>
      <c r="C64" s="160">
        <v>0</v>
      </c>
      <c r="D64" s="160">
        <v>0</v>
      </c>
      <c r="E64" s="160">
        <v>0</v>
      </c>
      <c r="F64" s="160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50980.36</v>
      </c>
      <c r="L64" s="160">
        <v>0</v>
      </c>
      <c r="M64" s="160">
        <v>0</v>
      </c>
      <c r="N64" s="160">
        <v>49488</v>
      </c>
      <c r="O64" s="160">
        <v>49962.34</v>
      </c>
      <c r="P64" s="160">
        <v>0</v>
      </c>
      <c r="Q64" s="160">
        <v>0</v>
      </c>
      <c r="R64" s="160">
        <v>0</v>
      </c>
      <c r="S64" s="160">
        <v>0</v>
      </c>
      <c r="T64" s="160">
        <v>0</v>
      </c>
      <c r="U64" s="160">
        <v>0</v>
      </c>
      <c r="V64" s="160">
        <v>0</v>
      </c>
      <c r="W64" s="160">
        <v>0</v>
      </c>
      <c r="X64" s="160">
        <v>0</v>
      </c>
      <c r="Y64" s="160">
        <v>0</v>
      </c>
      <c r="Z64" s="160">
        <v>0</v>
      </c>
      <c r="AA64" s="160">
        <v>0</v>
      </c>
      <c r="AB64" s="160">
        <v>0</v>
      </c>
      <c r="AC64" s="160">
        <v>0</v>
      </c>
      <c r="AD64" s="160">
        <v>0</v>
      </c>
      <c r="AE64" s="160">
        <v>0</v>
      </c>
      <c r="AF64" s="160">
        <v>0</v>
      </c>
      <c r="AG64" s="160">
        <v>0</v>
      </c>
      <c r="AH64" s="160">
        <v>0</v>
      </c>
      <c r="AI64" s="160">
        <v>0</v>
      </c>
      <c r="AJ64" s="160">
        <v>0</v>
      </c>
      <c r="AK64" s="160">
        <v>0</v>
      </c>
      <c r="AL64" s="160">
        <v>49964</v>
      </c>
      <c r="AM64" s="160">
        <v>0</v>
      </c>
      <c r="AN64" s="160">
        <v>0</v>
      </c>
      <c r="AO64" s="160">
        <v>0</v>
      </c>
      <c r="AP64" s="160">
        <v>0</v>
      </c>
      <c r="AQ64" s="160">
        <v>0</v>
      </c>
      <c r="AR64" s="160">
        <v>0</v>
      </c>
      <c r="AS64" s="160">
        <v>0</v>
      </c>
      <c r="AT64" s="160">
        <v>0</v>
      </c>
      <c r="AU64" s="160">
        <v>0</v>
      </c>
      <c r="AV64" s="160">
        <v>0</v>
      </c>
      <c r="AW64" s="160">
        <v>0</v>
      </c>
      <c r="AX64" s="160">
        <v>0</v>
      </c>
      <c r="AY64" s="160">
        <v>0</v>
      </c>
      <c r="AZ64" s="160">
        <v>0</v>
      </c>
      <c r="BA64" s="160">
        <v>0</v>
      </c>
      <c r="BB64" s="160">
        <v>0</v>
      </c>
      <c r="BC64"/>
    </row>
    <row r="65" spans="1:55" x14ac:dyDescent="0.3">
      <c r="A65" s="160" t="s">
        <v>927</v>
      </c>
      <c r="B65" s="160">
        <v>239606</v>
      </c>
      <c r="C65" s="160">
        <v>248366.16</v>
      </c>
      <c r="D65" s="160">
        <v>253682</v>
      </c>
      <c r="E65" s="160">
        <v>248948</v>
      </c>
      <c r="F65" s="160">
        <v>244288</v>
      </c>
      <c r="G65" s="160">
        <v>240276.32</v>
      </c>
      <c r="H65" s="160">
        <v>251320</v>
      </c>
      <c r="I65" s="160">
        <v>247781</v>
      </c>
      <c r="J65" s="160">
        <v>215633</v>
      </c>
      <c r="K65" s="160">
        <v>160243.82</v>
      </c>
      <c r="L65" s="160">
        <v>159922</v>
      </c>
      <c r="M65" s="160">
        <v>156163</v>
      </c>
      <c r="N65" s="160">
        <v>152504</v>
      </c>
      <c r="O65" s="160">
        <v>153890.5</v>
      </c>
      <c r="P65" s="160">
        <v>160497</v>
      </c>
      <c r="Q65" s="160">
        <v>147849</v>
      </c>
      <c r="R65" s="160">
        <v>160876</v>
      </c>
      <c r="S65" s="160">
        <v>102500</v>
      </c>
      <c r="T65" s="160">
        <v>136059</v>
      </c>
      <c r="U65" s="160">
        <v>132315</v>
      </c>
      <c r="V65" s="160">
        <v>129107</v>
      </c>
      <c r="W65" s="160">
        <v>125364</v>
      </c>
      <c r="X65" s="160">
        <v>122790</v>
      </c>
      <c r="Y65" s="160">
        <v>119391</v>
      </c>
      <c r="Z65" s="160">
        <v>115992</v>
      </c>
      <c r="AA65" s="160">
        <v>112594</v>
      </c>
      <c r="AB65" s="160">
        <v>110077</v>
      </c>
      <c r="AC65" s="160">
        <v>106985</v>
      </c>
      <c r="AD65" s="160">
        <v>103893</v>
      </c>
      <c r="AE65" s="160">
        <v>135696</v>
      </c>
      <c r="AF65" s="160">
        <v>184492</v>
      </c>
      <c r="AG65" s="160">
        <v>179480</v>
      </c>
      <c r="AH65" s="160">
        <v>122857</v>
      </c>
      <c r="AI65" s="160">
        <v>118464.52</v>
      </c>
      <c r="AJ65" s="160">
        <v>116091</v>
      </c>
      <c r="AK65" s="160">
        <v>0</v>
      </c>
      <c r="AL65" s="160">
        <v>107899</v>
      </c>
      <c r="AM65" s="160">
        <v>93337.93</v>
      </c>
      <c r="AN65" s="160">
        <v>139668</v>
      </c>
      <c r="AO65" s="160">
        <v>136341</v>
      </c>
      <c r="AP65" s="160">
        <v>136241</v>
      </c>
      <c r="AQ65" s="160">
        <v>0</v>
      </c>
      <c r="AR65" s="160">
        <v>0</v>
      </c>
      <c r="AS65" s="160">
        <v>0</v>
      </c>
      <c r="AT65" s="160">
        <v>0</v>
      </c>
      <c r="AU65" s="160">
        <v>47181</v>
      </c>
      <c r="AV65" s="160">
        <v>46705</v>
      </c>
      <c r="AW65" s="160">
        <v>46902</v>
      </c>
      <c r="AX65" s="160">
        <v>0</v>
      </c>
      <c r="AY65" s="160">
        <v>0</v>
      </c>
      <c r="AZ65" s="160">
        <v>0</v>
      </c>
      <c r="BA65" s="160">
        <v>0</v>
      </c>
      <c r="BB65" s="160">
        <v>0</v>
      </c>
      <c r="BC65"/>
    </row>
    <row r="66" spans="1:55" x14ac:dyDescent="0.3">
      <c r="A66" s="160" t="s">
        <v>928</v>
      </c>
      <c r="B66" s="160">
        <v>34395</v>
      </c>
      <c r="C66" s="160">
        <v>32598.639999999999</v>
      </c>
      <c r="D66" s="160">
        <v>34406</v>
      </c>
      <c r="E66" s="160">
        <v>36496</v>
      </c>
      <c r="F66" s="160">
        <v>36376</v>
      </c>
      <c r="G66" s="160">
        <v>30147.34</v>
      </c>
      <c r="H66" s="160">
        <v>30029</v>
      </c>
      <c r="I66" s="160">
        <v>30648</v>
      </c>
      <c r="J66" s="160">
        <v>31502</v>
      </c>
      <c r="K66" s="160">
        <v>32283.15</v>
      </c>
      <c r="L66" s="160">
        <v>32702</v>
      </c>
      <c r="M66" s="160">
        <v>33486</v>
      </c>
      <c r="N66" s="160">
        <v>34233</v>
      </c>
      <c r="O66" s="160">
        <v>34945.58</v>
      </c>
      <c r="P66" s="160">
        <v>35500</v>
      </c>
      <c r="Q66" s="160">
        <v>36210</v>
      </c>
      <c r="R66" s="160">
        <v>36889</v>
      </c>
      <c r="S66" s="160">
        <v>37565</v>
      </c>
      <c r="T66" s="160">
        <v>33790</v>
      </c>
      <c r="U66" s="160">
        <v>34569</v>
      </c>
      <c r="V66" s="160">
        <v>35099</v>
      </c>
      <c r="W66" s="160">
        <v>34388</v>
      </c>
      <c r="X66" s="160">
        <v>32890</v>
      </c>
      <c r="Y66" s="160">
        <v>31449</v>
      </c>
      <c r="Z66" s="160">
        <v>30006</v>
      </c>
      <c r="AA66" s="160">
        <v>28578</v>
      </c>
      <c r="AB66" s="160">
        <v>26918</v>
      </c>
      <c r="AC66" s="160">
        <v>25124</v>
      </c>
      <c r="AD66" s="160">
        <v>25977</v>
      </c>
      <c r="AE66" s="160">
        <v>33300</v>
      </c>
      <c r="AF66" s="160">
        <v>30933</v>
      </c>
      <c r="AG66" s="160">
        <v>28270</v>
      </c>
      <c r="AH66" s="160">
        <v>25538</v>
      </c>
      <c r="AI66" s="160">
        <v>0</v>
      </c>
      <c r="AJ66" s="160">
        <v>0</v>
      </c>
      <c r="AK66" s="160">
        <v>0</v>
      </c>
      <c r="AL66" s="160">
        <v>0</v>
      </c>
      <c r="AM66" s="160">
        <v>0</v>
      </c>
      <c r="AN66" s="160">
        <v>0</v>
      </c>
      <c r="AO66" s="160">
        <v>0</v>
      </c>
      <c r="AP66" s="160">
        <v>0</v>
      </c>
      <c r="AQ66" s="160">
        <v>0</v>
      </c>
      <c r="AR66" s="160">
        <v>0</v>
      </c>
      <c r="AS66" s="160">
        <v>0</v>
      </c>
      <c r="AT66" s="160">
        <v>0</v>
      </c>
      <c r="AU66" s="160">
        <v>0</v>
      </c>
      <c r="AV66" s="160">
        <v>0</v>
      </c>
      <c r="AW66" s="160">
        <v>0</v>
      </c>
      <c r="AX66" s="160">
        <v>0</v>
      </c>
      <c r="AY66" s="160">
        <v>0</v>
      </c>
      <c r="AZ66" s="160">
        <v>0</v>
      </c>
      <c r="BA66" s="160">
        <v>0</v>
      </c>
      <c r="BB66" s="160">
        <v>0</v>
      </c>
      <c r="BC66"/>
    </row>
    <row r="67" spans="1:55" x14ac:dyDescent="0.3">
      <c r="A67" s="160" t="s">
        <v>929</v>
      </c>
      <c r="B67" s="160">
        <v>7893</v>
      </c>
      <c r="C67" s="160">
        <v>7840.24</v>
      </c>
      <c r="D67" s="160">
        <v>7720</v>
      </c>
      <c r="E67" s="160">
        <v>7639</v>
      </c>
      <c r="F67" s="160">
        <v>7354</v>
      </c>
      <c r="G67" s="160">
        <v>5465.15</v>
      </c>
      <c r="H67" s="160">
        <v>4608</v>
      </c>
      <c r="I67" s="160">
        <v>3214</v>
      </c>
      <c r="J67" s="160">
        <v>2570</v>
      </c>
      <c r="K67" s="160">
        <v>1812.98</v>
      </c>
      <c r="L67" s="160">
        <v>51425</v>
      </c>
      <c r="M67" s="160">
        <v>50403</v>
      </c>
      <c r="N67" s="160">
        <v>0</v>
      </c>
      <c r="O67" s="160">
        <v>0</v>
      </c>
      <c r="P67" s="160">
        <v>49407</v>
      </c>
      <c r="Q67" s="160">
        <v>55519</v>
      </c>
      <c r="R67" s="160">
        <v>0</v>
      </c>
      <c r="S67" s="160">
        <v>55436</v>
      </c>
      <c r="T67" s="160">
        <v>55319</v>
      </c>
      <c r="U67" s="160">
        <v>54651</v>
      </c>
      <c r="V67" s="160">
        <v>55260</v>
      </c>
      <c r="W67" s="160">
        <v>56621</v>
      </c>
      <c r="X67" s="160">
        <v>56328</v>
      </c>
      <c r="Y67" s="160">
        <v>55718</v>
      </c>
      <c r="Z67" s="160">
        <v>55357</v>
      </c>
      <c r="AA67" s="160">
        <v>55386</v>
      </c>
      <c r="AB67" s="160">
        <v>55117</v>
      </c>
      <c r="AC67" s="160">
        <v>54489</v>
      </c>
      <c r="AD67" s="160">
        <v>54144</v>
      </c>
      <c r="AE67" s="160">
        <v>53480</v>
      </c>
      <c r="AF67" s="160">
        <v>0</v>
      </c>
      <c r="AG67" s="160">
        <v>0</v>
      </c>
      <c r="AH67" s="160">
        <v>51698</v>
      </c>
      <c r="AI67" s="160">
        <v>51447.5</v>
      </c>
      <c r="AJ67" s="160">
        <v>0</v>
      </c>
      <c r="AK67" s="160">
        <v>162218</v>
      </c>
      <c r="AL67" s="160">
        <v>0</v>
      </c>
      <c r="AM67" s="160">
        <v>49572.5</v>
      </c>
      <c r="AN67" s="160">
        <v>0</v>
      </c>
      <c r="AO67" s="160">
        <v>0</v>
      </c>
      <c r="AP67" s="160">
        <v>0</v>
      </c>
      <c r="AQ67" s="160">
        <v>48371</v>
      </c>
      <c r="AR67" s="160">
        <v>47932</v>
      </c>
      <c r="AS67" s="160">
        <v>47596</v>
      </c>
      <c r="AT67" s="160">
        <v>47357</v>
      </c>
      <c r="AU67" s="160">
        <v>0</v>
      </c>
      <c r="AV67" s="160">
        <v>0</v>
      </c>
      <c r="AW67" s="160">
        <v>0</v>
      </c>
      <c r="AX67" s="160">
        <v>46509</v>
      </c>
      <c r="AY67" s="160">
        <v>46224</v>
      </c>
      <c r="AZ67" s="160">
        <v>45995</v>
      </c>
      <c r="BA67" s="160">
        <v>45767</v>
      </c>
      <c r="BB67" s="160">
        <v>45358</v>
      </c>
      <c r="BC67"/>
    </row>
    <row r="68" spans="1:55" x14ac:dyDescent="0.3">
      <c r="A68" s="160" t="s">
        <v>930</v>
      </c>
      <c r="B68" s="160">
        <v>672916</v>
      </c>
      <c r="C68" s="160">
        <v>697084.23</v>
      </c>
      <c r="D68" s="160">
        <v>718003</v>
      </c>
      <c r="E68" s="160">
        <v>727538</v>
      </c>
      <c r="F68" s="160">
        <v>740597</v>
      </c>
      <c r="G68" s="160">
        <v>275888.81</v>
      </c>
      <c r="H68" s="160">
        <v>285957</v>
      </c>
      <c r="I68" s="160">
        <v>281643</v>
      </c>
      <c r="J68" s="160">
        <v>249705</v>
      </c>
      <c r="K68" s="160">
        <v>245320.31</v>
      </c>
      <c r="L68" s="160">
        <v>244049</v>
      </c>
      <c r="M68" s="160">
        <v>240052</v>
      </c>
      <c r="N68" s="160">
        <v>267477</v>
      </c>
      <c r="O68" s="160">
        <v>238798.42</v>
      </c>
      <c r="P68" s="160">
        <v>245404</v>
      </c>
      <c r="Q68" s="160">
        <v>239578</v>
      </c>
      <c r="R68" s="160">
        <v>197765</v>
      </c>
      <c r="S68" s="160">
        <v>195501</v>
      </c>
      <c r="T68" s="160">
        <v>225168</v>
      </c>
      <c r="U68" s="160">
        <v>221535</v>
      </c>
      <c r="V68" s="160">
        <v>219466</v>
      </c>
      <c r="W68" s="160">
        <v>216373</v>
      </c>
      <c r="X68" s="160">
        <v>212008</v>
      </c>
      <c r="Y68" s="160">
        <v>206558</v>
      </c>
      <c r="Z68" s="160">
        <v>201355</v>
      </c>
      <c r="AA68" s="160">
        <v>196558</v>
      </c>
      <c r="AB68" s="160">
        <v>192112</v>
      </c>
      <c r="AC68" s="160">
        <v>186598</v>
      </c>
      <c r="AD68" s="160">
        <v>184014</v>
      </c>
      <c r="AE68" s="160">
        <v>222476</v>
      </c>
      <c r="AF68" s="160">
        <v>215425</v>
      </c>
      <c r="AG68" s="160">
        <v>207750</v>
      </c>
      <c r="AH68" s="160">
        <v>200093</v>
      </c>
      <c r="AI68" s="160">
        <v>169912.02</v>
      </c>
      <c r="AJ68" s="160">
        <v>166978</v>
      </c>
      <c r="AK68" s="160">
        <v>162218</v>
      </c>
      <c r="AL68" s="160">
        <v>157863</v>
      </c>
      <c r="AM68" s="160">
        <v>142910.42000000001</v>
      </c>
      <c r="AN68" s="160">
        <v>139668</v>
      </c>
      <c r="AO68" s="160">
        <v>136341</v>
      </c>
      <c r="AP68" s="160">
        <v>136241</v>
      </c>
      <c r="AQ68" s="160">
        <v>48371</v>
      </c>
      <c r="AR68" s="160">
        <v>47932</v>
      </c>
      <c r="AS68" s="160">
        <v>47596</v>
      </c>
      <c r="AT68" s="160">
        <v>47357</v>
      </c>
      <c r="AU68" s="160">
        <v>47181</v>
      </c>
      <c r="AV68" s="160">
        <v>46705</v>
      </c>
      <c r="AW68" s="160">
        <v>46902</v>
      </c>
      <c r="AX68" s="160">
        <v>46509</v>
      </c>
      <c r="AY68" s="160">
        <v>46224</v>
      </c>
      <c r="AZ68" s="160">
        <v>45995</v>
      </c>
      <c r="BA68" s="160">
        <v>45767</v>
      </c>
      <c r="BB68" s="160">
        <v>46180</v>
      </c>
      <c r="BC68"/>
    </row>
    <row r="69" spans="1:55" x14ac:dyDescent="0.3">
      <c r="A69" s="160" t="s">
        <v>931</v>
      </c>
      <c r="B69" s="160">
        <v>3631181</v>
      </c>
      <c r="C69" s="160">
        <v>3937380.12</v>
      </c>
      <c r="D69" s="160">
        <v>4075162</v>
      </c>
      <c r="E69" s="160">
        <v>3943966</v>
      </c>
      <c r="F69" s="160">
        <v>5272715</v>
      </c>
      <c r="G69" s="160">
        <v>5202978.67</v>
      </c>
      <c r="H69" s="160">
        <v>3323844</v>
      </c>
      <c r="I69" s="160">
        <v>3231013</v>
      </c>
      <c r="J69" s="160">
        <v>3627134</v>
      </c>
      <c r="K69" s="160">
        <v>3681063.18</v>
      </c>
      <c r="L69" s="160">
        <v>3481556</v>
      </c>
      <c r="M69" s="160">
        <v>3066886</v>
      </c>
      <c r="N69" s="160">
        <v>3129428</v>
      </c>
      <c r="O69" s="160">
        <v>3316404.23</v>
      </c>
      <c r="P69" s="160">
        <v>3192361</v>
      </c>
      <c r="Q69" s="160">
        <v>2868768</v>
      </c>
      <c r="R69" s="160">
        <v>2196468</v>
      </c>
      <c r="S69" s="160">
        <v>2372614</v>
      </c>
      <c r="T69" s="160">
        <v>2289153</v>
      </c>
      <c r="U69" s="160">
        <v>2117158</v>
      </c>
      <c r="V69" s="160">
        <v>1580099</v>
      </c>
      <c r="W69" s="160">
        <v>2013725</v>
      </c>
      <c r="X69" s="160">
        <v>2032278</v>
      </c>
      <c r="Y69" s="160">
        <v>1766991</v>
      </c>
      <c r="Z69" s="160">
        <v>1964895</v>
      </c>
      <c r="AA69" s="160">
        <v>2388568</v>
      </c>
      <c r="AB69" s="160">
        <v>2402587</v>
      </c>
      <c r="AC69" s="160">
        <v>2304810</v>
      </c>
      <c r="AD69" s="160">
        <v>1946765</v>
      </c>
      <c r="AE69" s="160">
        <v>2379379</v>
      </c>
      <c r="AF69" s="160">
        <v>2180799</v>
      </c>
      <c r="AG69" s="160">
        <v>1981559</v>
      </c>
      <c r="AH69" s="160">
        <v>1529511</v>
      </c>
      <c r="AI69" s="160">
        <v>2056998.65</v>
      </c>
      <c r="AJ69" s="160">
        <v>1919475</v>
      </c>
      <c r="AK69" s="160">
        <v>1627457</v>
      </c>
      <c r="AL69" s="160">
        <v>1422995</v>
      </c>
      <c r="AM69" s="160">
        <v>1623653.58</v>
      </c>
      <c r="AN69" s="160">
        <v>1318356</v>
      </c>
      <c r="AO69" s="160">
        <v>1283992</v>
      </c>
      <c r="AP69" s="160">
        <v>1351455</v>
      </c>
      <c r="AQ69" s="160">
        <v>988984</v>
      </c>
      <c r="AR69" s="160">
        <v>854493</v>
      </c>
      <c r="AS69" s="160">
        <v>1061840</v>
      </c>
      <c r="AT69" s="160">
        <v>1119187</v>
      </c>
      <c r="AU69" s="160">
        <v>922472</v>
      </c>
      <c r="AV69" s="160">
        <v>802914</v>
      </c>
      <c r="AW69" s="160">
        <v>857392</v>
      </c>
      <c r="AX69" s="160">
        <v>945775</v>
      </c>
      <c r="AY69" s="160">
        <v>1443128</v>
      </c>
      <c r="AZ69" s="160">
        <v>1525012</v>
      </c>
      <c r="BA69" s="160">
        <v>1480780</v>
      </c>
      <c r="BB69" s="160">
        <v>1395247</v>
      </c>
      <c r="BC69"/>
    </row>
    <row r="70" spans="1:55" x14ac:dyDescent="0.3">
      <c r="A70" s="160" t="s">
        <v>932</v>
      </c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60"/>
      <c r="AO70" s="160"/>
      <c r="AP70" s="160"/>
      <c r="AQ70" s="160"/>
      <c r="AR70" s="160"/>
      <c r="AS70" s="160"/>
      <c r="AT70" s="160"/>
      <c r="AU70" s="160"/>
      <c r="AV70" s="160"/>
      <c r="AW70" s="160"/>
      <c r="AX70" s="160"/>
      <c r="AY70" s="160"/>
      <c r="AZ70" s="160"/>
      <c r="BA70" s="160"/>
      <c r="BB70" s="160"/>
      <c r="BC70"/>
    </row>
    <row r="71" spans="1:55" x14ac:dyDescent="0.3">
      <c r="A71" s="160" t="s">
        <v>933</v>
      </c>
      <c r="B71" s="160">
        <v>913919</v>
      </c>
      <c r="C71" s="160">
        <v>913919.15</v>
      </c>
      <c r="D71" s="160">
        <v>913919</v>
      </c>
      <c r="E71" s="160">
        <v>913919</v>
      </c>
      <c r="F71" s="160">
        <v>913919</v>
      </c>
      <c r="G71" s="160">
        <v>913919.15</v>
      </c>
      <c r="H71" s="160">
        <v>913919</v>
      </c>
      <c r="I71" s="160">
        <v>913919</v>
      </c>
      <c r="J71" s="160">
        <v>913919</v>
      </c>
      <c r="K71" s="160">
        <v>652799.4</v>
      </c>
      <c r="L71" s="160">
        <v>913919</v>
      </c>
      <c r="M71" s="160">
        <v>913919</v>
      </c>
      <c r="N71" s="160">
        <v>652799</v>
      </c>
      <c r="O71" s="160">
        <v>652799.4</v>
      </c>
      <c r="P71" s="160">
        <v>652800</v>
      </c>
      <c r="Q71" s="160">
        <v>652800</v>
      </c>
      <c r="R71" s="160">
        <v>652800</v>
      </c>
      <c r="S71" s="160">
        <v>652799</v>
      </c>
      <c r="T71" s="160">
        <v>652799</v>
      </c>
      <c r="U71" s="160">
        <v>652799</v>
      </c>
      <c r="V71" s="160">
        <v>652800</v>
      </c>
      <c r="W71" s="160">
        <v>652800</v>
      </c>
      <c r="X71" s="160">
        <v>652800</v>
      </c>
      <c r="Y71" s="160">
        <v>652800</v>
      </c>
      <c r="Z71" s="160">
        <v>408000</v>
      </c>
      <c r="AA71" s="160">
        <v>408000</v>
      </c>
      <c r="AB71" s="160">
        <v>408000</v>
      </c>
      <c r="AC71" s="160">
        <v>408000</v>
      </c>
      <c r="AD71" s="160">
        <v>408000</v>
      </c>
      <c r="AE71" s="160">
        <v>408000</v>
      </c>
      <c r="AF71" s="160">
        <v>408000</v>
      </c>
      <c r="AG71" s="160">
        <v>408000</v>
      </c>
      <c r="AH71" s="160">
        <v>408000</v>
      </c>
      <c r="AI71" s="160">
        <v>408000</v>
      </c>
      <c r="AJ71" s="160">
        <v>408000</v>
      </c>
      <c r="AK71" s="160">
        <v>408000</v>
      </c>
      <c r="AL71" s="160">
        <v>408000</v>
      </c>
      <c r="AM71" s="160">
        <v>408000</v>
      </c>
      <c r="AN71" s="160">
        <v>408000</v>
      </c>
      <c r="AO71" s="160">
        <v>408000</v>
      </c>
      <c r="AP71" s="160">
        <v>408000</v>
      </c>
      <c r="AQ71" s="160">
        <v>408000</v>
      </c>
      <c r="AR71" s="160">
        <v>408000</v>
      </c>
      <c r="AS71" s="160">
        <v>408000</v>
      </c>
      <c r="AT71" s="160">
        <v>408000</v>
      </c>
      <c r="AU71" s="160">
        <v>408000</v>
      </c>
      <c r="AV71" s="160">
        <v>408000</v>
      </c>
      <c r="AW71" s="160">
        <v>408000</v>
      </c>
      <c r="AX71" s="160">
        <v>408000</v>
      </c>
      <c r="AY71" s="160">
        <v>408000</v>
      </c>
      <c r="AZ71" s="160">
        <v>408000</v>
      </c>
      <c r="BA71" s="160">
        <v>408000</v>
      </c>
      <c r="BB71" s="160">
        <v>408000</v>
      </c>
      <c r="BC71"/>
    </row>
    <row r="72" spans="1:55" x14ac:dyDescent="0.3">
      <c r="A72" s="160" t="s">
        <v>934</v>
      </c>
      <c r="B72" s="160">
        <v>913919</v>
      </c>
      <c r="C72" s="160">
        <v>913919.15</v>
      </c>
      <c r="D72" s="160">
        <v>913919</v>
      </c>
      <c r="E72" s="160">
        <v>913919</v>
      </c>
      <c r="F72" s="160">
        <v>913919</v>
      </c>
      <c r="G72" s="160">
        <v>913919.15</v>
      </c>
      <c r="H72" s="160">
        <v>913919</v>
      </c>
      <c r="I72" s="160">
        <v>913919</v>
      </c>
      <c r="J72" s="160">
        <v>913919</v>
      </c>
      <c r="K72" s="160">
        <v>652799.4</v>
      </c>
      <c r="L72" s="160">
        <v>913919</v>
      </c>
      <c r="M72" s="160">
        <v>913919</v>
      </c>
      <c r="N72" s="160">
        <v>652799</v>
      </c>
      <c r="O72" s="160">
        <v>652799.4</v>
      </c>
      <c r="P72" s="160">
        <v>652800</v>
      </c>
      <c r="Q72" s="160">
        <v>652800</v>
      </c>
      <c r="R72" s="160">
        <v>652800</v>
      </c>
      <c r="S72" s="160">
        <v>652799</v>
      </c>
      <c r="T72" s="160">
        <v>652799</v>
      </c>
      <c r="U72" s="160">
        <v>652799</v>
      </c>
      <c r="V72" s="160">
        <v>652800</v>
      </c>
      <c r="W72" s="160">
        <v>652800</v>
      </c>
      <c r="X72" s="160">
        <v>652800</v>
      </c>
      <c r="Y72" s="160">
        <v>652800</v>
      </c>
      <c r="Z72" s="160">
        <v>408000</v>
      </c>
      <c r="AA72" s="160">
        <v>408000</v>
      </c>
      <c r="AB72" s="160">
        <v>408000</v>
      </c>
      <c r="AC72" s="160">
        <v>408000</v>
      </c>
      <c r="AD72" s="160">
        <v>408000</v>
      </c>
      <c r="AE72" s="160">
        <v>408000</v>
      </c>
      <c r="AF72" s="160">
        <v>408000</v>
      </c>
      <c r="AG72" s="160">
        <v>408000</v>
      </c>
      <c r="AH72" s="160">
        <v>408000</v>
      </c>
      <c r="AI72" s="160">
        <v>408000</v>
      </c>
      <c r="AJ72" s="160">
        <v>408000</v>
      </c>
      <c r="AK72" s="160">
        <v>408000</v>
      </c>
      <c r="AL72" s="160">
        <v>408000</v>
      </c>
      <c r="AM72" s="160">
        <v>408000</v>
      </c>
      <c r="AN72" s="160">
        <v>408000</v>
      </c>
      <c r="AO72" s="160">
        <v>408000</v>
      </c>
      <c r="AP72" s="160">
        <v>408000</v>
      </c>
      <c r="AQ72" s="160">
        <v>408000</v>
      </c>
      <c r="AR72" s="160">
        <v>408000</v>
      </c>
      <c r="AS72" s="160">
        <v>408000</v>
      </c>
      <c r="AT72" s="160">
        <v>408000</v>
      </c>
      <c r="AU72" s="160">
        <v>408000</v>
      </c>
      <c r="AV72" s="160">
        <v>408000</v>
      </c>
      <c r="AW72" s="160">
        <v>408000</v>
      </c>
      <c r="AX72" s="160">
        <v>408000</v>
      </c>
      <c r="AY72" s="160">
        <v>408000</v>
      </c>
      <c r="AZ72" s="160">
        <v>408000</v>
      </c>
      <c r="BA72" s="160">
        <v>408000</v>
      </c>
      <c r="BB72" s="160">
        <v>408000</v>
      </c>
      <c r="BC72"/>
    </row>
    <row r="73" spans="1:55" x14ac:dyDescent="0.3">
      <c r="A73" s="160" t="s">
        <v>935</v>
      </c>
      <c r="B73" s="160">
        <v>819894</v>
      </c>
      <c r="C73" s="160">
        <v>819894.22</v>
      </c>
      <c r="D73" s="160">
        <v>819893</v>
      </c>
      <c r="E73" s="160">
        <v>819894</v>
      </c>
      <c r="F73" s="160">
        <v>723143</v>
      </c>
      <c r="G73" s="160">
        <v>723143.27</v>
      </c>
      <c r="H73" s="160">
        <v>723143</v>
      </c>
      <c r="I73" s="160">
        <v>723143</v>
      </c>
      <c r="J73" s="160">
        <v>652799</v>
      </c>
      <c r="K73" s="160">
        <v>652799.4</v>
      </c>
      <c r="L73" s="160">
        <v>652799</v>
      </c>
      <c r="M73" s="160">
        <v>652799</v>
      </c>
      <c r="N73" s="160">
        <v>652799</v>
      </c>
      <c r="O73" s="160">
        <v>652799.4</v>
      </c>
      <c r="P73" s="160">
        <v>652799</v>
      </c>
      <c r="Q73" s="160">
        <v>652799</v>
      </c>
      <c r="R73" s="160">
        <v>652799</v>
      </c>
      <c r="S73" s="160">
        <v>652799</v>
      </c>
      <c r="T73" s="160">
        <v>652799</v>
      </c>
      <c r="U73" s="160">
        <v>652799</v>
      </c>
      <c r="V73" s="160">
        <v>652799</v>
      </c>
      <c r="W73" s="160">
        <v>652799</v>
      </c>
      <c r="X73" s="160">
        <v>652799</v>
      </c>
      <c r="Y73" s="160">
        <v>652799</v>
      </c>
      <c r="Z73" s="160">
        <v>408000</v>
      </c>
      <c r="AA73" s="160">
        <v>408000</v>
      </c>
      <c r="AB73" s="160">
        <v>408000</v>
      </c>
      <c r="AC73" s="160">
        <v>408000</v>
      </c>
      <c r="AD73" s="160">
        <v>408000</v>
      </c>
      <c r="AE73" s="160">
        <v>408000</v>
      </c>
      <c r="AF73" s="160">
        <v>408000</v>
      </c>
      <c r="AG73" s="160">
        <v>408000</v>
      </c>
      <c r="AH73" s="160">
        <v>408000</v>
      </c>
      <c r="AI73" s="160">
        <v>408000</v>
      </c>
      <c r="AJ73" s="160">
        <v>408000</v>
      </c>
      <c r="AK73" s="160">
        <v>408000</v>
      </c>
      <c r="AL73" s="160">
        <v>408000</v>
      </c>
      <c r="AM73" s="160">
        <v>408000</v>
      </c>
      <c r="AN73" s="160">
        <v>408000</v>
      </c>
      <c r="AO73" s="160">
        <v>408000</v>
      </c>
      <c r="AP73" s="160">
        <v>408000</v>
      </c>
      <c r="AQ73" s="160">
        <v>408000</v>
      </c>
      <c r="AR73" s="160">
        <v>408000</v>
      </c>
      <c r="AS73" s="160">
        <v>408000</v>
      </c>
      <c r="AT73" s="160">
        <v>408000</v>
      </c>
      <c r="AU73" s="160">
        <v>408000</v>
      </c>
      <c r="AV73" s="160">
        <v>408000</v>
      </c>
      <c r="AW73" s="160">
        <v>408000</v>
      </c>
      <c r="AX73" s="160">
        <v>408000</v>
      </c>
      <c r="AY73" s="160">
        <v>408000</v>
      </c>
      <c r="AZ73" s="160">
        <v>408000</v>
      </c>
      <c r="BA73" s="160">
        <v>408000</v>
      </c>
      <c r="BB73" s="160">
        <v>408000</v>
      </c>
      <c r="BC73"/>
    </row>
    <row r="74" spans="1:55" x14ac:dyDescent="0.3">
      <c r="A74" s="160" t="s">
        <v>936</v>
      </c>
      <c r="B74" s="160">
        <v>819894</v>
      </c>
      <c r="C74" s="160">
        <v>819894.22</v>
      </c>
      <c r="D74" s="160">
        <v>819893</v>
      </c>
      <c r="E74" s="160">
        <v>819894</v>
      </c>
      <c r="F74" s="160">
        <v>723143</v>
      </c>
      <c r="G74" s="160">
        <v>723143.27</v>
      </c>
      <c r="H74" s="160">
        <v>723143</v>
      </c>
      <c r="I74" s="160">
        <v>723143</v>
      </c>
      <c r="J74" s="160">
        <v>652799</v>
      </c>
      <c r="K74" s="160">
        <v>652799.4</v>
      </c>
      <c r="L74" s="160">
        <v>652799</v>
      </c>
      <c r="M74" s="160">
        <v>652799</v>
      </c>
      <c r="N74" s="160">
        <v>652799</v>
      </c>
      <c r="O74" s="160">
        <v>652799.4</v>
      </c>
      <c r="P74" s="160">
        <v>652799</v>
      </c>
      <c r="Q74" s="160">
        <v>652799</v>
      </c>
      <c r="R74" s="160">
        <v>652799</v>
      </c>
      <c r="S74" s="160">
        <v>652799</v>
      </c>
      <c r="T74" s="160">
        <v>652799</v>
      </c>
      <c r="U74" s="160">
        <v>652799</v>
      </c>
      <c r="V74" s="160">
        <v>652799</v>
      </c>
      <c r="W74" s="160">
        <v>652799</v>
      </c>
      <c r="X74" s="160">
        <v>652799</v>
      </c>
      <c r="Y74" s="160">
        <v>652799</v>
      </c>
      <c r="Z74" s="160">
        <v>408000</v>
      </c>
      <c r="AA74" s="160">
        <v>408000</v>
      </c>
      <c r="AB74" s="160">
        <v>408000</v>
      </c>
      <c r="AC74" s="160">
        <v>408000</v>
      </c>
      <c r="AD74" s="160">
        <v>408000</v>
      </c>
      <c r="AE74" s="160">
        <v>408000</v>
      </c>
      <c r="AF74" s="160">
        <v>408000</v>
      </c>
      <c r="AG74" s="160">
        <v>408000</v>
      </c>
      <c r="AH74" s="160">
        <v>408000</v>
      </c>
      <c r="AI74" s="160">
        <v>408000</v>
      </c>
      <c r="AJ74" s="160">
        <v>408000</v>
      </c>
      <c r="AK74" s="160">
        <v>408000</v>
      </c>
      <c r="AL74" s="160">
        <v>408000</v>
      </c>
      <c r="AM74" s="160">
        <v>408000</v>
      </c>
      <c r="AN74" s="160">
        <v>408000</v>
      </c>
      <c r="AO74" s="160">
        <v>408000</v>
      </c>
      <c r="AP74" s="160">
        <v>408000</v>
      </c>
      <c r="AQ74" s="160">
        <v>408000</v>
      </c>
      <c r="AR74" s="160">
        <v>408000</v>
      </c>
      <c r="AS74" s="160">
        <v>408000</v>
      </c>
      <c r="AT74" s="160">
        <v>408000</v>
      </c>
      <c r="AU74" s="160">
        <v>408000</v>
      </c>
      <c r="AV74" s="160">
        <v>408000</v>
      </c>
      <c r="AW74" s="160">
        <v>408000</v>
      </c>
      <c r="AX74" s="160">
        <v>408000</v>
      </c>
      <c r="AY74" s="160">
        <v>408000</v>
      </c>
      <c r="AZ74" s="160">
        <v>408000</v>
      </c>
      <c r="BA74" s="160">
        <v>408000</v>
      </c>
      <c r="BB74" s="160">
        <v>408000</v>
      </c>
      <c r="BC74"/>
    </row>
    <row r="75" spans="1:55" x14ac:dyDescent="0.3">
      <c r="A75" s="160" t="s">
        <v>937</v>
      </c>
      <c r="B75" s="160">
        <v>2260496</v>
      </c>
      <c r="C75" s="160">
        <v>2260495.65</v>
      </c>
      <c r="D75" s="160">
        <v>2260496</v>
      </c>
      <c r="E75" s="160">
        <v>2260496</v>
      </c>
      <c r="F75" s="160">
        <v>1244611</v>
      </c>
      <c r="G75" s="160">
        <v>1244610.6299999999</v>
      </c>
      <c r="H75" s="160">
        <v>1244611</v>
      </c>
      <c r="I75" s="160">
        <v>1244611</v>
      </c>
      <c r="J75" s="160">
        <v>506000</v>
      </c>
      <c r="K75" s="160">
        <v>506000</v>
      </c>
      <c r="L75" s="160">
        <v>506000</v>
      </c>
      <c r="M75" s="160">
        <v>506000</v>
      </c>
      <c r="N75" s="160">
        <v>506000</v>
      </c>
      <c r="O75" s="160">
        <v>506000</v>
      </c>
      <c r="P75" s="160">
        <v>506000</v>
      </c>
      <c r="Q75" s="160">
        <v>506000</v>
      </c>
      <c r="R75" s="160">
        <v>506000</v>
      </c>
      <c r="S75" s="160">
        <v>506000</v>
      </c>
      <c r="T75" s="160">
        <v>506000</v>
      </c>
      <c r="U75" s="160">
        <v>506000</v>
      </c>
      <c r="V75" s="160">
        <v>506000</v>
      </c>
      <c r="W75" s="160">
        <v>506000</v>
      </c>
      <c r="X75" s="160">
        <v>506000</v>
      </c>
      <c r="Y75" s="160">
        <v>506000</v>
      </c>
      <c r="Z75" s="160">
        <v>506000</v>
      </c>
      <c r="AA75" s="160">
        <v>506000</v>
      </c>
      <c r="AB75" s="160">
        <v>506000</v>
      </c>
      <c r="AC75" s="160">
        <v>506000</v>
      </c>
      <c r="AD75" s="160">
        <v>506000</v>
      </c>
      <c r="AE75" s="160">
        <v>506000</v>
      </c>
      <c r="AF75" s="160">
        <v>506000</v>
      </c>
      <c r="AG75" s="160">
        <v>506000</v>
      </c>
      <c r="AH75" s="160">
        <v>506000</v>
      </c>
      <c r="AI75" s="160">
        <v>506000</v>
      </c>
      <c r="AJ75" s="160">
        <v>506000</v>
      </c>
      <c r="AK75" s="160">
        <v>506000</v>
      </c>
      <c r="AL75" s="160">
        <v>506000</v>
      </c>
      <c r="AM75" s="160">
        <v>506000</v>
      </c>
      <c r="AN75" s="160">
        <v>506000</v>
      </c>
      <c r="AO75" s="160">
        <v>506000</v>
      </c>
      <c r="AP75" s="160">
        <v>506000</v>
      </c>
      <c r="AQ75" s="160">
        <v>506000</v>
      </c>
      <c r="AR75" s="160">
        <v>506000</v>
      </c>
      <c r="AS75" s="160">
        <v>506000</v>
      </c>
      <c r="AT75" s="160">
        <v>506000</v>
      </c>
      <c r="AU75" s="160">
        <v>506000</v>
      </c>
      <c r="AV75" s="160">
        <v>506000</v>
      </c>
      <c r="AW75" s="160">
        <v>506000</v>
      </c>
      <c r="AX75" s="160">
        <v>506000</v>
      </c>
      <c r="AY75" s="160">
        <v>506000</v>
      </c>
      <c r="AZ75" s="160">
        <v>506000</v>
      </c>
      <c r="BA75" s="160">
        <v>506000</v>
      </c>
      <c r="BB75" s="160">
        <v>506000</v>
      </c>
      <c r="BC75"/>
    </row>
    <row r="76" spans="1:55" x14ac:dyDescent="0.3">
      <c r="A76" s="160" t="s">
        <v>938</v>
      </c>
      <c r="B76" s="160">
        <v>2260496</v>
      </c>
      <c r="C76" s="160">
        <v>2260495.65</v>
      </c>
      <c r="D76" s="160">
        <v>2260496</v>
      </c>
      <c r="E76" s="160">
        <v>2260496</v>
      </c>
      <c r="F76" s="160">
        <v>1244611</v>
      </c>
      <c r="G76" s="160">
        <v>1244610.6299999999</v>
      </c>
      <c r="H76" s="160">
        <v>1244611</v>
      </c>
      <c r="I76" s="160">
        <v>1244611</v>
      </c>
      <c r="J76" s="160">
        <v>506000</v>
      </c>
      <c r="K76" s="160">
        <v>506000</v>
      </c>
      <c r="L76" s="160">
        <v>506000</v>
      </c>
      <c r="M76" s="160">
        <v>506000</v>
      </c>
      <c r="N76" s="160">
        <v>506000</v>
      </c>
      <c r="O76" s="160">
        <v>506000</v>
      </c>
      <c r="P76" s="160">
        <v>506000</v>
      </c>
      <c r="Q76" s="160">
        <v>506000</v>
      </c>
      <c r="R76" s="160">
        <v>506000</v>
      </c>
      <c r="S76" s="160">
        <v>506000</v>
      </c>
      <c r="T76" s="160">
        <v>506000</v>
      </c>
      <c r="U76" s="160">
        <v>506000</v>
      </c>
      <c r="V76" s="160">
        <v>506000</v>
      </c>
      <c r="W76" s="160">
        <v>506000</v>
      </c>
      <c r="X76" s="160">
        <v>506000</v>
      </c>
      <c r="Y76" s="160">
        <v>506000</v>
      </c>
      <c r="Z76" s="160">
        <v>506000</v>
      </c>
      <c r="AA76" s="160">
        <v>506000</v>
      </c>
      <c r="AB76" s="160">
        <v>506000</v>
      </c>
      <c r="AC76" s="160">
        <v>506000</v>
      </c>
      <c r="AD76" s="160">
        <v>506000</v>
      </c>
      <c r="AE76" s="160">
        <v>506000</v>
      </c>
      <c r="AF76" s="160">
        <v>506000</v>
      </c>
      <c r="AG76" s="160">
        <v>506000</v>
      </c>
      <c r="AH76" s="160">
        <v>506000</v>
      </c>
      <c r="AI76" s="160">
        <v>506000</v>
      </c>
      <c r="AJ76" s="160">
        <v>506000</v>
      </c>
      <c r="AK76" s="160">
        <v>506000</v>
      </c>
      <c r="AL76" s="160">
        <v>506000</v>
      </c>
      <c r="AM76" s="160">
        <v>506000</v>
      </c>
      <c r="AN76" s="160">
        <v>506000</v>
      </c>
      <c r="AO76" s="160">
        <v>506000</v>
      </c>
      <c r="AP76" s="160">
        <v>506000</v>
      </c>
      <c r="AQ76" s="160">
        <v>506000</v>
      </c>
      <c r="AR76" s="160">
        <v>506000</v>
      </c>
      <c r="AS76" s="160">
        <v>506000</v>
      </c>
      <c r="AT76" s="160">
        <v>506000</v>
      </c>
      <c r="AU76" s="160">
        <v>506000</v>
      </c>
      <c r="AV76" s="160">
        <v>506000</v>
      </c>
      <c r="AW76" s="160">
        <v>506000</v>
      </c>
      <c r="AX76" s="160">
        <v>506000</v>
      </c>
      <c r="AY76" s="160">
        <v>506000</v>
      </c>
      <c r="AZ76" s="160">
        <v>506000</v>
      </c>
      <c r="BA76" s="160">
        <v>506000</v>
      </c>
      <c r="BB76" s="160">
        <v>506000</v>
      </c>
      <c r="BC76"/>
    </row>
    <row r="77" spans="1:55" x14ac:dyDescent="0.3">
      <c r="A77" s="160" t="s">
        <v>940</v>
      </c>
      <c r="B77" s="160">
        <v>3403064</v>
      </c>
      <c r="C77" s="160">
        <v>3260586.15</v>
      </c>
      <c r="D77" s="160">
        <v>3268015</v>
      </c>
      <c r="E77" s="160">
        <v>3223946</v>
      </c>
      <c r="F77" s="160">
        <v>3229830</v>
      </c>
      <c r="G77" s="160">
        <v>2862562.15</v>
      </c>
      <c r="H77" s="160">
        <v>2783441</v>
      </c>
      <c r="I77" s="160">
        <v>2728549</v>
      </c>
      <c r="J77" s="160">
        <v>2920203</v>
      </c>
      <c r="K77" s="160">
        <v>2614113.46</v>
      </c>
      <c r="L77" s="160">
        <v>2564709</v>
      </c>
      <c r="M77" s="160">
        <v>2526749</v>
      </c>
      <c r="N77" s="160">
        <v>2645261</v>
      </c>
      <c r="O77" s="160">
        <v>2366494.2400000002</v>
      </c>
      <c r="P77" s="160">
        <v>2341254</v>
      </c>
      <c r="Q77" s="160">
        <v>2341207</v>
      </c>
      <c r="R77" s="160">
        <v>2516298</v>
      </c>
      <c r="S77" s="160">
        <v>2170074</v>
      </c>
      <c r="T77" s="160">
        <v>2088219</v>
      </c>
      <c r="U77" s="160">
        <v>2041055</v>
      </c>
      <c r="V77" s="160">
        <v>2354492</v>
      </c>
      <c r="W77" s="160">
        <v>1915318</v>
      </c>
      <c r="X77" s="160">
        <v>1842963</v>
      </c>
      <c r="Y77" s="160">
        <v>1933436</v>
      </c>
      <c r="Z77" s="160">
        <v>2231898</v>
      </c>
      <c r="AA77" s="160">
        <v>1848044</v>
      </c>
      <c r="AB77" s="160">
        <v>1841277</v>
      </c>
      <c r="AC77" s="160">
        <v>1887819</v>
      </c>
      <c r="AD77" s="160">
        <v>2179799</v>
      </c>
      <c r="AE77" s="160">
        <v>1797398</v>
      </c>
      <c r="AF77" s="160">
        <v>1840539</v>
      </c>
      <c r="AG77" s="160">
        <v>1880257</v>
      </c>
      <c r="AH77" s="160">
        <v>2256240</v>
      </c>
      <c r="AI77" s="160">
        <v>1752599.02</v>
      </c>
      <c r="AJ77" s="160">
        <v>1723649</v>
      </c>
      <c r="AK77" s="160">
        <v>1779212</v>
      </c>
      <c r="AL77" s="160">
        <v>2081675</v>
      </c>
      <c r="AM77" s="160">
        <v>1709105.26</v>
      </c>
      <c r="AN77" s="160">
        <v>1745676</v>
      </c>
      <c r="AO77" s="160">
        <v>1794987</v>
      </c>
      <c r="AP77" s="160">
        <v>2057772</v>
      </c>
      <c r="AQ77" s="160">
        <v>1774598</v>
      </c>
      <c r="AR77" s="160">
        <v>1813442</v>
      </c>
      <c r="AS77" s="160">
        <v>1889364</v>
      </c>
      <c r="AT77" s="160">
        <v>2119849</v>
      </c>
      <c r="AU77" s="160">
        <v>1762342</v>
      </c>
      <c r="AV77" s="160">
        <v>1735839</v>
      </c>
      <c r="AW77" s="160">
        <v>1692064</v>
      </c>
      <c r="AX77" s="160">
        <v>1795236</v>
      </c>
      <c r="AY77" s="160">
        <v>1506461</v>
      </c>
      <c r="AZ77" s="160">
        <v>1485659</v>
      </c>
      <c r="BA77" s="160">
        <v>1459722</v>
      </c>
      <c r="BB77" s="160">
        <v>1554656</v>
      </c>
      <c r="BC77"/>
    </row>
    <row r="78" spans="1:55" x14ac:dyDescent="0.3">
      <c r="A78" s="160" t="s">
        <v>941</v>
      </c>
      <c r="B78" s="160">
        <v>81989</v>
      </c>
      <c r="C78" s="160">
        <v>81989.42</v>
      </c>
      <c r="D78" s="160">
        <v>72314</v>
      </c>
      <c r="E78" s="160">
        <v>72314</v>
      </c>
      <c r="F78" s="160">
        <v>72314</v>
      </c>
      <c r="G78" s="160">
        <v>72314.33</v>
      </c>
      <c r="H78" s="160">
        <v>65280</v>
      </c>
      <c r="I78" s="160">
        <v>65280</v>
      </c>
      <c r="J78" s="160">
        <v>65280</v>
      </c>
      <c r="K78" s="160">
        <v>65280</v>
      </c>
      <c r="L78" s="160">
        <v>65280</v>
      </c>
      <c r="M78" s="160">
        <v>65280</v>
      </c>
      <c r="N78" s="160">
        <v>65280</v>
      </c>
      <c r="O78" s="160">
        <v>65280</v>
      </c>
      <c r="P78" s="160">
        <v>65280</v>
      </c>
      <c r="Q78" s="160">
        <v>65280</v>
      </c>
      <c r="R78" s="160">
        <v>65280</v>
      </c>
      <c r="S78" s="160">
        <v>65280</v>
      </c>
      <c r="T78" s="160">
        <v>65280</v>
      </c>
      <c r="U78" s="160">
        <v>65280</v>
      </c>
      <c r="V78" s="160">
        <v>65280</v>
      </c>
      <c r="W78" s="160">
        <v>65280</v>
      </c>
      <c r="X78" s="160">
        <v>65280</v>
      </c>
      <c r="Y78" s="160">
        <v>65280</v>
      </c>
      <c r="Z78" s="160">
        <v>40800</v>
      </c>
      <c r="AA78" s="160">
        <v>40800</v>
      </c>
      <c r="AB78" s="160">
        <v>40800</v>
      </c>
      <c r="AC78" s="160">
        <v>40800</v>
      </c>
      <c r="AD78" s="160">
        <v>40800</v>
      </c>
      <c r="AE78" s="160">
        <v>40800</v>
      </c>
      <c r="AF78" s="160">
        <v>40800</v>
      </c>
      <c r="AG78" s="160">
        <v>40800</v>
      </c>
      <c r="AH78" s="160">
        <v>40800</v>
      </c>
      <c r="AI78" s="160">
        <v>40800</v>
      </c>
      <c r="AJ78" s="160">
        <v>40800</v>
      </c>
      <c r="AK78" s="160">
        <v>40800</v>
      </c>
      <c r="AL78" s="160">
        <v>40800</v>
      </c>
      <c r="AM78" s="160">
        <v>40800</v>
      </c>
      <c r="AN78" s="160">
        <v>40800</v>
      </c>
      <c r="AO78" s="160">
        <v>40800</v>
      </c>
      <c r="AP78" s="160">
        <v>40800</v>
      </c>
      <c r="AQ78" s="160">
        <v>40800</v>
      </c>
      <c r="AR78" s="160">
        <v>40800</v>
      </c>
      <c r="AS78" s="160">
        <v>40800</v>
      </c>
      <c r="AT78" s="160">
        <v>40800</v>
      </c>
      <c r="AU78" s="160">
        <v>40800</v>
      </c>
      <c r="AV78" s="160">
        <v>40800</v>
      </c>
      <c r="AW78" s="160">
        <v>40800</v>
      </c>
      <c r="AX78" s="160">
        <v>40800</v>
      </c>
      <c r="AY78" s="160">
        <v>40800</v>
      </c>
      <c r="AZ78" s="160">
        <v>40800</v>
      </c>
      <c r="BA78" s="160">
        <v>40800</v>
      </c>
      <c r="BB78" s="160">
        <v>40800</v>
      </c>
      <c r="BC78"/>
    </row>
    <row r="79" spans="1:55" x14ac:dyDescent="0.3">
      <c r="A79" s="160" t="s">
        <v>942</v>
      </c>
      <c r="B79" s="160">
        <v>81989</v>
      </c>
      <c r="C79" s="160">
        <v>81989.42</v>
      </c>
      <c r="D79" s="160">
        <v>72314</v>
      </c>
      <c r="E79" s="160">
        <v>72314</v>
      </c>
      <c r="F79" s="160">
        <v>72314</v>
      </c>
      <c r="G79" s="160">
        <v>72314.33</v>
      </c>
      <c r="H79" s="160">
        <v>65280</v>
      </c>
      <c r="I79" s="160">
        <v>65280</v>
      </c>
      <c r="J79" s="160">
        <v>65280</v>
      </c>
      <c r="K79" s="160">
        <v>65280</v>
      </c>
      <c r="L79" s="160">
        <v>65280</v>
      </c>
      <c r="M79" s="160">
        <v>65280</v>
      </c>
      <c r="N79" s="160">
        <v>65280</v>
      </c>
      <c r="O79" s="160">
        <v>65280</v>
      </c>
      <c r="P79" s="160">
        <v>65280</v>
      </c>
      <c r="Q79" s="160">
        <v>65280</v>
      </c>
      <c r="R79" s="160">
        <v>65280</v>
      </c>
      <c r="S79" s="160">
        <v>65280</v>
      </c>
      <c r="T79" s="160">
        <v>65280</v>
      </c>
      <c r="U79" s="160">
        <v>65280</v>
      </c>
      <c r="V79" s="160">
        <v>65280</v>
      </c>
      <c r="W79" s="160">
        <v>65280</v>
      </c>
      <c r="X79" s="160">
        <v>65280</v>
      </c>
      <c r="Y79" s="160">
        <v>65280</v>
      </c>
      <c r="Z79" s="160">
        <v>40800</v>
      </c>
      <c r="AA79" s="160">
        <v>40800</v>
      </c>
      <c r="AB79" s="160">
        <v>40800</v>
      </c>
      <c r="AC79" s="160">
        <v>40800</v>
      </c>
      <c r="AD79" s="160">
        <v>40800</v>
      </c>
      <c r="AE79" s="160">
        <v>40800</v>
      </c>
      <c r="AF79" s="160">
        <v>40800</v>
      </c>
      <c r="AG79" s="160">
        <v>40800</v>
      </c>
      <c r="AH79" s="160">
        <v>40800</v>
      </c>
      <c r="AI79" s="160">
        <v>40800</v>
      </c>
      <c r="AJ79" s="160">
        <v>40800</v>
      </c>
      <c r="AK79" s="160">
        <v>40800</v>
      </c>
      <c r="AL79" s="160">
        <v>40800</v>
      </c>
      <c r="AM79" s="160">
        <v>40800</v>
      </c>
      <c r="AN79" s="160">
        <v>40800</v>
      </c>
      <c r="AO79" s="160">
        <v>40800</v>
      </c>
      <c r="AP79" s="160">
        <v>40800</v>
      </c>
      <c r="AQ79" s="160">
        <v>40800</v>
      </c>
      <c r="AR79" s="160">
        <v>40800</v>
      </c>
      <c r="AS79" s="160">
        <v>40800</v>
      </c>
      <c r="AT79" s="160">
        <v>40800</v>
      </c>
      <c r="AU79" s="160">
        <v>40800</v>
      </c>
      <c r="AV79" s="160">
        <v>40800</v>
      </c>
      <c r="AW79" s="160">
        <v>40800</v>
      </c>
      <c r="AX79" s="160">
        <v>40800</v>
      </c>
      <c r="AY79" s="160">
        <v>40800</v>
      </c>
      <c r="AZ79" s="160">
        <v>40800</v>
      </c>
      <c r="BA79" s="160">
        <v>40800</v>
      </c>
      <c r="BB79" s="160">
        <v>40800</v>
      </c>
      <c r="BC79"/>
    </row>
    <row r="80" spans="1:55" x14ac:dyDescent="0.3">
      <c r="A80" s="160" t="s">
        <v>943</v>
      </c>
      <c r="B80" s="160">
        <v>3321075</v>
      </c>
      <c r="C80" s="160">
        <v>3178596.73</v>
      </c>
      <c r="D80" s="160">
        <v>3195701</v>
      </c>
      <c r="E80" s="160">
        <v>3151632</v>
      </c>
      <c r="F80" s="160">
        <v>3157516</v>
      </c>
      <c r="G80" s="160">
        <v>2790247.83</v>
      </c>
      <c r="H80" s="160">
        <v>2718161</v>
      </c>
      <c r="I80" s="160">
        <v>2663269</v>
      </c>
      <c r="J80" s="160">
        <v>2854923</v>
      </c>
      <c r="K80" s="160">
        <v>2548833.46</v>
      </c>
      <c r="L80" s="160">
        <v>2499429</v>
      </c>
      <c r="M80" s="160">
        <v>2461469</v>
      </c>
      <c r="N80" s="160">
        <v>2579981</v>
      </c>
      <c r="O80" s="160">
        <v>2301214.2400000002</v>
      </c>
      <c r="P80" s="160">
        <v>2275974</v>
      </c>
      <c r="Q80" s="160">
        <v>2275927</v>
      </c>
      <c r="R80" s="160">
        <v>2451018</v>
      </c>
      <c r="S80" s="160">
        <v>2104794</v>
      </c>
      <c r="T80" s="160">
        <v>2022939</v>
      </c>
      <c r="U80" s="160">
        <v>1975775</v>
      </c>
      <c r="V80" s="160">
        <v>2289212</v>
      </c>
      <c r="W80" s="160">
        <v>1850038</v>
      </c>
      <c r="X80" s="160">
        <v>1777683</v>
      </c>
      <c r="Y80" s="160">
        <v>1868156</v>
      </c>
      <c r="Z80" s="160">
        <v>2191098</v>
      </c>
      <c r="AA80" s="160">
        <v>1807244</v>
      </c>
      <c r="AB80" s="160">
        <v>1800477</v>
      </c>
      <c r="AC80" s="160">
        <v>1847019</v>
      </c>
      <c r="AD80" s="160">
        <v>2138999</v>
      </c>
      <c r="AE80" s="160">
        <v>1756598</v>
      </c>
      <c r="AF80" s="160">
        <v>1799739</v>
      </c>
      <c r="AG80" s="160">
        <v>1839457</v>
      </c>
      <c r="AH80" s="160">
        <v>2215440</v>
      </c>
      <c r="AI80" s="160">
        <v>1711799.02</v>
      </c>
      <c r="AJ80" s="160">
        <v>1682849</v>
      </c>
      <c r="AK80" s="160">
        <v>1738412</v>
      </c>
      <c r="AL80" s="160">
        <v>2040875</v>
      </c>
      <c r="AM80" s="160">
        <v>1668305.26</v>
      </c>
      <c r="AN80" s="160">
        <v>1704876</v>
      </c>
      <c r="AO80" s="160">
        <v>1754187</v>
      </c>
      <c r="AP80" s="160">
        <v>2016972</v>
      </c>
      <c r="AQ80" s="160">
        <v>1733798</v>
      </c>
      <c r="AR80" s="160">
        <v>1772642</v>
      </c>
      <c r="AS80" s="160">
        <v>1848564</v>
      </c>
      <c r="AT80" s="160">
        <v>2079049</v>
      </c>
      <c r="AU80" s="160">
        <v>1721542</v>
      </c>
      <c r="AV80" s="160">
        <v>1695039</v>
      </c>
      <c r="AW80" s="160">
        <v>1651264</v>
      </c>
      <c r="AX80" s="160">
        <v>1754436</v>
      </c>
      <c r="AY80" s="160">
        <v>1465661</v>
      </c>
      <c r="AZ80" s="160">
        <v>1444859</v>
      </c>
      <c r="BA80" s="160">
        <v>1418922</v>
      </c>
      <c r="BB80" s="160">
        <v>1513856</v>
      </c>
      <c r="BC80"/>
    </row>
    <row r="81" spans="1:55" x14ac:dyDescent="0.3">
      <c r="A81" s="160" t="s">
        <v>944</v>
      </c>
      <c r="B81" s="160">
        <v>-1578812</v>
      </c>
      <c r="C81" s="160">
        <v>-1578811.6</v>
      </c>
      <c r="D81" s="160">
        <v>-1578811</v>
      </c>
      <c r="E81" s="160">
        <v>-1463689</v>
      </c>
      <c r="F81" s="160">
        <v>-1463689</v>
      </c>
      <c r="G81" s="160">
        <v>-1463689.22</v>
      </c>
      <c r="H81" s="160">
        <v>-117488</v>
      </c>
      <c r="I81" s="160">
        <v>-117488</v>
      </c>
      <c r="J81" s="160">
        <v>-117487</v>
      </c>
      <c r="K81" s="160">
        <v>-79131.87</v>
      </c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60">
        <v>0</v>
      </c>
      <c r="R81" s="160">
        <v>0</v>
      </c>
      <c r="S81" s="160">
        <v>0</v>
      </c>
      <c r="T81" s="160">
        <v>0</v>
      </c>
      <c r="U81" s="160">
        <v>0</v>
      </c>
      <c r="V81" s="160">
        <v>0</v>
      </c>
      <c r="W81" s="160">
        <v>0</v>
      </c>
      <c r="X81" s="160">
        <v>0</v>
      </c>
      <c r="Y81" s="160">
        <v>0</v>
      </c>
      <c r="Z81" s="160">
        <v>0</v>
      </c>
      <c r="AA81" s="160">
        <v>0</v>
      </c>
      <c r="AB81" s="160">
        <v>-103624</v>
      </c>
      <c r="AC81" s="160">
        <v>-103624</v>
      </c>
      <c r="AD81" s="160">
        <v>0</v>
      </c>
      <c r="AE81" s="160">
        <v>0</v>
      </c>
      <c r="AF81" s="160">
        <v>-8106</v>
      </c>
      <c r="AG81" s="160">
        <v>-8106</v>
      </c>
      <c r="AH81" s="160">
        <v>-8106</v>
      </c>
      <c r="AI81" s="160">
        <v>-10132.469999999999</v>
      </c>
      <c r="AJ81" s="160">
        <v>-10132</v>
      </c>
      <c r="AK81" s="160">
        <v>-10132</v>
      </c>
      <c r="AL81" s="160">
        <v>-10132</v>
      </c>
      <c r="AM81" s="160">
        <v>0</v>
      </c>
      <c r="AN81" s="160">
        <v>0</v>
      </c>
      <c r="AO81" s="160">
        <v>0</v>
      </c>
      <c r="AP81" s="160">
        <v>0</v>
      </c>
      <c r="AQ81" s="160">
        <v>0</v>
      </c>
      <c r="AR81" s="160">
        <v>0</v>
      </c>
      <c r="AS81" s="160">
        <v>0</v>
      </c>
      <c r="AT81" s="160">
        <v>0</v>
      </c>
      <c r="AU81" s="160">
        <v>0</v>
      </c>
      <c r="AV81" s="160">
        <v>0</v>
      </c>
      <c r="AW81" s="160">
        <v>0</v>
      </c>
      <c r="AX81" s="160">
        <v>0</v>
      </c>
      <c r="AY81" s="160">
        <v>0</v>
      </c>
      <c r="AZ81" s="160">
        <v>0</v>
      </c>
      <c r="BA81" s="160">
        <v>0</v>
      </c>
      <c r="BB81" s="160">
        <v>0</v>
      </c>
      <c r="BC81"/>
    </row>
    <row r="82" spans="1:55" x14ac:dyDescent="0.3">
      <c r="A82" s="160" t="s">
        <v>945</v>
      </c>
      <c r="B82" s="160">
        <v>0</v>
      </c>
      <c r="C82" s="160">
        <v>0</v>
      </c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0</v>
      </c>
      <c r="L82" s="160">
        <v>0</v>
      </c>
      <c r="M82" s="160">
        <v>0</v>
      </c>
      <c r="N82" s="160">
        <v>0</v>
      </c>
      <c r="O82" s="160">
        <v>0</v>
      </c>
      <c r="P82" s="160">
        <v>0</v>
      </c>
      <c r="Q82" s="160">
        <v>0</v>
      </c>
      <c r="R82" s="160">
        <v>0</v>
      </c>
      <c r="S82" s="160">
        <v>0</v>
      </c>
      <c r="T82" s="160">
        <v>0</v>
      </c>
      <c r="U82" s="160">
        <v>0</v>
      </c>
      <c r="V82" s="160">
        <v>0</v>
      </c>
      <c r="W82" s="160">
        <v>0</v>
      </c>
      <c r="X82" s="160">
        <v>0</v>
      </c>
      <c r="Y82" s="160">
        <v>0</v>
      </c>
      <c r="Z82" s="160">
        <v>0</v>
      </c>
      <c r="AA82" s="160">
        <v>0</v>
      </c>
      <c r="AB82" s="160">
        <v>0</v>
      </c>
      <c r="AC82" s="160">
        <v>0</v>
      </c>
      <c r="AD82" s="160">
        <v>0</v>
      </c>
      <c r="AE82" s="160">
        <v>0</v>
      </c>
      <c r="AF82" s="160">
        <v>0</v>
      </c>
      <c r="AG82" s="160">
        <v>0</v>
      </c>
      <c r="AH82" s="160">
        <v>0</v>
      </c>
      <c r="AI82" s="160">
        <v>-10132.469999999999</v>
      </c>
      <c r="AJ82" s="160">
        <v>-10132</v>
      </c>
      <c r="AK82" s="160">
        <v>-10132</v>
      </c>
      <c r="AL82" s="160">
        <v>0</v>
      </c>
      <c r="AM82" s="160">
        <v>0</v>
      </c>
      <c r="AN82" s="160">
        <v>0</v>
      </c>
      <c r="AO82" s="160">
        <v>0</v>
      </c>
      <c r="AP82" s="160">
        <v>0</v>
      </c>
      <c r="AQ82" s="160">
        <v>0</v>
      </c>
      <c r="AR82" s="160">
        <v>0</v>
      </c>
      <c r="AS82" s="160">
        <v>0</v>
      </c>
      <c r="AT82" s="160">
        <v>0</v>
      </c>
      <c r="AU82" s="160">
        <v>0</v>
      </c>
      <c r="AV82" s="160">
        <v>0</v>
      </c>
      <c r="AW82" s="160">
        <v>0</v>
      </c>
      <c r="AX82" s="160">
        <v>0</v>
      </c>
      <c r="AY82" s="160">
        <v>0</v>
      </c>
      <c r="AZ82" s="160">
        <v>0</v>
      </c>
      <c r="BA82" s="160">
        <v>0</v>
      </c>
      <c r="BB82" s="160">
        <v>0</v>
      </c>
      <c r="BC82"/>
    </row>
    <row r="83" spans="1:55" x14ac:dyDescent="0.3">
      <c r="A83" s="160" t="s">
        <v>947</v>
      </c>
      <c r="B83" s="160">
        <v>0</v>
      </c>
      <c r="C83" s="160">
        <v>0</v>
      </c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0">
        <v>0</v>
      </c>
      <c r="Q83" s="160">
        <v>0</v>
      </c>
      <c r="R83" s="160">
        <v>0</v>
      </c>
      <c r="S83" s="160">
        <v>0</v>
      </c>
      <c r="T83" s="160">
        <v>0</v>
      </c>
      <c r="U83" s="160">
        <v>0</v>
      </c>
      <c r="V83" s="160">
        <v>0</v>
      </c>
      <c r="W83" s="160">
        <v>0</v>
      </c>
      <c r="X83" s="160">
        <v>0</v>
      </c>
      <c r="Y83" s="160">
        <v>0</v>
      </c>
      <c r="Z83" s="160">
        <v>0</v>
      </c>
      <c r="AA83" s="160">
        <v>0</v>
      </c>
      <c r="AB83" s="160">
        <v>0</v>
      </c>
      <c r="AC83" s="160">
        <v>0</v>
      </c>
      <c r="AD83" s="160">
        <v>0</v>
      </c>
      <c r="AE83" s="160">
        <v>0</v>
      </c>
      <c r="AF83" s="160">
        <v>0</v>
      </c>
      <c r="AG83" s="160">
        <v>0</v>
      </c>
      <c r="AH83" s="160">
        <v>0</v>
      </c>
      <c r="AI83" s="160">
        <v>0</v>
      </c>
      <c r="AJ83" s="160">
        <v>-10132</v>
      </c>
      <c r="AK83" s="160">
        <v>-10132</v>
      </c>
      <c r="AL83" s="160">
        <v>0</v>
      </c>
      <c r="AM83" s="160">
        <v>0</v>
      </c>
      <c r="AN83" s="160">
        <v>0</v>
      </c>
      <c r="AO83" s="160">
        <v>0</v>
      </c>
      <c r="AP83" s="160">
        <v>0</v>
      </c>
      <c r="AQ83" s="160">
        <v>0</v>
      </c>
      <c r="AR83" s="160">
        <v>0</v>
      </c>
      <c r="AS83" s="160">
        <v>0</v>
      </c>
      <c r="AT83" s="160">
        <v>0</v>
      </c>
      <c r="AU83" s="160">
        <v>0</v>
      </c>
      <c r="AV83" s="160">
        <v>0</v>
      </c>
      <c r="AW83" s="160">
        <v>0</v>
      </c>
      <c r="AX83" s="160">
        <v>0</v>
      </c>
      <c r="AY83" s="160">
        <v>0</v>
      </c>
      <c r="AZ83" s="160">
        <v>0</v>
      </c>
      <c r="BA83" s="160">
        <v>0</v>
      </c>
      <c r="BB83" s="160">
        <v>0</v>
      </c>
      <c r="BC83"/>
    </row>
    <row r="84" spans="1:55" x14ac:dyDescent="0.3">
      <c r="A84" s="160" t="s">
        <v>948</v>
      </c>
      <c r="B84" s="160">
        <v>0</v>
      </c>
      <c r="C84" s="160">
        <v>0</v>
      </c>
      <c r="D84" s="160">
        <v>0</v>
      </c>
      <c r="E84" s="160">
        <v>0</v>
      </c>
      <c r="F84" s="160">
        <v>0</v>
      </c>
      <c r="G84" s="160">
        <v>0</v>
      </c>
      <c r="H84" s="160">
        <v>0</v>
      </c>
      <c r="I84" s="160">
        <v>0</v>
      </c>
      <c r="J84" s="160">
        <v>0</v>
      </c>
      <c r="K84" s="160">
        <v>0</v>
      </c>
      <c r="L84" s="160">
        <v>0</v>
      </c>
      <c r="M84" s="160">
        <v>0</v>
      </c>
      <c r="N84" s="160">
        <v>0</v>
      </c>
      <c r="O84" s="160">
        <v>0</v>
      </c>
      <c r="P84" s="160">
        <v>0</v>
      </c>
      <c r="Q84" s="160">
        <v>0</v>
      </c>
      <c r="R84" s="160">
        <v>0</v>
      </c>
      <c r="S84" s="160">
        <v>0</v>
      </c>
      <c r="T84" s="160">
        <v>0</v>
      </c>
      <c r="U84" s="160">
        <v>0</v>
      </c>
      <c r="V84" s="160">
        <v>0</v>
      </c>
      <c r="W84" s="160">
        <v>0</v>
      </c>
      <c r="X84" s="160">
        <v>0</v>
      </c>
      <c r="Y84" s="160">
        <v>0</v>
      </c>
      <c r="Z84" s="160">
        <v>0</v>
      </c>
      <c r="AA84" s="160">
        <v>0</v>
      </c>
      <c r="AB84" s="160">
        <v>0</v>
      </c>
      <c r="AC84" s="160">
        <v>0</v>
      </c>
      <c r="AD84" s="160">
        <v>0</v>
      </c>
      <c r="AE84" s="160">
        <v>0</v>
      </c>
      <c r="AF84" s="160">
        <v>0</v>
      </c>
      <c r="AG84" s="160">
        <v>0</v>
      </c>
      <c r="AH84" s="160">
        <v>0</v>
      </c>
      <c r="AI84" s="160">
        <v>-10132.469999999999</v>
      </c>
      <c r="AJ84" s="160">
        <v>0</v>
      </c>
      <c r="AK84" s="160">
        <v>0</v>
      </c>
      <c r="AL84" s="160">
        <v>0</v>
      </c>
      <c r="AM84" s="160">
        <v>0</v>
      </c>
      <c r="AN84" s="160">
        <v>0</v>
      </c>
      <c r="AO84" s="160">
        <v>0</v>
      </c>
      <c r="AP84" s="160">
        <v>0</v>
      </c>
      <c r="AQ84" s="160">
        <v>0</v>
      </c>
      <c r="AR84" s="160">
        <v>0</v>
      </c>
      <c r="AS84" s="160">
        <v>0</v>
      </c>
      <c r="AT84" s="160">
        <v>0</v>
      </c>
      <c r="AU84" s="160">
        <v>0</v>
      </c>
      <c r="AV84" s="160">
        <v>0</v>
      </c>
      <c r="AW84" s="160">
        <v>0</v>
      </c>
      <c r="AX84" s="160">
        <v>0</v>
      </c>
      <c r="AY84" s="160">
        <v>0</v>
      </c>
      <c r="AZ84" s="160">
        <v>0</v>
      </c>
      <c r="BA84" s="160">
        <v>0</v>
      </c>
      <c r="BB84" s="160">
        <v>0</v>
      </c>
      <c r="BC84"/>
    </row>
    <row r="85" spans="1:55" x14ac:dyDescent="0.3">
      <c r="A85" s="160" t="s">
        <v>950</v>
      </c>
      <c r="B85" s="160">
        <v>-1578812</v>
      </c>
      <c r="C85" s="160">
        <v>-1578811.6</v>
      </c>
      <c r="D85" s="160">
        <v>-1578811</v>
      </c>
      <c r="E85" s="160">
        <v>-1463689</v>
      </c>
      <c r="F85" s="160">
        <v>-1463689</v>
      </c>
      <c r="G85" s="160">
        <v>-1463689.22</v>
      </c>
      <c r="H85" s="160">
        <v>-117488</v>
      </c>
      <c r="I85" s="160">
        <v>-117488</v>
      </c>
      <c r="J85" s="160">
        <v>-117487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0">
        <v>0</v>
      </c>
      <c r="Q85" s="160">
        <v>0</v>
      </c>
      <c r="R85" s="160">
        <v>0</v>
      </c>
      <c r="S85" s="160">
        <v>0</v>
      </c>
      <c r="T85" s="160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0</v>
      </c>
      <c r="AA85" s="160">
        <v>0</v>
      </c>
      <c r="AB85" s="160">
        <v>-103624</v>
      </c>
      <c r="AC85" s="160">
        <v>-103624</v>
      </c>
      <c r="AD85" s="160">
        <v>0</v>
      </c>
      <c r="AE85" s="160">
        <v>0</v>
      </c>
      <c r="AF85" s="160">
        <v>0</v>
      </c>
      <c r="AG85" s="160">
        <v>0</v>
      </c>
      <c r="AH85" s="160">
        <v>0</v>
      </c>
      <c r="AI85" s="160">
        <v>0</v>
      </c>
      <c r="AJ85" s="160">
        <v>0</v>
      </c>
      <c r="AK85" s="160">
        <v>0</v>
      </c>
      <c r="AL85" s="160">
        <v>0</v>
      </c>
      <c r="AM85" s="160">
        <v>0</v>
      </c>
      <c r="AN85" s="160">
        <v>0</v>
      </c>
      <c r="AO85" s="160">
        <v>0</v>
      </c>
      <c r="AP85" s="160">
        <v>0</v>
      </c>
      <c r="AQ85" s="160">
        <v>0</v>
      </c>
      <c r="AR85" s="160">
        <v>0</v>
      </c>
      <c r="AS85" s="160">
        <v>0</v>
      </c>
      <c r="AT85" s="160">
        <v>0</v>
      </c>
      <c r="AU85" s="160">
        <v>0</v>
      </c>
      <c r="AV85" s="160">
        <v>0</v>
      </c>
      <c r="AW85" s="160">
        <v>0</v>
      </c>
      <c r="AX85" s="160">
        <v>0</v>
      </c>
      <c r="AY85" s="160">
        <v>0</v>
      </c>
      <c r="AZ85" s="160">
        <v>0</v>
      </c>
      <c r="BA85" s="160">
        <v>0</v>
      </c>
      <c r="BB85" s="160">
        <v>0</v>
      </c>
      <c r="BC85"/>
    </row>
    <row r="86" spans="1:55" x14ac:dyDescent="0.3">
      <c r="A86" s="160" t="s">
        <v>951</v>
      </c>
      <c r="B86" s="160">
        <v>4904642</v>
      </c>
      <c r="C86" s="160">
        <v>4762164.42</v>
      </c>
      <c r="D86" s="160">
        <v>4769593</v>
      </c>
      <c r="E86" s="160">
        <v>4840647</v>
      </c>
      <c r="F86" s="160">
        <v>3733895</v>
      </c>
      <c r="G86" s="160">
        <v>3366626.83</v>
      </c>
      <c r="H86" s="160">
        <v>4633707</v>
      </c>
      <c r="I86" s="160">
        <v>4578815</v>
      </c>
      <c r="J86" s="160">
        <v>3961515</v>
      </c>
      <c r="K86" s="160">
        <v>3693780.99</v>
      </c>
      <c r="L86" s="160">
        <v>3723508</v>
      </c>
      <c r="M86" s="160">
        <v>3685548</v>
      </c>
      <c r="N86" s="160">
        <v>3804060</v>
      </c>
      <c r="O86" s="160">
        <v>3525293.64</v>
      </c>
      <c r="P86" s="160">
        <v>3500053</v>
      </c>
      <c r="Q86" s="160">
        <v>3500006</v>
      </c>
      <c r="R86" s="160">
        <v>3675097</v>
      </c>
      <c r="S86" s="160">
        <v>3328873</v>
      </c>
      <c r="T86" s="160">
        <v>3247018</v>
      </c>
      <c r="U86" s="160">
        <v>3199854</v>
      </c>
      <c r="V86" s="160">
        <v>3513291</v>
      </c>
      <c r="W86" s="160">
        <v>3074117</v>
      </c>
      <c r="X86" s="160">
        <v>3001762</v>
      </c>
      <c r="Y86" s="160">
        <v>3092235</v>
      </c>
      <c r="Z86" s="160">
        <v>3145898</v>
      </c>
      <c r="AA86" s="160">
        <v>2762044</v>
      </c>
      <c r="AB86" s="160">
        <v>2651653</v>
      </c>
      <c r="AC86" s="160">
        <v>2698195</v>
      </c>
      <c r="AD86" s="160">
        <v>3093799</v>
      </c>
      <c r="AE86" s="160">
        <v>2711398</v>
      </c>
      <c r="AF86" s="160">
        <v>2746433</v>
      </c>
      <c r="AG86" s="160">
        <v>2786151</v>
      </c>
      <c r="AH86" s="160">
        <v>3162134</v>
      </c>
      <c r="AI86" s="160">
        <v>2656466.5499999998</v>
      </c>
      <c r="AJ86" s="160">
        <v>2627517</v>
      </c>
      <c r="AK86" s="160">
        <v>2683080</v>
      </c>
      <c r="AL86" s="160">
        <v>2985543</v>
      </c>
      <c r="AM86" s="160">
        <v>2623105.2599999998</v>
      </c>
      <c r="AN86" s="160">
        <v>2659676</v>
      </c>
      <c r="AO86" s="160">
        <v>2708987</v>
      </c>
      <c r="AP86" s="160">
        <v>2971772</v>
      </c>
      <c r="AQ86" s="160">
        <v>2688598</v>
      </c>
      <c r="AR86" s="160">
        <v>2727442</v>
      </c>
      <c r="AS86" s="160">
        <v>2803364</v>
      </c>
      <c r="AT86" s="160">
        <v>3033849</v>
      </c>
      <c r="AU86" s="160">
        <v>2676342</v>
      </c>
      <c r="AV86" s="160">
        <v>2649839</v>
      </c>
      <c r="AW86" s="160">
        <v>2606064</v>
      </c>
      <c r="AX86" s="160">
        <v>2709236</v>
      </c>
      <c r="AY86" s="160">
        <v>2420461</v>
      </c>
      <c r="AZ86" s="160">
        <v>2399659</v>
      </c>
      <c r="BA86" s="160">
        <v>2373722</v>
      </c>
      <c r="BB86" s="160">
        <v>2468656</v>
      </c>
      <c r="BC86"/>
    </row>
    <row r="87" spans="1:55" x14ac:dyDescent="0.3">
      <c r="A87" s="160" t="s">
        <v>952</v>
      </c>
      <c r="B87" s="160">
        <v>98030</v>
      </c>
      <c r="C87" s="160">
        <v>96086.67</v>
      </c>
      <c r="D87" s="160">
        <v>94922</v>
      </c>
      <c r="E87" s="160">
        <v>149814</v>
      </c>
      <c r="F87" s="160">
        <v>145877</v>
      </c>
      <c r="G87" s="160">
        <v>152293.07</v>
      </c>
      <c r="H87" s="160">
        <v>731670</v>
      </c>
      <c r="I87" s="160">
        <v>695337</v>
      </c>
      <c r="J87" s="160">
        <v>658646</v>
      </c>
      <c r="K87" s="160">
        <v>628002.15</v>
      </c>
      <c r="L87" s="160">
        <v>552181</v>
      </c>
      <c r="M87" s="160">
        <v>521081</v>
      </c>
      <c r="N87" s="160">
        <v>262443</v>
      </c>
      <c r="O87" s="160">
        <v>255548.42</v>
      </c>
      <c r="P87" s="160">
        <v>274421</v>
      </c>
      <c r="Q87" s="160">
        <v>301104</v>
      </c>
      <c r="R87" s="160">
        <v>48461</v>
      </c>
      <c r="S87" s="160">
        <v>48340</v>
      </c>
      <c r="T87" s="160">
        <v>47090</v>
      </c>
      <c r="U87" s="160">
        <v>46445</v>
      </c>
      <c r="V87" s="160">
        <v>46250</v>
      </c>
      <c r="W87" s="160">
        <v>46419</v>
      </c>
      <c r="X87" s="160">
        <v>46168</v>
      </c>
      <c r="Y87" s="160">
        <v>45635</v>
      </c>
      <c r="Z87" s="160">
        <v>44797</v>
      </c>
      <c r="AA87" s="160">
        <v>43278</v>
      </c>
      <c r="AB87" s="160">
        <v>42859</v>
      </c>
      <c r="AC87" s="160">
        <v>42452</v>
      </c>
      <c r="AD87" s="160">
        <v>42774</v>
      </c>
      <c r="AE87" s="160">
        <v>49775</v>
      </c>
      <c r="AF87" s="160">
        <v>50113</v>
      </c>
      <c r="AG87" s="160">
        <v>49903</v>
      </c>
      <c r="AH87" s="160">
        <v>48276</v>
      </c>
      <c r="AI87" s="160">
        <v>45453.58</v>
      </c>
      <c r="AJ87" s="160">
        <v>44563</v>
      </c>
      <c r="AK87" s="160">
        <v>42860</v>
      </c>
      <c r="AL87" s="160">
        <v>42071</v>
      </c>
      <c r="AM87" s="160">
        <v>41131.47</v>
      </c>
      <c r="AN87" s="160">
        <v>40618</v>
      </c>
      <c r="AO87" s="160">
        <v>39170</v>
      </c>
      <c r="AP87" s="160">
        <v>37525</v>
      </c>
      <c r="AQ87" s="160">
        <v>37405</v>
      </c>
      <c r="AR87" s="160">
        <v>36594</v>
      </c>
      <c r="AS87" s="160">
        <v>35671</v>
      </c>
      <c r="AT87" s="160">
        <v>34316</v>
      </c>
      <c r="AU87" s="160">
        <v>33495</v>
      </c>
      <c r="AV87" s="160">
        <v>33591</v>
      </c>
      <c r="AW87" s="160">
        <v>32569</v>
      </c>
      <c r="AX87" s="160">
        <v>30789</v>
      </c>
      <c r="AY87" s="160">
        <v>28657</v>
      </c>
      <c r="AZ87" s="160">
        <v>28338</v>
      </c>
      <c r="BA87" s="160">
        <v>28355</v>
      </c>
      <c r="BB87" s="160">
        <v>27522</v>
      </c>
      <c r="BC87"/>
    </row>
    <row r="88" spans="1:55" x14ac:dyDescent="0.3">
      <c r="A88" s="160" t="s">
        <v>953</v>
      </c>
      <c r="B88" s="160">
        <v>5002672</v>
      </c>
      <c r="C88" s="160">
        <v>4858251.09</v>
      </c>
      <c r="D88" s="160">
        <v>4864515</v>
      </c>
      <c r="E88" s="160">
        <v>4990461</v>
      </c>
      <c r="F88" s="160">
        <v>3879772</v>
      </c>
      <c r="G88" s="160">
        <v>3518919.91</v>
      </c>
      <c r="H88" s="160">
        <v>5365377</v>
      </c>
      <c r="I88" s="160">
        <v>5274152</v>
      </c>
      <c r="J88" s="160">
        <v>4620161</v>
      </c>
      <c r="K88" s="160">
        <v>4321783.1399999997</v>
      </c>
      <c r="L88" s="160">
        <v>4275689</v>
      </c>
      <c r="M88" s="160">
        <v>4206629</v>
      </c>
      <c r="N88" s="160">
        <v>4066503</v>
      </c>
      <c r="O88" s="160">
        <v>3780842.05</v>
      </c>
      <c r="P88" s="160">
        <v>3774474</v>
      </c>
      <c r="Q88" s="160">
        <v>3801110</v>
      </c>
      <c r="R88" s="160">
        <v>3723558</v>
      </c>
      <c r="S88" s="160">
        <v>3377213</v>
      </c>
      <c r="T88" s="160">
        <v>3294108</v>
      </c>
      <c r="U88" s="160">
        <v>3246299</v>
      </c>
      <c r="V88" s="160">
        <v>3559541</v>
      </c>
      <c r="W88" s="160">
        <v>3120536</v>
      </c>
      <c r="X88" s="160">
        <v>3047930</v>
      </c>
      <c r="Y88" s="160">
        <v>3137870</v>
      </c>
      <c r="Z88" s="160">
        <v>3190695</v>
      </c>
      <c r="AA88" s="160">
        <v>2805322</v>
      </c>
      <c r="AB88" s="160">
        <v>2694512</v>
      </c>
      <c r="AC88" s="160">
        <v>2740647</v>
      </c>
      <c r="AD88" s="160">
        <v>3136573</v>
      </c>
      <c r="AE88" s="160">
        <v>2761173</v>
      </c>
      <c r="AF88" s="160">
        <v>2796546</v>
      </c>
      <c r="AG88" s="160">
        <v>2836054</v>
      </c>
      <c r="AH88" s="160">
        <v>3210410</v>
      </c>
      <c r="AI88" s="160">
        <v>2701920.13</v>
      </c>
      <c r="AJ88" s="160">
        <v>2672080</v>
      </c>
      <c r="AK88" s="160">
        <v>2725940</v>
      </c>
      <c r="AL88" s="160">
        <v>3027614</v>
      </c>
      <c r="AM88" s="160">
        <v>2664236.73</v>
      </c>
      <c r="AN88" s="160">
        <v>2700294</v>
      </c>
      <c r="AO88" s="160">
        <v>2748157</v>
      </c>
      <c r="AP88" s="160">
        <v>3009297</v>
      </c>
      <c r="AQ88" s="160">
        <v>2726003</v>
      </c>
      <c r="AR88" s="160">
        <v>2764036</v>
      </c>
      <c r="AS88" s="160">
        <v>2839035</v>
      </c>
      <c r="AT88" s="160">
        <v>3068165</v>
      </c>
      <c r="AU88" s="160">
        <v>2709837</v>
      </c>
      <c r="AV88" s="160">
        <v>2683430</v>
      </c>
      <c r="AW88" s="160">
        <v>2638633</v>
      </c>
      <c r="AX88" s="160">
        <v>2740025</v>
      </c>
      <c r="AY88" s="160">
        <v>2449118</v>
      </c>
      <c r="AZ88" s="160">
        <v>2427997</v>
      </c>
      <c r="BA88" s="160">
        <v>2402077</v>
      </c>
      <c r="BB88" s="160">
        <v>2496178</v>
      </c>
      <c r="BC88"/>
    </row>
    <row r="89" spans="1:55" x14ac:dyDescent="0.3">
      <c r="A89" s="160" t="s">
        <v>954</v>
      </c>
      <c r="B89" s="160">
        <v>8633853</v>
      </c>
      <c r="C89" s="160">
        <v>8795631.2100000009</v>
      </c>
      <c r="D89" s="160">
        <v>8939677</v>
      </c>
      <c r="E89" s="160">
        <v>8934427</v>
      </c>
      <c r="F89" s="160">
        <v>9152487</v>
      </c>
      <c r="G89" s="160">
        <v>8721898.5800000001</v>
      </c>
      <c r="H89" s="160">
        <v>8689221</v>
      </c>
      <c r="I89" s="160">
        <v>8505165</v>
      </c>
      <c r="J89" s="160">
        <v>8247295</v>
      </c>
      <c r="K89" s="160">
        <v>8002846.3200000003</v>
      </c>
      <c r="L89" s="160">
        <v>7757245</v>
      </c>
      <c r="M89" s="160">
        <v>7273515</v>
      </c>
      <c r="N89" s="160">
        <v>7195931</v>
      </c>
      <c r="O89" s="160">
        <v>7097246.2800000003</v>
      </c>
      <c r="P89" s="160">
        <v>6966835</v>
      </c>
      <c r="Q89" s="160">
        <v>6669878</v>
      </c>
      <c r="R89" s="160">
        <v>5920026</v>
      </c>
      <c r="S89" s="160">
        <v>5749827</v>
      </c>
      <c r="T89" s="160">
        <v>5583261</v>
      </c>
      <c r="U89" s="160">
        <v>5363457</v>
      </c>
      <c r="V89" s="160">
        <v>5139640</v>
      </c>
      <c r="W89" s="160">
        <v>5134261</v>
      </c>
      <c r="X89" s="160">
        <v>5080208</v>
      </c>
      <c r="Y89" s="160">
        <v>4904861</v>
      </c>
      <c r="Z89" s="160">
        <v>5155590</v>
      </c>
      <c r="AA89" s="160">
        <v>5193890</v>
      </c>
      <c r="AB89" s="160">
        <v>5097099</v>
      </c>
      <c r="AC89" s="160">
        <v>5045457</v>
      </c>
      <c r="AD89" s="160">
        <v>5083338</v>
      </c>
      <c r="AE89" s="160">
        <v>5140552</v>
      </c>
      <c r="AF89" s="160">
        <v>4977345</v>
      </c>
      <c r="AG89" s="160">
        <v>4817613</v>
      </c>
      <c r="AH89" s="160">
        <v>4739921</v>
      </c>
      <c r="AI89" s="160">
        <v>4758918.78</v>
      </c>
      <c r="AJ89" s="160">
        <v>4591555</v>
      </c>
      <c r="AK89" s="160">
        <v>4353397</v>
      </c>
      <c r="AL89" s="160">
        <v>4450609</v>
      </c>
      <c r="AM89" s="160">
        <v>4287890.3099999996</v>
      </c>
      <c r="AN89" s="160">
        <v>4018650</v>
      </c>
      <c r="AO89" s="160">
        <v>4032149</v>
      </c>
      <c r="AP89" s="160">
        <v>4360752</v>
      </c>
      <c r="AQ89" s="160">
        <v>3714987</v>
      </c>
      <c r="AR89" s="160">
        <v>3618529</v>
      </c>
      <c r="AS89" s="160">
        <v>3900875</v>
      </c>
      <c r="AT89" s="160">
        <v>4187352</v>
      </c>
      <c r="AU89" s="160">
        <v>3632309</v>
      </c>
      <c r="AV89" s="160">
        <v>3486344</v>
      </c>
      <c r="AW89" s="160">
        <v>3496025</v>
      </c>
      <c r="AX89" s="160">
        <v>3685800</v>
      </c>
      <c r="AY89" s="160">
        <v>3892246</v>
      </c>
      <c r="AZ89" s="160">
        <v>3953009</v>
      </c>
      <c r="BA89" s="160">
        <v>3882857</v>
      </c>
      <c r="BB89" s="160">
        <v>3891425</v>
      </c>
      <c r="BC89"/>
    </row>
    <row r="90" spans="1:55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:55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168" t="s">
        <v>30</v>
      </c>
      <c r="B123" s="91">
        <f>+B43+B47</f>
        <v>1200000</v>
      </c>
      <c r="C123" s="91">
        <f t="shared" ref="C123:BK123" si="0">+C43+C47</f>
        <v>2165000</v>
      </c>
      <c r="D123" s="91">
        <f t="shared" si="0"/>
        <v>2220000</v>
      </c>
      <c r="E123" s="91">
        <f t="shared" si="0"/>
        <v>1930000</v>
      </c>
      <c r="F123" s="91">
        <f t="shared" si="0"/>
        <v>3324500</v>
      </c>
      <c r="G123" s="91">
        <f t="shared" si="0"/>
        <v>3966546.84</v>
      </c>
      <c r="H123" s="91">
        <f t="shared" si="0"/>
        <v>2030000</v>
      </c>
      <c r="I123" s="91">
        <f t="shared" si="0"/>
        <v>1730000</v>
      </c>
      <c r="J123" s="91">
        <f t="shared" si="0"/>
        <v>2110000</v>
      </c>
      <c r="K123" s="91">
        <f t="shared" si="0"/>
        <v>2405871.58</v>
      </c>
      <c r="L123" s="91">
        <f t="shared" si="0"/>
        <v>2161651</v>
      </c>
      <c r="M123" s="91">
        <f t="shared" si="0"/>
        <v>1609758</v>
      </c>
      <c r="N123" s="91">
        <f t="shared" si="0"/>
        <v>1634107</v>
      </c>
      <c r="O123" s="91">
        <f t="shared" si="0"/>
        <v>2110652.2000000002</v>
      </c>
      <c r="P123" s="91">
        <f t="shared" si="0"/>
        <v>1940000</v>
      </c>
      <c r="Q123" s="91">
        <f t="shared" si="0"/>
        <v>1460000</v>
      </c>
      <c r="R123" s="91">
        <f t="shared" si="0"/>
        <v>910000</v>
      </c>
      <c r="S123" s="91">
        <f t="shared" si="0"/>
        <v>1840558</v>
      </c>
      <c r="T123" s="91">
        <f t="shared" si="0"/>
        <v>1240020</v>
      </c>
      <c r="U123" s="91">
        <f t="shared" si="0"/>
        <v>830000</v>
      </c>
      <c r="V123" s="91">
        <f t="shared" si="0"/>
        <v>280000</v>
      </c>
      <c r="W123" s="91">
        <f t="shared" si="0"/>
        <v>960000</v>
      </c>
      <c r="X123" s="91">
        <f t="shared" si="0"/>
        <v>1035000</v>
      </c>
      <c r="Y123" s="91">
        <f t="shared" si="0"/>
        <v>525000</v>
      </c>
      <c r="Z123" s="91">
        <f t="shared" si="0"/>
        <v>870000</v>
      </c>
      <c r="AA123" s="91">
        <f t="shared" si="0"/>
        <v>1390000</v>
      </c>
      <c r="AB123" s="91">
        <f t="shared" si="0"/>
        <v>1350000</v>
      </c>
      <c r="AC123" s="91">
        <f t="shared" si="0"/>
        <v>1064791</v>
      </c>
      <c r="AD123" s="91">
        <f t="shared" si="0"/>
        <v>670000</v>
      </c>
      <c r="AE123" s="91">
        <f t="shared" si="0"/>
        <v>1185000</v>
      </c>
      <c r="AF123" s="91">
        <f t="shared" si="0"/>
        <v>1012944</v>
      </c>
      <c r="AG123" s="91">
        <f t="shared" si="0"/>
        <v>656175</v>
      </c>
      <c r="AH123" s="91">
        <f t="shared" si="0"/>
        <v>170000</v>
      </c>
      <c r="AI123" s="91">
        <f t="shared" si="0"/>
        <v>840000</v>
      </c>
      <c r="AJ123" s="91">
        <f t="shared" si="0"/>
        <v>770000</v>
      </c>
      <c r="AK123" s="91">
        <f t="shared" si="0"/>
        <v>320648</v>
      </c>
      <c r="AL123" s="91">
        <f t="shared" si="0"/>
        <v>35</v>
      </c>
      <c r="AM123" s="91">
        <f t="shared" si="0"/>
        <v>400046.28</v>
      </c>
      <c r="AN123" s="91">
        <f t="shared" si="0"/>
        <v>210486</v>
      </c>
      <c r="AO123" s="91">
        <f t="shared" si="0"/>
        <v>5653</v>
      </c>
      <c r="AP123" s="91">
        <f t="shared" si="0"/>
        <v>1016</v>
      </c>
      <c r="AQ123" s="91">
        <f t="shared" si="0"/>
        <v>75</v>
      </c>
      <c r="AR123" s="91">
        <f t="shared" si="0"/>
        <v>0</v>
      </c>
      <c r="AS123" s="91">
        <f t="shared" si="0"/>
        <v>9</v>
      </c>
      <c r="AT123" s="91">
        <f t="shared" si="0"/>
        <v>0</v>
      </c>
      <c r="AU123" s="91">
        <f t="shared" si="0"/>
        <v>2089</v>
      </c>
      <c r="AV123" s="91">
        <f t="shared" si="0"/>
        <v>4167</v>
      </c>
      <c r="AW123" s="91">
        <f t="shared" si="0"/>
        <v>11166</v>
      </c>
      <c r="AX123" s="91">
        <f t="shared" si="0"/>
        <v>150027</v>
      </c>
      <c r="AY123" s="91">
        <f t="shared" si="0"/>
        <v>815596</v>
      </c>
      <c r="AZ123" s="91">
        <f t="shared" si="0"/>
        <v>858175</v>
      </c>
      <c r="BA123" s="91">
        <f t="shared" si="0"/>
        <v>630530</v>
      </c>
      <c r="BB123" s="91">
        <f t="shared" si="0"/>
        <v>586828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168" t="s">
        <v>31</v>
      </c>
      <c r="B124" s="91">
        <f>+B59</f>
        <v>0</v>
      </c>
      <c r="C124" s="91">
        <f t="shared" ref="C124:BK124" si="1">+C59</f>
        <v>0</v>
      </c>
      <c r="D124" s="91">
        <f t="shared" si="1"/>
        <v>0</v>
      </c>
      <c r="E124" s="91">
        <f t="shared" si="1"/>
        <v>0</v>
      </c>
      <c r="F124" s="91">
        <f t="shared" si="1"/>
        <v>452579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31252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1200000</v>
      </c>
      <c r="C125" s="93">
        <f t="shared" ref="C125:BK125" si="2">SUM(C123:C124)</f>
        <v>2165000</v>
      </c>
      <c r="D125" s="93">
        <f t="shared" si="2"/>
        <v>2220000</v>
      </c>
      <c r="E125" s="93">
        <f t="shared" si="2"/>
        <v>1930000</v>
      </c>
      <c r="F125" s="93">
        <f t="shared" si="2"/>
        <v>3777079</v>
      </c>
      <c r="G125" s="93">
        <f t="shared" si="2"/>
        <v>3966546.84</v>
      </c>
      <c r="H125" s="93">
        <f t="shared" si="2"/>
        <v>2030000</v>
      </c>
      <c r="I125" s="93">
        <f t="shared" si="2"/>
        <v>1730000</v>
      </c>
      <c r="J125" s="93">
        <f t="shared" si="2"/>
        <v>2110000</v>
      </c>
      <c r="K125" s="93">
        <f t="shared" si="2"/>
        <v>2405871.58</v>
      </c>
      <c r="L125" s="93">
        <f t="shared" si="2"/>
        <v>2161651</v>
      </c>
      <c r="M125" s="93">
        <f t="shared" si="2"/>
        <v>1609758</v>
      </c>
      <c r="N125" s="93">
        <f t="shared" si="2"/>
        <v>1665359</v>
      </c>
      <c r="O125" s="93">
        <f t="shared" si="2"/>
        <v>2110652.2000000002</v>
      </c>
      <c r="P125" s="93">
        <f t="shared" si="2"/>
        <v>1940000</v>
      </c>
      <c r="Q125" s="93">
        <f t="shared" si="2"/>
        <v>1460000</v>
      </c>
      <c r="R125" s="93">
        <f t="shared" si="2"/>
        <v>910000</v>
      </c>
      <c r="S125" s="93">
        <f t="shared" si="2"/>
        <v>1840558</v>
      </c>
      <c r="T125" s="93">
        <f t="shared" si="2"/>
        <v>1240020</v>
      </c>
      <c r="U125" s="93">
        <f t="shared" si="2"/>
        <v>830000</v>
      </c>
      <c r="V125" s="93">
        <f t="shared" si="2"/>
        <v>280000</v>
      </c>
      <c r="W125" s="93">
        <f t="shared" si="2"/>
        <v>960000</v>
      </c>
      <c r="X125" s="93">
        <f t="shared" si="2"/>
        <v>1035000</v>
      </c>
      <c r="Y125" s="93">
        <f t="shared" si="2"/>
        <v>525000</v>
      </c>
      <c r="Z125" s="93">
        <f t="shared" si="2"/>
        <v>870000</v>
      </c>
      <c r="AA125" s="93">
        <f t="shared" si="2"/>
        <v>1390000</v>
      </c>
      <c r="AB125" s="93">
        <f t="shared" si="2"/>
        <v>1350000</v>
      </c>
      <c r="AC125" s="93">
        <f t="shared" si="2"/>
        <v>1064791</v>
      </c>
      <c r="AD125" s="93">
        <f t="shared" si="2"/>
        <v>670000</v>
      </c>
      <c r="AE125" s="93">
        <f t="shared" si="2"/>
        <v>1185000</v>
      </c>
      <c r="AF125" s="93">
        <f t="shared" si="2"/>
        <v>1012944</v>
      </c>
      <c r="AG125" s="93">
        <f t="shared" si="2"/>
        <v>656175</v>
      </c>
      <c r="AH125" s="93">
        <f t="shared" si="2"/>
        <v>170000</v>
      </c>
      <c r="AI125" s="93">
        <f t="shared" si="2"/>
        <v>840000</v>
      </c>
      <c r="AJ125" s="93">
        <f t="shared" si="2"/>
        <v>770000</v>
      </c>
      <c r="AK125" s="93">
        <f t="shared" si="2"/>
        <v>320648</v>
      </c>
      <c r="AL125" s="93">
        <f t="shared" si="2"/>
        <v>35</v>
      </c>
      <c r="AM125" s="93">
        <f t="shared" si="2"/>
        <v>400046.28</v>
      </c>
      <c r="AN125" s="93">
        <f t="shared" si="2"/>
        <v>210486</v>
      </c>
      <c r="AO125" s="93">
        <f t="shared" si="2"/>
        <v>5653</v>
      </c>
      <c r="AP125" s="93">
        <f t="shared" si="2"/>
        <v>1016</v>
      </c>
      <c r="AQ125" s="93">
        <f t="shared" si="2"/>
        <v>75</v>
      </c>
      <c r="AR125" s="93">
        <f t="shared" si="2"/>
        <v>0</v>
      </c>
      <c r="AS125" s="93">
        <f t="shared" si="2"/>
        <v>9</v>
      </c>
      <c r="AT125" s="93">
        <f t="shared" si="2"/>
        <v>0</v>
      </c>
      <c r="AU125" s="93">
        <f t="shared" si="2"/>
        <v>2089</v>
      </c>
      <c r="AV125" s="93">
        <f t="shared" si="2"/>
        <v>4167</v>
      </c>
      <c r="AW125" s="93">
        <f t="shared" si="2"/>
        <v>11166</v>
      </c>
      <c r="AX125" s="93">
        <f t="shared" si="2"/>
        <v>150027</v>
      </c>
      <c r="AY125" s="93">
        <f t="shared" si="2"/>
        <v>815596</v>
      </c>
      <c r="AZ125" s="93">
        <f t="shared" si="2"/>
        <v>858175</v>
      </c>
      <c r="BA125" s="93">
        <f t="shared" si="2"/>
        <v>630530</v>
      </c>
      <c r="BB125" s="93">
        <f t="shared" si="2"/>
        <v>586828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60" t="s">
        <v>34</v>
      </c>
      <c r="B128" s="160" t="s">
        <v>864</v>
      </c>
      <c r="C128" s="160" t="s">
        <v>1026</v>
      </c>
      <c r="D128" s="160" t="s">
        <v>866</v>
      </c>
      <c r="E128" s="160" t="s">
        <v>27</v>
      </c>
      <c r="F128" s="160" t="s">
        <v>26</v>
      </c>
      <c r="G128" s="160" t="s">
        <v>41</v>
      </c>
      <c r="H128" s="160" t="s">
        <v>24</v>
      </c>
      <c r="I128" s="160" t="s">
        <v>23</v>
      </c>
      <c r="J128" s="160" t="s">
        <v>22</v>
      </c>
      <c r="K128" s="160" t="s">
        <v>40</v>
      </c>
      <c r="L128" s="160" t="s">
        <v>20</v>
      </c>
      <c r="M128" s="160" t="s">
        <v>19</v>
      </c>
      <c r="N128" s="160" t="s">
        <v>18</v>
      </c>
      <c r="O128" s="160" t="s">
        <v>39</v>
      </c>
      <c r="P128" s="160" t="s">
        <v>16</v>
      </c>
      <c r="Q128" s="160" t="s">
        <v>15</v>
      </c>
      <c r="R128" s="160" t="s">
        <v>14</v>
      </c>
      <c r="S128" s="160" t="s">
        <v>38</v>
      </c>
      <c r="T128" s="160" t="s">
        <v>12</v>
      </c>
      <c r="U128" s="160" t="s">
        <v>11</v>
      </c>
      <c r="V128" s="160" t="s">
        <v>10</v>
      </c>
      <c r="W128" s="160" t="s">
        <v>37</v>
      </c>
      <c r="X128" s="160" t="s">
        <v>8</v>
      </c>
      <c r="Y128" s="160" t="s">
        <v>7</v>
      </c>
      <c r="Z128" s="160" t="s">
        <v>6</v>
      </c>
      <c r="AA128" s="160" t="s">
        <v>36</v>
      </c>
      <c r="AB128" s="160" t="s">
        <v>4</v>
      </c>
      <c r="AC128" s="160" t="s">
        <v>3</v>
      </c>
      <c r="AD128" s="160" t="s">
        <v>2</v>
      </c>
      <c r="AE128" s="160" t="s">
        <v>35</v>
      </c>
      <c r="AF128" s="160" t="s">
        <v>857</v>
      </c>
      <c r="AG128" s="160" t="s">
        <v>856</v>
      </c>
      <c r="AH128" s="160" t="s">
        <v>855</v>
      </c>
      <c r="AI128" s="160" t="s">
        <v>862</v>
      </c>
      <c r="AJ128" s="160" t="s">
        <v>853</v>
      </c>
      <c r="AK128" s="160" t="s">
        <v>852</v>
      </c>
      <c r="AL128" s="160" t="s">
        <v>851</v>
      </c>
      <c r="AM128" s="160" t="s">
        <v>861</v>
      </c>
      <c r="AN128" s="160" t="s">
        <v>849</v>
      </c>
      <c r="AO128" s="160" t="s">
        <v>848</v>
      </c>
      <c r="AP128" s="160" t="s">
        <v>847</v>
      </c>
      <c r="AQ128" s="160" t="s">
        <v>860</v>
      </c>
      <c r="AR128" s="160" t="s">
        <v>845</v>
      </c>
      <c r="AS128" s="160" t="s">
        <v>844</v>
      </c>
      <c r="AT128" s="160" t="s">
        <v>843</v>
      </c>
      <c r="AU128" s="160" t="s">
        <v>859</v>
      </c>
      <c r="AV128" s="160" t="s">
        <v>841</v>
      </c>
      <c r="AW128" s="160" t="s">
        <v>840</v>
      </c>
      <c r="AX128" s="160" t="s">
        <v>839</v>
      </c>
      <c r="AY128" s="160" t="s">
        <v>858</v>
      </c>
      <c r="AZ128" s="160" t="s">
        <v>837</v>
      </c>
      <c r="BA128" s="160" t="s">
        <v>836</v>
      </c>
      <c r="BB128" s="160" t="s">
        <v>835</v>
      </c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60" t="s">
        <v>1027</v>
      </c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/>
    </row>
    <row r="130" spans="1:69" x14ac:dyDescent="0.3">
      <c r="A130" s="160" t="s">
        <v>1028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/>
    </row>
    <row r="131" spans="1:69" x14ac:dyDescent="0.3">
      <c r="A131" s="160" t="s">
        <v>1029</v>
      </c>
      <c r="B131" s="160">
        <v>2413314</v>
      </c>
      <c r="C131" s="160">
        <v>1884882.4</v>
      </c>
      <c r="D131" s="160">
        <v>2067495</v>
      </c>
      <c r="E131" s="160">
        <v>2371609</v>
      </c>
      <c r="F131" s="160">
        <v>2177266</v>
      </c>
      <c r="G131" s="160">
        <v>1911154.35</v>
      </c>
      <c r="H131" s="160">
        <v>1841446</v>
      </c>
      <c r="I131" s="160">
        <v>2049329</v>
      </c>
      <c r="J131" s="160">
        <v>2315658</v>
      </c>
      <c r="K131" s="160">
        <v>1917767.66</v>
      </c>
      <c r="L131" s="160">
        <v>1898683</v>
      </c>
      <c r="M131" s="160">
        <v>1986152</v>
      </c>
      <c r="N131" s="160">
        <v>2223950</v>
      </c>
      <c r="O131" s="160">
        <v>1776706.77</v>
      </c>
      <c r="P131" s="160">
        <v>1702868</v>
      </c>
      <c r="Q131" s="160">
        <v>1925466</v>
      </c>
      <c r="R131" s="160">
        <v>1958163</v>
      </c>
      <c r="S131" s="160">
        <v>1668882</v>
      </c>
      <c r="T131" s="160">
        <v>1604669</v>
      </c>
      <c r="U131" s="160">
        <v>1805561</v>
      </c>
      <c r="V131" s="160">
        <v>2085609</v>
      </c>
      <c r="W131" s="160">
        <v>1762117</v>
      </c>
      <c r="X131" s="160">
        <v>1554592</v>
      </c>
      <c r="Y131" s="160">
        <v>1831442</v>
      </c>
      <c r="Z131" s="160">
        <v>2023836</v>
      </c>
      <c r="AA131" s="160">
        <v>1613958</v>
      </c>
      <c r="AB131" s="160">
        <v>1656475</v>
      </c>
      <c r="AC131" s="160">
        <v>1867630</v>
      </c>
      <c r="AD131" s="160">
        <v>2039429</v>
      </c>
      <c r="AE131" s="160">
        <v>1704469</v>
      </c>
      <c r="AF131" s="160">
        <v>1714030</v>
      </c>
      <c r="AG131" s="160">
        <v>1924560</v>
      </c>
      <c r="AH131" s="160">
        <v>2203166</v>
      </c>
      <c r="AI131" s="160">
        <v>1850592.83</v>
      </c>
      <c r="AJ131" s="160">
        <v>1777053</v>
      </c>
      <c r="AK131" s="160">
        <v>1882587</v>
      </c>
      <c r="AL131" s="160">
        <v>2092514</v>
      </c>
      <c r="AM131" s="160">
        <v>1634283.23</v>
      </c>
      <c r="AN131" s="160">
        <v>1697882</v>
      </c>
      <c r="AO131" s="160">
        <v>1856103</v>
      </c>
      <c r="AP131" s="160">
        <v>2018491</v>
      </c>
      <c r="AQ131" s="160">
        <v>1482223</v>
      </c>
      <c r="AR131" s="160">
        <v>1380139</v>
      </c>
      <c r="AS131" s="160">
        <v>1690162</v>
      </c>
      <c r="AT131" s="160">
        <v>1960415</v>
      </c>
      <c r="AU131" s="160">
        <v>1429968</v>
      </c>
      <c r="AV131" s="160">
        <v>1375462</v>
      </c>
      <c r="AW131" s="160">
        <v>1460686</v>
      </c>
      <c r="AX131" s="160">
        <v>1617749</v>
      </c>
      <c r="AY131" s="160">
        <v>1145170</v>
      </c>
      <c r="AZ131" s="160">
        <v>1182840</v>
      </c>
      <c r="BA131" s="160">
        <v>1301576</v>
      </c>
      <c r="BB131" s="160">
        <v>1459849</v>
      </c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60" t="s">
        <v>1030</v>
      </c>
      <c r="B132" s="160">
        <v>0</v>
      </c>
      <c r="C132" s="160">
        <v>0</v>
      </c>
      <c r="D132" s="160">
        <v>0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0</v>
      </c>
      <c r="M132" s="160">
        <v>0</v>
      </c>
      <c r="N132" s="160">
        <v>0</v>
      </c>
      <c r="O132" s="160">
        <v>0</v>
      </c>
      <c r="P132" s="160">
        <v>0</v>
      </c>
      <c r="Q132" s="160">
        <v>0</v>
      </c>
      <c r="R132" s="160">
        <v>0</v>
      </c>
      <c r="S132" s="160">
        <v>1668882</v>
      </c>
      <c r="T132" s="160">
        <v>1604669</v>
      </c>
      <c r="U132" s="160">
        <v>1805561</v>
      </c>
      <c r="V132" s="160">
        <v>2085609</v>
      </c>
      <c r="W132" s="160">
        <v>1762117</v>
      </c>
      <c r="X132" s="160">
        <v>1554592</v>
      </c>
      <c r="Y132" s="160">
        <v>1831442</v>
      </c>
      <c r="Z132" s="160">
        <v>2023836</v>
      </c>
      <c r="AA132" s="160">
        <v>1794373.25</v>
      </c>
      <c r="AB132" s="160">
        <v>0</v>
      </c>
      <c r="AC132" s="160">
        <v>1867630</v>
      </c>
      <c r="AD132" s="160">
        <v>0</v>
      </c>
      <c r="AE132" s="160">
        <v>1886556.25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60" t="s">
        <v>1253</v>
      </c>
      <c r="B133" s="160">
        <v>2413314</v>
      </c>
      <c r="C133" s="160">
        <v>1884882.4</v>
      </c>
      <c r="D133" s="160">
        <v>2067495</v>
      </c>
      <c r="E133" s="160">
        <v>2371609</v>
      </c>
      <c r="F133" s="160">
        <v>2177266</v>
      </c>
      <c r="G133" s="160">
        <v>1911154.35</v>
      </c>
      <c r="H133" s="160">
        <v>1841446</v>
      </c>
      <c r="I133" s="160">
        <v>2049329</v>
      </c>
      <c r="J133" s="160">
        <v>2315658</v>
      </c>
      <c r="K133" s="160">
        <v>1917767.66</v>
      </c>
      <c r="L133" s="160">
        <v>1898683</v>
      </c>
      <c r="M133" s="160">
        <v>1986152</v>
      </c>
      <c r="N133" s="160">
        <v>2223950</v>
      </c>
      <c r="O133" s="160">
        <v>1776706.77</v>
      </c>
      <c r="P133" s="160">
        <v>1702868</v>
      </c>
      <c r="Q133" s="160">
        <v>1925466</v>
      </c>
      <c r="R133" s="160">
        <v>1958163</v>
      </c>
      <c r="S133" s="160">
        <v>0</v>
      </c>
      <c r="T133" s="160">
        <v>0</v>
      </c>
      <c r="U133" s="160">
        <v>0</v>
      </c>
      <c r="V133" s="160">
        <v>0</v>
      </c>
      <c r="W133" s="160">
        <v>0</v>
      </c>
      <c r="X133" s="160">
        <v>0</v>
      </c>
      <c r="Y133" s="160">
        <v>0</v>
      </c>
      <c r="Z133" s="160">
        <v>0</v>
      </c>
      <c r="AA133" s="160">
        <v>0</v>
      </c>
      <c r="AB133" s="160">
        <v>1656475</v>
      </c>
      <c r="AC133" s="160">
        <v>0</v>
      </c>
      <c r="AD133" s="160">
        <v>2039429</v>
      </c>
      <c r="AE133" s="160">
        <v>0</v>
      </c>
      <c r="AF133" s="160">
        <v>1714030</v>
      </c>
      <c r="AG133" s="160">
        <v>1924560</v>
      </c>
      <c r="AH133" s="160">
        <v>2203166</v>
      </c>
      <c r="AI133" s="160">
        <v>1850592.83</v>
      </c>
      <c r="AJ133" s="160">
        <v>1777053</v>
      </c>
      <c r="AK133" s="160">
        <v>1882587</v>
      </c>
      <c r="AL133" s="160">
        <v>2092514</v>
      </c>
      <c r="AM133" s="160">
        <v>1634283.23</v>
      </c>
      <c r="AN133" s="160">
        <v>1697882</v>
      </c>
      <c r="AO133" s="160">
        <v>1856103</v>
      </c>
      <c r="AP133" s="160">
        <v>2018491</v>
      </c>
      <c r="AQ133" s="160">
        <v>1482223</v>
      </c>
      <c r="AR133" s="160">
        <v>1380139</v>
      </c>
      <c r="AS133" s="160">
        <v>1690162</v>
      </c>
      <c r="AT133" s="160">
        <v>1960415</v>
      </c>
      <c r="AU133" s="160">
        <v>1429968</v>
      </c>
      <c r="AV133" s="160">
        <v>1375462</v>
      </c>
      <c r="AW133" s="160">
        <v>1460686</v>
      </c>
      <c r="AX133" s="160">
        <v>1617749</v>
      </c>
      <c r="AY133" s="160">
        <v>1145170</v>
      </c>
      <c r="AZ133" s="160">
        <v>1182840</v>
      </c>
      <c r="BA133" s="160">
        <v>1301576</v>
      </c>
      <c r="BB133" s="160">
        <v>1459849</v>
      </c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60" t="s">
        <v>832</v>
      </c>
      <c r="B134" s="160">
        <v>22601</v>
      </c>
      <c r="C134" s="160">
        <v>22577.11</v>
      </c>
      <c r="D134" s="160">
        <v>28556</v>
      </c>
      <c r="E134" s="160">
        <v>20311</v>
      </c>
      <c r="F134" s="160">
        <v>16663</v>
      </c>
      <c r="G134" s="160">
        <v>28875.62</v>
      </c>
      <c r="H134" s="160">
        <v>19611</v>
      </c>
      <c r="I134" s="160">
        <v>13589</v>
      </c>
      <c r="J134" s="160">
        <v>11806</v>
      </c>
      <c r="K134" s="160">
        <v>7857.88</v>
      </c>
      <c r="L134" s="160">
        <v>5617</v>
      </c>
      <c r="M134" s="160">
        <v>9172</v>
      </c>
      <c r="N134" s="160">
        <v>3024</v>
      </c>
      <c r="O134" s="160">
        <v>13202.31</v>
      </c>
      <c r="P134" s="160">
        <v>3029</v>
      </c>
      <c r="Q134" s="160">
        <v>9896</v>
      </c>
      <c r="R134" s="160">
        <v>3331</v>
      </c>
      <c r="S134" s="160">
        <v>4591</v>
      </c>
      <c r="T134" s="160">
        <v>4212</v>
      </c>
      <c r="U134" s="160">
        <v>6939</v>
      </c>
      <c r="V134" s="160">
        <v>2761</v>
      </c>
      <c r="W134" s="160">
        <v>2623</v>
      </c>
      <c r="X134" s="160">
        <v>2146</v>
      </c>
      <c r="Y134" s="160">
        <v>2530</v>
      </c>
      <c r="Z134" s="160">
        <v>5516</v>
      </c>
      <c r="AA134" s="160">
        <v>7160</v>
      </c>
      <c r="AB134" s="160">
        <v>4700</v>
      </c>
      <c r="AC134" s="160">
        <v>3017</v>
      </c>
      <c r="AD134" s="160">
        <v>5723</v>
      </c>
      <c r="AE134" s="160">
        <v>7472</v>
      </c>
      <c r="AF134" s="160">
        <v>4153</v>
      </c>
      <c r="AG134" s="160">
        <v>5467</v>
      </c>
      <c r="AH134" s="160">
        <v>4160</v>
      </c>
      <c r="AI134" s="160">
        <v>3645.53</v>
      </c>
      <c r="AJ134" s="160">
        <v>2318</v>
      </c>
      <c r="AK134" s="160">
        <v>25689</v>
      </c>
      <c r="AL134" s="160">
        <v>3128</v>
      </c>
      <c r="AM134" s="160">
        <v>5570.76</v>
      </c>
      <c r="AN134" s="160">
        <v>5090</v>
      </c>
      <c r="AO134" s="160">
        <v>8637</v>
      </c>
      <c r="AP134" s="160">
        <v>2652</v>
      </c>
      <c r="AQ134" s="160">
        <v>6289</v>
      </c>
      <c r="AR134" s="160">
        <v>2398</v>
      </c>
      <c r="AS134" s="160">
        <v>6236</v>
      </c>
      <c r="AT134" s="160">
        <v>3804</v>
      </c>
      <c r="AU134" s="160">
        <v>915</v>
      </c>
      <c r="AV134" s="160">
        <v>16735</v>
      </c>
      <c r="AW134" s="160">
        <v>1140</v>
      </c>
      <c r="AX134" s="160">
        <v>3165</v>
      </c>
      <c r="AY134" s="160">
        <v>1007</v>
      </c>
      <c r="AZ134" s="160">
        <v>1423</v>
      </c>
      <c r="BA134" s="160">
        <v>1929</v>
      </c>
      <c r="BB134" s="160">
        <v>1137</v>
      </c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60" t="s">
        <v>1034</v>
      </c>
      <c r="B135" s="160">
        <v>2435915</v>
      </c>
      <c r="C135" s="160">
        <v>1907459.51</v>
      </c>
      <c r="D135" s="160">
        <v>2096051</v>
      </c>
      <c r="E135" s="160">
        <v>2391920</v>
      </c>
      <c r="F135" s="160">
        <v>2193929</v>
      </c>
      <c r="G135" s="160">
        <v>1940029.97</v>
      </c>
      <c r="H135" s="160">
        <v>1861057</v>
      </c>
      <c r="I135" s="160">
        <v>2062918</v>
      </c>
      <c r="J135" s="160">
        <v>2327464</v>
      </c>
      <c r="K135" s="160">
        <v>1925625.54</v>
      </c>
      <c r="L135" s="160">
        <v>1904300</v>
      </c>
      <c r="M135" s="160">
        <v>1995324</v>
      </c>
      <c r="N135" s="160">
        <v>2226974</v>
      </c>
      <c r="O135" s="160">
        <v>1789909.08</v>
      </c>
      <c r="P135" s="160">
        <v>1705897</v>
      </c>
      <c r="Q135" s="160">
        <v>1935362</v>
      </c>
      <c r="R135" s="160">
        <v>1961494</v>
      </c>
      <c r="S135" s="160">
        <v>1673473</v>
      </c>
      <c r="T135" s="160">
        <v>1608881</v>
      </c>
      <c r="U135" s="160">
        <v>1812500</v>
      </c>
      <c r="V135" s="160">
        <v>2088370</v>
      </c>
      <c r="W135" s="160">
        <v>1764740</v>
      </c>
      <c r="X135" s="160">
        <v>1556738</v>
      </c>
      <c r="Y135" s="160">
        <v>1833972</v>
      </c>
      <c r="Z135" s="160">
        <v>2029352</v>
      </c>
      <c r="AA135" s="160">
        <v>1621118</v>
      </c>
      <c r="AB135" s="160">
        <v>1661175</v>
      </c>
      <c r="AC135" s="160">
        <v>1870647</v>
      </c>
      <c r="AD135" s="160">
        <v>2045152</v>
      </c>
      <c r="AE135" s="160">
        <v>1711941</v>
      </c>
      <c r="AF135" s="160">
        <v>1718183</v>
      </c>
      <c r="AG135" s="160">
        <v>1930027</v>
      </c>
      <c r="AH135" s="160">
        <v>2207326</v>
      </c>
      <c r="AI135" s="160">
        <v>1854238.36</v>
      </c>
      <c r="AJ135" s="160">
        <v>1779371</v>
      </c>
      <c r="AK135" s="160">
        <v>1908276</v>
      </c>
      <c r="AL135" s="160">
        <v>2095642</v>
      </c>
      <c r="AM135" s="160">
        <v>1639853.99</v>
      </c>
      <c r="AN135" s="160">
        <v>1702972</v>
      </c>
      <c r="AO135" s="160">
        <v>1864740</v>
      </c>
      <c r="AP135" s="160">
        <v>2021143</v>
      </c>
      <c r="AQ135" s="160">
        <v>1488512</v>
      </c>
      <c r="AR135" s="160">
        <v>1382537</v>
      </c>
      <c r="AS135" s="160">
        <v>1696398</v>
      </c>
      <c r="AT135" s="160">
        <v>1964219</v>
      </c>
      <c r="AU135" s="160">
        <v>1430883</v>
      </c>
      <c r="AV135" s="160">
        <v>1392197</v>
      </c>
      <c r="AW135" s="160">
        <v>1461826</v>
      </c>
      <c r="AX135" s="160">
        <v>1620914</v>
      </c>
      <c r="AY135" s="160">
        <v>1146177</v>
      </c>
      <c r="AZ135" s="160">
        <v>1184263</v>
      </c>
      <c r="BA135" s="160">
        <v>1303505</v>
      </c>
      <c r="BB135" s="160">
        <v>1460986</v>
      </c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60" t="s">
        <v>1035</v>
      </c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60" t="s">
        <v>1036</v>
      </c>
      <c r="B137" s="160">
        <v>1382199</v>
      </c>
      <c r="C137" s="160">
        <v>1096071.3</v>
      </c>
      <c r="D137" s="160">
        <v>1178948</v>
      </c>
      <c r="E137" s="160">
        <v>1379257</v>
      </c>
      <c r="F137" s="160">
        <v>1318244</v>
      </c>
      <c r="G137" s="160">
        <v>1203039.42</v>
      </c>
      <c r="H137" s="160">
        <v>1121903</v>
      </c>
      <c r="I137" s="160">
        <v>1245898</v>
      </c>
      <c r="J137" s="160">
        <v>1420358</v>
      </c>
      <c r="K137" s="160">
        <v>1171548.29</v>
      </c>
      <c r="L137" s="160">
        <v>1145023</v>
      </c>
      <c r="M137" s="160">
        <v>1203372</v>
      </c>
      <c r="N137" s="160">
        <v>1404325</v>
      </c>
      <c r="O137" s="160">
        <v>1153839.05</v>
      </c>
      <c r="P137" s="160">
        <v>1040529</v>
      </c>
      <c r="Q137" s="160">
        <v>1161751</v>
      </c>
      <c r="R137" s="160">
        <v>1159283</v>
      </c>
      <c r="S137" s="160">
        <v>952362</v>
      </c>
      <c r="T137" s="160">
        <v>879544</v>
      </c>
      <c r="U137" s="160">
        <v>1013309</v>
      </c>
      <c r="V137" s="160">
        <v>1215068</v>
      </c>
      <c r="W137" s="160">
        <v>1023672</v>
      </c>
      <c r="X137" s="160">
        <v>897241</v>
      </c>
      <c r="Y137" s="160">
        <v>1038950</v>
      </c>
      <c r="Z137" s="160">
        <v>1201520</v>
      </c>
      <c r="AA137" s="160">
        <v>831701</v>
      </c>
      <c r="AB137" s="160">
        <v>985296</v>
      </c>
      <c r="AC137" s="160">
        <v>1101558</v>
      </c>
      <c r="AD137" s="160">
        <v>1222753</v>
      </c>
      <c r="AE137" s="160">
        <v>1014630</v>
      </c>
      <c r="AF137" s="160">
        <v>1003731</v>
      </c>
      <c r="AG137" s="160">
        <v>1118769</v>
      </c>
      <c r="AH137" s="160">
        <v>1310299</v>
      </c>
      <c r="AI137" s="160">
        <v>1139571.8700000001</v>
      </c>
      <c r="AJ137" s="160">
        <v>1077506</v>
      </c>
      <c r="AK137" s="160">
        <v>1144382</v>
      </c>
      <c r="AL137" s="160">
        <v>1263530</v>
      </c>
      <c r="AM137" s="160">
        <v>973216.11</v>
      </c>
      <c r="AN137" s="160">
        <v>958786</v>
      </c>
      <c r="AO137" s="160">
        <v>1042160</v>
      </c>
      <c r="AP137" s="160">
        <v>1168884</v>
      </c>
      <c r="AQ137" s="160">
        <v>830031</v>
      </c>
      <c r="AR137" s="160">
        <v>749019</v>
      </c>
      <c r="AS137" s="160">
        <v>926546</v>
      </c>
      <c r="AT137" s="160">
        <v>1124149</v>
      </c>
      <c r="AU137" s="160">
        <v>830381</v>
      </c>
      <c r="AV137" s="160">
        <v>777241</v>
      </c>
      <c r="AW137" s="160">
        <v>814955</v>
      </c>
      <c r="AX137" s="160">
        <v>961415</v>
      </c>
      <c r="AY137" s="160">
        <v>732523</v>
      </c>
      <c r="AZ137" s="160">
        <v>749169</v>
      </c>
      <c r="BA137" s="160">
        <v>774411</v>
      </c>
      <c r="BB137" s="160">
        <v>873848</v>
      </c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60" t="s">
        <v>1254</v>
      </c>
      <c r="B138" s="160">
        <v>1382199</v>
      </c>
      <c r="C138" s="160">
        <v>1096071.3</v>
      </c>
      <c r="D138" s="160">
        <v>1178948</v>
      </c>
      <c r="E138" s="160">
        <v>1379257</v>
      </c>
      <c r="F138" s="160">
        <v>1318244</v>
      </c>
      <c r="G138" s="160">
        <v>1203039.42</v>
      </c>
      <c r="H138" s="160">
        <v>1121903</v>
      </c>
      <c r="I138" s="160">
        <v>1245898</v>
      </c>
      <c r="J138" s="160">
        <v>1420358</v>
      </c>
      <c r="K138" s="160">
        <v>1171548.29</v>
      </c>
      <c r="L138" s="160">
        <v>1145023</v>
      </c>
      <c r="M138" s="160">
        <v>1203372</v>
      </c>
      <c r="N138" s="160">
        <v>1404325</v>
      </c>
      <c r="O138" s="160">
        <v>1153839.05</v>
      </c>
      <c r="P138" s="160">
        <v>1040529</v>
      </c>
      <c r="Q138" s="160">
        <v>1161751</v>
      </c>
      <c r="R138" s="160">
        <v>1159283</v>
      </c>
      <c r="S138" s="160">
        <v>0</v>
      </c>
      <c r="T138" s="160">
        <v>0</v>
      </c>
      <c r="U138" s="160">
        <v>0</v>
      </c>
      <c r="V138" s="160">
        <v>0</v>
      </c>
      <c r="W138" s="160">
        <v>0</v>
      </c>
      <c r="X138" s="160">
        <v>0</v>
      </c>
      <c r="Y138" s="160">
        <v>0</v>
      </c>
      <c r="Z138" s="160">
        <v>0</v>
      </c>
      <c r="AA138" s="160">
        <v>0</v>
      </c>
      <c r="AB138" s="160">
        <v>985296</v>
      </c>
      <c r="AC138" s="160">
        <v>0</v>
      </c>
      <c r="AD138" s="160">
        <v>1222753</v>
      </c>
      <c r="AE138" s="160">
        <v>0</v>
      </c>
      <c r="AF138" s="160">
        <v>1003731</v>
      </c>
      <c r="AG138" s="160">
        <v>1118769</v>
      </c>
      <c r="AH138" s="160">
        <v>1310299</v>
      </c>
      <c r="AI138" s="160">
        <v>1139571.8700000001</v>
      </c>
      <c r="AJ138" s="160">
        <v>1077506</v>
      </c>
      <c r="AK138" s="160">
        <v>1144382</v>
      </c>
      <c r="AL138" s="160">
        <v>1263530</v>
      </c>
      <c r="AM138" s="160">
        <v>973216.11</v>
      </c>
      <c r="AN138" s="160">
        <v>958786</v>
      </c>
      <c r="AO138" s="160">
        <v>1042160</v>
      </c>
      <c r="AP138" s="160">
        <v>1168884</v>
      </c>
      <c r="AQ138" s="160">
        <v>830031</v>
      </c>
      <c r="AR138" s="160">
        <v>749019</v>
      </c>
      <c r="AS138" s="160">
        <v>926546</v>
      </c>
      <c r="AT138" s="160">
        <v>1124149</v>
      </c>
      <c r="AU138" s="160">
        <v>830381</v>
      </c>
      <c r="AV138" s="160">
        <v>777241</v>
      </c>
      <c r="AW138" s="160">
        <v>814955</v>
      </c>
      <c r="AX138" s="160">
        <v>961415</v>
      </c>
      <c r="AY138" s="160">
        <v>732523</v>
      </c>
      <c r="AZ138" s="160">
        <v>749169</v>
      </c>
      <c r="BA138" s="160">
        <v>774411</v>
      </c>
      <c r="BB138" s="160">
        <v>873848</v>
      </c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60" t="s">
        <v>1037</v>
      </c>
      <c r="B139" s="160">
        <v>430967</v>
      </c>
      <c r="C139" s="160">
        <v>357515.44</v>
      </c>
      <c r="D139" s="160">
        <v>393818</v>
      </c>
      <c r="E139" s="160">
        <v>438973</v>
      </c>
      <c r="F139" s="160">
        <v>431137</v>
      </c>
      <c r="G139" s="160">
        <v>401253.75</v>
      </c>
      <c r="H139" s="160">
        <v>418429</v>
      </c>
      <c r="I139" s="160">
        <v>495537</v>
      </c>
      <c r="J139" s="160">
        <v>455276</v>
      </c>
      <c r="K139" s="160">
        <v>419298.63</v>
      </c>
      <c r="L139" s="160">
        <v>431027</v>
      </c>
      <c r="M139" s="160">
        <v>435627</v>
      </c>
      <c r="N139" s="160">
        <v>463048</v>
      </c>
      <c r="O139" s="160">
        <v>406505.8</v>
      </c>
      <c r="P139" s="160">
        <v>380913</v>
      </c>
      <c r="Q139" s="160">
        <v>395957</v>
      </c>
      <c r="R139" s="160">
        <v>365655</v>
      </c>
      <c r="S139" s="160">
        <v>339912</v>
      </c>
      <c r="T139" s="160">
        <v>326368</v>
      </c>
      <c r="U139" s="160">
        <v>346002</v>
      </c>
      <c r="V139" s="160">
        <v>319734</v>
      </c>
      <c r="W139" s="160">
        <v>299470</v>
      </c>
      <c r="X139" s="160">
        <v>304713</v>
      </c>
      <c r="Y139" s="160">
        <v>328394</v>
      </c>
      <c r="Z139" s="160">
        <v>341675</v>
      </c>
      <c r="AA139" s="160">
        <v>298137</v>
      </c>
      <c r="AB139" s="160">
        <v>325597</v>
      </c>
      <c r="AC139" s="160">
        <v>358973</v>
      </c>
      <c r="AD139" s="160">
        <v>367131</v>
      </c>
      <c r="AE139" s="160">
        <v>362689</v>
      </c>
      <c r="AF139" s="160">
        <v>337168</v>
      </c>
      <c r="AG139" s="160">
        <v>385662</v>
      </c>
      <c r="AH139" s="160">
        <v>373997</v>
      </c>
      <c r="AI139" s="160">
        <v>334276.03999999998</v>
      </c>
      <c r="AJ139" s="160">
        <v>325886</v>
      </c>
      <c r="AK139" s="160">
        <v>341426</v>
      </c>
      <c r="AL139" s="160">
        <v>347028</v>
      </c>
      <c r="AM139" s="160">
        <v>288849.2</v>
      </c>
      <c r="AN139" s="160">
        <v>305480</v>
      </c>
      <c r="AO139" s="160">
        <v>316034</v>
      </c>
      <c r="AP139" s="160">
        <v>328362</v>
      </c>
      <c r="AQ139" s="160">
        <v>279095</v>
      </c>
      <c r="AR139" s="160">
        <v>264672</v>
      </c>
      <c r="AS139" s="160">
        <v>293039</v>
      </c>
      <c r="AT139" s="160">
        <v>332259</v>
      </c>
      <c r="AU139" s="160">
        <v>259205</v>
      </c>
      <c r="AV139" s="160">
        <v>253682</v>
      </c>
      <c r="AW139" s="160">
        <v>286183</v>
      </c>
      <c r="AX139" s="160">
        <v>250361</v>
      </c>
      <c r="AY139" s="160">
        <v>205815</v>
      </c>
      <c r="AZ139" s="160">
        <v>238469</v>
      </c>
      <c r="BA139" s="160">
        <v>269636</v>
      </c>
      <c r="BB139" s="160">
        <v>257542</v>
      </c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60" t="s">
        <v>1038</v>
      </c>
      <c r="B140" s="160">
        <v>229322</v>
      </c>
      <c r="C140" s="160">
        <v>154480.81</v>
      </c>
      <c r="D140" s="160">
        <v>192247</v>
      </c>
      <c r="E140" s="160">
        <v>216438</v>
      </c>
      <c r="F140" s="160">
        <v>214443</v>
      </c>
      <c r="G140" s="160">
        <v>195012.1</v>
      </c>
      <c r="H140" s="160">
        <v>197775</v>
      </c>
      <c r="I140" s="160">
        <v>221050</v>
      </c>
      <c r="J140" s="160">
        <v>228165</v>
      </c>
      <c r="K140" s="160">
        <v>202985.21</v>
      </c>
      <c r="L140" s="160">
        <v>211584</v>
      </c>
      <c r="M140" s="160">
        <v>208183</v>
      </c>
      <c r="N140" s="160">
        <v>246671</v>
      </c>
      <c r="O140" s="160">
        <v>193874.41</v>
      </c>
      <c r="P140" s="160">
        <v>180191</v>
      </c>
      <c r="Q140" s="160">
        <v>194343</v>
      </c>
      <c r="R140" s="160">
        <v>192262</v>
      </c>
      <c r="S140" s="160">
        <v>163336</v>
      </c>
      <c r="T140" s="160">
        <v>165810</v>
      </c>
      <c r="U140" s="160">
        <v>180279</v>
      </c>
      <c r="V140" s="160">
        <v>164975</v>
      </c>
      <c r="W140" s="160">
        <v>147484</v>
      </c>
      <c r="X140" s="160">
        <v>145493</v>
      </c>
      <c r="Y140" s="160">
        <v>168968</v>
      </c>
      <c r="Z140" s="160">
        <v>186269</v>
      </c>
      <c r="AA140" s="160">
        <v>155024</v>
      </c>
      <c r="AB140" s="160">
        <v>169020</v>
      </c>
      <c r="AC140" s="160">
        <v>197998</v>
      </c>
      <c r="AD140" s="160">
        <v>201557</v>
      </c>
      <c r="AE140" s="160">
        <v>184954</v>
      </c>
      <c r="AF140" s="160">
        <v>165870</v>
      </c>
      <c r="AG140" s="160">
        <v>202691</v>
      </c>
      <c r="AH140" s="160">
        <v>201846</v>
      </c>
      <c r="AI140" s="160">
        <v>184373.81</v>
      </c>
      <c r="AJ140" s="160">
        <v>176160</v>
      </c>
      <c r="AK140" s="160">
        <v>195699</v>
      </c>
      <c r="AL140" s="160">
        <v>204342</v>
      </c>
      <c r="AM140" s="160">
        <v>168706.42</v>
      </c>
      <c r="AN140" s="160">
        <v>179437</v>
      </c>
      <c r="AO140" s="160">
        <v>194707</v>
      </c>
      <c r="AP140" s="160">
        <v>198088</v>
      </c>
      <c r="AQ140" s="160">
        <v>167890</v>
      </c>
      <c r="AR140" s="160">
        <v>151263</v>
      </c>
      <c r="AS140" s="160">
        <v>181055</v>
      </c>
      <c r="AT140" s="160">
        <v>202187</v>
      </c>
      <c r="AU140" s="160">
        <v>147152</v>
      </c>
      <c r="AV140" s="160">
        <v>139327</v>
      </c>
      <c r="AW140" s="160">
        <v>150606</v>
      </c>
      <c r="AX140" s="160">
        <v>0</v>
      </c>
      <c r="AY140" s="160">
        <v>0</v>
      </c>
      <c r="AZ140" s="160">
        <v>0</v>
      </c>
      <c r="BA140" s="160">
        <v>0</v>
      </c>
      <c r="BB140" s="160">
        <v>0</v>
      </c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60" t="s">
        <v>1039</v>
      </c>
      <c r="B141" s="160">
        <v>201645</v>
      </c>
      <c r="C141" s="160">
        <v>203034.63</v>
      </c>
      <c r="D141" s="160">
        <v>201571</v>
      </c>
      <c r="E141" s="160">
        <v>222535</v>
      </c>
      <c r="F141" s="160">
        <v>216694</v>
      </c>
      <c r="G141" s="160">
        <v>206241.64</v>
      </c>
      <c r="H141" s="160">
        <v>220654</v>
      </c>
      <c r="I141" s="160">
        <v>274487</v>
      </c>
      <c r="J141" s="160">
        <v>227111</v>
      </c>
      <c r="K141" s="160">
        <v>216313.42</v>
      </c>
      <c r="L141" s="160">
        <v>219443</v>
      </c>
      <c r="M141" s="160">
        <v>227444</v>
      </c>
      <c r="N141" s="160">
        <v>216377</v>
      </c>
      <c r="O141" s="160">
        <v>212631.39</v>
      </c>
      <c r="P141" s="160">
        <v>200722</v>
      </c>
      <c r="Q141" s="160">
        <v>201614</v>
      </c>
      <c r="R141" s="160">
        <v>173393</v>
      </c>
      <c r="S141" s="160">
        <v>176576</v>
      </c>
      <c r="T141" s="160">
        <v>160558</v>
      </c>
      <c r="U141" s="160">
        <v>165723</v>
      </c>
      <c r="V141" s="160">
        <v>154759</v>
      </c>
      <c r="W141" s="160">
        <v>151986</v>
      </c>
      <c r="X141" s="160">
        <v>159220</v>
      </c>
      <c r="Y141" s="160">
        <v>159426</v>
      </c>
      <c r="Z141" s="160">
        <v>155406</v>
      </c>
      <c r="AA141" s="160">
        <v>143113</v>
      </c>
      <c r="AB141" s="160">
        <v>156577</v>
      </c>
      <c r="AC141" s="160">
        <v>160975</v>
      </c>
      <c r="AD141" s="160">
        <v>165574</v>
      </c>
      <c r="AE141" s="160">
        <v>177735</v>
      </c>
      <c r="AF141" s="160">
        <v>171298</v>
      </c>
      <c r="AG141" s="160">
        <v>182971</v>
      </c>
      <c r="AH141" s="160">
        <v>172151</v>
      </c>
      <c r="AI141" s="160">
        <v>149902.24</v>
      </c>
      <c r="AJ141" s="160">
        <v>149726</v>
      </c>
      <c r="AK141" s="160">
        <v>145727</v>
      </c>
      <c r="AL141" s="160">
        <v>142686</v>
      </c>
      <c r="AM141" s="160">
        <v>120142.78</v>
      </c>
      <c r="AN141" s="160">
        <v>126043</v>
      </c>
      <c r="AO141" s="160">
        <v>121327</v>
      </c>
      <c r="AP141" s="160">
        <v>130274</v>
      </c>
      <c r="AQ141" s="160">
        <v>111205</v>
      </c>
      <c r="AR141" s="160">
        <v>113409</v>
      </c>
      <c r="AS141" s="160">
        <v>111984</v>
      </c>
      <c r="AT141" s="160">
        <v>130072</v>
      </c>
      <c r="AU141" s="160">
        <v>112053</v>
      </c>
      <c r="AV141" s="160">
        <v>114355</v>
      </c>
      <c r="AW141" s="160">
        <v>135577</v>
      </c>
      <c r="AX141" s="160">
        <v>0</v>
      </c>
      <c r="AY141" s="160">
        <v>0</v>
      </c>
      <c r="AZ141" s="160">
        <v>0</v>
      </c>
      <c r="BA141" s="160">
        <v>0</v>
      </c>
      <c r="BB141" s="160">
        <v>0</v>
      </c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60" t="s">
        <v>1040</v>
      </c>
      <c r="B142" s="160">
        <v>0</v>
      </c>
      <c r="C142" s="160">
        <v>0</v>
      </c>
      <c r="D142" s="160">
        <v>0</v>
      </c>
      <c r="E142" s="160">
        <v>0</v>
      </c>
      <c r="F142" s="160">
        <v>0</v>
      </c>
      <c r="G142" s="160">
        <v>0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0">
        <v>0</v>
      </c>
      <c r="P142" s="160">
        <v>0</v>
      </c>
      <c r="Q142" s="160">
        <v>0</v>
      </c>
      <c r="R142" s="160">
        <v>0</v>
      </c>
      <c r="S142" s="160">
        <v>0</v>
      </c>
      <c r="T142" s="160">
        <v>0</v>
      </c>
      <c r="U142" s="160">
        <v>0</v>
      </c>
      <c r="V142" s="160">
        <v>0</v>
      </c>
      <c r="W142" s="160">
        <v>0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10645.26</v>
      </c>
      <c r="AN142" s="160">
        <v>6265</v>
      </c>
      <c r="AO142" s="160">
        <v>17642</v>
      </c>
      <c r="AP142" s="160">
        <v>6017</v>
      </c>
      <c r="AQ142" s="160">
        <v>12486</v>
      </c>
      <c r="AR142" s="160">
        <v>5135</v>
      </c>
      <c r="AS142" s="160">
        <v>14601</v>
      </c>
      <c r="AT142" s="160">
        <v>5181</v>
      </c>
      <c r="AU142" s="160">
        <v>7682</v>
      </c>
      <c r="AV142" s="160">
        <v>7958</v>
      </c>
      <c r="AW142" s="160">
        <v>10646</v>
      </c>
      <c r="AX142" s="160">
        <v>6080</v>
      </c>
      <c r="AY142" s="160">
        <v>800</v>
      </c>
      <c r="AZ142" s="160">
        <v>800</v>
      </c>
      <c r="BA142" s="160">
        <v>5300</v>
      </c>
      <c r="BB142" s="160">
        <v>760</v>
      </c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60" t="s">
        <v>1255</v>
      </c>
      <c r="B143" s="160">
        <v>0</v>
      </c>
      <c r="C143" s="160">
        <v>0</v>
      </c>
      <c r="D143" s="160">
        <v>0</v>
      </c>
      <c r="E143" s="160">
        <v>0</v>
      </c>
      <c r="F143" s="160">
        <v>0</v>
      </c>
      <c r="G143" s="160">
        <v>0</v>
      </c>
      <c r="H143" s="160">
        <v>0</v>
      </c>
      <c r="I143" s="160">
        <v>0</v>
      </c>
      <c r="J143" s="160">
        <v>0</v>
      </c>
      <c r="K143" s="160">
        <v>0</v>
      </c>
      <c r="L143" s="160">
        <v>0</v>
      </c>
      <c r="M143" s="160">
        <v>0</v>
      </c>
      <c r="N143" s="160">
        <v>0</v>
      </c>
      <c r="O143" s="160">
        <v>0</v>
      </c>
      <c r="P143" s="160">
        <v>0</v>
      </c>
      <c r="Q143" s="160">
        <v>0</v>
      </c>
      <c r="R143" s="160">
        <v>0</v>
      </c>
      <c r="S143" s="160">
        <v>0</v>
      </c>
      <c r="T143" s="160">
        <v>0</v>
      </c>
      <c r="U143" s="160">
        <v>0</v>
      </c>
      <c r="V143" s="160">
        <v>0</v>
      </c>
      <c r="W143" s="160">
        <v>0</v>
      </c>
      <c r="X143" s="160">
        <v>0</v>
      </c>
      <c r="Y143" s="160">
        <v>0</v>
      </c>
      <c r="Z143" s="160">
        <v>0</v>
      </c>
      <c r="AA143" s="160">
        <v>25906</v>
      </c>
      <c r="AB143" s="160">
        <v>0</v>
      </c>
      <c r="AC143" s="160">
        <v>0</v>
      </c>
      <c r="AD143" s="160">
        <v>0</v>
      </c>
      <c r="AE143" s="160">
        <v>0</v>
      </c>
      <c r="AF143" s="160">
        <v>0</v>
      </c>
      <c r="AG143" s="160">
        <v>0</v>
      </c>
      <c r="AH143" s="160">
        <v>0</v>
      </c>
      <c r="AI143" s="160">
        <v>0</v>
      </c>
      <c r="AJ143" s="160">
        <v>0</v>
      </c>
      <c r="AK143" s="160">
        <v>0</v>
      </c>
      <c r="AL143" s="160">
        <v>0</v>
      </c>
      <c r="AM143" s="160">
        <v>0</v>
      </c>
      <c r="AN143" s="160">
        <v>0</v>
      </c>
      <c r="AO143" s="160">
        <v>0</v>
      </c>
      <c r="AP143" s="160">
        <v>0</v>
      </c>
      <c r="AQ143" s="160">
        <v>0</v>
      </c>
      <c r="AR143" s="160">
        <v>0</v>
      </c>
      <c r="AS143" s="160">
        <v>0</v>
      </c>
      <c r="AT143" s="160">
        <v>0</v>
      </c>
      <c r="AU143" s="160">
        <v>0</v>
      </c>
      <c r="AV143" s="160">
        <v>0</v>
      </c>
      <c r="AW143" s="160">
        <v>0</v>
      </c>
      <c r="AX143" s="160">
        <v>0</v>
      </c>
      <c r="AY143" s="160">
        <v>0</v>
      </c>
      <c r="AZ143" s="160">
        <v>0</v>
      </c>
      <c r="BA143" s="160">
        <v>0</v>
      </c>
      <c r="BB143" s="160">
        <v>0</v>
      </c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60" t="s">
        <v>1041</v>
      </c>
      <c r="B144" s="160">
        <v>1813166</v>
      </c>
      <c r="C144" s="160">
        <v>1453586.74</v>
      </c>
      <c r="D144" s="160">
        <v>1572766</v>
      </c>
      <c r="E144" s="160">
        <v>1818230</v>
      </c>
      <c r="F144" s="160">
        <v>1749381</v>
      </c>
      <c r="G144" s="160">
        <v>1604293.17</v>
      </c>
      <c r="H144" s="160">
        <v>1540332</v>
      </c>
      <c r="I144" s="160">
        <v>1741435</v>
      </c>
      <c r="J144" s="160">
        <v>1875634</v>
      </c>
      <c r="K144" s="160">
        <v>1590846.92</v>
      </c>
      <c r="L144" s="160">
        <v>1576050</v>
      </c>
      <c r="M144" s="160">
        <v>1638999</v>
      </c>
      <c r="N144" s="160">
        <v>1867373</v>
      </c>
      <c r="O144" s="160">
        <v>1560344.85</v>
      </c>
      <c r="P144" s="160">
        <v>1421442</v>
      </c>
      <c r="Q144" s="160">
        <v>1557708</v>
      </c>
      <c r="R144" s="160">
        <v>1524938</v>
      </c>
      <c r="S144" s="160">
        <v>1292274</v>
      </c>
      <c r="T144" s="160">
        <v>1205912</v>
      </c>
      <c r="U144" s="160">
        <v>1359311</v>
      </c>
      <c r="V144" s="160">
        <v>1534802</v>
      </c>
      <c r="W144" s="160">
        <v>1323142</v>
      </c>
      <c r="X144" s="160">
        <v>1201954</v>
      </c>
      <c r="Y144" s="160">
        <v>1367344</v>
      </c>
      <c r="Z144" s="160">
        <v>1543195</v>
      </c>
      <c r="AA144" s="160">
        <v>1233462</v>
      </c>
      <c r="AB144" s="160">
        <v>1310893</v>
      </c>
      <c r="AC144" s="160">
        <v>1460531</v>
      </c>
      <c r="AD144" s="160">
        <v>1589884</v>
      </c>
      <c r="AE144" s="160">
        <v>1377319</v>
      </c>
      <c r="AF144" s="160">
        <v>1340899</v>
      </c>
      <c r="AG144" s="160">
        <v>1504431</v>
      </c>
      <c r="AH144" s="160">
        <v>1684296</v>
      </c>
      <c r="AI144" s="160">
        <v>1473847.91</v>
      </c>
      <c r="AJ144" s="160">
        <v>1403392</v>
      </c>
      <c r="AK144" s="160">
        <v>1485808</v>
      </c>
      <c r="AL144" s="160">
        <v>1610558</v>
      </c>
      <c r="AM144" s="160">
        <v>1272710.57</v>
      </c>
      <c r="AN144" s="160">
        <v>1270531</v>
      </c>
      <c r="AO144" s="160">
        <v>1375836</v>
      </c>
      <c r="AP144" s="160">
        <v>1503263</v>
      </c>
      <c r="AQ144" s="160">
        <v>1121612</v>
      </c>
      <c r="AR144" s="160">
        <v>1018826</v>
      </c>
      <c r="AS144" s="160">
        <v>1234186</v>
      </c>
      <c r="AT144" s="160">
        <v>1461589</v>
      </c>
      <c r="AU144" s="160">
        <v>1097268</v>
      </c>
      <c r="AV144" s="160">
        <v>1038881</v>
      </c>
      <c r="AW144" s="160">
        <v>1111784</v>
      </c>
      <c r="AX144" s="160">
        <v>1217856</v>
      </c>
      <c r="AY144" s="160">
        <v>939138</v>
      </c>
      <c r="AZ144" s="160">
        <v>988438</v>
      </c>
      <c r="BA144" s="160">
        <v>1049347</v>
      </c>
      <c r="BB144" s="160">
        <v>1132150</v>
      </c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60" t="s">
        <v>1046</v>
      </c>
      <c r="B145" s="160">
        <v>622749</v>
      </c>
      <c r="C145" s="160">
        <v>453872.77</v>
      </c>
      <c r="D145" s="160">
        <v>523285</v>
      </c>
      <c r="E145" s="160">
        <v>573690</v>
      </c>
      <c r="F145" s="160">
        <v>444548</v>
      </c>
      <c r="G145" s="160">
        <v>335736.8</v>
      </c>
      <c r="H145" s="160">
        <v>320725</v>
      </c>
      <c r="I145" s="160">
        <v>321483</v>
      </c>
      <c r="J145" s="160">
        <v>451830</v>
      </c>
      <c r="K145" s="160">
        <v>334778.62</v>
      </c>
      <c r="L145" s="160">
        <v>328250</v>
      </c>
      <c r="M145" s="160">
        <v>356325</v>
      </c>
      <c r="N145" s="160">
        <v>359601</v>
      </c>
      <c r="O145" s="160">
        <v>229564.23</v>
      </c>
      <c r="P145" s="160">
        <v>284455</v>
      </c>
      <c r="Q145" s="160">
        <v>377654</v>
      </c>
      <c r="R145" s="160">
        <v>436556</v>
      </c>
      <c r="S145" s="160">
        <v>381199</v>
      </c>
      <c r="T145" s="160">
        <v>402969</v>
      </c>
      <c r="U145" s="160">
        <v>453189</v>
      </c>
      <c r="V145" s="160">
        <v>553568</v>
      </c>
      <c r="W145" s="160">
        <v>441598</v>
      </c>
      <c r="X145" s="160">
        <v>354784</v>
      </c>
      <c r="Y145" s="160">
        <v>466628</v>
      </c>
      <c r="Z145" s="160">
        <v>486157</v>
      </c>
      <c r="AA145" s="160">
        <v>387656</v>
      </c>
      <c r="AB145" s="160">
        <v>350282</v>
      </c>
      <c r="AC145" s="160">
        <v>410116</v>
      </c>
      <c r="AD145" s="160">
        <v>455268</v>
      </c>
      <c r="AE145" s="160">
        <v>334622</v>
      </c>
      <c r="AF145" s="160">
        <v>377284</v>
      </c>
      <c r="AG145" s="160">
        <v>425596</v>
      </c>
      <c r="AH145" s="160">
        <v>523030</v>
      </c>
      <c r="AI145" s="160">
        <v>380390.45</v>
      </c>
      <c r="AJ145" s="160">
        <v>375979</v>
      </c>
      <c r="AK145" s="160">
        <v>422468</v>
      </c>
      <c r="AL145" s="160">
        <v>485084</v>
      </c>
      <c r="AM145" s="160">
        <v>367143.42</v>
      </c>
      <c r="AN145" s="160">
        <v>432441</v>
      </c>
      <c r="AO145" s="160">
        <v>488904</v>
      </c>
      <c r="AP145" s="160">
        <v>517880</v>
      </c>
      <c r="AQ145" s="160">
        <v>366900</v>
      </c>
      <c r="AR145" s="160">
        <v>363711</v>
      </c>
      <c r="AS145" s="160">
        <v>462212</v>
      </c>
      <c r="AT145" s="160">
        <v>502630</v>
      </c>
      <c r="AU145" s="160">
        <v>333615</v>
      </c>
      <c r="AV145" s="160">
        <v>353316</v>
      </c>
      <c r="AW145" s="160">
        <v>350042</v>
      </c>
      <c r="AX145" s="160">
        <v>403058</v>
      </c>
      <c r="AY145" s="160">
        <v>207039</v>
      </c>
      <c r="AZ145" s="160">
        <v>195825</v>
      </c>
      <c r="BA145" s="160">
        <v>254158</v>
      </c>
      <c r="BB145" s="160">
        <v>328836</v>
      </c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60" t="s">
        <v>1047</v>
      </c>
      <c r="B146" s="160">
        <v>6867</v>
      </c>
      <c r="C146" s="160">
        <v>8767.93</v>
      </c>
      <c r="D146" s="160">
        <v>8936</v>
      </c>
      <c r="E146" s="160">
        <v>12200</v>
      </c>
      <c r="F146" s="160">
        <v>19000</v>
      </c>
      <c r="G146" s="160">
        <v>13950.25</v>
      </c>
      <c r="H146" s="160">
        <v>4518</v>
      </c>
      <c r="I146" s="160">
        <v>10937</v>
      </c>
      <c r="J146" s="160">
        <v>12402</v>
      </c>
      <c r="K146" s="160">
        <v>11646.59</v>
      </c>
      <c r="L146" s="160">
        <v>9059</v>
      </c>
      <c r="M146" s="160">
        <v>9467</v>
      </c>
      <c r="N146" s="160">
        <v>10559</v>
      </c>
      <c r="O146" s="160">
        <v>10294.35</v>
      </c>
      <c r="P146" s="160">
        <v>8264</v>
      </c>
      <c r="Q146" s="160">
        <v>6326</v>
      </c>
      <c r="R146" s="160">
        <v>5833</v>
      </c>
      <c r="S146" s="160">
        <v>4857</v>
      </c>
      <c r="T146" s="160">
        <v>6334</v>
      </c>
      <c r="U146" s="160">
        <v>3585</v>
      </c>
      <c r="V146" s="160">
        <v>5304</v>
      </c>
      <c r="W146" s="160">
        <v>6762</v>
      </c>
      <c r="X146" s="160">
        <v>5228</v>
      </c>
      <c r="Y146" s="160">
        <v>5225</v>
      </c>
      <c r="Z146" s="160">
        <v>8309</v>
      </c>
      <c r="AA146" s="160">
        <v>9730</v>
      </c>
      <c r="AB146" s="160">
        <v>8738</v>
      </c>
      <c r="AC146" s="160">
        <v>6292</v>
      </c>
      <c r="AD146" s="160">
        <v>8093</v>
      </c>
      <c r="AE146" s="160">
        <v>8451</v>
      </c>
      <c r="AF146" s="160">
        <v>6455</v>
      </c>
      <c r="AG146" s="160">
        <v>3378</v>
      </c>
      <c r="AH146" s="160">
        <v>5593</v>
      </c>
      <c r="AI146" s="160">
        <v>6741.44</v>
      </c>
      <c r="AJ146" s="160">
        <v>4723</v>
      </c>
      <c r="AK146" s="160">
        <v>1857</v>
      </c>
      <c r="AL146" s="160">
        <v>2474</v>
      </c>
      <c r="AM146" s="160">
        <v>2915.74</v>
      </c>
      <c r="AN146" s="160">
        <v>645</v>
      </c>
      <c r="AO146" s="160">
        <v>0</v>
      </c>
      <c r="AP146" s="160">
        <v>0</v>
      </c>
      <c r="AQ146" s="160">
        <v>162</v>
      </c>
      <c r="AR146" s="160">
        <v>1</v>
      </c>
      <c r="AS146" s="160">
        <v>2</v>
      </c>
      <c r="AT146" s="160">
        <v>1</v>
      </c>
      <c r="AU146" s="160">
        <v>20</v>
      </c>
      <c r="AV146" s="160">
        <v>165</v>
      </c>
      <c r="AW146" s="160">
        <v>186</v>
      </c>
      <c r="AX146" s="160">
        <v>5203</v>
      </c>
      <c r="AY146" s="160">
        <v>8892</v>
      </c>
      <c r="AZ146" s="160">
        <v>6898</v>
      </c>
      <c r="BA146" s="160">
        <v>4949</v>
      </c>
      <c r="BB146" s="160">
        <v>7896</v>
      </c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60" t="s">
        <v>1048</v>
      </c>
      <c r="B147" s="160">
        <v>120822</v>
      </c>
      <c r="C147" s="160">
        <v>82416.61</v>
      </c>
      <c r="D147" s="160">
        <v>98873</v>
      </c>
      <c r="E147" s="160">
        <v>114021</v>
      </c>
      <c r="F147" s="160">
        <v>64696</v>
      </c>
      <c r="G147" s="160">
        <v>60636.71</v>
      </c>
      <c r="H147" s="160">
        <v>58659</v>
      </c>
      <c r="I147" s="160">
        <v>66524</v>
      </c>
      <c r="J147" s="160">
        <v>89299</v>
      </c>
      <c r="K147" s="160">
        <v>726.83</v>
      </c>
      <c r="L147" s="160">
        <v>60821</v>
      </c>
      <c r="M147" s="160">
        <v>72479</v>
      </c>
      <c r="N147" s="160">
        <v>67648</v>
      </c>
      <c r="O147" s="160">
        <v>30117.83</v>
      </c>
      <c r="P147" s="160">
        <v>61292</v>
      </c>
      <c r="Q147" s="160">
        <v>79411</v>
      </c>
      <c r="R147" s="160">
        <v>84377</v>
      </c>
      <c r="S147" s="160">
        <v>68068</v>
      </c>
      <c r="T147" s="160">
        <v>79546</v>
      </c>
      <c r="U147" s="160">
        <v>90463</v>
      </c>
      <c r="V147" s="160">
        <v>109258</v>
      </c>
      <c r="W147" s="160">
        <v>88029</v>
      </c>
      <c r="X147" s="160">
        <v>73895</v>
      </c>
      <c r="Y147" s="160">
        <v>93661</v>
      </c>
      <c r="Z147" s="160">
        <v>92475</v>
      </c>
      <c r="AA147" s="160">
        <v>97380</v>
      </c>
      <c r="AB147" s="160">
        <v>69439</v>
      </c>
      <c r="AC147" s="160">
        <v>83116</v>
      </c>
      <c r="AD147" s="160">
        <v>91781</v>
      </c>
      <c r="AE147" s="160">
        <v>67784</v>
      </c>
      <c r="AF147" s="160">
        <v>75777</v>
      </c>
      <c r="AG147" s="160">
        <v>86655</v>
      </c>
      <c r="AH147" s="160">
        <v>104731</v>
      </c>
      <c r="AI147" s="160">
        <v>78607.77</v>
      </c>
      <c r="AJ147" s="160">
        <v>102797</v>
      </c>
      <c r="AK147" s="160">
        <v>98046</v>
      </c>
      <c r="AL147" s="160">
        <v>108942</v>
      </c>
      <c r="AM147" s="160">
        <v>110605.36</v>
      </c>
      <c r="AN147" s="160">
        <v>141019</v>
      </c>
      <c r="AO147" s="160">
        <v>150284</v>
      </c>
      <c r="AP147" s="160">
        <v>152871</v>
      </c>
      <c r="AQ147" s="160">
        <v>119171</v>
      </c>
      <c r="AR147" s="160">
        <v>112309</v>
      </c>
      <c r="AS147" s="160">
        <v>140540</v>
      </c>
      <c r="AT147" s="160">
        <v>144302</v>
      </c>
      <c r="AU147" s="160">
        <v>103187</v>
      </c>
      <c r="AV147" s="160">
        <v>112514</v>
      </c>
      <c r="AW147" s="160">
        <v>112608</v>
      </c>
      <c r="AX147" s="160">
        <v>106948</v>
      </c>
      <c r="AY147" s="160">
        <v>66866</v>
      </c>
      <c r="AZ147" s="160">
        <v>40606</v>
      </c>
      <c r="BA147" s="160">
        <v>82191</v>
      </c>
      <c r="BB147" s="160">
        <v>101322</v>
      </c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60" t="s">
        <v>1049</v>
      </c>
      <c r="B148" s="160">
        <v>495060</v>
      </c>
      <c r="C148" s="160">
        <v>362688.23</v>
      </c>
      <c r="D148" s="160">
        <v>415476</v>
      </c>
      <c r="E148" s="160">
        <v>447469</v>
      </c>
      <c r="F148" s="160">
        <v>360852</v>
      </c>
      <c r="G148" s="160">
        <v>261149.83</v>
      </c>
      <c r="H148" s="160">
        <v>257548</v>
      </c>
      <c r="I148" s="160">
        <v>244022</v>
      </c>
      <c r="J148" s="160">
        <v>350129</v>
      </c>
      <c r="K148" s="160">
        <v>322405.2</v>
      </c>
      <c r="L148" s="160">
        <v>258370</v>
      </c>
      <c r="M148" s="160">
        <v>274379</v>
      </c>
      <c r="N148" s="160">
        <v>281394</v>
      </c>
      <c r="O148" s="160">
        <v>189152.05</v>
      </c>
      <c r="P148" s="160">
        <v>214899</v>
      </c>
      <c r="Q148" s="160">
        <v>291917</v>
      </c>
      <c r="R148" s="160">
        <v>346346</v>
      </c>
      <c r="S148" s="160">
        <v>308274</v>
      </c>
      <c r="T148" s="160">
        <v>317089</v>
      </c>
      <c r="U148" s="160">
        <v>359141</v>
      </c>
      <c r="V148" s="160">
        <v>439006</v>
      </c>
      <c r="W148" s="160">
        <v>346807</v>
      </c>
      <c r="X148" s="160">
        <v>275661</v>
      </c>
      <c r="Y148" s="160">
        <v>367742</v>
      </c>
      <c r="Z148" s="160">
        <v>385373</v>
      </c>
      <c r="AA148" s="160">
        <v>280546</v>
      </c>
      <c r="AB148" s="160">
        <v>272105</v>
      </c>
      <c r="AC148" s="160">
        <v>320708</v>
      </c>
      <c r="AD148" s="160">
        <v>355394</v>
      </c>
      <c r="AE148" s="160">
        <v>258387</v>
      </c>
      <c r="AF148" s="160">
        <v>295052</v>
      </c>
      <c r="AG148" s="160">
        <v>335563</v>
      </c>
      <c r="AH148" s="160">
        <v>412706</v>
      </c>
      <c r="AI148" s="160">
        <v>295041.24</v>
      </c>
      <c r="AJ148" s="160">
        <v>268459</v>
      </c>
      <c r="AK148" s="160">
        <v>322565</v>
      </c>
      <c r="AL148" s="160">
        <v>373668</v>
      </c>
      <c r="AM148" s="160">
        <v>253622.32</v>
      </c>
      <c r="AN148" s="160">
        <v>290777</v>
      </c>
      <c r="AO148" s="160">
        <v>338620</v>
      </c>
      <c r="AP148" s="160">
        <v>365009</v>
      </c>
      <c r="AQ148" s="160">
        <v>247567</v>
      </c>
      <c r="AR148" s="160">
        <v>251401</v>
      </c>
      <c r="AS148" s="160">
        <v>321670</v>
      </c>
      <c r="AT148" s="160">
        <v>358327</v>
      </c>
      <c r="AU148" s="160">
        <v>230408</v>
      </c>
      <c r="AV148" s="160">
        <v>240637</v>
      </c>
      <c r="AW148" s="160">
        <v>237248</v>
      </c>
      <c r="AX148" s="160">
        <v>290907</v>
      </c>
      <c r="AY148" s="160">
        <v>131281</v>
      </c>
      <c r="AZ148" s="160">
        <v>148321</v>
      </c>
      <c r="BA148" s="160">
        <v>167018</v>
      </c>
      <c r="BB148" s="160">
        <v>219618</v>
      </c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60" t="s">
        <v>1050</v>
      </c>
      <c r="B149" s="160">
        <v>495060</v>
      </c>
      <c r="C149" s="160">
        <v>362688.23</v>
      </c>
      <c r="D149" s="160">
        <v>415476</v>
      </c>
      <c r="E149" s="160">
        <v>447469</v>
      </c>
      <c r="F149" s="160">
        <v>360852</v>
      </c>
      <c r="G149" s="160">
        <v>261149.83</v>
      </c>
      <c r="H149" s="160">
        <v>257548</v>
      </c>
      <c r="I149" s="160">
        <v>244022</v>
      </c>
      <c r="J149" s="160">
        <v>350129</v>
      </c>
      <c r="K149" s="160">
        <v>322405.2</v>
      </c>
      <c r="L149" s="160">
        <v>258370</v>
      </c>
      <c r="M149" s="160">
        <v>274379</v>
      </c>
      <c r="N149" s="160">
        <v>281394</v>
      </c>
      <c r="O149" s="160">
        <v>189152.05</v>
      </c>
      <c r="P149" s="160">
        <v>214899</v>
      </c>
      <c r="Q149" s="160">
        <v>291917</v>
      </c>
      <c r="R149" s="160">
        <v>346346</v>
      </c>
      <c r="S149" s="160">
        <v>308274</v>
      </c>
      <c r="T149" s="160">
        <v>317089</v>
      </c>
      <c r="U149" s="160">
        <v>359141</v>
      </c>
      <c r="V149" s="160">
        <v>439006</v>
      </c>
      <c r="W149" s="160">
        <v>346807</v>
      </c>
      <c r="X149" s="160">
        <v>275661</v>
      </c>
      <c r="Y149" s="160">
        <v>367742</v>
      </c>
      <c r="Z149" s="160">
        <v>385373</v>
      </c>
      <c r="AA149" s="160">
        <v>280546</v>
      </c>
      <c r="AB149" s="160">
        <v>272105</v>
      </c>
      <c r="AC149" s="160">
        <v>320708</v>
      </c>
      <c r="AD149" s="160">
        <v>355394</v>
      </c>
      <c r="AE149" s="160">
        <v>258387</v>
      </c>
      <c r="AF149" s="160">
        <v>295052</v>
      </c>
      <c r="AG149" s="160">
        <v>335563</v>
      </c>
      <c r="AH149" s="160">
        <v>412706</v>
      </c>
      <c r="AI149" s="160">
        <v>295041.24</v>
      </c>
      <c r="AJ149" s="160">
        <v>268459</v>
      </c>
      <c r="AK149" s="160">
        <v>322565</v>
      </c>
      <c r="AL149" s="160">
        <v>373668</v>
      </c>
      <c r="AM149" s="160">
        <v>253622.32</v>
      </c>
      <c r="AN149" s="160">
        <v>290777</v>
      </c>
      <c r="AO149" s="160">
        <v>338620</v>
      </c>
      <c r="AP149" s="160">
        <v>365009</v>
      </c>
      <c r="AQ149" s="160">
        <v>247567</v>
      </c>
      <c r="AR149" s="160">
        <v>251401</v>
      </c>
      <c r="AS149" s="160">
        <v>321670</v>
      </c>
      <c r="AT149" s="160">
        <v>358327</v>
      </c>
      <c r="AU149" s="160">
        <v>230408</v>
      </c>
      <c r="AV149" s="160">
        <v>240637</v>
      </c>
      <c r="AW149" s="160">
        <v>237248</v>
      </c>
      <c r="AX149" s="160">
        <v>290907</v>
      </c>
      <c r="AY149" s="160">
        <v>131281</v>
      </c>
      <c r="AZ149" s="160">
        <v>148321</v>
      </c>
      <c r="BA149" s="160">
        <v>167018</v>
      </c>
      <c r="BB149" s="160">
        <v>219618</v>
      </c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60" t="s">
        <v>1051</v>
      </c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60" t="s">
        <v>1052</v>
      </c>
      <c r="B151" s="160">
        <v>495060</v>
      </c>
      <c r="C151" s="160">
        <v>362688.23</v>
      </c>
      <c r="D151" s="160">
        <v>415476</v>
      </c>
      <c r="E151" s="160">
        <v>447469</v>
      </c>
      <c r="F151" s="160">
        <v>360852</v>
      </c>
      <c r="G151" s="160">
        <v>261149.83</v>
      </c>
      <c r="H151" s="160">
        <v>257548</v>
      </c>
      <c r="I151" s="160">
        <v>244022</v>
      </c>
      <c r="J151" s="160">
        <v>350129</v>
      </c>
      <c r="K151" s="160">
        <v>322405.2</v>
      </c>
      <c r="L151" s="160">
        <v>258370</v>
      </c>
      <c r="M151" s="160">
        <v>274379</v>
      </c>
      <c r="N151" s="160">
        <v>281394</v>
      </c>
      <c r="O151" s="160">
        <v>189152.05</v>
      </c>
      <c r="P151" s="160">
        <v>214899</v>
      </c>
      <c r="Q151" s="160">
        <v>291917</v>
      </c>
      <c r="R151" s="160">
        <v>346346</v>
      </c>
      <c r="S151" s="160">
        <v>308274</v>
      </c>
      <c r="T151" s="160">
        <v>317089</v>
      </c>
      <c r="U151" s="160">
        <v>359141</v>
      </c>
      <c r="V151" s="160">
        <v>439006</v>
      </c>
      <c r="W151" s="160">
        <v>346807</v>
      </c>
      <c r="X151" s="160">
        <v>275661</v>
      </c>
      <c r="Y151" s="160">
        <v>367742</v>
      </c>
      <c r="Z151" s="160">
        <v>385373</v>
      </c>
      <c r="AA151" s="160">
        <v>280546</v>
      </c>
      <c r="AB151" s="160">
        <v>272105</v>
      </c>
      <c r="AC151" s="160">
        <v>320708</v>
      </c>
      <c r="AD151" s="160">
        <v>355394</v>
      </c>
      <c r="AE151" s="160">
        <v>258387</v>
      </c>
      <c r="AF151" s="160">
        <v>295052</v>
      </c>
      <c r="AG151" s="160">
        <v>335563</v>
      </c>
      <c r="AH151" s="160">
        <v>412706</v>
      </c>
      <c r="AI151" s="160">
        <v>295041.24</v>
      </c>
      <c r="AJ151" s="160">
        <v>268459</v>
      </c>
      <c r="AK151" s="160">
        <v>322565</v>
      </c>
      <c r="AL151" s="160">
        <v>373668</v>
      </c>
      <c r="AM151" s="160">
        <v>253622.32</v>
      </c>
      <c r="AN151" s="160">
        <v>290777</v>
      </c>
      <c r="AO151" s="160">
        <v>338620</v>
      </c>
      <c r="AP151" s="160">
        <v>365009</v>
      </c>
      <c r="AQ151" s="160">
        <v>0</v>
      </c>
      <c r="AR151" s="160">
        <v>0</v>
      </c>
      <c r="AS151" s="160">
        <v>0</v>
      </c>
      <c r="AT151" s="160">
        <v>0</v>
      </c>
      <c r="AU151" s="160">
        <v>0</v>
      </c>
      <c r="AV151" s="160">
        <v>0</v>
      </c>
      <c r="AW151" s="160">
        <v>0</v>
      </c>
      <c r="AX151" s="160">
        <v>0</v>
      </c>
      <c r="AY151" s="160">
        <v>0</v>
      </c>
      <c r="AZ151" s="160">
        <v>0</v>
      </c>
      <c r="BA151" s="160">
        <v>0</v>
      </c>
      <c r="BB151" s="160">
        <v>0</v>
      </c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60" t="s">
        <v>1053</v>
      </c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60" t="s">
        <v>1058</v>
      </c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60" t="s">
        <v>1060</v>
      </c>
      <c r="B154" s="160">
        <v>10114</v>
      </c>
      <c r="C154" s="160">
        <v>0</v>
      </c>
      <c r="D154" s="160">
        <v>0</v>
      </c>
      <c r="E154" s="160">
        <v>0</v>
      </c>
      <c r="F154" s="160">
        <v>0</v>
      </c>
      <c r="G154" s="160">
        <v>-0.05</v>
      </c>
      <c r="H154" s="160">
        <v>3856.33</v>
      </c>
      <c r="I154" s="160">
        <v>11569</v>
      </c>
      <c r="J154" s="160">
        <v>0</v>
      </c>
      <c r="K154" s="160">
        <v>0</v>
      </c>
      <c r="L154" s="160">
        <v>0</v>
      </c>
      <c r="M154" s="160">
        <v>0</v>
      </c>
      <c r="N154" s="160">
        <v>0</v>
      </c>
      <c r="O154" s="160">
        <v>0</v>
      </c>
      <c r="P154" s="160">
        <v>0</v>
      </c>
      <c r="Q154" s="160">
        <v>0</v>
      </c>
      <c r="R154" s="160">
        <v>0</v>
      </c>
      <c r="S154" s="160">
        <v>2459.5</v>
      </c>
      <c r="T154" s="160">
        <v>0</v>
      </c>
      <c r="U154" s="160">
        <v>0</v>
      </c>
      <c r="V154" s="160">
        <v>0</v>
      </c>
      <c r="W154" s="160">
        <v>0</v>
      </c>
      <c r="X154" s="160">
        <v>0</v>
      </c>
      <c r="Y154" s="160">
        <v>0</v>
      </c>
      <c r="Z154" s="160">
        <v>0</v>
      </c>
      <c r="AA154" s="160">
        <v>0</v>
      </c>
      <c r="AB154" s="160">
        <v>9305.67</v>
      </c>
      <c r="AC154" s="160">
        <v>0</v>
      </c>
      <c r="AD154" s="160">
        <v>27917</v>
      </c>
      <c r="AE154" s="160">
        <v>0</v>
      </c>
      <c r="AF154" s="160">
        <v>0</v>
      </c>
      <c r="AG154" s="160">
        <v>0</v>
      </c>
      <c r="AH154" s="160">
        <v>0</v>
      </c>
      <c r="AI154" s="160">
        <v>0.16</v>
      </c>
      <c r="AJ154" s="160">
        <v>-3430.33</v>
      </c>
      <c r="AK154" s="160">
        <v>0</v>
      </c>
      <c r="AL154" s="160">
        <v>-10291</v>
      </c>
      <c r="AM154" s="160">
        <v>0</v>
      </c>
      <c r="AN154" s="160">
        <v>0</v>
      </c>
      <c r="AO154" s="160">
        <v>0</v>
      </c>
      <c r="AP154" s="160">
        <v>0</v>
      </c>
      <c r="AQ154" s="160">
        <v>0</v>
      </c>
      <c r="AR154" s="160">
        <v>0</v>
      </c>
      <c r="AS154" s="160">
        <v>0</v>
      </c>
      <c r="AT154" s="160">
        <v>0</v>
      </c>
      <c r="AU154" s="160">
        <v>0</v>
      </c>
      <c r="AV154" s="160">
        <v>0</v>
      </c>
      <c r="AW154" s="160">
        <v>0</v>
      </c>
      <c r="AX154" s="160">
        <v>0</v>
      </c>
      <c r="AY154" s="160">
        <v>0</v>
      </c>
      <c r="AZ154" s="160">
        <v>0</v>
      </c>
      <c r="BA154" s="160">
        <v>0</v>
      </c>
      <c r="BB154" s="160">
        <v>0</v>
      </c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60" t="s">
        <v>1061</v>
      </c>
      <c r="B155" s="160">
        <v>10114</v>
      </c>
      <c r="C155" s="160">
        <v>0</v>
      </c>
      <c r="D155" s="160">
        <v>0</v>
      </c>
      <c r="E155" s="160">
        <v>0</v>
      </c>
      <c r="F155" s="160">
        <v>0</v>
      </c>
      <c r="G155" s="160">
        <v>-0.05</v>
      </c>
      <c r="H155" s="160">
        <v>3856.33</v>
      </c>
      <c r="I155" s="160">
        <v>11569</v>
      </c>
      <c r="J155" s="160">
        <v>0</v>
      </c>
      <c r="K155" s="160">
        <v>0</v>
      </c>
      <c r="L155" s="160">
        <v>0</v>
      </c>
      <c r="M155" s="160">
        <v>0</v>
      </c>
      <c r="N155" s="160">
        <v>0</v>
      </c>
      <c r="O155" s="160">
        <v>0</v>
      </c>
      <c r="P155" s="160">
        <v>0</v>
      </c>
      <c r="Q155" s="160">
        <v>0</v>
      </c>
      <c r="R155" s="160">
        <v>0</v>
      </c>
      <c r="S155" s="160">
        <v>2459.5</v>
      </c>
      <c r="T155" s="160">
        <v>0</v>
      </c>
      <c r="U155" s="160">
        <v>0</v>
      </c>
      <c r="V155" s="160">
        <v>0</v>
      </c>
      <c r="W155" s="160">
        <v>0</v>
      </c>
      <c r="X155" s="160">
        <v>0</v>
      </c>
      <c r="Y155" s="160">
        <v>0</v>
      </c>
      <c r="Z155" s="160">
        <v>0</v>
      </c>
      <c r="AA155" s="160">
        <v>0</v>
      </c>
      <c r="AB155" s="160">
        <v>9305.67</v>
      </c>
      <c r="AC155" s="160">
        <v>0</v>
      </c>
      <c r="AD155" s="160">
        <v>27917</v>
      </c>
      <c r="AE155" s="160">
        <v>0</v>
      </c>
      <c r="AF155" s="160">
        <v>0</v>
      </c>
      <c r="AG155" s="160">
        <v>0</v>
      </c>
      <c r="AH155" s="160">
        <v>0</v>
      </c>
      <c r="AI155" s="160">
        <v>0.16</v>
      </c>
      <c r="AJ155" s="160">
        <v>-3430.33</v>
      </c>
      <c r="AK155" s="160">
        <v>0</v>
      </c>
      <c r="AL155" s="160">
        <v>-10291</v>
      </c>
      <c r="AM155" s="160">
        <v>0</v>
      </c>
      <c r="AN155" s="160">
        <v>0</v>
      </c>
      <c r="AO155" s="160">
        <v>0</v>
      </c>
      <c r="AP155" s="160">
        <v>0</v>
      </c>
      <c r="AQ155" s="160">
        <v>0</v>
      </c>
      <c r="AR155" s="160">
        <v>0</v>
      </c>
      <c r="AS155" s="160">
        <v>0</v>
      </c>
      <c r="AT155" s="160">
        <v>0</v>
      </c>
      <c r="AU155" s="160">
        <v>0</v>
      </c>
      <c r="AV155" s="160">
        <v>0</v>
      </c>
      <c r="AW155" s="160">
        <v>0</v>
      </c>
      <c r="AX155" s="160">
        <v>0</v>
      </c>
      <c r="AY155" s="160">
        <v>0</v>
      </c>
      <c r="AZ155" s="160">
        <v>0</v>
      </c>
      <c r="BA155" s="160">
        <v>0</v>
      </c>
      <c r="BB155" s="160">
        <v>0</v>
      </c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60" t="s">
        <v>1062</v>
      </c>
      <c r="B156" s="160">
        <v>505174</v>
      </c>
      <c r="C156" s="160">
        <v>362688.23</v>
      </c>
      <c r="D156" s="160">
        <v>415476</v>
      </c>
      <c r="E156" s="160">
        <v>447469</v>
      </c>
      <c r="F156" s="160">
        <v>360852</v>
      </c>
      <c r="G156" s="160">
        <v>261149.79</v>
      </c>
      <c r="H156" s="160">
        <v>257548</v>
      </c>
      <c r="I156" s="160">
        <v>255591</v>
      </c>
      <c r="J156" s="160">
        <v>350129</v>
      </c>
      <c r="K156" s="160">
        <v>322405.2</v>
      </c>
      <c r="L156" s="160">
        <v>258370</v>
      </c>
      <c r="M156" s="160">
        <v>274379</v>
      </c>
      <c r="N156" s="160">
        <v>281394</v>
      </c>
      <c r="O156" s="160">
        <v>189152.05</v>
      </c>
      <c r="P156" s="160">
        <v>214899</v>
      </c>
      <c r="Q156" s="160">
        <v>291917</v>
      </c>
      <c r="R156" s="160">
        <v>346346</v>
      </c>
      <c r="S156" s="160">
        <v>318112</v>
      </c>
      <c r="T156" s="160">
        <v>317089</v>
      </c>
      <c r="U156" s="160">
        <v>359141</v>
      </c>
      <c r="V156" s="160">
        <v>439006</v>
      </c>
      <c r="W156" s="160">
        <v>346807</v>
      </c>
      <c r="X156" s="160">
        <v>275661</v>
      </c>
      <c r="Y156" s="160">
        <v>367742</v>
      </c>
      <c r="Z156" s="160">
        <v>385373</v>
      </c>
      <c r="AA156" s="160">
        <v>280546</v>
      </c>
      <c r="AB156" s="160">
        <v>272105</v>
      </c>
      <c r="AC156" s="160">
        <v>320708</v>
      </c>
      <c r="AD156" s="160">
        <v>383311</v>
      </c>
      <c r="AE156" s="160">
        <v>258387</v>
      </c>
      <c r="AF156" s="160">
        <v>295052</v>
      </c>
      <c r="AG156" s="160">
        <v>335563</v>
      </c>
      <c r="AH156" s="160">
        <v>412706</v>
      </c>
      <c r="AI156" s="160">
        <v>295041.40000000002</v>
      </c>
      <c r="AJ156" s="160">
        <v>268459</v>
      </c>
      <c r="AK156" s="160">
        <v>322565</v>
      </c>
      <c r="AL156" s="160">
        <v>363377</v>
      </c>
      <c r="AM156" s="160">
        <v>253622.32</v>
      </c>
      <c r="AN156" s="160">
        <v>290777</v>
      </c>
      <c r="AO156" s="160">
        <v>338620</v>
      </c>
      <c r="AP156" s="160">
        <v>365009</v>
      </c>
      <c r="AQ156" s="160">
        <v>0</v>
      </c>
      <c r="AR156" s="160">
        <v>0</v>
      </c>
      <c r="AS156" s="160">
        <v>0</v>
      </c>
      <c r="AT156" s="160">
        <v>0</v>
      </c>
      <c r="AU156" s="160">
        <v>0</v>
      </c>
      <c r="AV156" s="160">
        <v>0</v>
      </c>
      <c r="AW156" s="160">
        <v>0</v>
      </c>
      <c r="AX156" s="160">
        <v>0</v>
      </c>
      <c r="AY156" s="160">
        <v>0</v>
      </c>
      <c r="AZ156" s="160">
        <v>0</v>
      </c>
      <c r="BA156" s="160">
        <v>0</v>
      </c>
      <c r="BB156" s="160">
        <v>0</v>
      </c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60" t="s">
        <v>1063</v>
      </c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60" t="s">
        <v>1064</v>
      </c>
      <c r="B158" s="160">
        <v>493133</v>
      </c>
      <c r="C158" s="160">
        <v>361523.69</v>
      </c>
      <c r="D158" s="160">
        <v>413021</v>
      </c>
      <c r="E158" s="160">
        <v>443532</v>
      </c>
      <c r="F158" s="160">
        <v>367268</v>
      </c>
      <c r="G158" s="160">
        <v>238212.73</v>
      </c>
      <c r="H158" s="160">
        <v>221099</v>
      </c>
      <c r="I158" s="160">
        <v>207389</v>
      </c>
      <c r="J158" s="160">
        <v>306090</v>
      </c>
      <c r="K158" s="160">
        <v>225661.54</v>
      </c>
      <c r="L158" s="160">
        <v>227270</v>
      </c>
      <c r="M158" s="160">
        <v>247056</v>
      </c>
      <c r="N158" s="160">
        <v>278766</v>
      </c>
      <c r="O158" s="160">
        <v>208024.12</v>
      </c>
      <c r="P158" s="160">
        <v>241582</v>
      </c>
      <c r="Q158" s="160">
        <v>321037</v>
      </c>
      <c r="R158" s="160">
        <v>346224</v>
      </c>
      <c r="S158" s="160">
        <v>307158</v>
      </c>
      <c r="T158" s="160">
        <v>316444</v>
      </c>
      <c r="U158" s="160">
        <v>358946</v>
      </c>
      <c r="V158" s="160">
        <v>439175</v>
      </c>
      <c r="W158" s="160">
        <v>346554</v>
      </c>
      <c r="X158" s="160">
        <v>275127</v>
      </c>
      <c r="Y158" s="160">
        <v>366904</v>
      </c>
      <c r="Z158" s="160">
        <v>383854</v>
      </c>
      <c r="AA158" s="160">
        <v>280127</v>
      </c>
      <c r="AB158" s="160">
        <v>271698</v>
      </c>
      <c r="AC158" s="160">
        <v>320020</v>
      </c>
      <c r="AD158" s="160">
        <v>354817</v>
      </c>
      <c r="AE158" s="160">
        <v>258725</v>
      </c>
      <c r="AF158" s="160">
        <v>294841</v>
      </c>
      <c r="AG158" s="160">
        <v>333937</v>
      </c>
      <c r="AH158" s="160">
        <v>410629</v>
      </c>
      <c r="AI158" s="160">
        <v>294150.76</v>
      </c>
      <c r="AJ158" s="160">
        <v>266756</v>
      </c>
      <c r="AK158" s="160">
        <v>321777</v>
      </c>
      <c r="AL158" s="160">
        <v>372570</v>
      </c>
      <c r="AM158" s="160">
        <v>253110.02</v>
      </c>
      <c r="AN158" s="160">
        <v>289329</v>
      </c>
      <c r="AO158" s="160">
        <v>336975</v>
      </c>
      <c r="AP158" s="160">
        <v>363793</v>
      </c>
      <c r="AQ158" s="160">
        <v>246756</v>
      </c>
      <c r="AR158" s="160">
        <v>250478</v>
      </c>
      <c r="AS158" s="160">
        <v>320315</v>
      </c>
      <c r="AT158" s="160">
        <v>357506</v>
      </c>
      <c r="AU158" s="160">
        <v>230504</v>
      </c>
      <c r="AV158" s="160">
        <v>239615</v>
      </c>
      <c r="AW158" s="160">
        <v>235468</v>
      </c>
      <c r="AX158" s="160">
        <v>288775</v>
      </c>
      <c r="AY158" s="160">
        <v>130962</v>
      </c>
      <c r="AZ158" s="160">
        <v>148337</v>
      </c>
      <c r="BA158" s="160">
        <v>166186</v>
      </c>
      <c r="BB158" s="160">
        <v>218839</v>
      </c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60" t="s">
        <v>1065</v>
      </c>
      <c r="B159" s="160">
        <v>1927</v>
      </c>
      <c r="C159" s="160">
        <v>1164.54</v>
      </c>
      <c r="D159" s="160">
        <v>2455</v>
      </c>
      <c r="E159" s="160">
        <v>3937</v>
      </c>
      <c r="F159" s="160">
        <v>-6416</v>
      </c>
      <c r="G159" s="160">
        <v>22937.11</v>
      </c>
      <c r="H159" s="160">
        <v>36449</v>
      </c>
      <c r="I159" s="160">
        <v>36633</v>
      </c>
      <c r="J159" s="160">
        <v>44039</v>
      </c>
      <c r="K159" s="160">
        <v>96743.66</v>
      </c>
      <c r="L159" s="160">
        <v>31100</v>
      </c>
      <c r="M159" s="160">
        <v>27323</v>
      </c>
      <c r="N159" s="160">
        <v>2628</v>
      </c>
      <c r="O159" s="160">
        <v>-18872.07</v>
      </c>
      <c r="P159" s="160">
        <v>-26683</v>
      </c>
      <c r="Q159" s="160">
        <v>-29120</v>
      </c>
      <c r="R159" s="160">
        <v>122</v>
      </c>
      <c r="S159" s="160">
        <v>1116</v>
      </c>
      <c r="T159" s="160">
        <v>645</v>
      </c>
      <c r="U159" s="160">
        <v>195</v>
      </c>
      <c r="V159" s="160">
        <v>-169</v>
      </c>
      <c r="W159" s="160">
        <v>253</v>
      </c>
      <c r="X159" s="160">
        <v>534</v>
      </c>
      <c r="Y159" s="160">
        <v>838</v>
      </c>
      <c r="Z159" s="160">
        <v>1519</v>
      </c>
      <c r="AA159" s="160">
        <v>419</v>
      </c>
      <c r="AB159" s="160">
        <v>407</v>
      </c>
      <c r="AC159" s="160">
        <v>688</v>
      </c>
      <c r="AD159" s="160">
        <v>577</v>
      </c>
      <c r="AE159" s="160">
        <v>-338</v>
      </c>
      <c r="AF159" s="160">
        <v>211</v>
      </c>
      <c r="AG159" s="160">
        <v>1626</v>
      </c>
      <c r="AH159" s="160">
        <v>2077</v>
      </c>
      <c r="AI159" s="160">
        <v>890.48</v>
      </c>
      <c r="AJ159" s="160">
        <v>1703</v>
      </c>
      <c r="AK159" s="160">
        <v>788</v>
      </c>
      <c r="AL159" s="160">
        <v>1098</v>
      </c>
      <c r="AM159" s="160">
        <v>512.29999999999995</v>
      </c>
      <c r="AN159" s="160">
        <v>1448</v>
      </c>
      <c r="AO159" s="160">
        <v>1645</v>
      </c>
      <c r="AP159" s="160">
        <v>1216</v>
      </c>
      <c r="AQ159" s="160">
        <v>811</v>
      </c>
      <c r="AR159" s="160">
        <v>923</v>
      </c>
      <c r="AS159" s="160">
        <v>1355</v>
      </c>
      <c r="AT159" s="160">
        <v>821</v>
      </c>
      <c r="AU159" s="160">
        <v>-96</v>
      </c>
      <c r="AV159" s="160">
        <v>1022</v>
      </c>
      <c r="AW159" s="160">
        <v>1780</v>
      </c>
      <c r="AX159" s="160">
        <v>2132</v>
      </c>
      <c r="AY159" s="160">
        <v>319</v>
      </c>
      <c r="AZ159" s="160">
        <v>-16</v>
      </c>
      <c r="BA159" s="160">
        <v>832</v>
      </c>
      <c r="BB159" s="160">
        <v>779</v>
      </c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60" t="s">
        <v>1066</v>
      </c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60" t="s">
        <v>1067</v>
      </c>
      <c r="B161" s="160">
        <v>503231</v>
      </c>
      <c r="C161" s="160">
        <v>361523.69</v>
      </c>
      <c r="D161" s="160">
        <v>413021</v>
      </c>
      <c r="E161" s="160">
        <v>443532</v>
      </c>
      <c r="F161" s="160">
        <v>367268</v>
      </c>
      <c r="G161" s="160">
        <v>238212.42</v>
      </c>
      <c r="H161" s="160">
        <v>221099</v>
      </c>
      <c r="I161" s="160">
        <v>218900</v>
      </c>
      <c r="J161" s="160">
        <v>306090</v>
      </c>
      <c r="K161" s="160">
        <v>225661.54</v>
      </c>
      <c r="L161" s="160">
        <v>227270</v>
      </c>
      <c r="M161" s="160">
        <v>247056</v>
      </c>
      <c r="N161" s="160">
        <v>278766</v>
      </c>
      <c r="O161" s="160">
        <v>208024.12</v>
      </c>
      <c r="P161" s="160">
        <v>241582</v>
      </c>
      <c r="Q161" s="160">
        <v>321037</v>
      </c>
      <c r="R161" s="160">
        <v>346224</v>
      </c>
      <c r="S161" s="160">
        <v>316863</v>
      </c>
      <c r="T161" s="160">
        <v>316444</v>
      </c>
      <c r="U161" s="160">
        <v>358946</v>
      </c>
      <c r="V161" s="160">
        <v>439175</v>
      </c>
      <c r="W161" s="160">
        <v>346554</v>
      </c>
      <c r="X161" s="160">
        <v>275127</v>
      </c>
      <c r="Y161" s="160">
        <v>366904</v>
      </c>
      <c r="Z161" s="160">
        <v>383854</v>
      </c>
      <c r="AA161" s="160">
        <v>280127</v>
      </c>
      <c r="AB161" s="160">
        <v>271698</v>
      </c>
      <c r="AC161" s="160">
        <v>320020</v>
      </c>
      <c r="AD161" s="160">
        <v>382400</v>
      </c>
      <c r="AE161" s="160">
        <v>258725</v>
      </c>
      <c r="AF161" s="160">
        <v>294841</v>
      </c>
      <c r="AG161" s="160">
        <v>333937</v>
      </c>
      <c r="AH161" s="160">
        <v>410629</v>
      </c>
      <c r="AI161" s="160">
        <v>294150.28999999998</v>
      </c>
      <c r="AJ161" s="160">
        <v>266756</v>
      </c>
      <c r="AK161" s="160">
        <v>321777</v>
      </c>
      <c r="AL161" s="160">
        <v>362438</v>
      </c>
      <c r="AM161" s="160">
        <v>253110.02</v>
      </c>
      <c r="AN161" s="160">
        <v>289329</v>
      </c>
      <c r="AO161" s="160">
        <v>336975</v>
      </c>
      <c r="AP161" s="160">
        <v>363793</v>
      </c>
      <c r="AQ161" s="160">
        <v>0</v>
      </c>
      <c r="AR161" s="160">
        <v>0</v>
      </c>
      <c r="AS161" s="160">
        <v>0</v>
      </c>
      <c r="AT161" s="160">
        <v>0</v>
      </c>
      <c r="AU161" s="160">
        <v>0</v>
      </c>
      <c r="AV161" s="160">
        <v>0</v>
      </c>
      <c r="AW161" s="160">
        <v>0</v>
      </c>
      <c r="AX161" s="160">
        <v>0</v>
      </c>
      <c r="AY161" s="160">
        <v>0</v>
      </c>
      <c r="AZ161" s="160">
        <v>0</v>
      </c>
      <c r="BA161" s="160">
        <v>0</v>
      </c>
      <c r="BB161" s="160">
        <v>0</v>
      </c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60" t="s">
        <v>1068</v>
      </c>
      <c r="B162" s="160">
        <v>1943</v>
      </c>
      <c r="C162" s="160">
        <v>1164.54</v>
      </c>
      <c r="D162" s="160">
        <v>2455</v>
      </c>
      <c r="E162" s="160">
        <v>3937</v>
      </c>
      <c r="F162" s="160">
        <v>-6416</v>
      </c>
      <c r="G162" s="160">
        <v>22937.37</v>
      </c>
      <c r="H162" s="160">
        <v>36449</v>
      </c>
      <c r="I162" s="160">
        <v>36691</v>
      </c>
      <c r="J162" s="160">
        <v>44039</v>
      </c>
      <c r="K162" s="160">
        <v>96743.66</v>
      </c>
      <c r="L162" s="160">
        <v>31100</v>
      </c>
      <c r="M162" s="160">
        <v>27323</v>
      </c>
      <c r="N162" s="160">
        <v>2628</v>
      </c>
      <c r="O162" s="160">
        <v>-18872.07</v>
      </c>
      <c r="P162" s="160">
        <v>-26683</v>
      </c>
      <c r="Q162" s="160">
        <v>-29120</v>
      </c>
      <c r="R162" s="160">
        <v>122</v>
      </c>
      <c r="S162" s="160">
        <v>1249</v>
      </c>
      <c r="T162" s="160">
        <v>645</v>
      </c>
      <c r="U162" s="160">
        <v>195</v>
      </c>
      <c r="V162" s="160">
        <v>-169</v>
      </c>
      <c r="W162" s="160">
        <v>253</v>
      </c>
      <c r="X162" s="160">
        <v>534</v>
      </c>
      <c r="Y162" s="160">
        <v>838</v>
      </c>
      <c r="Z162" s="160">
        <v>1519</v>
      </c>
      <c r="AA162" s="160">
        <v>419</v>
      </c>
      <c r="AB162" s="160">
        <v>407</v>
      </c>
      <c r="AC162" s="160">
        <v>688</v>
      </c>
      <c r="AD162" s="160">
        <v>911</v>
      </c>
      <c r="AE162" s="160">
        <v>-338</v>
      </c>
      <c r="AF162" s="160">
        <v>211</v>
      </c>
      <c r="AG162" s="160">
        <v>1626</v>
      </c>
      <c r="AH162" s="160">
        <v>2077</v>
      </c>
      <c r="AI162" s="160">
        <v>891.11</v>
      </c>
      <c r="AJ162" s="160">
        <v>1703</v>
      </c>
      <c r="AK162" s="160">
        <v>788</v>
      </c>
      <c r="AL162" s="160">
        <v>939</v>
      </c>
      <c r="AM162" s="160">
        <v>512.29999999999995</v>
      </c>
      <c r="AN162" s="160">
        <v>1448</v>
      </c>
      <c r="AO162" s="160">
        <v>1645</v>
      </c>
      <c r="AP162" s="160">
        <v>1216</v>
      </c>
      <c r="AQ162" s="160">
        <v>0</v>
      </c>
      <c r="AR162" s="160">
        <v>0</v>
      </c>
      <c r="AS162" s="160">
        <v>0</v>
      </c>
      <c r="AT162" s="160">
        <v>0</v>
      </c>
      <c r="AU162" s="160">
        <v>0</v>
      </c>
      <c r="AV162" s="160">
        <v>0</v>
      </c>
      <c r="AW162" s="160">
        <v>0</v>
      </c>
      <c r="AX162" s="160">
        <v>0</v>
      </c>
      <c r="AY162" s="160">
        <v>0</v>
      </c>
      <c r="AZ162" s="160">
        <v>0</v>
      </c>
      <c r="BA162" s="160">
        <v>0</v>
      </c>
      <c r="BB162" s="160">
        <v>0</v>
      </c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60" t="s">
        <v>1069</v>
      </c>
      <c r="B163" s="160">
        <v>6.0150000000000002E-2</v>
      </c>
      <c r="C163" s="160">
        <v>4.3679999999999997E-2</v>
      </c>
      <c r="D163" s="160">
        <v>5.0369999999999998E-2</v>
      </c>
      <c r="E163" s="160">
        <v>5.7209999999999997E-2</v>
      </c>
      <c r="F163" s="160">
        <v>5.0790000000000002E-2</v>
      </c>
      <c r="G163" s="160">
        <v>3.2829999999999998E-2</v>
      </c>
      <c r="H163" s="160">
        <v>3.057E-2</v>
      </c>
      <c r="I163" s="160">
        <v>2.9929999999999998E-2</v>
      </c>
      <c r="J163" s="160">
        <v>4.6890000000000001E-2</v>
      </c>
      <c r="K163" s="160">
        <v>3.5000000000000003E-2</v>
      </c>
      <c r="L163" s="160">
        <v>3.5000000000000003E-2</v>
      </c>
      <c r="M163" s="160">
        <v>3.7850000000000002E-2</v>
      </c>
      <c r="N163" s="160">
        <v>4.2700000000000002E-2</v>
      </c>
      <c r="O163" s="160">
        <v>3.1870000000000002E-2</v>
      </c>
      <c r="P163" s="160">
        <v>3.7010000000000001E-2</v>
      </c>
      <c r="Q163" s="160">
        <v>4.9180000000000001E-2</v>
      </c>
      <c r="R163" s="160">
        <v>5.3039999999999997E-2</v>
      </c>
      <c r="S163" s="160">
        <v>4.7E-2</v>
      </c>
      <c r="T163" s="160">
        <v>4.8000000000000001E-2</v>
      </c>
      <c r="U163" s="160">
        <v>5.5E-2</v>
      </c>
      <c r="V163" s="160">
        <v>6.7000000000000004E-2</v>
      </c>
      <c r="W163" s="160">
        <v>5.2999999999999999E-2</v>
      </c>
      <c r="X163" s="160">
        <v>4.2000000000000003E-2</v>
      </c>
      <c r="Y163" s="160">
        <v>5.6000000000000001E-2</v>
      </c>
      <c r="Z163" s="160">
        <v>9.4E-2</v>
      </c>
      <c r="AA163" s="160">
        <v>-2.0189400000000002</v>
      </c>
      <c r="AB163" s="160">
        <v>0.66593000000000002</v>
      </c>
      <c r="AC163" s="160">
        <v>0.78</v>
      </c>
      <c r="AD163" s="160">
        <v>0.87</v>
      </c>
      <c r="AE163" s="160">
        <v>0.63243000000000005</v>
      </c>
      <c r="AF163" s="160">
        <v>0.72265000000000001</v>
      </c>
      <c r="AG163" s="160">
        <v>0.81847000000000003</v>
      </c>
      <c r="AH163" s="160">
        <v>1.01</v>
      </c>
      <c r="AI163" s="160">
        <v>0.72</v>
      </c>
      <c r="AJ163" s="160">
        <v>0.65</v>
      </c>
      <c r="AK163" s="160">
        <v>0.79</v>
      </c>
      <c r="AL163" s="160">
        <v>0.91315999999999997</v>
      </c>
      <c r="AM163" s="160">
        <v>0.62329000000000001</v>
      </c>
      <c r="AN163" s="160">
        <v>0.70913999999999999</v>
      </c>
      <c r="AO163" s="160">
        <v>0.83</v>
      </c>
      <c r="AP163" s="160">
        <v>0.89</v>
      </c>
      <c r="AQ163" s="160">
        <v>0.6</v>
      </c>
      <c r="AR163" s="160">
        <v>0.61</v>
      </c>
      <c r="AS163" s="160">
        <v>0.78</v>
      </c>
      <c r="AT163" s="160">
        <v>0.88</v>
      </c>
      <c r="AU163" s="160">
        <v>0.56999999999999995</v>
      </c>
      <c r="AV163" s="160">
        <v>0.59</v>
      </c>
      <c r="AW163" s="160">
        <v>0.57999999999999996</v>
      </c>
      <c r="AX163" s="160">
        <v>0.71</v>
      </c>
      <c r="AY163" s="160">
        <v>0.32</v>
      </c>
      <c r="AZ163" s="160">
        <v>0.36</v>
      </c>
      <c r="BA163" s="160">
        <v>0.41</v>
      </c>
      <c r="BB163" s="160">
        <v>0.54</v>
      </c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60" t="s">
        <v>1070</v>
      </c>
      <c r="B164" s="160">
        <v>5.6770000000000001E-2</v>
      </c>
      <c r="C164" s="160">
        <v>4.1230000000000003E-2</v>
      </c>
      <c r="D164" s="160">
        <v>4.7480000000000001E-2</v>
      </c>
      <c r="E164" s="160">
        <v>5.4899999999999997E-2</v>
      </c>
      <c r="F164" s="160">
        <v>4.684E-2</v>
      </c>
      <c r="G164" s="160">
        <v>2.9829999999999999E-2</v>
      </c>
      <c r="H164" s="160">
        <v>2.7369999999999998E-2</v>
      </c>
      <c r="I164" s="160">
        <v>2.683E-2</v>
      </c>
      <c r="J164" s="160">
        <v>0</v>
      </c>
      <c r="K164" s="160">
        <v>0</v>
      </c>
      <c r="L164" s="160">
        <v>3.5000000000000003E-2</v>
      </c>
      <c r="M164" s="160">
        <v>0</v>
      </c>
      <c r="N164" s="160">
        <v>0</v>
      </c>
      <c r="O164" s="160">
        <v>0</v>
      </c>
      <c r="P164" s="160">
        <v>0</v>
      </c>
      <c r="Q164" s="160">
        <v>0</v>
      </c>
      <c r="R164" s="160">
        <v>0</v>
      </c>
      <c r="S164" s="160">
        <v>4.7E-2</v>
      </c>
      <c r="T164" s="160">
        <v>4.8000000000000001E-2</v>
      </c>
      <c r="U164" s="160">
        <v>5.5E-2</v>
      </c>
      <c r="V164" s="160">
        <v>6.7000000000000004E-2</v>
      </c>
      <c r="W164" s="160">
        <v>5.2999999999999999E-2</v>
      </c>
      <c r="X164" s="160">
        <v>4.2000000000000003E-2</v>
      </c>
      <c r="Y164" s="160">
        <v>5.6000000000000001E-2</v>
      </c>
      <c r="Z164" s="160">
        <v>9.4E-2</v>
      </c>
      <c r="AA164" s="160">
        <v>7.5249999999999997E-2</v>
      </c>
      <c r="AB164" s="160">
        <v>0</v>
      </c>
      <c r="AC164" s="160">
        <v>0.78</v>
      </c>
      <c r="AD164" s="160">
        <v>0.87</v>
      </c>
      <c r="AE164" s="160">
        <v>0</v>
      </c>
      <c r="AF164" s="160">
        <v>0</v>
      </c>
      <c r="AG164" s="160">
        <v>0</v>
      </c>
      <c r="AH164" s="160">
        <v>0</v>
      </c>
      <c r="AI164" s="160">
        <v>0</v>
      </c>
      <c r="AJ164" s="160">
        <v>0</v>
      </c>
      <c r="AK164" s="160">
        <v>0</v>
      </c>
      <c r="AL164" s="160">
        <v>0</v>
      </c>
      <c r="AM164" s="160">
        <v>0</v>
      </c>
      <c r="AN164" s="160">
        <v>0</v>
      </c>
      <c r="AO164" s="160">
        <v>0</v>
      </c>
      <c r="AP164" s="160">
        <v>0</v>
      </c>
      <c r="AQ164" s="160">
        <v>0</v>
      </c>
      <c r="AR164" s="160">
        <v>0</v>
      </c>
      <c r="AS164" s="160">
        <v>0</v>
      </c>
      <c r="AT164" s="160">
        <v>0</v>
      </c>
      <c r="AU164" s="160">
        <v>0</v>
      </c>
      <c r="AV164" s="160">
        <v>0</v>
      </c>
      <c r="AW164" s="160">
        <v>0</v>
      </c>
      <c r="AX164" s="160">
        <v>0</v>
      </c>
      <c r="AY164" s="160">
        <v>0</v>
      </c>
      <c r="AZ164" s="160">
        <v>0</v>
      </c>
      <c r="BA164" s="160">
        <v>0</v>
      </c>
      <c r="BB164" s="160">
        <v>0</v>
      </c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2:69" x14ac:dyDescent="0.3"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2:69" x14ac:dyDescent="0.3"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2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2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2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2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2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2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2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2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2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2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2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2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2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2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60" t="s">
        <v>34</v>
      </c>
      <c r="B219" s="160" t="s">
        <v>864</v>
      </c>
      <c r="C219" s="160" t="s">
        <v>865</v>
      </c>
      <c r="D219" s="160" t="s">
        <v>866</v>
      </c>
      <c r="E219" s="160" t="s">
        <v>27</v>
      </c>
      <c r="F219" s="160" t="s">
        <v>26</v>
      </c>
      <c r="G219" s="160" t="s">
        <v>25</v>
      </c>
      <c r="H219" s="160" t="s">
        <v>24</v>
      </c>
      <c r="I219" s="160" t="s">
        <v>23</v>
      </c>
      <c r="J219" s="160" t="s">
        <v>22</v>
      </c>
      <c r="K219" s="160" t="s">
        <v>21</v>
      </c>
      <c r="L219" s="160" t="s">
        <v>20</v>
      </c>
      <c r="M219" s="160" t="s">
        <v>19</v>
      </c>
      <c r="N219" s="160" t="s">
        <v>18</v>
      </c>
      <c r="O219" s="160" t="s">
        <v>17</v>
      </c>
      <c r="P219" s="160" t="s">
        <v>16</v>
      </c>
      <c r="Q219" s="160" t="s">
        <v>15</v>
      </c>
      <c r="R219" s="160" t="s">
        <v>14</v>
      </c>
      <c r="S219" s="160" t="s">
        <v>13</v>
      </c>
      <c r="T219" s="160" t="s">
        <v>12</v>
      </c>
      <c r="U219" s="160" t="s">
        <v>11</v>
      </c>
      <c r="V219" s="160" t="s">
        <v>10</v>
      </c>
      <c r="W219" s="160" t="s">
        <v>9</v>
      </c>
      <c r="X219" s="160" t="s">
        <v>8</v>
      </c>
      <c r="Y219" s="160" t="s">
        <v>7</v>
      </c>
      <c r="Z219" s="160" t="s">
        <v>6</v>
      </c>
      <c r="AA219" s="160" t="s">
        <v>5</v>
      </c>
      <c r="AB219" s="160" t="s">
        <v>4</v>
      </c>
      <c r="AC219" s="160" t="s">
        <v>3</v>
      </c>
      <c r="AD219" s="160" t="s">
        <v>2</v>
      </c>
      <c r="AE219" s="160" t="s">
        <v>1</v>
      </c>
      <c r="AF219" s="160" t="s">
        <v>857</v>
      </c>
      <c r="AG219" s="160" t="s">
        <v>856</v>
      </c>
      <c r="AH219" s="160" t="s">
        <v>855</v>
      </c>
      <c r="AI219" s="160" t="s">
        <v>854</v>
      </c>
      <c r="AJ219" s="160" t="s">
        <v>853</v>
      </c>
      <c r="AK219" s="160" t="s">
        <v>852</v>
      </c>
      <c r="AL219" s="160" t="s">
        <v>851</v>
      </c>
      <c r="AM219" s="160" t="s">
        <v>850</v>
      </c>
      <c r="AN219" s="160" t="s">
        <v>849</v>
      </c>
      <c r="AO219" s="160" t="s">
        <v>848</v>
      </c>
      <c r="AP219" s="160" t="s">
        <v>847</v>
      </c>
      <c r="AQ219" s="160" t="s">
        <v>846</v>
      </c>
      <c r="AR219" s="160" t="s">
        <v>845</v>
      </c>
      <c r="AS219" s="160" t="s">
        <v>844</v>
      </c>
      <c r="AT219" s="160" t="s">
        <v>843</v>
      </c>
      <c r="AU219" s="160" t="s">
        <v>842</v>
      </c>
      <c r="AV219" s="160" t="s">
        <v>841</v>
      </c>
      <c r="AW219" s="160" t="s">
        <v>840</v>
      </c>
      <c r="AX219" s="160" t="s">
        <v>839</v>
      </c>
      <c r="AY219" s="160" t="s">
        <v>838</v>
      </c>
      <c r="AZ219" s="160" t="s">
        <v>837</v>
      </c>
      <c r="BA219" s="160" t="s">
        <v>836</v>
      </c>
      <c r="BB219" s="160" t="s">
        <v>835</v>
      </c>
      <c r="BC219"/>
    </row>
    <row r="220" spans="1:118" x14ac:dyDescent="0.3">
      <c r="A220" s="160" t="s">
        <v>1071</v>
      </c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/>
    </row>
    <row r="221" spans="1:118" x14ac:dyDescent="0.3">
      <c r="A221" s="160" t="s">
        <v>1072</v>
      </c>
      <c r="B221" s="160">
        <v>0</v>
      </c>
      <c r="C221" s="160">
        <v>0</v>
      </c>
      <c r="D221" s="160">
        <v>0</v>
      </c>
      <c r="E221" s="160">
        <v>0</v>
      </c>
      <c r="F221" s="160">
        <v>0</v>
      </c>
      <c r="G221" s="160">
        <v>0</v>
      </c>
      <c r="H221" s="160">
        <v>0</v>
      </c>
      <c r="I221" s="160">
        <v>0</v>
      </c>
      <c r="J221" s="160">
        <v>0</v>
      </c>
      <c r="K221" s="160">
        <v>0</v>
      </c>
      <c r="L221" s="160">
        <v>0</v>
      </c>
      <c r="M221" s="160">
        <v>0</v>
      </c>
      <c r="N221" s="160">
        <v>0</v>
      </c>
      <c r="O221" s="160">
        <v>0</v>
      </c>
      <c r="P221" s="160">
        <v>0</v>
      </c>
      <c r="Q221" s="160">
        <v>0</v>
      </c>
      <c r="R221" s="160">
        <v>0</v>
      </c>
      <c r="S221" s="160">
        <v>0</v>
      </c>
      <c r="T221" s="160">
        <v>0</v>
      </c>
      <c r="U221" s="160">
        <v>0</v>
      </c>
      <c r="V221" s="160">
        <v>0</v>
      </c>
      <c r="W221" s="160">
        <v>0</v>
      </c>
      <c r="X221" s="160">
        <v>0</v>
      </c>
      <c r="Y221" s="160">
        <v>0</v>
      </c>
      <c r="Z221" s="160">
        <v>0</v>
      </c>
      <c r="AA221" s="160">
        <v>0</v>
      </c>
      <c r="AB221" s="160">
        <v>0</v>
      </c>
      <c r="AC221" s="160">
        <v>0</v>
      </c>
      <c r="AD221" s="160">
        <v>0</v>
      </c>
      <c r="AE221" s="160">
        <v>0</v>
      </c>
      <c r="AF221" s="160">
        <v>0</v>
      </c>
      <c r="AG221" s="160">
        <v>0</v>
      </c>
      <c r="AH221" s="160">
        <v>0</v>
      </c>
      <c r="AI221" s="160">
        <v>0</v>
      </c>
      <c r="AJ221" s="160">
        <v>0</v>
      </c>
      <c r="AK221" s="160">
        <v>0</v>
      </c>
      <c r="AL221" s="160">
        <v>0</v>
      </c>
      <c r="AM221" s="160">
        <v>1248028.32</v>
      </c>
      <c r="AN221" s="160">
        <v>994406</v>
      </c>
      <c r="AO221" s="160">
        <v>703629</v>
      </c>
      <c r="AP221" s="160">
        <v>365009</v>
      </c>
      <c r="AQ221" s="160">
        <v>1178965</v>
      </c>
      <c r="AR221" s="160">
        <v>931398</v>
      </c>
      <c r="AS221" s="160">
        <v>679997</v>
      </c>
      <c r="AT221" s="160">
        <v>358327</v>
      </c>
      <c r="AU221" s="160">
        <v>999199</v>
      </c>
      <c r="AV221" s="160">
        <v>768792</v>
      </c>
      <c r="AW221" s="160">
        <v>528155</v>
      </c>
      <c r="AX221" s="160">
        <v>290907</v>
      </c>
      <c r="AY221" s="160">
        <v>666238</v>
      </c>
      <c r="AZ221" s="160">
        <v>534957</v>
      </c>
      <c r="BA221" s="160">
        <v>386636</v>
      </c>
      <c r="BB221" s="160">
        <v>218839</v>
      </c>
      <c r="BC221"/>
    </row>
    <row r="222" spans="1:118" x14ac:dyDescent="0.3">
      <c r="A222" s="160" t="s">
        <v>1208</v>
      </c>
      <c r="B222" s="160">
        <v>615882</v>
      </c>
      <c r="C222" s="160">
        <v>1946491.84</v>
      </c>
      <c r="D222" s="160">
        <v>1501387</v>
      </c>
      <c r="E222" s="160">
        <v>987038</v>
      </c>
      <c r="F222" s="160">
        <v>425548</v>
      </c>
      <c r="G222" s="160">
        <v>1387967.55</v>
      </c>
      <c r="H222" s="160">
        <v>1066181</v>
      </c>
      <c r="I222" s="160">
        <v>749974</v>
      </c>
      <c r="J222" s="160">
        <v>439428</v>
      </c>
      <c r="K222" s="160">
        <v>1338224.03</v>
      </c>
      <c r="L222" s="160">
        <v>1015092</v>
      </c>
      <c r="M222" s="160">
        <v>695900</v>
      </c>
      <c r="N222" s="160">
        <v>349042</v>
      </c>
      <c r="O222" s="160">
        <v>1297511.8799999999</v>
      </c>
      <c r="P222" s="160">
        <v>1078242</v>
      </c>
      <c r="Q222" s="160">
        <v>802051</v>
      </c>
      <c r="R222" s="160">
        <v>430723</v>
      </c>
      <c r="S222" s="160">
        <v>1770845</v>
      </c>
      <c r="T222" s="160">
        <v>1394503</v>
      </c>
      <c r="U222" s="160">
        <v>997868</v>
      </c>
      <c r="V222" s="160">
        <v>548264</v>
      </c>
      <c r="W222" s="160">
        <v>1723641</v>
      </c>
      <c r="X222" s="160">
        <v>1288806</v>
      </c>
      <c r="Y222" s="160">
        <v>939251</v>
      </c>
      <c r="Z222" s="160">
        <v>477848</v>
      </c>
      <c r="AA222" s="160">
        <v>1570468</v>
      </c>
      <c r="AB222" s="160">
        <v>1192542</v>
      </c>
      <c r="AC222" s="160">
        <v>850998</v>
      </c>
      <c r="AD222" s="160">
        <v>447175</v>
      </c>
      <c r="AE222" s="160">
        <v>1636656</v>
      </c>
      <c r="AF222" s="160">
        <v>1310485</v>
      </c>
      <c r="AG222" s="160">
        <v>939656</v>
      </c>
      <c r="AH222" s="160">
        <v>517437</v>
      </c>
      <c r="AI222" s="160">
        <v>1648126.01</v>
      </c>
      <c r="AJ222" s="160">
        <v>1274477</v>
      </c>
      <c r="AK222" s="160">
        <v>903222</v>
      </c>
      <c r="AL222" s="160">
        <v>482610</v>
      </c>
      <c r="AM222" s="160">
        <v>0</v>
      </c>
      <c r="AN222" s="160">
        <v>0</v>
      </c>
      <c r="AO222" s="160">
        <v>0</v>
      </c>
      <c r="AP222" s="160">
        <v>0</v>
      </c>
      <c r="AQ222" s="160">
        <v>0</v>
      </c>
      <c r="AR222" s="160">
        <v>0</v>
      </c>
      <c r="AS222" s="160">
        <v>0</v>
      </c>
      <c r="AT222" s="160">
        <v>0</v>
      </c>
      <c r="AU222" s="160">
        <v>0</v>
      </c>
      <c r="AV222" s="160">
        <v>0</v>
      </c>
      <c r="AW222" s="160">
        <v>0</v>
      </c>
      <c r="AX222" s="160">
        <v>0</v>
      </c>
      <c r="AY222" s="160">
        <v>0</v>
      </c>
      <c r="AZ222" s="160">
        <v>0</v>
      </c>
      <c r="BA222" s="160">
        <v>0</v>
      </c>
      <c r="BB222" s="160">
        <v>0</v>
      </c>
      <c r="BC222"/>
    </row>
    <row r="223" spans="1:118" x14ac:dyDescent="0.3">
      <c r="A223" s="160" t="s">
        <v>1073</v>
      </c>
      <c r="B223" s="160">
        <v>170619</v>
      </c>
      <c r="C223" s="160">
        <v>722481.05</v>
      </c>
      <c r="D223" s="160">
        <v>545114</v>
      </c>
      <c r="E223" s="160">
        <v>363165</v>
      </c>
      <c r="F223" s="160">
        <v>181309</v>
      </c>
      <c r="G223" s="160">
        <v>533932.65</v>
      </c>
      <c r="H223" s="160">
        <v>409472</v>
      </c>
      <c r="I223" s="160">
        <v>270169</v>
      </c>
      <c r="J223" s="160">
        <v>132916</v>
      </c>
      <c r="K223" s="160">
        <v>521880.9</v>
      </c>
      <c r="L223" s="160">
        <v>391886</v>
      </c>
      <c r="M223" s="160">
        <v>260635</v>
      </c>
      <c r="N223" s="160">
        <v>131275</v>
      </c>
      <c r="O223" s="160">
        <v>452129.39</v>
      </c>
      <c r="P223" s="160">
        <v>332609</v>
      </c>
      <c r="Q223" s="160">
        <v>214663</v>
      </c>
      <c r="R223" s="160">
        <v>99713</v>
      </c>
      <c r="S223" s="160">
        <v>337308</v>
      </c>
      <c r="T223" s="160">
        <v>242525</v>
      </c>
      <c r="U223" s="160">
        <v>155906</v>
      </c>
      <c r="V223" s="160">
        <v>76580</v>
      </c>
      <c r="W223" s="160">
        <v>291319</v>
      </c>
      <c r="X223" s="160">
        <v>215873</v>
      </c>
      <c r="Y223" s="160">
        <v>141668</v>
      </c>
      <c r="Z223" s="160">
        <v>69485</v>
      </c>
      <c r="AA223" s="160">
        <v>285054</v>
      </c>
      <c r="AB223" s="160">
        <v>214924</v>
      </c>
      <c r="AC223" s="160">
        <v>146577</v>
      </c>
      <c r="AD223" s="160">
        <v>70685</v>
      </c>
      <c r="AE223" s="160">
        <v>232315</v>
      </c>
      <c r="AF223" s="160">
        <v>163346</v>
      </c>
      <c r="AG223" s="160">
        <v>105709</v>
      </c>
      <c r="AH223" s="160">
        <v>51450</v>
      </c>
      <c r="AI223" s="160">
        <v>183001.09</v>
      </c>
      <c r="AJ223" s="160">
        <v>134710</v>
      </c>
      <c r="AK223" s="160">
        <v>89429</v>
      </c>
      <c r="AL223" s="160">
        <v>42781</v>
      </c>
      <c r="AM223" s="160">
        <v>195615.07</v>
      </c>
      <c r="AN223" s="160">
        <v>159203</v>
      </c>
      <c r="AO223" s="160">
        <v>123784</v>
      </c>
      <c r="AP223" s="160">
        <v>87905</v>
      </c>
      <c r="AQ223" s="160">
        <v>339363</v>
      </c>
      <c r="AR223" s="160">
        <v>252839</v>
      </c>
      <c r="AS223" s="160">
        <v>166694</v>
      </c>
      <c r="AT223" s="160">
        <v>82562</v>
      </c>
      <c r="AU223" s="160">
        <v>331921</v>
      </c>
      <c r="AV223" s="160">
        <v>247946</v>
      </c>
      <c r="AW223" s="160">
        <v>163907</v>
      </c>
      <c r="AX223" s="160">
        <v>81946</v>
      </c>
      <c r="AY223" s="160">
        <v>328296</v>
      </c>
      <c r="AZ223" s="160">
        <v>245919</v>
      </c>
      <c r="BA223" s="160">
        <v>163546</v>
      </c>
      <c r="BB223" s="160">
        <v>82163</v>
      </c>
      <c r="BC223"/>
    </row>
    <row r="224" spans="1:118" x14ac:dyDescent="0.3">
      <c r="A224" s="160" t="s">
        <v>1074</v>
      </c>
      <c r="B224" s="160">
        <v>0</v>
      </c>
      <c r="C224" s="160">
        <v>0</v>
      </c>
      <c r="D224" s="160">
        <v>0</v>
      </c>
      <c r="E224" s="160">
        <v>0</v>
      </c>
      <c r="F224" s="160">
        <v>0</v>
      </c>
      <c r="G224" s="160">
        <v>0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0</v>
      </c>
      <c r="N224" s="160">
        <v>0</v>
      </c>
      <c r="O224" s="160">
        <v>0</v>
      </c>
      <c r="P224" s="160">
        <v>0</v>
      </c>
      <c r="Q224" s="160">
        <v>0</v>
      </c>
      <c r="R224" s="160">
        <v>0</v>
      </c>
      <c r="S224" s="160">
        <v>0</v>
      </c>
      <c r="T224" s="160">
        <v>0</v>
      </c>
      <c r="U224" s="160">
        <v>0</v>
      </c>
      <c r="V224" s="160">
        <v>0</v>
      </c>
      <c r="W224" s="160">
        <v>0</v>
      </c>
      <c r="X224" s="160">
        <v>0</v>
      </c>
      <c r="Y224" s="160">
        <v>0</v>
      </c>
      <c r="Z224" s="160">
        <v>0</v>
      </c>
      <c r="AA224" s="160">
        <v>0</v>
      </c>
      <c r="AB224" s="160">
        <v>0</v>
      </c>
      <c r="AC224" s="160">
        <v>0</v>
      </c>
      <c r="AD224" s="160">
        <v>0</v>
      </c>
      <c r="AE224" s="160">
        <v>0</v>
      </c>
      <c r="AF224" s="160">
        <v>0</v>
      </c>
      <c r="AG224" s="160">
        <v>0</v>
      </c>
      <c r="AH224" s="160">
        <v>0</v>
      </c>
      <c r="AI224" s="160">
        <v>0</v>
      </c>
      <c r="AJ224" s="160">
        <v>0</v>
      </c>
      <c r="AK224" s="160">
        <v>0</v>
      </c>
      <c r="AL224" s="160">
        <v>0</v>
      </c>
      <c r="AM224" s="160">
        <v>0</v>
      </c>
      <c r="AN224" s="160">
        <v>0</v>
      </c>
      <c r="AO224" s="160">
        <v>0</v>
      </c>
      <c r="AP224" s="160">
        <v>0</v>
      </c>
      <c r="AQ224" s="160">
        <v>0</v>
      </c>
      <c r="AR224" s="160">
        <v>0</v>
      </c>
      <c r="AS224" s="160">
        <v>0</v>
      </c>
      <c r="AT224" s="160">
        <v>82562</v>
      </c>
      <c r="AU224" s="160">
        <v>0</v>
      </c>
      <c r="AV224" s="160">
        <v>0</v>
      </c>
      <c r="AW224" s="160">
        <v>0</v>
      </c>
      <c r="AX224" s="160">
        <v>81946</v>
      </c>
      <c r="AY224" s="160">
        <v>328296</v>
      </c>
      <c r="AZ224" s="160">
        <v>245919</v>
      </c>
      <c r="BA224" s="160">
        <v>163546</v>
      </c>
      <c r="BB224" s="160">
        <v>82163</v>
      </c>
      <c r="BC224"/>
    </row>
    <row r="225" spans="1:55" x14ac:dyDescent="0.3">
      <c r="A225" s="160" t="s">
        <v>1076</v>
      </c>
      <c r="B225" s="160">
        <v>-10704</v>
      </c>
      <c r="C225" s="160">
        <v>-540.33000000000004</v>
      </c>
      <c r="D225" s="160">
        <v>-430</v>
      </c>
      <c r="E225" s="160">
        <v>-280</v>
      </c>
      <c r="F225" s="160">
        <v>-132</v>
      </c>
      <c r="G225" s="160">
        <v>30.96</v>
      </c>
      <c r="H225" s="160">
        <v>107</v>
      </c>
      <c r="I225" s="160">
        <v>182</v>
      </c>
      <c r="J225" s="160">
        <v>-15</v>
      </c>
      <c r="K225" s="160">
        <v>419.52</v>
      </c>
      <c r="L225" s="160">
        <v>839</v>
      </c>
      <c r="M225" s="160">
        <v>847</v>
      </c>
      <c r="N225" s="160">
        <v>2473</v>
      </c>
      <c r="O225" s="160">
        <v>0</v>
      </c>
      <c r="P225" s="160">
        <v>0</v>
      </c>
      <c r="Q225" s="160">
        <v>0</v>
      </c>
      <c r="R225" s="160">
        <v>0</v>
      </c>
      <c r="S225" s="160">
        <v>-475</v>
      </c>
      <c r="T225" s="160">
        <v>2072</v>
      </c>
      <c r="U225" s="160">
        <v>2690</v>
      </c>
      <c r="V225" s="160">
        <v>0</v>
      </c>
      <c r="W225" s="160">
        <v>611</v>
      </c>
      <c r="X225" s="160">
        <v>-261</v>
      </c>
      <c r="Y225" s="160">
        <v>-306</v>
      </c>
      <c r="Z225" s="160">
        <v>0</v>
      </c>
      <c r="AA225" s="160">
        <v>-1390</v>
      </c>
      <c r="AB225" s="160">
        <v>-1256</v>
      </c>
      <c r="AC225" s="160">
        <v>-1390</v>
      </c>
      <c r="AD225" s="160">
        <v>-1372</v>
      </c>
      <c r="AE225" s="160">
        <v>-673</v>
      </c>
      <c r="AF225" s="160">
        <v>-673</v>
      </c>
      <c r="AG225" s="160">
        <v>-673</v>
      </c>
      <c r="AH225" s="160">
        <v>-324</v>
      </c>
      <c r="AI225" s="160">
        <v>-862.39</v>
      </c>
      <c r="AJ225" s="160">
        <v>79</v>
      </c>
      <c r="AK225" s="160">
        <v>572</v>
      </c>
      <c r="AL225" s="160">
        <v>458</v>
      </c>
      <c r="AM225" s="160">
        <v>-3037.96</v>
      </c>
      <c r="AN225" s="160">
        <v>-3294</v>
      </c>
      <c r="AO225" s="160">
        <v>-3281</v>
      </c>
      <c r="AP225" s="160">
        <v>-215</v>
      </c>
      <c r="AQ225" s="160">
        <v>9665</v>
      </c>
      <c r="AR225" s="160">
        <v>10082</v>
      </c>
      <c r="AS225" s="160">
        <v>10253</v>
      </c>
      <c r="AT225" s="160">
        <v>11129</v>
      </c>
      <c r="AU225" s="160">
        <v>49005</v>
      </c>
      <c r="AV225" s="160">
        <v>46982</v>
      </c>
      <c r="AW225" s="160">
        <v>37284</v>
      </c>
      <c r="AX225" s="160">
        <v>0</v>
      </c>
      <c r="AY225" s="160">
        <v>0</v>
      </c>
      <c r="AZ225" s="160">
        <v>0</v>
      </c>
      <c r="BA225" s="160">
        <v>0</v>
      </c>
      <c r="BB225" s="160">
        <v>0</v>
      </c>
      <c r="BC225"/>
    </row>
    <row r="226" spans="1:55" x14ac:dyDescent="0.3">
      <c r="A226" s="160" t="s">
        <v>1077</v>
      </c>
      <c r="B226" s="160">
        <v>-12</v>
      </c>
      <c r="C226" s="160">
        <v>0</v>
      </c>
      <c r="D226" s="160">
        <v>0</v>
      </c>
      <c r="E226" s="160">
        <v>0</v>
      </c>
      <c r="F226" s="160">
        <v>0</v>
      </c>
      <c r="G226" s="160">
        <v>0</v>
      </c>
      <c r="H226" s="160">
        <v>0</v>
      </c>
      <c r="I226" s="160">
        <v>0</v>
      </c>
      <c r="J226" s="160">
        <v>0</v>
      </c>
      <c r="K226" s="160">
        <v>0</v>
      </c>
      <c r="L226" s="160">
        <v>0</v>
      </c>
      <c r="M226" s="160">
        <v>0</v>
      </c>
      <c r="N226" s="160">
        <v>0</v>
      </c>
      <c r="O226" s="160">
        <v>0</v>
      </c>
      <c r="P226" s="160">
        <v>0</v>
      </c>
      <c r="Q226" s="160">
        <v>0</v>
      </c>
      <c r="R226" s="160">
        <v>0</v>
      </c>
      <c r="S226" s="160">
        <v>0</v>
      </c>
      <c r="T226" s="160">
        <v>0</v>
      </c>
      <c r="U226" s="160">
        <v>0</v>
      </c>
      <c r="V226" s="160">
        <v>0</v>
      </c>
      <c r="W226" s="160">
        <v>0</v>
      </c>
      <c r="X226" s="160">
        <v>0</v>
      </c>
      <c r="Y226" s="160">
        <v>0</v>
      </c>
      <c r="Z226" s="160">
        <v>0</v>
      </c>
      <c r="AA226" s="160">
        <v>0</v>
      </c>
      <c r="AB226" s="160">
        <v>0</v>
      </c>
      <c r="AC226" s="160">
        <v>0</v>
      </c>
      <c r="AD226" s="160">
        <v>0</v>
      </c>
      <c r="AE226" s="160">
        <v>0</v>
      </c>
      <c r="AF226" s="160">
        <v>0</v>
      </c>
      <c r="AG226" s="160">
        <v>0</v>
      </c>
      <c r="AH226" s="160">
        <v>0</v>
      </c>
      <c r="AI226" s="160">
        <v>0</v>
      </c>
      <c r="AJ226" s="160">
        <v>0</v>
      </c>
      <c r="AK226" s="160">
        <v>0</v>
      </c>
      <c r="AL226" s="160">
        <v>0</v>
      </c>
      <c r="AM226" s="160">
        <v>0</v>
      </c>
      <c r="AN226" s="160">
        <v>0</v>
      </c>
      <c r="AO226" s="160">
        <v>0</v>
      </c>
      <c r="AP226" s="160">
        <v>0</v>
      </c>
      <c r="AQ226" s="160">
        <v>0</v>
      </c>
      <c r="AR226" s="160">
        <v>0</v>
      </c>
      <c r="AS226" s="160">
        <v>0</v>
      </c>
      <c r="AT226" s="160">
        <v>0</v>
      </c>
      <c r="AU226" s="160">
        <v>0</v>
      </c>
      <c r="AV226" s="160">
        <v>0</v>
      </c>
      <c r="AW226" s="160">
        <v>0</v>
      </c>
      <c r="AX226" s="160">
        <v>0</v>
      </c>
      <c r="AY226" s="160">
        <v>0</v>
      </c>
      <c r="AZ226" s="160">
        <v>0</v>
      </c>
      <c r="BA226" s="160">
        <v>0</v>
      </c>
      <c r="BB226" s="160">
        <v>0</v>
      </c>
      <c r="BC226"/>
    </row>
    <row r="227" spans="1:55" x14ac:dyDescent="0.3">
      <c r="A227" s="160" t="s">
        <v>1079</v>
      </c>
      <c r="B227" s="160">
        <v>63</v>
      </c>
      <c r="C227" s="160">
        <v>37.11</v>
      </c>
      <c r="D227" s="160">
        <v>74</v>
      </c>
      <c r="E227" s="160">
        <v>-66</v>
      </c>
      <c r="F227" s="160">
        <v>41</v>
      </c>
      <c r="G227" s="160">
        <v>36.64</v>
      </c>
      <c r="H227" s="160">
        <v>-227</v>
      </c>
      <c r="I227" s="160">
        <v>-173</v>
      </c>
      <c r="J227" s="160">
        <v>-11</v>
      </c>
      <c r="K227" s="160">
        <v>-1111.1199999999999</v>
      </c>
      <c r="L227" s="160">
        <v>-1035</v>
      </c>
      <c r="M227" s="160">
        <v>119</v>
      </c>
      <c r="N227" s="160">
        <v>-108</v>
      </c>
      <c r="O227" s="160">
        <v>-203.83</v>
      </c>
      <c r="P227" s="160">
        <v>200</v>
      </c>
      <c r="Q227" s="160">
        <v>-68</v>
      </c>
      <c r="R227" s="160">
        <v>-143</v>
      </c>
      <c r="S227" s="160">
        <v>41</v>
      </c>
      <c r="T227" s="160">
        <v>-44</v>
      </c>
      <c r="U227" s="160">
        <v>-102</v>
      </c>
      <c r="V227" s="160">
        <v>129</v>
      </c>
      <c r="W227" s="160">
        <v>187</v>
      </c>
      <c r="X227" s="160">
        <v>67</v>
      </c>
      <c r="Y227" s="160">
        <v>48</v>
      </c>
      <c r="Z227" s="160">
        <v>-62</v>
      </c>
      <c r="AA227" s="160">
        <v>-21</v>
      </c>
      <c r="AB227" s="160">
        <v>146</v>
      </c>
      <c r="AC227" s="160">
        <v>-39</v>
      </c>
      <c r="AD227" s="160">
        <v>0</v>
      </c>
      <c r="AE227" s="160">
        <v>4007</v>
      </c>
      <c r="AF227" s="160">
        <v>-34</v>
      </c>
      <c r="AG227" s="160">
        <v>845</v>
      </c>
      <c r="AH227" s="160">
        <v>-183</v>
      </c>
      <c r="AI227" s="160">
        <v>803.15</v>
      </c>
      <c r="AJ227" s="160">
        <v>-769</v>
      </c>
      <c r="AK227" s="160">
        <v>298</v>
      </c>
      <c r="AL227" s="160">
        <v>64</v>
      </c>
      <c r="AM227" s="160">
        <v>-145.09</v>
      </c>
      <c r="AN227" s="160">
        <v>158</v>
      </c>
      <c r="AO227" s="160">
        <v>527</v>
      </c>
      <c r="AP227" s="160">
        <v>329</v>
      </c>
      <c r="AQ227" s="160">
        <v>-199</v>
      </c>
      <c r="AR227" s="160">
        <v>26</v>
      </c>
      <c r="AS227" s="160">
        <v>-778</v>
      </c>
      <c r="AT227" s="160">
        <v>-355</v>
      </c>
      <c r="AU227" s="160">
        <v>-330</v>
      </c>
      <c r="AV227" s="160">
        <v>241</v>
      </c>
      <c r="AW227" s="160">
        <v>167</v>
      </c>
      <c r="AX227" s="160">
        <v>0</v>
      </c>
      <c r="AY227" s="160">
        <v>0</v>
      </c>
      <c r="AZ227" s="160">
        <v>0</v>
      </c>
      <c r="BA227" s="160">
        <v>0</v>
      </c>
      <c r="BB227" s="160">
        <v>0</v>
      </c>
      <c r="BC227"/>
    </row>
    <row r="228" spans="1:55" x14ac:dyDescent="0.3">
      <c r="A228" s="160" t="s">
        <v>1209</v>
      </c>
      <c r="B228" s="160">
        <v>7250</v>
      </c>
      <c r="C228" s="160">
        <v>0</v>
      </c>
      <c r="D228" s="160">
        <v>0</v>
      </c>
      <c r="E228" s="160">
        <v>0</v>
      </c>
      <c r="F228" s="160">
        <v>0</v>
      </c>
      <c r="G228" s="160">
        <v>0</v>
      </c>
      <c r="H228" s="160">
        <v>0</v>
      </c>
      <c r="I228" s="160">
        <v>0</v>
      </c>
      <c r="J228" s="160">
        <v>0</v>
      </c>
      <c r="K228" s="160">
        <v>-6637.26</v>
      </c>
      <c r="L228" s="160">
        <v>-6637</v>
      </c>
      <c r="M228" s="160">
        <v>-6637</v>
      </c>
      <c r="N228" s="160">
        <v>0</v>
      </c>
      <c r="O228" s="160">
        <v>0</v>
      </c>
      <c r="P228" s="160">
        <v>0</v>
      </c>
      <c r="Q228" s="160">
        <v>0</v>
      </c>
      <c r="R228" s="160">
        <v>0</v>
      </c>
      <c r="S228" s="160">
        <v>0</v>
      </c>
      <c r="T228" s="160">
        <v>0</v>
      </c>
      <c r="U228" s="160">
        <v>0</v>
      </c>
      <c r="V228" s="160">
        <v>0</v>
      </c>
      <c r="W228" s="160">
        <v>0</v>
      </c>
      <c r="X228" s="160">
        <v>0</v>
      </c>
      <c r="Y228" s="160">
        <v>0</v>
      </c>
      <c r="Z228" s="160">
        <v>0</v>
      </c>
      <c r="AA228" s="160">
        <v>0</v>
      </c>
      <c r="AB228" s="160">
        <v>0</v>
      </c>
      <c r="AC228" s="160">
        <v>0</v>
      </c>
      <c r="AD228" s="160">
        <v>0</v>
      </c>
      <c r="AE228" s="160">
        <v>0</v>
      </c>
      <c r="AF228" s="160">
        <v>0</v>
      </c>
      <c r="AG228" s="160">
        <v>0</v>
      </c>
      <c r="AH228" s="160">
        <v>0</v>
      </c>
      <c r="AI228" s="160">
        <v>0</v>
      </c>
      <c r="AJ228" s="160">
        <v>0</v>
      </c>
      <c r="AK228" s="160">
        <v>0</v>
      </c>
      <c r="AL228" s="160">
        <v>0</v>
      </c>
      <c r="AM228" s="160">
        <v>0</v>
      </c>
      <c r="AN228" s="160">
        <v>0</v>
      </c>
      <c r="AO228" s="160">
        <v>0</v>
      </c>
      <c r="AP228" s="160">
        <v>0</v>
      </c>
      <c r="AQ228" s="160">
        <v>0</v>
      </c>
      <c r="AR228" s="160">
        <v>0</v>
      </c>
      <c r="AS228" s="160">
        <v>0</v>
      </c>
      <c r="AT228" s="160">
        <v>0</v>
      </c>
      <c r="AU228" s="160">
        <v>0</v>
      </c>
      <c r="AV228" s="160">
        <v>0</v>
      </c>
      <c r="AW228" s="160">
        <v>0</v>
      </c>
      <c r="AX228" s="160">
        <v>0</v>
      </c>
      <c r="AY228" s="160">
        <v>0</v>
      </c>
      <c r="AZ228" s="160">
        <v>0</v>
      </c>
      <c r="BA228" s="160">
        <v>0</v>
      </c>
      <c r="BB228" s="160">
        <v>0</v>
      </c>
      <c r="BC228"/>
    </row>
    <row r="229" spans="1:55" x14ac:dyDescent="0.3">
      <c r="A229" s="160" t="s">
        <v>1082</v>
      </c>
      <c r="B229" s="160">
        <v>-533</v>
      </c>
      <c r="C229" s="160">
        <v>0</v>
      </c>
      <c r="D229" s="160">
        <v>0</v>
      </c>
      <c r="E229" s="160">
        <v>0</v>
      </c>
      <c r="F229" s="160">
        <v>0</v>
      </c>
      <c r="G229" s="160">
        <v>0</v>
      </c>
      <c r="H229" s="160">
        <v>0</v>
      </c>
      <c r="I229" s="160">
        <v>0</v>
      </c>
      <c r="J229" s="160">
        <v>0</v>
      </c>
      <c r="K229" s="160">
        <v>0</v>
      </c>
      <c r="L229" s="160">
        <v>3846</v>
      </c>
      <c r="M229" s="160">
        <v>0</v>
      </c>
      <c r="N229" s="160">
        <v>0</v>
      </c>
      <c r="O229" s="160">
        <v>0</v>
      </c>
      <c r="P229" s="160">
        <v>0</v>
      </c>
      <c r="Q229" s="160">
        <v>0</v>
      </c>
      <c r="R229" s="160">
        <v>0</v>
      </c>
      <c r="S229" s="160">
        <v>10175</v>
      </c>
      <c r="T229" s="160">
        <v>3544</v>
      </c>
      <c r="U229" s="160">
        <v>2585</v>
      </c>
      <c r="V229" s="160">
        <v>2377</v>
      </c>
      <c r="W229" s="160">
        <v>9313</v>
      </c>
      <c r="X229" s="160">
        <v>9180</v>
      </c>
      <c r="Y229" s="160">
        <v>5101</v>
      </c>
      <c r="Z229" s="160">
        <v>556</v>
      </c>
      <c r="AA229" s="160">
        <v>-1363</v>
      </c>
      <c r="AB229" s="160">
        <v>0</v>
      </c>
      <c r="AC229" s="160">
        <v>791</v>
      </c>
      <c r="AD229" s="160">
        <v>775</v>
      </c>
      <c r="AE229" s="160">
        <v>9652</v>
      </c>
      <c r="AF229" s="160">
        <v>0</v>
      </c>
      <c r="AG229" s="160">
        <v>0</v>
      </c>
      <c r="AH229" s="160">
        <v>22</v>
      </c>
      <c r="AI229" s="160">
        <v>1600.83</v>
      </c>
      <c r="AJ229" s="160">
        <v>1893</v>
      </c>
      <c r="AK229" s="160">
        <v>925</v>
      </c>
      <c r="AL229" s="160">
        <v>0</v>
      </c>
      <c r="AM229" s="160">
        <v>0</v>
      </c>
      <c r="AN229" s="160">
        <v>0</v>
      </c>
      <c r="AO229" s="160">
        <v>0</v>
      </c>
      <c r="AP229" s="160">
        <v>1414</v>
      </c>
      <c r="AQ229" s="160">
        <v>-2335</v>
      </c>
      <c r="AR229" s="160">
        <v>1087</v>
      </c>
      <c r="AS229" s="160">
        <v>319</v>
      </c>
      <c r="AT229" s="160">
        <v>307</v>
      </c>
      <c r="AU229" s="160">
        <v>592</v>
      </c>
      <c r="AV229" s="160">
        <v>-54</v>
      </c>
      <c r="AW229" s="160">
        <v>-956</v>
      </c>
      <c r="AX229" s="160">
        <v>0</v>
      </c>
      <c r="AY229" s="160">
        <v>0</v>
      </c>
      <c r="AZ229" s="160">
        <v>0</v>
      </c>
      <c r="BA229" s="160">
        <v>0</v>
      </c>
      <c r="BB229" s="160">
        <v>0</v>
      </c>
      <c r="BC229"/>
    </row>
    <row r="230" spans="1:55" x14ac:dyDescent="0.3">
      <c r="A230" s="160" t="s">
        <v>1083</v>
      </c>
      <c r="B230" s="160">
        <v>-533</v>
      </c>
      <c r="C230" s="160">
        <v>0</v>
      </c>
      <c r="D230" s="160">
        <v>0</v>
      </c>
      <c r="E230" s="160">
        <v>0</v>
      </c>
      <c r="F230" s="160">
        <v>0</v>
      </c>
      <c r="G230" s="160">
        <v>0</v>
      </c>
      <c r="H230" s="160">
        <v>0</v>
      </c>
      <c r="I230" s="160">
        <v>0</v>
      </c>
      <c r="J230" s="160">
        <v>0</v>
      </c>
      <c r="K230" s="160">
        <v>0</v>
      </c>
      <c r="L230" s="160">
        <v>3846</v>
      </c>
      <c r="M230" s="160">
        <v>0</v>
      </c>
      <c r="N230" s="160">
        <v>0</v>
      </c>
      <c r="O230" s="160">
        <v>0</v>
      </c>
      <c r="P230" s="160">
        <v>0</v>
      </c>
      <c r="Q230" s="160">
        <v>0</v>
      </c>
      <c r="R230" s="160">
        <v>0</v>
      </c>
      <c r="S230" s="160">
        <v>10175</v>
      </c>
      <c r="T230" s="160">
        <v>3544</v>
      </c>
      <c r="U230" s="160">
        <v>2585</v>
      </c>
      <c r="V230" s="160">
        <v>2377</v>
      </c>
      <c r="W230" s="160">
        <v>9313</v>
      </c>
      <c r="X230" s="160">
        <v>9180</v>
      </c>
      <c r="Y230" s="160">
        <v>5101</v>
      </c>
      <c r="Z230" s="160">
        <v>556</v>
      </c>
      <c r="AA230" s="160">
        <v>-1363</v>
      </c>
      <c r="AB230" s="160">
        <v>0</v>
      </c>
      <c r="AC230" s="160">
        <v>791</v>
      </c>
      <c r="AD230" s="160">
        <v>775</v>
      </c>
      <c r="AE230" s="160">
        <v>9652</v>
      </c>
      <c r="AF230" s="160">
        <v>0</v>
      </c>
      <c r="AG230" s="160">
        <v>0</v>
      </c>
      <c r="AH230" s="160">
        <v>22</v>
      </c>
      <c r="AI230" s="160">
        <v>1600.83</v>
      </c>
      <c r="AJ230" s="160">
        <v>1893</v>
      </c>
      <c r="AK230" s="160">
        <v>925</v>
      </c>
      <c r="AL230" s="160">
        <v>0</v>
      </c>
      <c r="AM230" s="160">
        <v>0</v>
      </c>
      <c r="AN230" s="160">
        <v>0</v>
      </c>
      <c r="AO230" s="160">
        <v>0</v>
      </c>
      <c r="AP230" s="160">
        <v>1414</v>
      </c>
      <c r="AQ230" s="160">
        <v>-2335</v>
      </c>
      <c r="AR230" s="160">
        <v>1087</v>
      </c>
      <c r="AS230" s="160">
        <v>319</v>
      </c>
      <c r="AT230" s="160">
        <v>307</v>
      </c>
      <c r="AU230" s="160">
        <v>592</v>
      </c>
      <c r="AV230" s="160">
        <v>-54</v>
      </c>
      <c r="AW230" s="160">
        <v>-956</v>
      </c>
      <c r="AX230" s="160">
        <v>0</v>
      </c>
      <c r="AY230" s="160">
        <v>0</v>
      </c>
      <c r="AZ230" s="160">
        <v>0</v>
      </c>
      <c r="BA230" s="160">
        <v>0</v>
      </c>
      <c r="BB230" s="160">
        <v>0</v>
      </c>
      <c r="BC230"/>
    </row>
    <row r="231" spans="1:55" x14ac:dyDescent="0.3">
      <c r="A231" s="160" t="s">
        <v>1085</v>
      </c>
      <c r="B231" s="160">
        <v>0</v>
      </c>
      <c r="C231" s="160">
        <v>252.28</v>
      </c>
      <c r="D231" s="160">
        <v>493</v>
      </c>
      <c r="E231" s="160">
        <v>1254</v>
      </c>
      <c r="F231" s="160">
        <v>-409</v>
      </c>
      <c r="G231" s="160">
        <v>1025.3</v>
      </c>
      <c r="H231" s="160">
        <v>6167</v>
      </c>
      <c r="I231" s="160">
        <v>6888</v>
      </c>
      <c r="J231" s="160">
        <v>6233</v>
      </c>
      <c r="K231" s="160">
        <v>4277.5</v>
      </c>
      <c r="L231" s="160">
        <v>0</v>
      </c>
      <c r="M231" s="160">
        <v>118</v>
      </c>
      <c r="N231" s="160">
        <v>-427</v>
      </c>
      <c r="O231" s="160">
        <v>-2327.46</v>
      </c>
      <c r="P231" s="160">
        <v>-236</v>
      </c>
      <c r="Q231" s="160">
        <v>-564</v>
      </c>
      <c r="R231" s="160">
        <v>-133</v>
      </c>
      <c r="S231" s="160">
        <v>0</v>
      </c>
      <c r="T231" s="160">
        <v>0</v>
      </c>
      <c r="U231" s="160">
        <v>0</v>
      </c>
      <c r="V231" s="160">
        <v>0</v>
      </c>
      <c r="W231" s="160">
        <v>0</v>
      </c>
      <c r="X231" s="160">
        <v>0</v>
      </c>
      <c r="Y231" s="160">
        <v>0</v>
      </c>
      <c r="Z231" s="160">
        <v>0</v>
      </c>
      <c r="AA231" s="160">
        <v>0</v>
      </c>
      <c r="AB231" s="160">
        <v>1953</v>
      </c>
      <c r="AC231" s="160">
        <v>0</v>
      </c>
      <c r="AD231" s="160">
        <v>0</v>
      </c>
      <c r="AE231" s="160">
        <v>0</v>
      </c>
      <c r="AF231" s="160">
        <v>6783</v>
      </c>
      <c r="AG231" s="160">
        <v>6175</v>
      </c>
      <c r="AH231" s="160">
        <v>0</v>
      </c>
      <c r="AI231" s="160">
        <v>-137.35</v>
      </c>
      <c r="AJ231" s="160">
        <v>0</v>
      </c>
      <c r="AK231" s="160">
        <v>0</v>
      </c>
      <c r="AL231" s="160">
        <v>672</v>
      </c>
      <c r="AM231" s="160">
        <v>1356.68</v>
      </c>
      <c r="AN231" s="160">
        <v>2061</v>
      </c>
      <c r="AO231" s="160">
        <v>1719</v>
      </c>
      <c r="AP231" s="160">
        <v>0</v>
      </c>
      <c r="AQ231" s="160">
        <v>-105</v>
      </c>
      <c r="AR231" s="160">
        <v>0</v>
      </c>
      <c r="AS231" s="160">
        <v>0</v>
      </c>
      <c r="AT231" s="160">
        <v>0</v>
      </c>
      <c r="AU231" s="160">
        <v>-14624</v>
      </c>
      <c r="AV231" s="160">
        <v>-14624</v>
      </c>
      <c r="AW231" s="160">
        <v>0</v>
      </c>
      <c r="AX231" s="160">
        <v>0</v>
      </c>
      <c r="AY231" s="160">
        <v>0</v>
      </c>
      <c r="AZ231" s="160">
        <v>0</v>
      </c>
      <c r="BA231" s="160">
        <v>0</v>
      </c>
      <c r="BB231" s="160">
        <v>0</v>
      </c>
      <c r="BC231"/>
    </row>
    <row r="232" spans="1:55" x14ac:dyDescent="0.3">
      <c r="A232" s="160" t="s">
        <v>1086</v>
      </c>
      <c r="B232" s="160">
        <v>0</v>
      </c>
      <c r="C232" s="160">
        <v>252.28</v>
      </c>
      <c r="D232" s="160">
        <v>493</v>
      </c>
      <c r="E232" s="160">
        <v>1254</v>
      </c>
      <c r="F232" s="160">
        <v>-409</v>
      </c>
      <c r="G232" s="160">
        <v>1025.3</v>
      </c>
      <c r="H232" s="160">
        <v>6167</v>
      </c>
      <c r="I232" s="160">
        <v>6888</v>
      </c>
      <c r="J232" s="160">
        <v>6233</v>
      </c>
      <c r="K232" s="160">
        <v>4277.5</v>
      </c>
      <c r="L232" s="160">
        <v>0</v>
      </c>
      <c r="M232" s="160">
        <v>118</v>
      </c>
      <c r="N232" s="160">
        <v>-427</v>
      </c>
      <c r="O232" s="160">
        <v>-2327.46</v>
      </c>
      <c r="P232" s="160">
        <v>-236</v>
      </c>
      <c r="Q232" s="160">
        <v>-564</v>
      </c>
      <c r="R232" s="160">
        <v>-133</v>
      </c>
      <c r="S232" s="160">
        <v>0</v>
      </c>
      <c r="T232" s="160">
        <v>0</v>
      </c>
      <c r="U232" s="160">
        <v>0</v>
      </c>
      <c r="V232" s="160">
        <v>0</v>
      </c>
      <c r="W232" s="160">
        <v>0</v>
      </c>
      <c r="X232" s="160">
        <v>0</v>
      </c>
      <c r="Y232" s="160">
        <v>0</v>
      </c>
      <c r="Z232" s="160">
        <v>0</v>
      </c>
      <c r="AA232" s="160">
        <v>0</v>
      </c>
      <c r="AB232" s="160">
        <v>1953</v>
      </c>
      <c r="AC232" s="160">
        <v>0</v>
      </c>
      <c r="AD232" s="160">
        <v>0</v>
      </c>
      <c r="AE232" s="160">
        <v>0</v>
      </c>
      <c r="AF232" s="160">
        <v>6783</v>
      </c>
      <c r="AG232" s="160">
        <v>6175</v>
      </c>
      <c r="AH232" s="160">
        <v>0</v>
      </c>
      <c r="AI232" s="160">
        <v>0</v>
      </c>
      <c r="AJ232" s="160">
        <v>0</v>
      </c>
      <c r="AK232" s="160">
        <v>0</v>
      </c>
      <c r="AL232" s="160">
        <v>672</v>
      </c>
      <c r="AM232" s="160">
        <v>1356.68</v>
      </c>
      <c r="AN232" s="160">
        <v>2061</v>
      </c>
      <c r="AO232" s="160">
        <v>1719</v>
      </c>
      <c r="AP232" s="160">
        <v>0</v>
      </c>
      <c r="AQ232" s="160">
        <v>-105</v>
      </c>
      <c r="AR232" s="160">
        <v>0</v>
      </c>
      <c r="AS232" s="160">
        <v>0</v>
      </c>
      <c r="AT232" s="160">
        <v>0</v>
      </c>
      <c r="AU232" s="160">
        <v>-14624</v>
      </c>
      <c r="AV232" s="160">
        <v>-14624</v>
      </c>
      <c r="AW232" s="160">
        <v>0</v>
      </c>
      <c r="AX232" s="160">
        <v>0</v>
      </c>
      <c r="AY232" s="160">
        <v>0</v>
      </c>
      <c r="AZ232" s="160">
        <v>0</v>
      </c>
      <c r="BA232" s="160">
        <v>0</v>
      </c>
      <c r="BB232" s="160">
        <v>0</v>
      </c>
      <c r="BC232"/>
    </row>
    <row r="233" spans="1:55" x14ac:dyDescent="0.3">
      <c r="A233" s="160" t="s">
        <v>1211</v>
      </c>
      <c r="B233" s="160">
        <v>0</v>
      </c>
      <c r="C233" s="160">
        <v>0</v>
      </c>
      <c r="D233" s="160">
        <v>0</v>
      </c>
      <c r="E233" s="160">
        <v>0</v>
      </c>
      <c r="F233" s="160">
        <v>0</v>
      </c>
      <c r="G233" s="160">
        <v>0</v>
      </c>
      <c r="H233" s="160">
        <v>0</v>
      </c>
      <c r="I233" s="160">
        <v>0</v>
      </c>
      <c r="J233" s="160">
        <v>0</v>
      </c>
      <c r="K233" s="160">
        <v>0</v>
      </c>
      <c r="L233" s="160">
        <v>0</v>
      </c>
      <c r="M233" s="160">
        <v>0</v>
      </c>
      <c r="N233" s="160">
        <v>0</v>
      </c>
      <c r="O233" s="160">
        <v>0</v>
      </c>
      <c r="P233" s="160">
        <v>0</v>
      </c>
      <c r="Q233" s="160">
        <v>0</v>
      </c>
      <c r="R233" s="160">
        <v>0</v>
      </c>
      <c r="S233" s="160">
        <v>0</v>
      </c>
      <c r="T233" s="160">
        <v>0</v>
      </c>
      <c r="U233" s="160">
        <v>0</v>
      </c>
      <c r="V233" s="160">
        <v>0</v>
      </c>
      <c r="W233" s="160">
        <v>0</v>
      </c>
      <c r="X233" s="160">
        <v>0</v>
      </c>
      <c r="Y233" s="160">
        <v>0</v>
      </c>
      <c r="Z233" s="160">
        <v>0</v>
      </c>
      <c r="AA233" s="160">
        <v>0</v>
      </c>
      <c r="AB233" s="160">
        <v>0</v>
      </c>
      <c r="AC233" s="160">
        <v>0</v>
      </c>
      <c r="AD233" s="160">
        <v>0</v>
      </c>
      <c r="AE233" s="160">
        <v>0</v>
      </c>
      <c r="AF233" s="160">
        <v>0</v>
      </c>
      <c r="AG233" s="160">
        <v>0</v>
      </c>
      <c r="AH233" s="160">
        <v>0</v>
      </c>
      <c r="AI233" s="160">
        <v>-137.35</v>
      </c>
      <c r="AJ233" s="160">
        <v>0</v>
      </c>
      <c r="AK233" s="160">
        <v>0</v>
      </c>
      <c r="AL233" s="160">
        <v>0</v>
      </c>
      <c r="AM233" s="160">
        <v>0</v>
      </c>
      <c r="AN233" s="160">
        <v>0</v>
      </c>
      <c r="AO233" s="160">
        <v>0</v>
      </c>
      <c r="AP233" s="160">
        <v>0</v>
      </c>
      <c r="AQ233" s="160">
        <v>0</v>
      </c>
      <c r="AR233" s="160">
        <v>0</v>
      </c>
      <c r="AS233" s="160">
        <v>0</v>
      </c>
      <c r="AT233" s="160">
        <v>0</v>
      </c>
      <c r="AU233" s="160">
        <v>0</v>
      </c>
      <c r="AV233" s="160">
        <v>0</v>
      </c>
      <c r="AW233" s="160">
        <v>0</v>
      </c>
      <c r="AX233" s="160">
        <v>0</v>
      </c>
      <c r="AY233" s="160">
        <v>0</v>
      </c>
      <c r="AZ233" s="160">
        <v>0</v>
      </c>
      <c r="BA233" s="160">
        <v>0</v>
      </c>
      <c r="BB233" s="160">
        <v>0</v>
      </c>
      <c r="BC233"/>
    </row>
    <row r="234" spans="1:55" x14ac:dyDescent="0.3">
      <c r="A234" s="160" t="s">
        <v>1088</v>
      </c>
      <c r="B234" s="160">
        <v>0</v>
      </c>
      <c r="C234" s="160">
        <v>0</v>
      </c>
      <c r="D234" s="160">
        <v>0</v>
      </c>
      <c r="E234" s="160">
        <v>0</v>
      </c>
      <c r="F234" s="160">
        <v>0</v>
      </c>
      <c r="G234" s="160">
        <v>0</v>
      </c>
      <c r="H234" s="160">
        <v>0</v>
      </c>
      <c r="I234" s="160">
        <v>-1000</v>
      </c>
      <c r="J234" s="160">
        <v>-1000</v>
      </c>
      <c r="K234" s="160">
        <v>3500</v>
      </c>
      <c r="L234" s="160">
        <v>3500</v>
      </c>
      <c r="M234" s="160">
        <v>3500</v>
      </c>
      <c r="N234" s="160">
        <v>3500</v>
      </c>
      <c r="O234" s="160">
        <v>0</v>
      </c>
      <c r="P234" s="160">
        <v>0</v>
      </c>
      <c r="Q234" s="160">
        <v>0</v>
      </c>
      <c r="R234" s="160">
        <v>0</v>
      </c>
      <c r="S234" s="160">
        <v>0</v>
      </c>
      <c r="T234" s="160">
        <v>0</v>
      </c>
      <c r="U234" s="160">
        <v>0</v>
      </c>
      <c r="V234" s="160">
        <v>0</v>
      </c>
      <c r="W234" s="160">
        <v>0</v>
      </c>
      <c r="X234" s="160">
        <v>0</v>
      </c>
      <c r="Y234" s="160">
        <v>0</v>
      </c>
      <c r="Z234" s="160">
        <v>0</v>
      </c>
      <c r="AA234" s="160">
        <v>0</v>
      </c>
      <c r="AB234" s="160">
        <v>0</v>
      </c>
      <c r="AC234" s="160">
        <v>0</v>
      </c>
      <c r="AD234" s="160">
        <v>0</v>
      </c>
      <c r="AE234" s="160">
        <v>0</v>
      </c>
      <c r="AF234" s="160">
        <v>0</v>
      </c>
      <c r="AG234" s="160">
        <v>0</v>
      </c>
      <c r="AH234" s="160">
        <v>0</v>
      </c>
      <c r="AI234" s="160">
        <v>-249.75</v>
      </c>
      <c r="AJ234" s="160">
        <v>0</v>
      </c>
      <c r="AK234" s="160">
        <v>0</v>
      </c>
      <c r="AL234" s="160">
        <v>0</v>
      </c>
      <c r="AM234" s="160">
        <v>0</v>
      </c>
      <c r="AN234" s="160">
        <v>0</v>
      </c>
      <c r="AO234" s="160">
        <v>0</v>
      </c>
      <c r="AP234" s="160">
        <v>0</v>
      </c>
      <c r="AQ234" s="160">
        <v>0</v>
      </c>
      <c r="AR234" s="160">
        <v>0</v>
      </c>
      <c r="AS234" s="160">
        <v>0</v>
      </c>
      <c r="AT234" s="160">
        <v>0</v>
      </c>
      <c r="AU234" s="160">
        <v>0</v>
      </c>
      <c r="AV234" s="160">
        <v>0</v>
      </c>
      <c r="AW234" s="160">
        <v>0</v>
      </c>
      <c r="AX234" s="160">
        <v>0</v>
      </c>
      <c r="AY234" s="160">
        <v>0</v>
      </c>
      <c r="AZ234" s="160">
        <v>0</v>
      </c>
      <c r="BA234" s="160">
        <v>0</v>
      </c>
      <c r="BB234" s="160">
        <v>0</v>
      </c>
      <c r="BC234"/>
    </row>
    <row r="235" spans="1:55" x14ac:dyDescent="0.3">
      <c r="A235" s="160" t="s">
        <v>1047</v>
      </c>
      <c r="B235" s="160">
        <v>6867</v>
      </c>
      <c r="C235" s="160">
        <v>48903.93</v>
      </c>
      <c r="D235" s="160">
        <v>40136</v>
      </c>
      <c r="E235" s="160">
        <v>31200</v>
      </c>
      <c r="F235" s="160">
        <v>19000</v>
      </c>
      <c r="G235" s="160">
        <v>41807.25</v>
      </c>
      <c r="H235" s="160">
        <v>27857</v>
      </c>
      <c r="I235" s="160">
        <v>23339</v>
      </c>
      <c r="J235" s="160">
        <v>12402</v>
      </c>
      <c r="K235" s="160">
        <v>40731.589999999997</v>
      </c>
      <c r="L235" s="160">
        <v>0</v>
      </c>
      <c r="M235" s="160">
        <v>20026</v>
      </c>
      <c r="N235" s="160">
        <v>10559</v>
      </c>
      <c r="O235" s="160">
        <v>32077.81</v>
      </c>
      <c r="P235" s="160">
        <v>20423</v>
      </c>
      <c r="Q235" s="160">
        <v>12081</v>
      </c>
      <c r="R235" s="160">
        <v>5833</v>
      </c>
      <c r="S235" s="160">
        <v>0</v>
      </c>
      <c r="T235" s="160">
        <v>15223</v>
      </c>
      <c r="U235" s="160">
        <v>8889</v>
      </c>
      <c r="V235" s="160">
        <v>0</v>
      </c>
      <c r="W235" s="160">
        <v>0</v>
      </c>
      <c r="X235" s="160">
        <v>0</v>
      </c>
      <c r="Y235" s="160">
        <v>0</v>
      </c>
      <c r="Z235" s="160">
        <v>0</v>
      </c>
      <c r="AA235" s="160">
        <v>0</v>
      </c>
      <c r="AB235" s="160">
        <v>23123</v>
      </c>
      <c r="AC235" s="160">
        <v>0</v>
      </c>
      <c r="AD235" s="160">
        <v>0</v>
      </c>
      <c r="AE235" s="160">
        <v>0</v>
      </c>
      <c r="AF235" s="160">
        <v>15426</v>
      </c>
      <c r="AG235" s="160">
        <v>8971</v>
      </c>
      <c r="AH235" s="160">
        <v>5593</v>
      </c>
      <c r="AI235" s="160">
        <v>0</v>
      </c>
      <c r="AJ235" s="160">
        <v>9054</v>
      </c>
      <c r="AK235" s="160">
        <v>4331</v>
      </c>
      <c r="AL235" s="160">
        <v>2474</v>
      </c>
      <c r="AM235" s="160">
        <v>3561.74</v>
      </c>
      <c r="AN235" s="160">
        <v>646</v>
      </c>
      <c r="AO235" s="160">
        <v>0</v>
      </c>
      <c r="AP235" s="160">
        <v>0</v>
      </c>
      <c r="AQ235" s="160">
        <v>166</v>
      </c>
      <c r="AR235" s="160">
        <v>4</v>
      </c>
      <c r="AS235" s="160">
        <v>3</v>
      </c>
      <c r="AT235" s="160">
        <v>1</v>
      </c>
      <c r="AU235" s="160">
        <v>5575</v>
      </c>
      <c r="AV235" s="160">
        <v>5554</v>
      </c>
      <c r="AW235" s="160">
        <v>5389</v>
      </c>
      <c r="AX235" s="160">
        <v>0</v>
      </c>
      <c r="AY235" s="160">
        <v>0</v>
      </c>
      <c r="AZ235" s="160">
        <v>0</v>
      </c>
      <c r="BA235" s="160">
        <v>0</v>
      </c>
      <c r="BB235" s="160">
        <v>0</v>
      </c>
      <c r="BC235"/>
    </row>
    <row r="236" spans="1:55" x14ac:dyDescent="0.3">
      <c r="A236" s="160" t="s">
        <v>1048</v>
      </c>
      <c r="B236" s="160">
        <v>0</v>
      </c>
      <c r="C236" s="160">
        <v>0</v>
      </c>
      <c r="D236" s="160">
        <v>0</v>
      </c>
      <c r="E236" s="160">
        <v>0</v>
      </c>
      <c r="F236" s="160">
        <v>0</v>
      </c>
      <c r="G236" s="160">
        <v>0</v>
      </c>
      <c r="H236" s="160">
        <v>0</v>
      </c>
      <c r="I236" s="160">
        <v>0</v>
      </c>
      <c r="J236" s="160">
        <v>0</v>
      </c>
      <c r="K236" s="160">
        <v>0</v>
      </c>
      <c r="L236" s="160">
        <v>0</v>
      </c>
      <c r="M236" s="160">
        <v>0</v>
      </c>
      <c r="N236" s="160">
        <v>0</v>
      </c>
      <c r="O236" s="160">
        <v>0</v>
      </c>
      <c r="P236" s="160">
        <v>0</v>
      </c>
      <c r="Q236" s="160">
        <v>0</v>
      </c>
      <c r="R236" s="160">
        <v>0</v>
      </c>
      <c r="S236" s="160">
        <v>-367573</v>
      </c>
      <c r="T236" s="160">
        <v>0</v>
      </c>
      <c r="U236" s="160">
        <v>0</v>
      </c>
      <c r="V236" s="160">
        <v>-47</v>
      </c>
      <c r="W236" s="160">
        <v>0</v>
      </c>
      <c r="X236" s="160">
        <v>0</v>
      </c>
      <c r="Y236" s="160">
        <v>0</v>
      </c>
      <c r="Z236" s="160">
        <v>0</v>
      </c>
      <c r="AA236" s="160">
        <v>0</v>
      </c>
      <c r="AB236" s="160">
        <v>0</v>
      </c>
      <c r="AC236" s="160">
        <v>0</v>
      </c>
      <c r="AD236" s="160">
        <v>0</v>
      </c>
      <c r="AE236" s="160">
        <v>0</v>
      </c>
      <c r="AF236" s="160">
        <v>0</v>
      </c>
      <c r="AG236" s="160">
        <v>0</v>
      </c>
      <c r="AH236" s="160">
        <v>0</v>
      </c>
      <c r="AI236" s="160">
        <v>0</v>
      </c>
      <c r="AJ236" s="160">
        <v>0</v>
      </c>
      <c r="AK236" s="160">
        <v>0</v>
      </c>
      <c r="AL236" s="160">
        <v>0</v>
      </c>
      <c r="AM236" s="160">
        <v>554779.36</v>
      </c>
      <c r="AN236" s="160">
        <v>444174</v>
      </c>
      <c r="AO236" s="160">
        <v>303155</v>
      </c>
      <c r="AP236" s="160">
        <v>152871</v>
      </c>
      <c r="AQ236" s="160">
        <v>516322</v>
      </c>
      <c r="AR236" s="160">
        <v>397151</v>
      </c>
      <c r="AS236" s="160">
        <v>284842</v>
      </c>
      <c r="AT236" s="160">
        <v>144302</v>
      </c>
      <c r="AU236" s="160">
        <v>435257</v>
      </c>
      <c r="AV236" s="160">
        <v>332070</v>
      </c>
      <c r="AW236" s="160">
        <v>219556</v>
      </c>
      <c r="AX236" s="160">
        <v>0</v>
      </c>
      <c r="AY236" s="160">
        <v>0</v>
      </c>
      <c r="AZ236" s="160">
        <v>0</v>
      </c>
      <c r="BA236" s="160">
        <v>0</v>
      </c>
      <c r="BB236" s="160">
        <v>0</v>
      </c>
      <c r="BC236"/>
    </row>
    <row r="237" spans="1:55" x14ac:dyDescent="0.3">
      <c r="A237" s="160" t="s">
        <v>1091</v>
      </c>
      <c r="B237" s="160">
        <v>2601</v>
      </c>
      <c r="C237" s="160">
        <v>0</v>
      </c>
      <c r="D237" s="160">
        <v>0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0</v>
      </c>
      <c r="M237" s="160">
        <v>0</v>
      </c>
      <c r="N237" s="160">
        <v>0</v>
      </c>
      <c r="O237" s="160">
        <v>0</v>
      </c>
      <c r="P237" s="160">
        <v>0</v>
      </c>
      <c r="Q237" s="160">
        <v>0</v>
      </c>
      <c r="R237" s="160">
        <v>0</v>
      </c>
      <c r="S237" s="160">
        <v>0</v>
      </c>
      <c r="T237" s="160">
        <v>0</v>
      </c>
      <c r="U237" s="160">
        <v>0</v>
      </c>
      <c r="V237" s="160">
        <v>0</v>
      </c>
      <c r="W237" s="160">
        <v>0</v>
      </c>
      <c r="X237" s="160">
        <v>0</v>
      </c>
      <c r="Y237" s="160">
        <v>0</v>
      </c>
      <c r="Z237" s="160">
        <v>0</v>
      </c>
      <c r="AA237" s="160">
        <v>0</v>
      </c>
      <c r="AB237" s="160">
        <v>0</v>
      </c>
      <c r="AC237" s="160">
        <v>0</v>
      </c>
      <c r="AD237" s="160">
        <v>0</v>
      </c>
      <c r="AE237" s="160">
        <v>0</v>
      </c>
      <c r="AF237" s="160">
        <v>0</v>
      </c>
      <c r="AG237" s="160">
        <v>0</v>
      </c>
      <c r="AH237" s="160">
        <v>0</v>
      </c>
      <c r="AI237" s="160">
        <v>0</v>
      </c>
      <c r="AJ237" s="160">
        <v>0</v>
      </c>
      <c r="AK237" s="160">
        <v>0</v>
      </c>
      <c r="AL237" s="160">
        <v>0</v>
      </c>
      <c r="AM237" s="160">
        <v>0</v>
      </c>
      <c r="AN237" s="160">
        <v>0</v>
      </c>
      <c r="AO237" s="160">
        <v>0</v>
      </c>
      <c r="AP237" s="160">
        <v>0</v>
      </c>
      <c r="AQ237" s="160">
        <v>0</v>
      </c>
      <c r="AR237" s="160">
        <v>0</v>
      </c>
      <c r="AS237" s="160">
        <v>0</v>
      </c>
      <c r="AT237" s="160">
        <v>0</v>
      </c>
      <c r="AU237" s="160">
        <v>0</v>
      </c>
      <c r="AV237" s="160">
        <v>0</v>
      </c>
      <c r="AW237" s="160">
        <v>0</v>
      </c>
      <c r="AX237" s="160">
        <v>0</v>
      </c>
      <c r="AY237" s="160">
        <v>0</v>
      </c>
      <c r="AZ237" s="160">
        <v>0</v>
      </c>
      <c r="BA237" s="160">
        <v>0</v>
      </c>
      <c r="BB237" s="160">
        <v>0</v>
      </c>
      <c r="BC237"/>
    </row>
    <row r="238" spans="1:55" x14ac:dyDescent="0.3">
      <c r="A238" s="160" t="s">
        <v>1092</v>
      </c>
      <c r="B238" s="160">
        <v>0</v>
      </c>
      <c r="C238" s="160">
        <v>13372.09</v>
      </c>
      <c r="D238" s="160">
        <v>9528</v>
      </c>
      <c r="E238" s="160">
        <v>6428</v>
      </c>
      <c r="F238" s="160">
        <v>3525</v>
      </c>
      <c r="G238" s="160">
        <v>55440.78</v>
      </c>
      <c r="H238" s="160">
        <v>52234</v>
      </c>
      <c r="I238" s="160">
        <v>48607</v>
      </c>
      <c r="J238" s="160">
        <v>3408</v>
      </c>
      <c r="K238" s="160">
        <v>10473.219999999999</v>
      </c>
      <c r="L238" s="160">
        <v>10524</v>
      </c>
      <c r="M238" s="160">
        <v>6854</v>
      </c>
      <c r="N238" s="160">
        <v>3451</v>
      </c>
      <c r="O238" s="160">
        <v>-805.16</v>
      </c>
      <c r="P238" s="160">
        <v>17185</v>
      </c>
      <c r="Q238" s="160">
        <v>1738</v>
      </c>
      <c r="R238" s="160">
        <v>2993</v>
      </c>
      <c r="S238" s="160">
        <v>11609</v>
      </c>
      <c r="T238" s="160">
        <v>8621</v>
      </c>
      <c r="U238" s="160">
        <v>5168</v>
      </c>
      <c r="V238" s="160">
        <v>3066</v>
      </c>
      <c r="W238" s="160">
        <v>11317</v>
      </c>
      <c r="X238" s="160">
        <v>8594</v>
      </c>
      <c r="Y238" s="160">
        <v>5732</v>
      </c>
      <c r="Z238" s="160">
        <v>2867</v>
      </c>
      <c r="AA238" s="160">
        <v>114210</v>
      </c>
      <c r="AB238" s="160">
        <v>7629</v>
      </c>
      <c r="AC238" s="160">
        <v>5404</v>
      </c>
      <c r="AD238" s="160">
        <v>2674</v>
      </c>
      <c r="AE238" s="160">
        <v>16266</v>
      </c>
      <c r="AF238" s="160">
        <v>11679</v>
      </c>
      <c r="AG238" s="160">
        <v>7595</v>
      </c>
      <c r="AH238" s="160">
        <v>3807</v>
      </c>
      <c r="AI238" s="160">
        <v>16267.69</v>
      </c>
      <c r="AJ238" s="160">
        <v>12212</v>
      </c>
      <c r="AK238" s="160">
        <v>8141</v>
      </c>
      <c r="AL238" s="160">
        <v>4134</v>
      </c>
      <c r="AM238" s="160">
        <v>8745.51</v>
      </c>
      <c r="AN238" s="160">
        <v>66</v>
      </c>
      <c r="AO238" s="160">
        <v>-2178</v>
      </c>
      <c r="AP238" s="160">
        <v>2324</v>
      </c>
      <c r="AQ238" s="160">
        <v>-4288</v>
      </c>
      <c r="AR238" s="160">
        <v>-3861</v>
      </c>
      <c r="AS238" s="160">
        <v>-2866</v>
      </c>
      <c r="AT238" s="160">
        <v>-566</v>
      </c>
      <c r="AU238" s="160">
        <v>-462</v>
      </c>
      <c r="AV238" s="160">
        <v>-132</v>
      </c>
      <c r="AW238" s="160">
        <v>-106</v>
      </c>
      <c r="AX238" s="160">
        <v>118352</v>
      </c>
      <c r="AY238" s="160">
        <v>323558</v>
      </c>
      <c r="AZ238" s="160">
        <v>248060</v>
      </c>
      <c r="BA238" s="160">
        <v>199098</v>
      </c>
      <c r="BB238" s="160">
        <v>4207</v>
      </c>
      <c r="BC238"/>
    </row>
    <row r="239" spans="1:55" x14ac:dyDescent="0.3">
      <c r="A239" s="160" t="s">
        <v>1093</v>
      </c>
      <c r="B239" s="160">
        <v>792033</v>
      </c>
      <c r="C239" s="160">
        <v>2730997.96</v>
      </c>
      <c r="D239" s="160">
        <v>2096302</v>
      </c>
      <c r="E239" s="160">
        <v>1388739</v>
      </c>
      <c r="F239" s="160">
        <v>628882</v>
      </c>
      <c r="G239" s="160">
        <v>2020241.13</v>
      </c>
      <c r="H239" s="160">
        <v>1561791</v>
      </c>
      <c r="I239" s="160">
        <v>1097986</v>
      </c>
      <c r="J239" s="160">
        <v>593361</v>
      </c>
      <c r="K239" s="160">
        <v>1911758.38</v>
      </c>
      <c r="L239" s="160">
        <v>1418015</v>
      </c>
      <c r="M239" s="160">
        <v>981362</v>
      </c>
      <c r="N239" s="160">
        <v>499765</v>
      </c>
      <c r="O239" s="160">
        <v>1778382.62</v>
      </c>
      <c r="P239" s="160">
        <v>1448423</v>
      </c>
      <c r="Q239" s="160">
        <v>1029901</v>
      </c>
      <c r="R239" s="160">
        <v>538986</v>
      </c>
      <c r="S239" s="160">
        <v>1761930</v>
      </c>
      <c r="T239" s="160">
        <v>1666444</v>
      </c>
      <c r="U239" s="160">
        <v>1173004</v>
      </c>
      <c r="V239" s="160">
        <v>630369</v>
      </c>
      <c r="W239" s="160">
        <v>2036388</v>
      </c>
      <c r="X239" s="160">
        <v>1522259</v>
      </c>
      <c r="Y239" s="160">
        <v>1091494</v>
      </c>
      <c r="Z239" s="160">
        <v>550694</v>
      </c>
      <c r="AA239" s="160">
        <v>1966958</v>
      </c>
      <c r="AB239" s="160">
        <v>1439061</v>
      </c>
      <c r="AC239" s="160">
        <v>1002341</v>
      </c>
      <c r="AD239" s="160">
        <v>519937</v>
      </c>
      <c r="AE239" s="160">
        <v>1898223</v>
      </c>
      <c r="AF239" s="160">
        <v>1507012</v>
      </c>
      <c r="AG239" s="160">
        <v>1068278</v>
      </c>
      <c r="AH239" s="160">
        <v>577802</v>
      </c>
      <c r="AI239" s="160">
        <v>1848549.27</v>
      </c>
      <c r="AJ239" s="160">
        <v>1431656</v>
      </c>
      <c r="AK239" s="160">
        <v>1006918</v>
      </c>
      <c r="AL239" s="160">
        <v>533193</v>
      </c>
      <c r="AM239" s="160">
        <v>2008903.62</v>
      </c>
      <c r="AN239" s="160">
        <v>1597420</v>
      </c>
      <c r="AO239" s="160">
        <v>1127355</v>
      </c>
      <c r="AP239" s="160">
        <v>609637</v>
      </c>
      <c r="AQ239" s="160">
        <v>2037554</v>
      </c>
      <c r="AR239" s="160">
        <v>1588726</v>
      </c>
      <c r="AS239" s="160">
        <v>1138464</v>
      </c>
      <c r="AT239" s="160">
        <v>595707</v>
      </c>
      <c r="AU239" s="160">
        <v>1806133</v>
      </c>
      <c r="AV239" s="160">
        <v>1386775</v>
      </c>
      <c r="AW239" s="160">
        <v>953396</v>
      </c>
      <c r="AX239" s="160">
        <v>491205</v>
      </c>
      <c r="AY239" s="160">
        <v>1318092</v>
      </c>
      <c r="AZ239" s="160">
        <v>1028936</v>
      </c>
      <c r="BA239" s="160">
        <v>749280</v>
      </c>
      <c r="BB239" s="160">
        <v>305209</v>
      </c>
      <c r="BC239"/>
    </row>
    <row r="240" spans="1:55" x14ac:dyDescent="0.3">
      <c r="A240" s="160" t="s">
        <v>1094</v>
      </c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  <c r="BC240"/>
    </row>
    <row r="241" spans="1:55" x14ac:dyDescent="0.3">
      <c r="A241" s="160" t="s">
        <v>1095</v>
      </c>
      <c r="B241" s="160">
        <v>-80733</v>
      </c>
      <c r="C241" s="160">
        <v>129615.97</v>
      </c>
      <c r="D241" s="160">
        <v>103494</v>
      </c>
      <c r="E241" s="160">
        <v>75898</v>
      </c>
      <c r="F241" s="160">
        <v>78937</v>
      </c>
      <c r="G241" s="160">
        <v>-17585.66</v>
      </c>
      <c r="H241" s="160">
        <v>28276</v>
      </c>
      <c r="I241" s="160">
        <v>-33472</v>
      </c>
      <c r="J241" s="160">
        <v>-62070</v>
      </c>
      <c r="K241" s="160">
        <v>-20097.66</v>
      </c>
      <c r="L241" s="160">
        <v>-8669</v>
      </c>
      <c r="M241" s="160">
        <v>-12615</v>
      </c>
      <c r="N241" s="160">
        <v>-51313</v>
      </c>
      <c r="O241" s="160">
        <v>-7054.09</v>
      </c>
      <c r="P241" s="160">
        <v>9795</v>
      </c>
      <c r="Q241" s="160">
        <v>-40122</v>
      </c>
      <c r="R241" s="160">
        <v>-52899</v>
      </c>
      <c r="S241" s="160">
        <v>-14150</v>
      </c>
      <c r="T241" s="160">
        <v>9388</v>
      </c>
      <c r="U241" s="160">
        <v>-21670</v>
      </c>
      <c r="V241" s="160">
        <v>-60814</v>
      </c>
      <c r="W241" s="160">
        <v>-35962</v>
      </c>
      <c r="X241" s="160">
        <v>5493</v>
      </c>
      <c r="Y241" s="160">
        <v>900</v>
      </c>
      <c r="Z241" s="160">
        <v>-15010</v>
      </c>
      <c r="AA241" s="160">
        <v>15702</v>
      </c>
      <c r="AB241" s="160">
        <v>-4783</v>
      </c>
      <c r="AC241" s="160">
        <v>-15132</v>
      </c>
      <c r="AD241" s="160">
        <v>-41612</v>
      </c>
      <c r="AE241" s="160">
        <v>30632</v>
      </c>
      <c r="AF241" s="160">
        <v>38184</v>
      </c>
      <c r="AG241" s="160">
        <v>42959</v>
      </c>
      <c r="AH241" s="160">
        <v>-602</v>
      </c>
      <c r="AI241" s="160">
        <v>-5581.28</v>
      </c>
      <c r="AJ241" s="160">
        <v>1454</v>
      </c>
      <c r="AK241" s="160">
        <v>20048</v>
      </c>
      <c r="AL241" s="160">
        <v>-24040</v>
      </c>
      <c r="AM241" s="160">
        <v>19080.11</v>
      </c>
      <c r="AN241" s="160">
        <v>32548</v>
      </c>
      <c r="AO241" s="160">
        <v>24175</v>
      </c>
      <c r="AP241" s="160">
        <v>-34464</v>
      </c>
      <c r="AQ241" s="160">
        <v>4871</v>
      </c>
      <c r="AR241" s="160">
        <v>24020</v>
      </c>
      <c r="AS241" s="160">
        <v>6906</v>
      </c>
      <c r="AT241" s="160">
        <v>-40540</v>
      </c>
      <c r="AU241" s="160">
        <v>19628</v>
      </c>
      <c r="AV241" s="160">
        <v>29268</v>
      </c>
      <c r="AW241" s="160">
        <v>8083</v>
      </c>
      <c r="AX241" s="160">
        <v>0</v>
      </c>
      <c r="AY241" s="160">
        <v>0</v>
      </c>
      <c r="AZ241" s="160">
        <v>0</v>
      </c>
      <c r="BA241" s="160">
        <v>0</v>
      </c>
      <c r="BB241" s="160">
        <v>0</v>
      </c>
      <c r="BC241"/>
    </row>
    <row r="242" spans="1:55" x14ac:dyDescent="0.3">
      <c r="A242" s="160" t="s">
        <v>1096</v>
      </c>
      <c r="B242" s="160">
        <v>155075</v>
      </c>
      <c r="C242" s="160">
        <v>75273.38</v>
      </c>
      <c r="D242" s="160">
        <v>116498</v>
      </c>
      <c r="E242" s="160">
        <v>222448</v>
      </c>
      <c r="F242" s="160">
        <v>91553</v>
      </c>
      <c r="G242" s="160">
        <v>-199372.93</v>
      </c>
      <c r="H242" s="160">
        <v>-293231</v>
      </c>
      <c r="I242" s="160">
        <v>-148615</v>
      </c>
      <c r="J242" s="160">
        <v>-15986</v>
      </c>
      <c r="K242" s="160">
        <v>-165808.9</v>
      </c>
      <c r="L242" s="160">
        <v>-156298</v>
      </c>
      <c r="M242" s="160">
        <v>-9302</v>
      </c>
      <c r="N242" s="160">
        <v>141264</v>
      </c>
      <c r="O242" s="160">
        <v>-22234.59</v>
      </c>
      <c r="P242" s="160">
        <v>-134483</v>
      </c>
      <c r="Q242" s="160">
        <v>-85647</v>
      </c>
      <c r="R242" s="160">
        <v>36497</v>
      </c>
      <c r="S242" s="160">
        <v>14899</v>
      </c>
      <c r="T242" s="160">
        <v>-74609</v>
      </c>
      <c r="U242" s="160">
        <v>105764</v>
      </c>
      <c r="V242" s="160">
        <v>198623</v>
      </c>
      <c r="W242" s="160">
        <v>177834</v>
      </c>
      <c r="X242" s="160">
        <v>32824</v>
      </c>
      <c r="Y242" s="160">
        <v>215075</v>
      </c>
      <c r="Z242" s="160">
        <v>276864</v>
      </c>
      <c r="AA242" s="160">
        <v>-154841</v>
      </c>
      <c r="AB242" s="160">
        <v>-31660</v>
      </c>
      <c r="AC242" s="160">
        <v>92893</v>
      </c>
      <c r="AD242" s="160">
        <v>130652</v>
      </c>
      <c r="AE242" s="160">
        <v>-54806</v>
      </c>
      <c r="AF242" s="160">
        <v>-63455</v>
      </c>
      <c r="AG242" s="160">
        <v>123657</v>
      </c>
      <c r="AH242" s="160">
        <v>190014</v>
      </c>
      <c r="AI242" s="160">
        <v>-283371.98</v>
      </c>
      <c r="AJ242" s="160">
        <v>-235340</v>
      </c>
      <c r="AK242" s="160">
        <v>-79013</v>
      </c>
      <c r="AL242" s="160">
        <v>63825</v>
      </c>
      <c r="AM242" s="160">
        <v>-134589.95000000001</v>
      </c>
      <c r="AN242" s="160">
        <v>-624</v>
      </c>
      <c r="AO242" s="160">
        <v>117885</v>
      </c>
      <c r="AP242" s="160">
        <v>126651</v>
      </c>
      <c r="AQ242" s="160">
        <v>-51166</v>
      </c>
      <c r="AR242" s="160">
        <v>61509</v>
      </c>
      <c r="AS242" s="160">
        <v>265289</v>
      </c>
      <c r="AT242" s="160">
        <v>255107</v>
      </c>
      <c r="AU242" s="160">
        <v>215528</v>
      </c>
      <c r="AV242" s="160">
        <v>240825</v>
      </c>
      <c r="AW242" s="160">
        <v>283695</v>
      </c>
      <c r="AX242" s="160">
        <v>0</v>
      </c>
      <c r="AY242" s="160">
        <v>0</v>
      </c>
      <c r="AZ242" s="160">
        <v>0</v>
      </c>
      <c r="BA242" s="160">
        <v>0</v>
      </c>
      <c r="BB242" s="160">
        <v>0</v>
      </c>
      <c r="BC242"/>
    </row>
    <row r="243" spans="1:55" x14ac:dyDescent="0.3">
      <c r="A243" s="160" t="s">
        <v>1097</v>
      </c>
      <c r="B243" s="160">
        <v>340</v>
      </c>
      <c r="C243" s="160">
        <v>-1.33</v>
      </c>
      <c r="D243" s="160">
        <v>448</v>
      </c>
      <c r="E243" s="160">
        <v>626</v>
      </c>
      <c r="F243" s="160">
        <v>5419</v>
      </c>
      <c r="G243" s="160">
        <v>-2506.4</v>
      </c>
      <c r="H243" s="160">
        <v>-1948</v>
      </c>
      <c r="I243" s="160">
        <v>-1780</v>
      </c>
      <c r="J243" s="160">
        <v>-158</v>
      </c>
      <c r="K243" s="160">
        <v>557.45000000000005</v>
      </c>
      <c r="L243" s="160">
        <v>674</v>
      </c>
      <c r="M243" s="160">
        <v>1058</v>
      </c>
      <c r="N243" s="160">
        <v>1186</v>
      </c>
      <c r="O243" s="160">
        <v>-197.24</v>
      </c>
      <c r="P243" s="160">
        <v>-1607</v>
      </c>
      <c r="Q243" s="160">
        <v>-980</v>
      </c>
      <c r="R243" s="160">
        <v>-68</v>
      </c>
      <c r="S243" s="160">
        <v>6875</v>
      </c>
      <c r="T243" s="160">
        <v>-6775</v>
      </c>
      <c r="U243" s="160">
        <v>-11376</v>
      </c>
      <c r="V243" s="160">
        <v>-13404</v>
      </c>
      <c r="W243" s="160">
        <v>10740</v>
      </c>
      <c r="X243" s="160">
        <v>7697</v>
      </c>
      <c r="Y243" s="160">
        <v>-22548</v>
      </c>
      <c r="Z243" s="160">
        <v>-22842</v>
      </c>
      <c r="AA243" s="160">
        <v>-21572</v>
      </c>
      <c r="AB243" s="160">
        <v>-10432</v>
      </c>
      <c r="AC243" s="160">
        <v>-5964</v>
      </c>
      <c r="AD243" s="160">
        <v>-872</v>
      </c>
      <c r="AE243" s="160">
        <v>933</v>
      </c>
      <c r="AF243" s="160">
        <v>-286</v>
      </c>
      <c r="AG243" s="160">
        <v>2461</v>
      </c>
      <c r="AH243" s="160">
        <v>781</v>
      </c>
      <c r="AI243" s="160">
        <v>-1759.99</v>
      </c>
      <c r="AJ243" s="160">
        <v>-1510</v>
      </c>
      <c r="AK243" s="160">
        <v>-4306</v>
      </c>
      <c r="AL243" s="160">
        <v>-2014</v>
      </c>
      <c r="AM243" s="160">
        <v>-14905.06</v>
      </c>
      <c r="AN243" s="160">
        <v>-10758</v>
      </c>
      <c r="AO243" s="160">
        <v>-8398</v>
      </c>
      <c r="AP243" s="160">
        <v>-3445</v>
      </c>
      <c r="AQ243" s="160">
        <v>2271</v>
      </c>
      <c r="AR243" s="160">
        <v>-6126</v>
      </c>
      <c r="AS243" s="160">
        <v>6281</v>
      </c>
      <c r="AT243" s="160">
        <v>-3592</v>
      </c>
      <c r="AU243" s="160">
        <v>-8390</v>
      </c>
      <c r="AV243" s="160">
        <v>-4917</v>
      </c>
      <c r="AW243" s="160">
        <v>-2730</v>
      </c>
      <c r="AX243" s="160">
        <v>197012</v>
      </c>
      <c r="AY243" s="160">
        <v>-47114</v>
      </c>
      <c r="AZ243" s="160">
        <v>-53617</v>
      </c>
      <c r="BA243" s="160">
        <v>69950</v>
      </c>
      <c r="BB243" s="160">
        <v>127617</v>
      </c>
      <c r="BC243"/>
    </row>
    <row r="244" spans="1:55" x14ac:dyDescent="0.3">
      <c r="A244" s="160" t="s">
        <v>1098</v>
      </c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/>
    </row>
    <row r="245" spans="1:55" x14ac:dyDescent="0.3">
      <c r="A245" s="160" t="s">
        <v>1099</v>
      </c>
      <c r="B245" s="160">
        <v>209252</v>
      </c>
      <c r="C245" s="160">
        <v>-72463.7</v>
      </c>
      <c r="D245" s="160">
        <v>81694</v>
      </c>
      <c r="E245" s="160">
        <v>129894</v>
      </c>
      <c r="F245" s="160">
        <v>32259</v>
      </c>
      <c r="G245" s="160">
        <v>-75034.61</v>
      </c>
      <c r="H245" s="160">
        <v>36995</v>
      </c>
      <c r="I245" s="160">
        <v>153236</v>
      </c>
      <c r="J245" s="160">
        <v>156166</v>
      </c>
      <c r="K245" s="160">
        <v>46232.73</v>
      </c>
      <c r="L245" s="160">
        <v>136823</v>
      </c>
      <c r="M245" s="160">
        <v>207117</v>
      </c>
      <c r="N245" s="160">
        <v>194296</v>
      </c>
      <c r="O245" s="160">
        <v>55297.59</v>
      </c>
      <c r="P245" s="160">
        <v>126188</v>
      </c>
      <c r="Q245" s="160">
        <v>183221</v>
      </c>
      <c r="R245" s="160">
        <v>153845</v>
      </c>
      <c r="S245" s="160">
        <v>32421</v>
      </c>
      <c r="T245" s="160">
        <v>135740</v>
      </c>
      <c r="U245" s="160">
        <v>213694</v>
      </c>
      <c r="V245" s="160">
        <v>189867</v>
      </c>
      <c r="W245" s="160">
        <v>-29359</v>
      </c>
      <c r="X245" s="160">
        <v>64613</v>
      </c>
      <c r="Y245" s="160">
        <v>128217</v>
      </c>
      <c r="Z245" s="160">
        <v>47105</v>
      </c>
      <c r="AA245" s="160">
        <v>-78061</v>
      </c>
      <c r="AB245" s="160">
        <v>13745</v>
      </c>
      <c r="AC245" s="160">
        <v>85584</v>
      </c>
      <c r="AD245" s="160">
        <v>63810</v>
      </c>
      <c r="AE245" s="160">
        <v>-104834</v>
      </c>
      <c r="AF245" s="160">
        <v>-22520</v>
      </c>
      <c r="AG245" s="160">
        <v>14159</v>
      </c>
      <c r="AH245" s="160">
        <v>-7734</v>
      </c>
      <c r="AI245" s="160">
        <v>13069.07</v>
      </c>
      <c r="AJ245" s="160">
        <v>64480</v>
      </c>
      <c r="AK245" s="160">
        <v>98128</v>
      </c>
      <c r="AL245" s="160">
        <v>52146</v>
      </c>
      <c r="AM245" s="160">
        <v>111790.58</v>
      </c>
      <c r="AN245" s="160">
        <v>127878</v>
      </c>
      <c r="AO245" s="160">
        <v>112777</v>
      </c>
      <c r="AP245" s="160">
        <v>101874</v>
      </c>
      <c r="AQ245" s="160">
        <v>49329</v>
      </c>
      <c r="AR245" s="160">
        <v>69257</v>
      </c>
      <c r="AS245" s="160">
        <v>70448</v>
      </c>
      <c r="AT245" s="160">
        <v>48588</v>
      </c>
      <c r="AU245" s="160">
        <v>100834</v>
      </c>
      <c r="AV245" s="160">
        <v>99411</v>
      </c>
      <c r="AW245" s="160">
        <v>73486</v>
      </c>
      <c r="AX245" s="160">
        <v>0</v>
      </c>
      <c r="AY245" s="160">
        <v>0</v>
      </c>
      <c r="AZ245" s="160">
        <v>0</v>
      </c>
      <c r="BA245" s="160">
        <v>0</v>
      </c>
      <c r="BB245" s="160">
        <v>0</v>
      </c>
      <c r="BC245"/>
    </row>
    <row r="246" spans="1:55" x14ac:dyDescent="0.3">
      <c r="A246" s="160" t="s">
        <v>1100</v>
      </c>
      <c r="B246" s="160">
        <v>653</v>
      </c>
      <c r="C246" s="160">
        <v>0</v>
      </c>
      <c r="D246" s="160">
        <v>0</v>
      </c>
      <c r="E246" s="160">
        <v>0</v>
      </c>
      <c r="F246" s="160">
        <v>0</v>
      </c>
      <c r="G246" s="160">
        <v>0</v>
      </c>
      <c r="H246" s="160">
        <v>0</v>
      </c>
      <c r="I246" s="160">
        <v>0</v>
      </c>
      <c r="J246" s="160">
        <v>0</v>
      </c>
      <c r="K246" s="160">
        <v>0</v>
      </c>
      <c r="L246" s="160">
        <v>0</v>
      </c>
      <c r="M246" s="160">
        <v>0</v>
      </c>
      <c r="N246" s="160">
        <v>0</v>
      </c>
      <c r="O246" s="160">
        <v>0</v>
      </c>
      <c r="P246" s="160">
        <v>0</v>
      </c>
      <c r="Q246" s="160">
        <v>0</v>
      </c>
      <c r="R246" s="160">
        <v>0</v>
      </c>
      <c r="S246" s="160">
        <v>0</v>
      </c>
      <c r="T246" s="160">
        <v>0</v>
      </c>
      <c r="U246" s="160">
        <v>0</v>
      </c>
      <c r="V246" s="160">
        <v>0</v>
      </c>
      <c r="W246" s="160">
        <v>0</v>
      </c>
      <c r="X246" s="160">
        <v>0</v>
      </c>
      <c r="Y246" s="160">
        <v>0</v>
      </c>
      <c r="Z246" s="160">
        <v>0</v>
      </c>
      <c r="AA246" s="160">
        <v>0</v>
      </c>
      <c r="AB246" s="160">
        <v>0</v>
      </c>
      <c r="AC246" s="160">
        <v>0</v>
      </c>
      <c r="AD246" s="160">
        <v>0</v>
      </c>
      <c r="AE246" s="160">
        <v>0</v>
      </c>
      <c r="AF246" s="160">
        <v>0</v>
      </c>
      <c r="AG246" s="160">
        <v>0</v>
      </c>
      <c r="AH246" s="160">
        <v>0</v>
      </c>
      <c r="AI246" s="160">
        <v>0</v>
      </c>
      <c r="AJ246" s="160">
        <v>0</v>
      </c>
      <c r="AK246" s="160">
        <v>0</v>
      </c>
      <c r="AL246" s="160">
        <v>0</v>
      </c>
      <c r="AM246" s="160">
        <v>0</v>
      </c>
      <c r="AN246" s="160">
        <v>0</v>
      </c>
      <c r="AO246" s="160">
        <v>0</v>
      </c>
      <c r="AP246" s="160">
        <v>0</v>
      </c>
      <c r="AQ246" s="160">
        <v>0</v>
      </c>
      <c r="AR246" s="160">
        <v>0</v>
      </c>
      <c r="AS246" s="160">
        <v>0</v>
      </c>
      <c r="AT246" s="160">
        <v>0</v>
      </c>
      <c r="AU246" s="160">
        <v>0</v>
      </c>
      <c r="AV246" s="160">
        <v>0</v>
      </c>
      <c r="AW246" s="160">
        <v>0</v>
      </c>
      <c r="AX246" s="160">
        <v>0</v>
      </c>
      <c r="AY246" s="160">
        <v>0</v>
      </c>
      <c r="AZ246" s="160">
        <v>0</v>
      </c>
      <c r="BA246" s="160">
        <v>0</v>
      </c>
      <c r="BB246" s="160">
        <v>0</v>
      </c>
      <c r="BC246"/>
    </row>
    <row r="247" spans="1:55" x14ac:dyDescent="0.3">
      <c r="A247" s="160" t="s">
        <v>1101</v>
      </c>
      <c r="B247" s="160">
        <v>53</v>
      </c>
      <c r="C247" s="160">
        <v>1002.16</v>
      </c>
      <c r="D247" s="160">
        <v>1051</v>
      </c>
      <c r="E247" s="160">
        <v>970</v>
      </c>
      <c r="F247" s="160">
        <v>759</v>
      </c>
      <c r="G247" s="160">
        <v>-1883.66</v>
      </c>
      <c r="H247" s="160">
        <v>2555</v>
      </c>
      <c r="I247" s="160">
        <v>1161</v>
      </c>
      <c r="J247" s="160">
        <v>757</v>
      </c>
      <c r="K247" s="160">
        <v>-580.36</v>
      </c>
      <c r="L247" s="160">
        <v>-1337</v>
      </c>
      <c r="M247" s="160">
        <v>-1745</v>
      </c>
      <c r="N247" s="160">
        <v>-2045</v>
      </c>
      <c r="O247" s="160">
        <v>-27738.39</v>
      </c>
      <c r="P247" s="160">
        <v>-37002</v>
      </c>
      <c r="Q247" s="160">
        <v>-26750</v>
      </c>
      <c r="R247" s="160">
        <v>-779</v>
      </c>
      <c r="S247" s="160">
        <v>-27070</v>
      </c>
      <c r="T247" s="160">
        <v>-71103</v>
      </c>
      <c r="U247" s="160">
        <v>-36102</v>
      </c>
      <c r="V247" s="160">
        <v>-62764</v>
      </c>
      <c r="W247" s="160">
        <v>-9084</v>
      </c>
      <c r="X247" s="160">
        <v>-73857</v>
      </c>
      <c r="Y247" s="160">
        <v>960</v>
      </c>
      <c r="Z247" s="160">
        <v>-54756</v>
      </c>
      <c r="AA247" s="160">
        <v>-48173</v>
      </c>
      <c r="AB247" s="160">
        <v>-31843</v>
      </c>
      <c r="AC247" s="160">
        <v>-14871</v>
      </c>
      <c r="AD247" s="160">
        <v>-35685</v>
      </c>
      <c r="AE247" s="160">
        <v>59162</v>
      </c>
      <c r="AF247" s="160">
        <v>12113</v>
      </c>
      <c r="AG247" s="160">
        <v>36541</v>
      </c>
      <c r="AH247" s="160">
        <v>10201</v>
      </c>
      <c r="AI247" s="160">
        <v>26160.51</v>
      </c>
      <c r="AJ247" s="160">
        <v>-9507</v>
      </c>
      <c r="AK247" s="160">
        <v>19106</v>
      </c>
      <c r="AL247" s="160">
        <v>23071</v>
      </c>
      <c r="AM247" s="160">
        <v>7659.63</v>
      </c>
      <c r="AN247" s="160">
        <v>-11734</v>
      </c>
      <c r="AO247" s="160">
        <v>25244</v>
      </c>
      <c r="AP247" s="160">
        <v>21549</v>
      </c>
      <c r="AQ247" s="160">
        <v>20604</v>
      </c>
      <c r="AR247" s="160">
        <v>-15999</v>
      </c>
      <c r="AS247" s="160">
        <v>25053</v>
      </c>
      <c r="AT247" s="160">
        <v>6221</v>
      </c>
      <c r="AU247" s="160">
        <v>74854</v>
      </c>
      <c r="AV247" s="160">
        <v>28322</v>
      </c>
      <c r="AW247" s="160">
        <v>45292</v>
      </c>
      <c r="AX247" s="160">
        <v>62228</v>
      </c>
      <c r="AY247" s="160">
        <v>18484</v>
      </c>
      <c r="AZ247" s="160">
        <v>123556</v>
      </c>
      <c r="BA247" s="160">
        <v>31246</v>
      </c>
      <c r="BB247" s="160">
        <v>172246</v>
      </c>
      <c r="BC247"/>
    </row>
    <row r="248" spans="1:55" x14ac:dyDescent="0.3">
      <c r="A248" s="160" t="s">
        <v>1102</v>
      </c>
      <c r="B248" s="160">
        <v>1076673</v>
      </c>
      <c r="C248" s="160">
        <v>2864424.46</v>
      </c>
      <c r="D248" s="160">
        <v>2399487</v>
      </c>
      <c r="E248" s="160">
        <v>1818575</v>
      </c>
      <c r="F248" s="160">
        <v>837809</v>
      </c>
      <c r="G248" s="160">
        <v>1723857.87</v>
      </c>
      <c r="H248" s="160">
        <v>1334438</v>
      </c>
      <c r="I248" s="160">
        <v>1068516</v>
      </c>
      <c r="J248" s="160">
        <v>672070</v>
      </c>
      <c r="K248" s="160">
        <v>1772061.63</v>
      </c>
      <c r="L248" s="160">
        <v>1389208</v>
      </c>
      <c r="M248" s="160">
        <v>1165875</v>
      </c>
      <c r="N248" s="160">
        <v>783153</v>
      </c>
      <c r="O248" s="160">
        <v>1776455.89</v>
      </c>
      <c r="P248" s="160">
        <v>1411314</v>
      </c>
      <c r="Q248" s="160">
        <v>1059623</v>
      </c>
      <c r="R248" s="160">
        <v>675582</v>
      </c>
      <c r="S248" s="160">
        <v>1774905</v>
      </c>
      <c r="T248" s="160">
        <v>1659085</v>
      </c>
      <c r="U248" s="160">
        <v>1423314</v>
      </c>
      <c r="V248" s="160">
        <v>881877</v>
      </c>
      <c r="W248" s="160">
        <v>2150557</v>
      </c>
      <c r="X248" s="160">
        <v>1559029</v>
      </c>
      <c r="Y248" s="160">
        <v>1414098</v>
      </c>
      <c r="Z248" s="160">
        <v>782055</v>
      </c>
      <c r="AA248" s="160">
        <v>1680013</v>
      </c>
      <c r="AB248" s="160">
        <v>1374088</v>
      </c>
      <c r="AC248" s="160">
        <v>1144851</v>
      </c>
      <c r="AD248" s="160">
        <v>636230</v>
      </c>
      <c r="AE248" s="160">
        <v>1829310</v>
      </c>
      <c r="AF248" s="160">
        <v>1471048</v>
      </c>
      <c r="AG248" s="160">
        <v>1288055</v>
      </c>
      <c r="AH248" s="160">
        <v>770462</v>
      </c>
      <c r="AI248" s="160">
        <v>1597065.61</v>
      </c>
      <c r="AJ248" s="160">
        <v>1251233</v>
      </c>
      <c r="AK248" s="160">
        <v>1060881</v>
      </c>
      <c r="AL248" s="160">
        <v>646181</v>
      </c>
      <c r="AM248" s="160">
        <v>1997938.92</v>
      </c>
      <c r="AN248" s="160">
        <v>1734730</v>
      </c>
      <c r="AO248" s="160">
        <v>1399038</v>
      </c>
      <c r="AP248" s="160">
        <v>821802</v>
      </c>
      <c r="AQ248" s="160">
        <v>2063463</v>
      </c>
      <c r="AR248" s="160">
        <v>1721387</v>
      </c>
      <c r="AS248" s="160">
        <v>1512441</v>
      </c>
      <c r="AT248" s="160">
        <v>861491</v>
      </c>
      <c r="AU248" s="160">
        <v>2208587</v>
      </c>
      <c r="AV248" s="160">
        <v>1779684</v>
      </c>
      <c r="AW248" s="160">
        <v>1361222</v>
      </c>
      <c r="AX248" s="160">
        <v>750445</v>
      </c>
      <c r="AY248" s="160">
        <v>1289462</v>
      </c>
      <c r="AZ248" s="160">
        <v>1098875</v>
      </c>
      <c r="BA248" s="160">
        <v>850476</v>
      </c>
      <c r="BB248" s="160">
        <v>605072</v>
      </c>
      <c r="BC248"/>
    </row>
    <row r="249" spans="1:55" x14ac:dyDescent="0.3">
      <c r="A249" s="160" t="s">
        <v>833</v>
      </c>
      <c r="B249" s="160">
        <v>0</v>
      </c>
      <c r="C249" s="160">
        <v>0</v>
      </c>
      <c r="D249" s="160">
        <v>0</v>
      </c>
      <c r="E249" s="160">
        <v>0</v>
      </c>
      <c r="F249" s="160">
        <v>0</v>
      </c>
      <c r="G249" s="160">
        <v>0</v>
      </c>
      <c r="H249" s="160">
        <v>0</v>
      </c>
      <c r="I249" s="160">
        <v>0</v>
      </c>
      <c r="J249" s="160">
        <v>0</v>
      </c>
      <c r="K249" s="160">
        <v>0</v>
      </c>
      <c r="L249" s="160">
        <v>-297</v>
      </c>
      <c r="M249" s="160">
        <v>0</v>
      </c>
      <c r="N249" s="160">
        <v>0</v>
      </c>
      <c r="O249" s="160">
        <v>0</v>
      </c>
      <c r="P249" s="160">
        <v>0</v>
      </c>
      <c r="Q249" s="160">
        <v>0</v>
      </c>
      <c r="R249" s="160">
        <v>0</v>
      </c>
      <c r="S249" s="160">
        <v>-609</v>
      </c>
      <c r="T249" s="160">
        <v>-408</v>
      </c>
      <c r="U249" s="160">
        <v>0</v>
      </c>
      <c r="V249" s="160">
        <v>0</v>
      </c>
      <c r="W249" s="160">
        <v>-831</v>
      </c>
      <c r="X249" s="160">
        <v>-563</v>
      </c>
      <c r="Y249" s="160">
        <v>-563</v>
      </c>
      <c r="Z249" s="160">
        <v>-1</v>
      </c>
      <c r="AA249" s="160">
        <v>-800</v>
      </c>
      <c r="AB249" s="160">
        <v>0</v>
      </c>
      <c r="AC249" s="160">
        <v>-453</v>
      </c>
      <c r="AD249" s="160">
        <v>0</v>
      </c>
      <c r="AE249" s="160">
        <v>-918</v>
      </c>
      <c r="AF249" s="160">
        <v>0</v>
      </c>
      <c r="AG249" s="160">
        <v>0</v>
      </c>
      <c r="AH249" s="160">
        <v>0</v>
      </c>
      <c r="AI249" s="160">
        <v>-1283.02</v>
      </c>
      <c r="AJ249" s="160">
        <v>-750</v>
      </c>
      <c r="AK249" s="160">
        <v>-750</v>
      </c>
      <c r="AL249" s="160">
        <v>0</v>
      </c>
      <c r="AM249" s="160">
        <v>-6585.33</v>
      </c>
      <c r="AN249" s="160">
        <v>0</v>
      </c>
      <c r="AO249" s="160">
        <v>0</v>
      </c>
      <c r="AP249" s="160">
        <v>0</v>
      </c>
      <c r="AQ249" s="160">
        <v>0</v>
      </c>
      <c r="AR249" s="160">
        <v>0</v>
      </c>
      <c r="AS249" s="160">
        <v>0</v>
      </c>
      <c r="AT249" s="160">
        <v>0</v>
      </c>
      <c r="AU249" s="160">
        <v>0</v>
      </c>
      <c r="AV249" s="160">
        <v>0</v>
      </c>
      <c r="AW249" s="160">
        <v>0</v>
      </c>
      <c r="AX249" s="160">
        <v>0</v>
      </c>
      <c r="AY249" s="160">
        <v>0</v>
      </c>
      <c r="AZ249" s="160">
        <v>0</v>
      </c>
      <c r="BA249" s="160">
        <v>0</v>
      </c>
      <c r="BB249" s="160">
        <v>0</v>
      </c>
      <c r="BC249"/>
    </row>
    <row r="250" spans="1:55" x14ac:dyDescent="0.3">
      <c r="A250" s="160" t="s">
        <v>1142</v>
      </c>
      <c r="B250" s="160">
        <v>0</v>
      </c>
      <c r="C250" s="160">
        <v>0</v>
      </c>
      <c r="D250" s="160">
        <v>0</v>
      </c>
      <c r="E250" s="160">
        <v>0</v>
      </c>
      <c r="F250" s="160">
        <v>0</v>
      </c>
      <c r="G250" s="160">
        <v>0</v>
      </c>
      <c r="H250" s="160">
        <v>0</v>
      </c>
      <c r="I250" s="160">
        <v>0</v>
      </c>
      <c r="J250" s="160">
        <v>0</v>
      </c>
      <c r="K250" s="160">
        <v>0</v>
      </c>
      <c r="L250" s="160">
        <v>29085</v>
      </c>
      <c r="M250" s="160">
        <v>0</v>
      </c>
      <c r="N250" s="160">
        <v>0</v>
      </c>
      <c r="O250" s="160">
        <v>0</v>
      </c>
      <c r="P250" s="160">
        <v>0</v>
      </c>
      <c r="Q250" s="160">
        <v>0</v>
      </c>
      <c r="R250" s="160">
        <v>0</v>
      </c>
      <c r="S250" s="160">
        <v>20080</v>
      </c>
      <c r="T250" s="160">
        <v>0</v>
      </c>
      <c r="U250" s="160">
        <v>0</v>
      </c>
      <c r="V250" s="160">
        <v>5304</v>
      </c>
      <c r="W250" s="160">
        <v>25523</v>
      </c>
      <c r="X250" s="160">
        <v>18761</v>
      </c>
      <c r="Y250" s="160">
        <v>13533</v>
      </c>
      <c r="Z250" s="160">
        <v>8309</v>
      </c>
      <c r="AA250" s="160">
        <v>32853</v>
      </c>
      <c r="AB250" s="160">
        <v>0</v>
      </c>
      <c r="AC250" s="160">
        <v>14385</v>
      </c>
      <c r="AD250" s="160">
        <v>8093</v>
      </c>
      <c r="AE250" s="160">
        <v>23878</v>
      </c>
      <c r="AF250" s="160">
        <v>0</v>
      </c>
      <c r="AG250" s="160">
        <v>0</v>
      </c>
      <c r="AH250" s="160">
        <v>0</v>
      </c>
      <c r="AI250" s="160">
        <v>15795.44</v>
      </c>
      <c r="AJ250" s="160">
        <v>0</v>
      </c>
      <c r="AK250" s="160">
        <v>0</v>
      </c>
      <c r="AL250" s="160">
        <v>0</v>
      </c>
      <c r="AM250" s="160">
        <v>0</v>
      </c>
      <c r="AN250" s="160">
        <v>0</v>
      </c>
      <c r="AO250" s="160">
        <v>0</v>
      </c>
      <c r="AP250" s="160">
        <v>0</v>
      </c>
      <c r="AQ250" s="160">
        <v>0</v>
      </c>
      <c r="AR250" s="160">
        <v>0</v>
      </c>
      <c r="AS250" s="160">
        <v>0</v>
      </c>
      <c r="AT250" s="160">
        <v>0</v>
      </c>
      <c r="AU250" s="160">
        <v>0</v>
      </c>
      <c r="AV250" s="160">
        <v>0</v>
      </c>
      <c r="AW250" s="160">
        <v>0</v>
      </c>
      <c r="AX250" s="160">
        <v>0</v>
      </c>
      <c r="AY250" s="160">
        <v>0</v>
      </c>
      <c r="AZ250" s="160">
        <v>0</v>
      </c>
      <c r="BA250" s="160">
        <v>0</v>
      </c>
      <c r="BB250" s="160">
        <v>0</v>
      </c>
      <c r="BC250"/>
    </row>
    <row r="251" spans="1:55" x14ac:dyDescent="0.3">
      <c r="A251" s="160" t="s">
        <v>863</v>
      </c>
      <c r="B251" s="160">
        <v>0</v>
      </c>
      <c r="C251" s="160">
        <v>0</v>
      </c>
      <c r="D251" s="160">
        <v>0</v>
      </c>
      <c r="E251" s="160">
        <v>0</v>
      </c>
      <c r="F251" s="160">
        <v>0</v>
      </c>
      <c r="G251" s="160">
        <v>0</v>
      </c>
      <c r="H251" s="160">
        <v>0</v>
      </c>
      <c r="I251" s="160">
        <v>0</v>
      </c>
      <c r="J251" s="160">
        <v>0</v>
      </c>
      <c r="K251" s="160">
        <v>0</v>
      </c>
      <c r="L251" s="160">
        <v>-31</v>
      </c>
      <c r="M251" s="160">
        <v>-31</v>
      </c>
      <c r="N251" s="160">
        <v>0</v>
      </c>
      <c r="O251" s="160">
        <v>0</v>
      </c>
      <c r="P251" s="160">
        <v>0</v>
      </c>
      <c r="Q251" s="160">
        <v>0</v>
      </c>
      <c r="R251" s="160">
        <v>0</v>
      </c>
      <c r="S251" s="160">
        <v>0</v>
      </c>
      <c r="T251" s="160">
        <v>0</v>
      </c>
      <c r="U251" s="160">
        <v>0</v>
      </c>
      <c r="V251" s="160">
        <v>0</v>
      </c>
      <c r="W251" s="160">
        <v>0</v>
      </c>
      <c r="X251" s="160">
        <v>0</v>
      </c>
      <c r="Y251" s="160">
        <v>0</v>
      </c>
      <c r="Z251" s="160">
        <v>0</v>
      </c>
      <c r="AA251" s="160">
        <v>0</v>
      </c>
      <c r="AB251" s="160">
        <v>0</v>
      </c>
      <c r="AC251" s="160">
        <v>0</v>
      </c>
      <c r="AD251" s="160">
        <v>0</v>
      </c>
      <c r="AE251" s="160">
        <v>0</v>
      </c>
      <c r="AF251" s="160">
        <v>0</v>
      </c>
      <c r="AG251" s="160">
        <v>0</v>
      </c>
      <c r="AH251" s="160">
        <v>0</v>
      </c>
      <c r="AI251" s="160">
        <v>0</v>
      </c>
      <c r="AJ251" s="160">
        <v>0</v>
      </c>
      <c r="AK251" s="160">
        <v>0</v>
      </c>
      <c r="AL251" s="160">
        <v>0</v>
      </c>
      <c r="AM251" s="160">
        <v>0</v>
      </c>
      <c r="AN251" s="160">
        <v>0</v>
      </c>
      <c r="AO251" s="160">
        <v>0</v>
      </c>
      <c r="AP251" s="160">
        <v>0</v>
      </c>
      <c r="AQ251" s="160">
        <v>0</v>
      </c>
      <c r="AR251" s="160">
        <v>0</v>
      </c>
      <c r="AS251" s="160">
        <v>0</v>
      </c>
      <c r="AT251" s="160">
        <v>0</v>
      </c>
      <c r="AU251" s="160">
        <v>0</v>
      </c>
      <c r="AV251" s="160">
        <v>0</v>
      </c>
      <c r="AW251" s="160">
        <v>0</v>
      </c>
      <c r="AX251" s="160">
        <v>0</v>
      </c>
      <c r="AY251" s="160">
        <v>0</v>
      </c>
      <c r="AZ251" s="160">
        <v>0</v>
      </c>
      <c r="BA251" s="160">
        <v>0</v>
      </c>
      <c r="BB251" s="160">
        <v>0</v>
      </c>
      <c r="BC251"/>
    </row>
    <row r="252" spans="1:55" x14ac:dyDescent="0.3">
      <c r="A252" s="160" t="s">
        <v>1103</v>
      </c>
      <c r="B252" s="160">
        <v>-1401</v>
      </c>
      <c r="C252" s="160">
        <v>-290383.8</v>
      </c>
      <c r="D252" s="160">
        <v>-288736</v>
      </c>
      <c r="E252" s="160">
        <v>-99082</v>
      </c>
      <c r="F252" s="160">
        <v>-1007</v>
      </c>
      <c r="G252" s="160">
        <v>-255874.61</v>
      </c>
      <c r="H252" s="160">
        <v>-254867</v>
      </c>
      <c r="I252" s="160">
        <v>-111925</v>
      </c>
      <c r="J252" s="160">
        <v>-514</v>
      </c>
      <c r="K252" s="160">
        <v>-225027.76</v>
      </c>
      <c r="L252" s="160">
        <v>-224487</v>
      </c>
      <c r="M252" s="160">
        <v>-93834</v>
      </c>
      <c r="N252" s="160">
        <v>-223</v>
      </c>
      <c r="O252" s="160">
        <v>-310851.98</v>
      </c>
      <c r="P252" s="160">
        <v>-309312</v>
      </c>
      <c r="Q252" s="160">
        <v>-138338</v>
      </c>
      <c r="R252" s="160">
        <v>-50</v>
      </c>
      <c r="S252" s="160">
        <v>0</v>
      </c>
      <c r="T252" s="160">
        <v>-367345</v>
      </c>
      <c r="U252" s="160">
        <v>-161177</v>
      </c>
      <c r="V252" s="160">
        <v>0</v>
      </c>
      <c r="W252" s="160">
        <v>-267455</v>
      </c>
      <c r="X252" s="160">
        <v>-267218</v>
      </c>
      <c r="Y252" s="160">
        <v>-85871</v>
      </c>
      <c r="Z252" s="160">
        <v>-86</v>
      </c>
      <c r="AA252" s="160">
        <v>-293532</v>
      </c>
      <c r="AB252" s="160">
        <v>-293288</v>
      </c>
      <c r="AC252" s="160">
        <v>-150212</v>
      </c>
      <c r="AD252" s="160">
        <v>-174</v>
      </c>
      <c r="AE252" s="160">
        <v>-367666</v>
      </c>
      <c r="AF252" s="160">
        <v>-365522</v>
      </c>
      <c r="AG252" s="160">
        <v>-184571</v>
      </c>
      <c r="AH252" s="160">
        <v>-210</v>
      </c>
      <c r="AI252" s="160">
        <v>-465646.28</v>
      </c>
      <c r="AJ252" s="160">
        <v>-463947</v>
      </c>
      <c r="AK252" s="160">
        <v>-261516</v>
      </c>
      <c r="AL252" s="160">
        <v>-109</v>
      </c>
      <c r="AM252" s="160">
        <v>-530689.57999999996</v>
      </c>
      <c r="AN252" s="160">
        <v>-529428</v>
      </c>
      <c r="AO252" s="160">
        <v>-237163</v>
      </c>
      <c r="AP252" s="160">
        <v>-141</v>
      </c>
      <c r="AQ252" s="160">
        <v>-517532</v>
      </c>
      <c r="AR252" s="160">
        <v>-516303</v>
      </c>
      <c r="AS252" s="160">
        <v>-238135</v>
      </c>
      <c r="AT252" s="160">
        <v>-96</v>
      </c>
      <c r="AU252" s="160">
        <v>-315980</v>
      </c>
      <c r="AV252" s="160">
        <v>-315470</v>
      </c>
      <c r="AW252" s="160">
        <v>-117969</v>
      </c>
      <c r="AX252" s="160">
        <v>-70</v>
      </c>
      <c r="AY252" s="160">
        <v>-316523</v>
      </c>
      <c r="AZ252" s="160">
        <v>-316047</v>
      </c>
      <c r="BA252" s="160">
        <v>0</v>
      </c>
      <c r="BB252" s="160">
        <v>0</v>
      </c>
      <c r="BC252"/>
    </row>
    <row r="253" spans="1:55" x14ac:dyDescent="0.3">
      <c r="A253" s="160" t="s">
        <v>1104</v>
      </c>
      <c r="B253" s="160">
        <v>1075272</v>
      </c>
      <c r="C253" s="160">
        <v>2574040.66</v>
      </c>
      <c r="D253" s="160">
        <v>2110751</v>
      </c>
      <c r="E253" s="160">
        <v>1719493</v>
      </c>
      <c r="F253" s="160">
        <v>836802</v>
      </c>
      <c r="G253" s="160">
        <v>1467983.26</v>
      </c>
      <c r="H253" s="160">
        <v>1079571</v>
      </c>
      <c r="I253" s="160">
        <v>956591</v>
      </c>
      <c r="J253" s="160">
        <v>671556</v>
      </c>
      <c r="K253" s="160">
        <v>1547033.87</v>
      </c>
      <c r="L253" s="160">
        <v>1193478</v>
      </c>
      <c r="M253" s="160">
        <v>1072010</v>
      </c>
      <c r="N253" s="160">
        <v>782930</v>
      </c>
      <c r="O253" s="160">
        <v>1465603.91</v>
      </c>
      <c r="P253" s="160">
        <v>1102002</v>
      </c>
      <c r="Q253" s="160">
        <v>921285</v>
      </c>
      <c r="R253" s="160">
        <v>675532</v>
      </c>
      <c r="S253" s="160">
        <v>1794376</v>
      </c>
      <c r="T253" s="160">
        <v>1291332</v>
      </c>
      <c r="U253" s="160">
        <v>1262137</v>
      </c>
      <c r="V253" s="160">
        <v>887181</v>
      </c>
      <c r="W253" s="160">
        <v>1907794</v>
      </c>
      <c r="X253" s="160">
        <v>1310009</v>
      </c>
      <c r="Y253" s="160">
        <v>1341197</v>
      </c>
      <c r="Z253" s="160">
        <v>790277</v>
      </c>
      <c r="AA253" s="160">
        <v>1418534</v>
      </c>
      <c r="AB253" s="160">
        <v>1080800</v>
      </c>
      <c r="AC253" s="160">
        <v>1008571</v>
      </c>
      <c r="AD253" s="160">
        <v>644149</v>
      </c>
      <c r="AE253" s="160">
        <v>1484604</v>
      </c>
      <c r="AF253" s="160">
        <v>1105526</v>
      </c>
      <c r="AG253" s="160">
        <v>1103484</v>
      </c>
      <c r="AH253" s="160">
        <v>770252</v>
      </c>
      <c r="AI253" s="160">
        <v>1145931.75</v>
      </c>
      <c r="AJ253" s="160">
        <v>786536</v>
      </c>
      <c r="AK253" s="160">
        <v>798615</v>
      </c>
      <c r="AL253" s="160">
        <v>646072</v>
      </c>
      <c r="AM253" s="160">
        <v>1460664.01</v>
      </c>
      <c r="AN253" s="160">
        <v>1205302</v>
      </c>
      <c r="AO253" s="160">
        <v>1161875</v>
      </c>
      <c r="AP253" s="160">
        <v>821661</v>
      </c>
      <c r="AQ253" s="160">
        <v>1545931</v>
      </c>
      <c r="AR253" s="160">
        <v>1205084</v>
      </c>
      <c r="AS253" s="160">
        <v>1274306</v>
      </c>
      <c r="AT253" s="160">
        <v>861395</v>
      </c>
      <c r="AU253" s="160">
        <v>1892607</v>
      </c>
      <c r="AV253" s="160">
        <v>1464214</v>
      </c>
      <c r="AW253" s="160">
        <v>1243253</v>
      </c>
      <c r="AX253" s="160">
        <v>750375</v>
      </c>
      <c r="AY253" s="160">
        <v>972939</v>
      </c>
      <c r="AZ253" s="160">
        <v>782828</v>
      </c>
      <c r="BA253" s="160">
        <v>850476</v>
      </c>
      <c r="BB253" s="160">
        <v>605072</v>
      </c>
      <c r="BC253"/>
    </row>
    <row r="254" spans="1:55" x14ac:dyDescent="0.3">
      <c r="A254" s="160" t="s">
        <v>1105</v>
      </c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  <c r="BC254"/>
    </row>
    <row r="255" spans="1:55" x14ac:dyDescent="0.3">
      <c r="A255" s="160" t="s">
        <v>1107</v>
      </c>
      <c r="B255" s="160">
        <v>1500</v>
      </c>
      <c r="C255" s="160">
        <v>0</v>
      </c>
      <c r="D255" s="160">
        <v>0</v>
      </c>
      <c r="E255" s="160">
        <v>0</v>
      </c>
      <c r="F255" s="160">
        <v>0</v>
      </c>
      <c r="G255" s="160">
        <v>0</v>
      </c>
      <c r="H255" s="160">
        <v>0</v>
      </c>
      <c r="I255" s="160">
        <v>0</v>
      </c>
      <c r="J255" s="160">
        <v>0</v>
      </c>
      <c r="K255" s="160">
        <v>23947.58</v>
      </c>
      <c r="L255" s="160">
        <v>0</v>
      </c>
      <c r="M255" s="160">
        <v>23948</v>
      </c>
      <c r="N255" s="160">
        <v>0</v>
      </c>
      <c r="O255" s="160">
        <v>0</v>
      </c>
      <c r="P255" s="160">
        <v>0</v>
      </c>
      <c r="Q255" s="160">
        <v>0</v>
      </c>
      <c r="R255" s="160">
        <v>0</v>
      </c>
      <c r="S255" s="160">
        <v>0</v>
      </c>
      <c r="T255" s="160">
        <v>0</v>
      </c>
      <c r="U255" s="160">
        <v>0</v>
      </c>
      <c r="V255" s="160">
        <v>0</v>
      </c>
      <c r="W255" s="160">
        <v>0</v>
      </c>
      <c r="X255" s="160">
        <v>0</v>
      </c>
      <c r="Y255" s="160">
        <v>0</v>
      </c>
      <c r="Z255" s="160">
        <v>0</v>
      </c>
      <c r="AA255" s="160">
        <v>0</v>
      </c>
      <c r="AB255" s="160">
        <v>0</v>
      </c>
      <c r="AC255" s="160">
        <v>0</v>
      </c>
      <c r="AD255" s="160">
        <v>0</v>
      </c>
      <c r="AE255" s="160">
        <v>0</v>
      </c>
      <c r="AF255" s="160">
        <v>0</v>
      </c>
      <c r="AG255" s="160">
        <v>0</v>
      </c>
      <c r="AH255" s="160">
        <v>0</v>
      </c>
      <c r="AI255" s="160">
        <v>0</v>
      </c>
      <c r="AJ255" s="160">
        <v>0</v>
      </c>
      <c r="AK255" s="160">
        <v>0</v>
      </c>
      <c r="AL255" s="160">
        <v>0</v>
      </c>
      <c r="AM255" s="160">
        <v>0</v>
      </c>
      <c r="AN255" s="160">
        <v>0</v>
      </c>
      <c r="AO255" s="160">
        <v>0</v>
      </c>
      <c r="AP255" s="160">
        <v>0</v>
      </c>
      <c r="AQ255" s="160">
        <v>0</v>
      </c>
      <c r="AR255" s="160">
        <v>0</v>
      </c>
      <c r="AS255" s="160">
        <v>0</v>
      </c>
      <c r="AT255" s="160">
        <v>0</v>
      </c>
      <c r="AU255" s="160">
        <v>0</v>
      </c>
      <c r="AV255" s="160">
        <v>0</v>
      </c>
      <c r="AW255" s="160">
        <v>0</v>
      </c>
      <c r="AX255" s="160">
        <v>0</v>
      </c>
      <c r="AY255" s="160">
        <v>0</v>
      </c>
      <c r="AZ255" s="160">
        <v>0</v>
      </c>
      <c r="BA255" s="160">
        <v>0</v>
      </c>
      <c r="BB255" s="160">
        <v>0</v>
      </c>
      <c r="BC255"/>
    </row>
    <row r="256" spans="1:55" x14ac:dyDescent="0.3">
      <c r="A256" s="160" t="s">
        <v>1108</v>
      </c>
      <c r="B256" s="160">
        <v>1500</v>
      </c>
      <c r="C256" s="160">
        <v>0</v>
      </c>
      <c r="D256" s="160">
        <v>0</v>
      </c>
      <c r="E256" s="160">
        <v>0</v>
      </c>
      <c r="F256" s="160">
        <v>0</v>
      </c>
      <c r="G256" s="160">
        <v>0</v>
      </c>
      <c r="H256" s="160">
        <v>0</v>
      </c>
      <c r="I256" s="160">
        <v>0</v>
      </c>
      <c r="J256" s="160">
        <v>0</v>
      </c>
      <c r="K256" s="160">
        <v>0</v>
      </c>
      <c r="L256" s="160">
        <v>0</v>
      </c>
      <c r="M256" s="160">
        <v>0</v>
      </c>
      <c r="N256" s="160">
        <v>0</v>
      </c>
      <c r="O256" s="160">
        <v>0</v>
      </c>
      <c r="P256" s="160">
        <v>0</v>
      </c>
      <c r="Q256" s="160">
        <v>0</v>
      </c>
      <c r="R256" s="160">
        <v>0</v>
      </c>
      <c r="S256" s="160">
        <v>0</v>
      </c>
      <c r="T256" s="160">
        <v>0</v>
      </c>
      <c r="U256" s="160">
        <v>0</v>
      </c>
      <c r="V256" s="160">
        <v>0</v>
      </c>
      <c r="W256" s="160">
        <v>0</v>
      </c>
      <c r="X256" s="160">
        <v>0</v>
      </c>
      <c r="Y256" s="160">
        <v>0</v>
      </c>
      <c r="Z256" s="160">
        <v>0</v>
      </c>
      <c r="AA256" s="160">
        <v>0</v>
      </c>
      <c r="AB256" s="160">
        <v>0</v>
      </c>
      <c r="AC256" s="160">
        <v>0</v>
      </c>
      <c r="AD256" s="160">
        <v>0</v>
      </c>
      <c r="AE256" s="160">
        <v>0</v>
      </c>
      <c r="AF256" s="160">
        <v>0</v>
      </c>
      <c r="AG256" s="160">
        <v>0</v>
      </c>
      <c r="AH256" s="160">
        <v>0</v>
      </c>
      <c r="AI256" s="160">
        <v>0</v>
      </c>
      <c r="AJ256" s="160">
        <v>0</v>
      </c>
      <c r="AK256" s="160">
        <v>0</v>
      </c>
      <c r="AL256" s="160">
        <v>0</v>
      </c>
      <c r="AM256" s="160">
        <v>0</v>
      </c>
      <c r="AN256" s="160">
        <v>0</v>
      </c>
      <c r="AO256" s="160">
        <v>0</v>
      </c>
      <c r="AP256" s="160">
        <v>0</v>
      </c>
      <c r="AQ256" s="160">
        <v>0</v>
      </c>
      <c r="AR256" s="160">
        <v>0</v>
      </c>
      <c r="AS256" s="160">
        <v>0</v>
      </c>
      <c r="AT256" s="160">
        <v>0</v>
      </c>
      <c r="AU256" s="160">
        <v>0</v>
      </c>
      <c r="AV256" s="160">
        <v>0</v>
      </c>
      <c r="AW256" s="160">
        <v>0</v>
      </c>
      <c r="AX256" s="160">
        <v>0</v>
      </c>
      <c r="AY256" s="160">
        <v>0</v>
      </c>
      <c r="AZ256" s="160">
        <v>0</v>
      </c>
      <c r="BA256" s="160">
        <v>0</v>
      </c>
      <c r="BB256" s="160">
        <v>0</v>
      </c>
      <c r="BC256"/>
    </row>
    <row r="257" spans="1:55" x14ac:dyDescent="0.3">
      <c r="A257" s="160" t="s">
        <v>1111</v>
      </c>
      <c r="B257" s="160">
        <v>0</v>
      </c>
      <c r="C257" s="160">
        <v>-172469.33</v>
      </c>
      <c r="D257" s="160">
        <v>-172469</v>
      </c>
      <c r="E257" s="160">
        <v>0</v>
      </c>
      <c r="F257" s="160">
        <v>0</v>
      </c>
      <c r="G257" s="160">
        <v>-2000266.8</v>
      </c>
      <c r="H257" s="160">
        <v>-51752</v>
      </c>
      <c r="I257" s="160">
        <v>-51752</v>
      </c>
      <c r="J257" s="160">
        <v>-51751</v>
      </c>
      <c r="K257" s="160">
        <v>-100054.18</v>
      </c>
      <c r="L257" s="160">
        <v>0</v>
      </c>
      <c r="M257" s="160">
        <v>0</v>
      </c>
      <c r="N257" s="160">
        <v>0</v>
      </c>
      <c r="O257" s="160">
        <v>0</v>
      </c>
      <c r="P257" s="160">
        <v>0</v>
      </c>
      <c r="Q257" s="160">
        <v>0</v>
      </c>
      <c r="R257" s="160">
        <v>0</v>
      </c>
      <c r="S257" s="160">
        <v>0</v>
      </c>
      <c r="T257" s="160">
        <v>0</v>
      </c>
      <c r="U257" s="160">
        <v>0</v>
      </c>
      <c r="V257" s="160">
        <v>0</v>
      </c>
      <c r="W257" s="160">
        <v>0</v>
      </c>
      <c r="X257" s="160">
        <v>0</v>
      </c>
      <c r="Y257" s="160">
        <v>0</v>
      </c>
      <c r="Z257" s="160">
        <v>0</v>
      </c>
      <c r="AA257" s="160">
        <v>0</v>
      </c>
      <c r="AB257" s="160">
        <v>0</v>
      </c>
      <c r="AC257" s="160">
        <v>0</v>
      </c>
      <c r="AD257" s="160">
        <v>0</v>
      </c>
      <c r="AE257" s="160">
        <v>0</v>
      </c>
      <c r="AF257" s="160">
        <v>0</v>
      </c>
      <c r="AG257" s="160">
        <v>0</v>
      </c>
      <c r="AH257" s="160">
        <v>0</v>
      </c>
      <c r="AI257" s="160">
        <v>0</v>
      </c>
      <c r="AJ257" s="160">
        <v>0</v>
      </c>
      <c r="AK257" s="160">
        <v>0</v>
      </c>
      <c r="AL257" s="160">
        <v>0</v>
      </c>
      <c r="AM257" s="160">
        <v>0</v>
      </c>
      <c r="AN257" s="160">
        <v>0</v>
      </c>
      <c r="AO257" s="160">
        <v>0</v>
      </c>
      <c r="AP257" s="160">
        <v>0</v>
      </c>
      <c r="AQ257" s="160">
        <v>0</v>
      </c>
      <c r="AR257" s="160">
        <v>0</v>
      </c>
      <c r="AS257" s="160">
        <v>0</v>
      </c>
      <c r="AT257" s="160">
        <v>0</v>
      </c>
      <c r="AU257" s="160">
        <v>0</v>
      </c>
      <c r="AV257" s="160">
        <v>0</v>
      </c>
      <c r="AW257" s="160">
        <v>0</v>
      </c>
      <c r="AX257" s="160">
        <v>0</v>
      </c>
      <c r="AY257" s="160">
        <v>0</v>
      </c>
      <c r="AZ257" s="160">
        <v>0</v>
      </c>
      <c r="BA257" s="160">
        <v>0</v>
      </c>
      <c r="BB257" s="160">
        <v>0</v>
      </c>
      <c r="BC257"/>
    </row>
    <row r="258" spans="1:55" x14ac:dyDescent="0.3">
      <c r="A258" s="160" t="s">
        <v>1112</v>
      </c>
      <c r="B258" s="160">
        <v>3168</v>
      </c>
      <c r="C258" s="160">
        <v>0</v>
      </c>
      <c r="D258" s="160">
        <v>0</v>
      </c>
      <c r="E258" s="160">
        <v>0</v>
      </c>
      <c r="F258" s="160">
        <v>0</v>
      </c>
      <c r="G258" s="160">
        <v>0</v>
      </c>
      <c r="H258" s="160">
        <v>0</v>
      </c>
      <c r="I258" s="160">
        <v>0</v>
      </c>
      <c r="J258" s="160">
        <v>0</v>
      </c>
      <c r="K258" s="160">
        <v>0</v>
      </c>
      <c r="L258" s="160">
        <v>914</v>
      </c>
      <c r="M258" s="160">
        <v>0</v>
      </c>
      <c r="N258" s="160">
        <v>0</v>
      </c>
      <c r="O258" s="160">
        <v>0</v>
      </c>
      <c r="P258" s="160">
        <v>0</v>
      </c>
      <c r="Q258" s="160">
        <v>0</v>
      </c>
      <c r="R258" s="160">
        <v>0</v>
      </c>
      <c r="S258" s="160">
        <v>2000</v>
      </c>
      <c r="T258" s="160">
        <v>523</v>
      </c>
      <c r="U258" s="160">
        <v>239</v>
      </c>
      <c r="V258" s="160">
        <v>65</v>
      </c>
      <c r="W258" s="160">
        <v>783</v>
      </c>
      <c r="X258" s="160">
        <v>779</v>
      </c>
      <c r="Y258" s="160">
        <v>-6525</v>
      </c>
      <c r="Z258" s="160">
        <v>766</v>
      </c>
      <c r="AA258" s="160">
        <v>11374</v>
      </c>
      <c r="AB258" s="160">
        <v>0</v>
      </c>
      <c r="AC258" s="160">
        <v>1541</v>
      </c>
      <c r="AD258" s="160">
        <v>1319</v>
      </c>
      <c r="AE258" s="160">
        <v>5698</v>
      </c>
      <c r="AF258" s="160">
        <v>0</v>
      </c>
      <c r="AG258" s="160">
        <v>0</v>
      </c>
      <c r="AH258" s="160">
        <v>436</v>
      </c>
      <c r="AI258" s="160">
        <v>6857.25</v>
      </c>
      <c r="AJ258" s="160">
        <v>3697</v>
      </c>
      <c r="AK258" s="160">
        <v>3671</v>
      </c>
      <c r="AL258" s="160">
        <v>0</v>
      </c>
      <c r="AM258" s="160">
        <v>1192.9000000000001</v>
      </c>
      <c r="AN258" s="160">
        <v>0</v>
      </c>
      <c r="AO258" s="160">
        <v>0</v>
      </c>
      <c r="AP258" s="160">
        <v>468</v>
      </c>
      <c r="AQ258" s="160">
        <v>6984</v>
      </c>
      <c r="AR258" s="160">
        <v>1487</v>
      </c>
      <c r="AS258" s="160">
        <v>29</v>
      </c>
      <c r="AT258" s="160">
        <v>28</v>
      </c>
      <c r="AU258" s="160">
        <v>1408</v>
      </c>
      <c r="AV258" s="160">
        <v>1408</v>
      </c>
      <c r="AW258" s="160">
        <v>1402</v>
      </c>
      <c r="AX258" s="160">
        <v>1402</v>
      </c>
      <c r="AY258" s="160">
        <v>1038</v>
      </c>
      <c r="AZ258" s="160">
        <v>1037</v>
      </c>
      <c r="BA258" s="160">
        <v>1036</v>
      </c>
      <c r="BB258" s="160">
        <v>1</v>
      </c>
      <c r="BC258"/>
    </row>
    <row r="259" spans="1:55" x14ac:dyDescent="0.3">
      <c r="A259" s="160" t="s">
        <v>1113</v>
      </c>
      <c r="B259" s="160">
        <v>0</v>
      </c>
      <c r="C259" s="160">
        <v>0</v>
      </c>
      <c r="D259" s="160">
        <v>0</v>
      </c>
      <c r="E259" s="160">
        <v>0</v>
      </c>
      <c r="F259" s="160">
        <v>0</v>
      </c>
      <c r="G259" s="160">
        <v>0</v>
      </c>
      <c r="H259" s="160">
        <v>0</v>
      </c>
      <c r="I259" s="160">
        <v>0</v>
      </c>
      <c r="J259" s="160">
        <v>0</v>
      </c>
      <c r="K259" s="160">
        <v>0</v>
      </c>
      <c r="L259" s="160">
        <v>914</v>
      </c>
      <c r="M259" s="160">
        <v>0</v>
      </c>
      <c r="N259" s="160">
        <v>0</v>
      </c>
      <c r="O259" s="160">
        <v>0</v>
      </c>
      <c r="P259" s="160">
        <v>0</v>
      </c>
      <c r="Q259" s="160">
        <v>0</v>
      </c>
      <c r="R259" s="160">
        <v>0</v>
      </c>
      <c r="S259" s="160">
        <v>2000</v>
      </c>
      <c r="T259" s="160">
        <v>523</v>
      </c>
      <c r="U259" s="160">
        <v>239</v>
      </c>
      <c r="V259" s="160">
        <v>65</v>
      </c>
      <c r="W259" s="160">
        <v>783</v>
      </c>
      <c r="X259" s="160">
        <v>779</v>
      </c>
      <c r="Y259" s="160">
        <v>779</v>
      </c>
      <c r="Z259" s="160">
        <v>766</v>
      </c>
      <c r="AA259" s="160">
        <v>11374</v>
      </c>
      <c r="AB259" s="160">
        <v>0</v>
      </c>
      <c r="AC259" s="160">
        <v>1541</v>
      </c>
      <c r="AD259" s="160">
        <v>1319</v>
      </c>
      <c r="AE259" s="160">
        <v>5698</v>
      </c>
      <c r="AF259" s="160">
        <v>0</v>
      </c>
      <c r="AG259" s="160">
        <v>0</v>
      </c>
      <c r="AH259" s="160">
        <v>436</v>
      </c>
      <c r="AI259" s="160">
        <v>6857.25</v>
      </c>
      <c r="AJ259" s="160">
        <v>3697</v>
      </c>
      <c r="AK259" s="160">
        <v>3671</v>
      </c>
      <c r="AL259" s="160">
        <v>0</v>
      </c>
      <c r="AM259" s="160">
        <v>1192.9000000000001</v>
      </c>
      <c r="AN259" s="160">
        <v>0</v>
      </c>
      <c r="AO259" s="160">
        <v>0</v>
      </c>
      <c r="AP259" s="160">
        <v>468</v>
      </c>
      <c r="AQ259" s="160">
        <v>6984</v>
      </c>
      <c r="AR259" s="160">
        <v>1487</v>
      </c>
      <c r="AS259" s="160">
        <v>29</v>
      </c>
      <c r="AT259" s="160">
        <v>28</v>
      </c>
      <c r="AU259" s="160">
        <v>1408</v>
      </c>
      <c r="AV259" s="160">
        <v>1408</v>
      </c>
      <c r="AW259" s="160">
        <v>1402</v>
      </c>
      <c r="AX259" s="160">
        <v>1402</v>
      </c>
      <c r="AY259" s="160">
        <v>1038</v>
      </c>
      <c r="AZ259" s="160">
        <v>1037</v>
      </c>
      <c r="BA259" s="160">
        <v>1036</v>
      </c>
      <c r="BB259" s="160">
        <v>1</v>
      </c>
      <c r="BC259"/>
    </row>
    <row r="260" spans="1:55" x14ac:dyDescent="0.3">
      <c r="A260" s="160" t="s">
        <v>1114</v>
      </c>
      <c r="B260" s="160">
        <v>0</v>
      </c>
      <c r="C260" s="160">
        <v>0</v>
      </c>
      <c r="D260" s="160">
        <v>0</v>
      </c>
      <c r="E260" s="160">
        <v>0</v>
      </c>
      <c r="F260" s="160">
        <v>0</v>
      </c>
      <c r="G260" s="160">
        <v>0</v>
      </c>
      <c r="H260" s="160">
        <v>0</v>
      </c>
      <c r="I260" s="160">
        <v>0</v>
      </c>
      <c r="J260" s="160">
        <v>0</v>
      </c>
      <c r="K260" s="160">
        <v>0</v>
      </c>
      <c r="L260" s="160">
        <v>0</v>
      </c>
      <c r="M260" s="160">
        <v>0</v>
      </c>
      <c r="N260" s="160">
        <v>0</v>
      </c>
      <c r="O260" s="160">
        <v>0</v>
      </c>
      <c r="P260" s="160">
        <v>0</v>
      </c>
      <c r="Q260" s="160">
        <v>0</v>
      </c>
      <c r="R260" s="160">
        <v>0</v>
      </c>
      <c r="S260" s="160">
        <v>0</v>
      </c>
      <c r="T260" s="160">
        <v>0</v>
      </c>
      <c r="U260" s="160">
        <v>0</v>
      </c>
      <c r="V260" s="160">
        <v>0</v>
      </c>
      <c r="W260" s="160">
        <v>0</v>
      </c>
      <c r="X260" s="160">
        <v>0</v>
      </c>
      <c r="Y260" s="160">
        <v>-7304</v>
      </c>
      <c r="Z260" s="160">
        <v>0</v>
      </c>
      <c r="AA260" s="160">
        <v>0</v>
      </c>
      <c r="AB260" s="160">
        <v>0</v>
      </c>
      <c r="AC260" s="160">
        <v>0</v>
      </c>
      <c r="AD260" s="160">
        <v>0</v>
      </c>
      <c r="AE260" s="160">
        <v>0</v>
      </c>
      <c r="AF260" s="160">
        <v>0</v>
      </c>
      <c r="AG260" s="160">
        <v>0</v>
      </c>
      <c r="AH260" s="160">
        <v>0</v>
      </c>
      <c r="AI260" s="160">
        <v>0</v>
      </c>
      <c r="AJ260" s="160">
        <v>0</v>
      </c>
      <c r="AK260" s="160">
        <v>0</v>
      </c>
      <c r="AL260" s="160">
        <v>0</v>
      </c>
      <c r="AM260" s="160">
        <v>0</v>
      </c>
      <c r="AN260" s="160">
        <v>0</v>
      </c>
      <c r="AO260" s="160">
        <v>0</v>
      </c>
      <c r="AP260" s="160">
        <v>0</v>
      </c>
      <c r="AQ260" s="160">
        <v>0</v>
      </c>
      <c r="AR260" s="160">
        <v>0</v>
      </c>
      <c r="AS260" s="160">
        <v>0</v>
      </c>
      <c r="AT260" s="160">
        <v>0</v>
      </c>
      <c r="AU260" s="160">
        <v>0</v>
      </c>
      <c r="AV260" s="160">
        <v>0</v>
      </c>
      <c r="AW260" s="160">
        <v>0</v>
      </c>
      <c r="AX260" s="160">
        <v>0</v>
      </c>
      <c r="AY260" s="160">
        <v>0</v>
      </c>
      <c r="AZ260" s="160">
        <v>0</v>
      </c>
      <c r="BA260" s="160">
        <v>0</v>
      </c>
      <c r="BB260" s="160">
        <v>0</v>
      </c>
      <c r="BC260"/>
    </row>
    <row r="261" spans="1:55" x14ac:dyDescent="0.3">
      <c r="A261" s="160" t="s">
        <v>1117</v>
      </c>
      <c r="B261" s="160">
        <v>-64689</v>
      </c>
      <c r="C261" s="160">
        <v>-2413.1</v>
      </c>
      <c r="D261" s="160">
        <v>-2413</v>
      </c>
      <c r="E261" s="160">
        <v>-2413</v>
      </c>
      <c r="F261" s="160">
        <v>-2395</v>
      </c>
      <c r="G261" s="160">
        <v>-4227.88</v>
      </c>
      <c r="H261" s="160">
        <v>-3452</v>
      </c>
      <c r="I261" s="160">
        <v>-2238</v>
      </c>
      <c r="J261" s="160">
        <v>-182</v>
      </c>
      <c r="K261" s="160">
        <v>-9802.1</v>
      </c>
      <c r="L261" s="160">
        <v>-934354</v>
      </c>
      <c r="M261" s="160">
        <v>-2844</v>
      </c>
      <c r="N261" s="160">
        <v>-2756</v>
      </c>
      <c r="O261" s="160">
        <v>-1250243.78</v>
      </c>
      <c r="P261" s="160">
        <v>-893980</v>
      </c>
      <c r="Q261" s="160">
        <v>-4916</v>
      </c>
      <c r="R261" s="160">
        <v>-3684</v>
      </c>
      <c r="S261" s="160">
        <v>-1108873</v>
      </c>
      <c r="T261" s="160">
        <v>-748330</v>
      </c>
      <c r="U261" s="160">
        <v>-500899</v>
      </c>
      <c r="V261" s="160">
        <v>-185777</v>
      </c>
      <c r="W261" s="160">
        <v>-380390</v>
      </c>
      <c r="X261" s="160">
        <v>-265687</v>
      </c>
      <c r="Y261" s="160">
        <v>-145685</v>
      </c>
      <c r="Z261" s="160">
        <v>-50765</v>
      </c>
      <c r="AA261" s="160">
        <v>-351739</v>
      </c>
      <c r="AB261" s="160">
        <v>-4865</v>
      </c>
      <c r="AC261" s="160">
        <v>-195128</v>
      </c>
      <c r="AD261" s="160">
        <v>-87876</v>
      </c>
      <c r="AE261" s="160">
        <v>-497465</v>
      </c>
      <c r="AF261" s="160">
        <v>-11177</v>
      </c>
      <c r="AG261" s="160">
        <v>-230690</v>
      </c>
      <c r="AH261" s="160">
        <v>-121218</v>
      </c>
      <c r="AI261" s="160">
        <v>-372210.93</v>
      </c>
      <c r="AJ261" s="160">
        <v>-205840</v>
      </c>
      <c r="AK261" s="160">
        <v>-129084</v>
      </c>
      <c r="AL261" s="160">
        <v>0</v>
      </c>
      <c r="AM261" s="160">
        <v>-606493.31000000006</v>
      </c>
      <c r="AN261" s="160">
        <v>-525624</v>
      </c>
      <c r="AO261" s="160">
        <v>-374068</v>
      </c>
      <c r="AP261" s="160">
        <v>-140650</v>
      </c>
      <c r="AQ261" s="160">
        <v>-423291</v>
      </c>
      <c r="AR261" s="160">
        <v>-365554</v>
      </c>
      <c r="AS261" s="160">
        <v>-227435</v>
      </c>
      <c r="AT261" s="160">
        <v>-62619</v>
      </c>
      <c r="AU261" s="160">
        <v>-222846</v>
      </c>
      <c r="AV261" s="160">
        <v>-86606</v>
      </c>
      <c r="AW261" s="160">
        <v>-46310</v>
      </c>
      <c r="AX261" s="160">
        <v>-17275</v>
      </c>
      <c r="AY261" s="160">
        <v>-117777</v>
      </c>
      <c r="AZ261" s="160">
        <v>-80231</v>
      </c>
      <c r="BA261" s="160">
        <v>-49590</v>
      </c>
      <c r="BB261" s="160">
        <v>-22352</v>
      </c>
      <c r="BC261"/>
    </row>
    <row r="262" spans="1:55" x14ac:dyDescent="0.3">
      <c r="A262" s="160" t="s">
        <v>1113</v>
      </c>
      <c r="B262" s="160">
        <v>0</v>
      </c>
      <c r="C262" s="160">
        <v>0</v>
      </c>
      <c r="D262" s="160">
        <v>0</v>
      </c>
      <c r="E262" s="160">
        <v>0</v>
      </c>
      <c r="F262" s="160">
        <v>0</v>
      </c>
      <c r="G262" s="160">
        <v>0</v>
      </c>
      <c r="H262" s="160">
        <v>0</v>
      </c>
      <c r="I262" s="160">
        <v>0</v>
      </c>
      <c r="J262" s="160">
        <v>0</v>
      </c>
      <c r="K262" s="160">
        <v>0</v>
      </c>
      <c r="L262" s="160">
        <v>-928571</v>
      </c>
      <c r="M262" s="160">
        <v>0</v>
      </c>
      <c r="N262" s="160">
        <v>0</v>
      </c>
      <c r="O262" s="160">
        <v>-1241657.52</v>
      </c>
      <c r="P262" s="160">
        <v>-885866</v>
      </c>
      <c r="Q262" s="160">
        <v>0</v>
      </c>
      <c r="R262" s="160">
        <v>0</v>
      </c>
      <c r="S262" s="160">
        <v>-1104517</v>
      </c>
      <c r="T262" s="160">
        <v>-744251</v>
      </c>
      <c r="U262" s="160">
        <v>-497971</v>
      </c>
      <c r="V262" s="160">
        <v>-183032</v>
      </c>
      <c r="W262" s="160">
        <v>-369374</v>
      </c>
      <c r="X262" s="160">
        <v>-251567</v>
      </c>
      <c r="Y262" s="160">
        <v>-145685</v>
      </c>
      <c r="Z262" s="160">
        <v>-50292</v>
      </c>
      <c r="AA262" s="160">
        <v>-346106</v>
      </c>
      <c r="AB262" s="160">
        <v>0</v>
      </c>
      <c r="AC262" s="160">
        <v>-193500</v>
      </c>
      <c r="AD262" s="160">
        <v>-86899</v>
      </c>
      <c r="AE262" s="160">
        <v>-483776</v>
      </c>
      <c r="AF262" s="160">
        <v>0</v>
      </c>
      <c r="AG262" s="160">
        <v>-219612</v>
      </c>
      <c r="AH262" s="160">
        <v>-121218</v>
      </c>
      <c r="AI262" s="160">
        <v>-372210.93</v>
      </c>
      <c r="AJ262" s="160">
        <v>-205840</v>
      </c>
      <c r="AK262" s="160">
        <v>-129084</v>
      </c>
      <c r="AL262" s="160">
        <v>0</v>
      </c>
      <c r="AM262" s="160">
        <v>-601352.27</v>
      </c>
      <c r="AN262" s="160">
        <v>-522366</v>
      </c>
      <c r="AO262" s="160">
        <v>-372850</v>
      </c>
      <c r="AP262" s="160">
        <v>-140650</v>
      </c>
      <c r="AQ262" s="160">
        <v>-423291</v>
      </c>
      <c r="AR262" s="160">
        <v>-365554</v>
      </c>
      <c r="AS262" s="160">
        <v>-227435</v>
      </c>
      <c r="AT262" s="160">
        <v>-62619</v>
      </c>
      <c r="AU262" s="160">
        <v>-215864</v>
      </c>
      <c r="AV262" s="160">
        <v>-81304</v>
      </c>
      <c r="AW262" s="160">
        <v>-46250</v>
      </c>
      <c r="AX262" s="160">
        <v>-17275</v>
      </c>
      <c r="AY262" s="160">
        <v>-117777</v>
      </c>
      <c r="AZ262" s="160">
        <v>-80231</v>
      </c>
      <c r="BA262" s="160">
        <v>-49590</v>
      </c>
      <c r="BB262" s="160">
        <v>-22352</v>
      </c>
      <c r="BC262"/>
    </row>
    <row r="263" spans="1:55" x14ac:dyDescent="0.3">
      <c r="A263" s="160" t="s">
        <v>1114</v>
      </c>
      <c r="B263" s="160">
        <v>-1809</v>
      </c>
      <c r="C263" s="160">
        <v>-2413.1</v>
      </c>
      <c r="D263" s="160">
        <v>-2413</v>
      </c>
      <c r="E263" s="160">
        <v>-2413</v>
      </c>
      <c r="F263" s="160">
        <v>-2395</v>
      </c>
      <c r="G263" s="160">
        <v>-4227.88</v>
      </c>
      <c r="H263" s="160">
        <v>-3452</v>
      </c>
      <c r="I263" s="160">
        <v>-2238</v>
      </c>
      <c r="J263" s="160">
        <v>-182</v>
      </c>
      <c r="K263" s="160">
        <v>-9802.1</v>
      </c>
      <c r="L263" s="160">
        <v>-5783</v>
      </c>
      <c r="M263" s="160">
        <v>-2844</v>
      </c>
      <c r="N263" s="160">
        <v>-2756</v>
      </c>
      <c r="O263" s="160">
        <v>-8586.26</v>
      </c>
      <c r="P263" s="160">
        <v>-8114</v>
      </c>
      <c r="Q263" s="160">
        <v>-4916</v>
      </c>
      <c r="R263" s="160">
        <v>-3684</v>
      </c>
      <c r="S263" s="160">
        <v>-4356</v>
      </c>
      <c r="T263" s="160">
        <v>-4079</v>
      </c>
      <c r="U263" s="160">
        <v>-2928</v>
      </c>
      <c r="V263" s="160">
        <v>-2745</v>
      </c>
      <c r="W263" s="160">
        <v>-11016</v>
      </c>
      <c r="X263" s="160">
        <v>-14120</v>
      </c>
      <c r="Y263" s="160">
        <v>0</v>
      </c>
      <c r="Z263" s="160">
        <v>-473</v>
      </c>
      <c r="AA263" s="160">
        <v>-5633</v>
      </c>
      <c r="AB263" s="160">
        <v>-4865</v>
      </c>
      <c r="AC263" s="160">
        <v>-1628</v>
      </c>
      <c r="AD263" s="160">
        <v>-977</v>
      </c>
      <c r="AE263" s="160">
        <v>-13689</v>
      </c>
      <c r="AF263" s="160">
        <v>-11177</v>
      </c>
      <c r="AG263" s="160">
        <v>-11078</v>
      </c>
      <c r="AH263" s="160">
        <v>0</v>
      </c>
      <c r="AI263" s="160">
        <v>0</v>
      </c>
      <c r="AJ263" s="160">
        <v>0</v>
      </c>
      <c r="AK263" s="160">
        <v>0</v>
      </c>
      <c r="AL263" s="160">
        <v>0</v>
      </c>
      <c r="AM263" s="160">
        <v>-5141.04</v>
      </c>
      <c r="AN263" s="160">
        <v>-3258</v>
      </c>
      <c r="AO263" s="160">
        <v>-1218</v>
      </c>
      <c r="AP263" s="160">
        <v>0</v>
      </c>
      <c r="AQ263" s="160">
        <v>0</v>
      </c>
      <c r="AR263" s="160">
        <v>0</v>
      </c>
      <c r="AS263" s="160">
        <v>0</v>
      </c>
      <c r="AT263" s="160">
        <v>0</v>
      </c>
      <c r="AU263" s="160">
        <v>-6982</v>
      </c>
      <c r="AV263" s="160">
        <v>-5302</v>
      </c>
      <c r="AW263" s="160">
        <v>-60</v>
      </c>
      <c r="AX263" s="160">
        <v>0</v>
      </c>
      <c r="AY263" s="160">
        <v>0</v>
      </c>
      <c r="AZ263" s="160">
        <v>0</v>
      </c>
      <c r="BA263" s="160">
        <v>0</v>
      </c>
      <c r="BB263" s="160">
        <v>0</v>
      </c>
      <c r="BC263"/>
    </row>
    <row r="264" spans="1:55" x14ac:dyDescent="0.3">
      <c r="A264" s="160" t="s">
        <v>863</v>
      </c>
      <c r="B264" s="160">
        <v>0</v>
      </c>
      <c r="C264" s="160">
        <v>31.43</v>
      </c>
      <c r="D264" s="160">
        <v>31</v>
      </c>
      <c r="E264" s="160">
        <v>31</v>
      </c>
      <c r="F264" s="160">
        <v>0</v>
      </c>
      <c r="G264" s="160">
        <v>31.43</v>
      </c>
      <c r="H264" s="160">
        <v>31</v>
      </c>
      <c r="I264" s="160">
        <v>31</v>
      </c>
      <c r="J264" s="160">
        <v>0</v>
      </c>
      <c r="K264" s="160">
        <v>31.43</v>
      </c>
      <c r="L264" s="160">
        <v>31</v>
      </c>
      <c r="M264" s="160">
        <v>31</v>
      </c>
      <c r="N264" s="160">
        <v>0</v>
      </c>
      <c r="O264" s="160">
        <v>0</v>
      </c>
      <c r="P264" s="160">
        <v>0</v>
      </c>
      <c r="Q264" s="160">
        <v>0</v>
      </c>
      <c r="R264" s="160">
        <v>0</v>
      </c>
      <c r="S264" s="160">
        <v>0</v>
      </c>
      <c r="T264" s="160">
        <v>0</v>
      </c>
      <c r="U264" s="160">
        <v>0</v>
      </c>
      <c r="V264" s="160">
        <v>0</v>
      </c>
      <c r="W264" s="160">
        <v>0</v>
      </c>
      <c r="X264" s="160">
        <v>0</v>
      </c>
      <c r="Y264" s="160">
        <v>0</v>
      </c>
      <c r="Z264" s="160">
        <v>0</v>
      </c>
      <c r="AA264" s="160">
        <v>0</v>
      </c>
      <c r="AB264" s="160">
        <v>0</v>
      </c>
      <c r="AC264" s="160">
        <v>0</v>
      </c>
      <c r="AD264" s="160">
        <v>0</v>
      </c>
      <c r="AE264" s="160">
        <v>0</v>
      </c>
      <c r="AF264" s="160">
        <v>0</v>
      </c>
      <c r="AG264" s="160">
        <v>0</v>
      </c>
      <c r="AH264" s="160">
        <v>0</v>
      </c>
      <c r="AI264" s="160">
        <v>0</v>
      </c>
      <c r="AJ264" s="160">
        <v>0</v>
      </c>
      <c r="AK264" s="160">
        <v>0</v>
      </c>
      <c r="AL264" s="160">
        <v>0</v>
      </c>
      <c r="AM264" s="160">
        <v>0</v>
      </c>
      <c r="AN264" s="160">
        <v>0</v>
      </c>
      <c r="AO264" s="160">
        <v>0</v>
      </c>
      <c r="AP264" s="160">
        <v>0</v>
      </c>
      <c r="AQ264" s="160">
        <v>0</v>
      </c>
      <c r="AR264" s="160">
        <v>0</v>
      </c>
      <c r="AS264" s="160">
        <v>0</v>
      </c>
      <c r="AT264" s="160">
        <v>0</v>
      </c>
      <c r="AU264" s="160">
        <v>0</v>
      </c>
      <c r="AV264" s="160">
        <v>0</v>
      </c>
      <c r="AW264" s="160">
        <v>0</v>
      </c>
      <c r="AX264" s="160">
        <v>0</v>
      </c>
      <c r="AY264" s="160">
        <v>0</v>
      </c>
      <c r="AZ264" s="160">
        <v>0</v>
      </c>
      <c r="BA264" s="160">
        <v>0</v>
      </c>
      <c r="BB264" s="160">
        <v>0</v>
      </c>
      <c r="BC264"/>
    </row>
    <row r="265" spans="1:55" x14ac:dyDescent="0.3">
      <c r="A265" s="160" t="s">
        <v>833</v>
      </c>
      <c r="B265" s="160">
        <v>0</v>
      </c>
      <c r="C265" s="160">
        <v>1691.24</v>
      </c>
      <c r="D265" s="160">
        <v>1317</v>
      </c>
      <c r="E265" s="160">
        <v>927</v>
      </c>
      <c r="F265" s="160">
        <v>373</v>
      </c>
      <c r="G265" s="160">
        <v>511.79</v>
      </c>
      <c r="H265" s="160">
        <v>243</v>
      </c>
      <c r="I265" s="160">
        <v>243</v>
      </c>
      <c r="J265" s="160">
        <v>0</v>
      </c>
      <c r="K265" s="160">
        <v>478.95</v>
      </c>
      <c r="L265" s="160">
        <v>297</v>
      </c>
      <c r="M265" s="160">
        <v>297</v>
      </c>
      <c r="N265" s="160">
        <v>0</v>
      </c>
      <c r="O265" s="160">
        <v>368.48</v>
      </c>
      <c r="P265" s="160">
        <v>216</v>
      </c>
      <c r="Q265" s="160">
        <v>213</v>
      </c>
      <c r="R265" s="160">
        <v>0</v>
      </c>
      <c r="S265" s="160">
        <v>609</v>
      </c>
      <c r="T265" s="160">
        <v>408</v>
      </c>
      <c r="U265" s="160">
        <v>408</v>
      </c>
      <c r="V265" s="160">
        <v>0</v>
      </c>
      <c r="W265" s="160">
        <v>831</v>
      </c>
      <c r="X265" s="160">
        <v>563</v>
      </c>
      <c r="Y265" s="160">
        <v>563</v>
      </c>
      <c r="Z265" s="160">
        <v>1</v>
      </c>
      <c r="AA265" s="160">
        <v>800</v>
      </c>
      <c r="AB265" s="160">
        <v>474</v>
      </c>
      <c r="AC265" s="160">
        <v>453</v>
      </c>
      <c r="AD265" s="160">
        <v>0</v>
      </c>
      <c r="AE265" s="160">
        <v>918</v>
      </c>
      <c r="AF265" s="160">
        <v>585</v>
      </c>
      <c r="AG265" s="160">
        <v>585</v>
      </c>
      <c r="AH265" s="160">
        <v>465</v>
      </c>
      <c r="AI265" s="160">
        <v>1283.02</v>
      </c>
      <c r="AJ265" s="160">
        <v>750</v>
      </c>
      <c r="AK265" s="160">
        <v>750</v>
      </c>
      <c r="AL265" s="160">
        <v>0</v>
      </c>
      <c r="AM265" s="160">
        <v>6585.33</v>
      </c>
      <c r="AN265" s="160">
        <v>6050</v>
      </c>
      <c r="AO265" s="160">
        <v>5266</v>
      </c>
      <c r="AP265" s="160">
        <v>949</v>
      </c>
      <c r="AQ265" s="160">
        <v>4041</v>
      </c>
      <c r="AR265" s="160">
        <v>3861</v>
      </c>
      <c r="AS265" s="160">
        <v>2812</v>
      </c>
      <c r="AT265" s="160">
        <v>540</v>
      </c>
      <c r="AU265" s="160">
        <v>274</v>
      </c>
      <c r="AV265" s="160">
        <v>132</v>
      </c>
      <c r="AW265" s="160">
        <v>106</v>
      </c>
      <c r="AX265" s="160">
        <v>0</v>
      </c>
      <c r="AY265" s="160">
        <v>0</v>
      </c>
      <c r="AZ265" s="160">
        <v>0</v>
      </c>
      <c r="BA265" s="160">
        <v>0</v>
      </c>
      <c r="BB265" s="160">
        <v>0</v>
      </c>
      <c r="BC265"/>
    </row>
    <row r="266" spans="1:55" x14ac:dyDescent="0.3">
      <c r="A266" s="160" t="s">
        <v>1118</v>
      </c>
      <c r="B266" s="160">
        <v>0</v>
      </c>
      <c r="C266" s="160">
        <v>-416559.21</v>
      </c>
      <c r="D266" s="160">
        <v>-382279</v>
      </c>
      <c r="E266" s="160">
        <v>-261039</v>
      </c>
      <c r="F266" s="160">
        <v>-121167</v>
      </c>
      <c r="G266" s="160">
        <v>-1069269.6299999999</v>
      </c>
      <c r="H266" s="160">
        <v>-896911</v>
      </c>
      <c r="I266" s="160">
        <v>-566649</v>
      </c>
      <c r="J266" s="160">
        <v>-265850</v>
      </c>
      <c r="K266" s="160">
        <v>-1189004.18</v>
      </c>
      <c r="L266" s="160">
        <v>23948</v>
      </c>
      <c r="M266" s="160">
        <v>-437404</v>
      </c>
      <c r="N266" s="160">
        <v>-236203</v>
      </c>
      <c r="O266" s="160">
        <v>4663.87</v>
      </c>
      <c r="P266" s="160">
        <v>2654</v>
      </c>
      <c r="Q266" s="160">
        <v>-475077</v>
      </c>
      <c r="R266" s="160">
        <v>-215675</v>
      </c>
      <c r="S266" s="160">
        <v>0</v>
      </c>
      <c r="T266" s="160">
        <v>0</v>
      </c>
      <c r="U266" s="160">
        <v>-1053</v>
      </c>
      <c r="V266" s="160">
        <v>0</v>
      </c>
      <c r="W266" s="160">
        <v>-7158</v>
      </c>
      <c r="X266" s="160">
        <v>0</v>
      </c>
      <c r="Y266" s="160">
        <v>0</v>
      </c>
      <c r="Z266" s="160">
        <v>-316</v>
      </c>
      <c r="AA266" s="160">
        <v>-5291</v>
      </c>
      <c r="AB266" s="160">
        <v>-276927</v>
      </c>
      <c r="AC266" s="160">
        <v>0</v>
      </c>
      <c r="AD266" s="160">
        <v>0</v>
      </c>
      <c r="AE266" s="160">
        <v>0</v>
      </c>
      <c r="AF266" s="160">
        <v>-315674</v>
      </c>
      <c r="AG266" s="160">
        <v>437</v>
      </c>
      <c r="AH266" s="160">
        <v>0</v>
      </c>
      <c r="AI266" s="160">
        <v>0</v>
      </c>
      <c r="AJ266" s="160">
        <v>0</v>
      </c>
      <c r="AK266" s="160">
        <v>0</v>
      </c>
      <c r="AL266" s="160">
        <v>-69507</v>
      </c>
      <c r="AM266" s="160">
        <v>0</v>
      </c>
      <c r="AN266" s="160">
        <v>473</v>
      </c>
      <c r="AO266" s="160">
        <v>473</v>
      </c>
      <c r="AP266" s="160">
        <v>0</v>
      </c>
      <c r="AQ266" s="160">
        <v>0</v>
      </c>
      <c r="AR266" s="160">
        <v>0</v>
      </c>
      <c r="AS266" s="160">
        <v>0</v>
      </c>
      <c r="AT266" s="160">
        <v>0</v>
      </c>
      <c r="AU266" s="160">
        <v>30000</v>
      </c>
      <c r="AV266" s="160">
        <v>30000</v>
      </c>
      <c r="AW266" s="160">
        <v>0</v>
      </c>
      <c r="AX266" s="160">
        <v>-394</v>
      </c>
      <c r="AY266" s="160">
        <v>166</v>
      </c>
      <c r="AZ266" s="160">
        <v>140</v>
      </c>
      <c r="BA266" s="160">
        <v>140</v>
      </c>
      <c r="BB266" s="160">
        <v>0</v>
      </c>
      <c r="BC266"/>
    </row>
    <row r="267" spans="1:55" x14ac:dyDescent="0.3">
      <c r="A267" s="160" t="s">
        <v>1119</v>
      </c>
      <c r="B267" s="160">
        <v>-60021</v>
      </c>
      <c r="C267" s="160">
        <v>-589718.97</v>
      </c>
      <c r="D267" s="160">
        <v>-555813</v>
      </c>
      <c r="E267" s="160">
        <v>-262494</v>
      </c>
      <c r="F267" s="160">
        <v>-123189</v>
      </c>
      <c r="G267" s="160">
        <v>-3073221.1</v>
      </c>
      <c r="H267" s="160">
        <v>-951841</v>
      </c>
      <c r="I267" s="160">
        <v>-620365</v>
      </c>
      <c r="J267" s="160">
        <v>-317783</v>
      </c>
      <c r="K267" s="160">
        <v>-1274402.5</v>
      </c>
      <c r="L267" s="160">
        <v>-909164</v>
      </c>
      <c r="M267" s="160">
        <v>-415972</v>
      </c>
      <c r="N267" s="160">
        <v>-238959</v>
      </c>
      <c r="O267" s="160">
        <v>-1245211.43</v>
      </c>
      <c r="P267" s="160">
        <v>-891110</v>
      </c>
      <c r="Q267" s="160">
        <v>-479780</v>
      </c>
      <c r="R267" s="160">
        <v>-219359</v>
      </c>
      <c r="S267" s="160">
        <v>-1106264</v>
      </c>
      <c r="T267" s="160">
        <v>-747399</v>
      </c>
      <c r="U267" s="160">
        <v>-501305</v>
      </c>
      <c r="V267" s="160">
        <v>-185712</v>
      </c>
      <c r="W267" s="160">
        <v>-385934</v>
      </c>
      <c r="X267" s="160">
        <v>-264345</v>
      </c>
      <c r="Y267" s="160">
        <v>-151647</v>
      </c>
      <c r="Z267" s="160">
        <v>-50314</v>
      </c>
      <c r="AA267" s="160">
        <v>-344856</v>
      </c>
      <c r="AB267" s="160">
        <v>-281318</v>
      </c>
      <c r="AC267" s="160">
        <v>-193134</v>
      </c>
      <c r="AD267" s="160">
        <v>-86557</v>
      </c>
      <c r="AE267" s="160">
        <v>-490849</v>
      </c>
      <c r="AF267" s="160">
        <v>-326266</v>
      </c>
      <c r="AG267" s="160">
        <v>-229668</v>
      </c>
      <c r="AH267" s="160">
        <v>-120317</v>
      </c>
      <c r="AI267" s="160">
        <v>-364070.67</v>
      </c>
      <c r="AJ267" s="160">
        <v>-201393</v>
      </c>
      <c r="AK267" s="160">
        <v>-124663</v>
      </c>
      <c r="AL267" s="160">
        <v>-69507</v>
      </c>
      <c r="AM267" s="160">
        <v>-598715.07999999996</v>
      </c>
      <c r="AN267" s="160">
        <v>-519101</v>
      </c>
      <c r="AO267" s="160">
        <v>-368329</v>
      </c>
      <c r="AP267" s="160">
        <v>-139233</v>
      </c>
      <c r="AQ267" s="160">
        <v>-412266</v>
      </c>
      <c r="AR267" s="160">
        <v>-360206</v>
      </c>
      <c r="AS267" s="160">
        <v>-224594</v>
      </c>
      <c r="AT267" s="160">
        <v>-62051</v>
      </c>
      <c r="AU267" s="160">
        <v>-191164</v>
      </c>
      <c r="AV267" s="160">
        <v>-55066</v>
      </c>
      <c r="AW267" s="160">
        <v>-44802</v>
      </c>
      <c r="AX267" s="160">
        <v>-16267</v>
      </c>
      <c r="AY267" s="160">
        <v>-116573</v>
      </c>
      <c r="AZ267" s="160">
        <v>-79054</v>
      </c>
      <c r="BA267" s="160">
        <v>-48414</v>
      </c>
      <c r="BB267" s="160">
        <v>-22351</v>
      </c>
      <c r="BC267"/>
    </row>
    <row r="268" spans="1:55" x14ac:dyDescent="0.3">
      <c r="A268" s="160" t="s">
        <v>1120</v>
      </c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/>
    </row>
    <row r="269" spans="1:55" x14ac:dyDescent="0.3">
      <c r="A269" s="160" t="s">
        <v>1121</v>
      </c>
      <c r="B269" s="160">
        <v>3720000</v>
      </c>
      <c r="C269" s="160">
        <v>-1801546.84</v>
      </c>
      <c r="D269" s="160">
        <v>-1746547</v>
      </c>
      <c r="E269" s="160">
        <v>-2036547</v>
      </c>
      <c r="F269" s="160">
        <v>-642047</v>
      </c>
      <c r="G269" s="160">
        <v>1560675.26</v>
      </c>
      <c r="H269" s="160">
        <v>-375872</v>
      </c>
      <c r="I269" s="160">
        <v>-675872</v>
      </c>
      <c r="J269" s="160">
        <v>-295872</v>
      </c>
      <c r="K269" s="160">
        <v>295219.38</v>
      </c>
      <c r="L269" s="160">
        <v>50999</v>
      </c>
      <c r="M269" s="160">
        <v>-500894</v>
      </c>
      <c r="N269" s="160">
        <v>-514345</v>
      </c>
      <c r="O269" s="160">
        <v>740590.04</v>
      </c>
      <c r="P269" s="160">
        <v>569938</v>
      </c>
      <c r="Q269" s="160">
        <v>87280</v>
      </c>
      <c r="R269" s="160">
        <v>-420000</v>
      </c>
      <c r="S269" s="160">
        <v>0</v>
      </c>
      <c r="T269" s="160">
        <v>0</v>
      </c>
      <c r="U269" s="160">
        <v>0</v>
      </c>
      <c r="V269" s="160">
        <v>0</v>
      </c>
      <c r="W269" s="160">
        <v>0</v>
      </c>
      <c r="X269" s="160">
        <v>0</v>
      </c>
      <c r="Y269" s="160">
        <v>0</v>
      </c>
      <c r="Z269" s="160">
        <v>4660000</v>
      </c>
      <c r="AA269" s="160">
        <v>0</v>
      </c>
      <c r="AB269" s="160">
        <v>165000</v>
      </c>
      <c r="AC269" s="160">
        <v>0</v>
      </c>
      <c r="AD269" s="160">
        <v>0</v>
      </c>
      <c r="AE269" s="160">
        <v>345000</v>
      </c>
      <c r="AF269" s="160">
        <v>172944</v>
      </c>
      <c r="AG269" s="160">
        <v>-183825</v>
      </c>
      <c r="AH269" s="160">
        <v>1735000</v>
      </c>
      <c r="AI269" s="160">
        <v>440000</v>
      </c>
      <c r="AJ269" s="160">
        <v>370000</v>
      </c>
      <c r="AK269" s="160">
        <v>-79398</v>
      </c>
      <c r="AL269" s="160">
        <v>-400011</v>
      </c>
      <c r="AM269" s="160">
        <v>399970.86</v>
      </c>
      <c r="AN269" s="160">
        <v>210410</v>
      </c>
      <c r="AO269" s="160">
        <v>5578</v>
      </c>
      <c r="AP269" s="160">
        <v>940</v>
      </c>
      <c r="AQ269" s="160">
        <v>-2014</v>
      </c>
      <c r="AR269" s="160">
        <v>-2089</v>
      </c>
      <c r="AS269" s="160">
        <v>-2080</v>
      </c>
      <c r="AT269" s="160">
        <v>-2089</v>
      </c>
      <c r="AU269" s="160">
        <v>-815000</v>
      </c>
      <c r="AV269" s="160">
        <v>-815000</v>
      </c>
      <c r="AW269" s="160">
        <v>-804430</v>
      </c>
      <c r="AX269" s="160">
        <v>0</v>
      </c>
      <c r="AY269" s="160">
        <v>0</v>
      </c>
      <c r="AZ269" s="160">
        <v>0</v>
      </c>
      <c r="BA269" s="160">
        <v>0</v>
      </c>
      <c r="BB269" s="160">
        <v>0</v>
      </c>
      <c r="BC269"/>
    </row>
    <row r="270" spans="1:55" x14ac:dyDescent="0.3">
      <c r="A270" s="160" t="s">
        <v>1122</v>
      </c>
      <c r="B270" s="160">
        <v>0</v>
      </c>
      <c r="C270" s="160">
        <v>29000</v>
      </c>
      <c r="D270" s="160">
        <v>0</v>
      </c>
      <c r="E270" s="160">
        <v>0</v>
      </c>
      <c r="F270" s="160">
        <v>0</v>
      </c>
      <c r="G270" s="160">
        <v>0</v>
      </c>
      <c r="H270" s="160">
        <v>0</v>
      </c>
      <c r="I270" s="160">
        <v>0</v>
      </c>
      <c r="J270" s="160">
        <v>0</v>
      </c>
      <c r="K270" s="160">
        <v>0</v>
      </c>
      <c r="L270" s="160">
        <v>0</v>
      </c>
      <c r="M270" s="160">
        <v>0</v>
      </c>
      <c r="N270" s="160">
        <v>0</v>
      </c>
      <c r="O270" s="160">
        <v>0</v>
      </c>
      <c r="P270" s="160">
        <v>0</v>
      </c>
      <c r="Q270" s="160">
        <v>0</v>
      </c>
      <c r="R270" s="160">
        <v>0</v>
      </c>
      <c r="S270" s="160">
        <v>0</v>
      </c>
      <c r="T270" s="160">
        <v>0</v>
      </c>
      <c r="U270" s="160">
        <v>0</v>
      </c>
      <c r="V270" s="160">
        <v>0</v>
      </c>
      <c r="W270" s="160">
        <v>0</v>
      </c>
      <c r="X270" s="160">
        <v>0</v>
      </c>
      <c r="Y270" s="160">
        <v>0</v>
      </c>
      <c r="Z270" s="160">
        <v>0</v>
      </c>
      <c r="AA270" s="160">
        <v>0</v>
      </c>
      <c r="AB270" s="160">
        <v>0</v>
      </c>
      <c r="AC270" s="160">
        <v>0</v>
      </c>
      <c r="AD270" s="160">
        <v>0</v>
      </c>
      <c r="AE270" s="160">
        <v>0</v>
      </c>
      <c r="AF270" s="160">
        <v>0</v>
      </c>
      <c r="AG270" s="160">
        <v>0</v>
      </c>
      <c r="AH270" s="160">
        <v>0</v>
      </c>
      <c r="AI270" s="160">
        <v>0</v>
      </c>
      <c r="AJ270" s="160">
        <v>0</v>
      </c>
      <c r="AK270" s="160">
        <v>0</v>
      </c>
      <c r="AL270" s="160">
        <v>0</v>
      </c>
      <c r="AM270" s="160">
        <v>0</v>
      </c>
      <c r="AN270" s="160">
        <v>0</v>
      </c>
      <c r="AO270" s="160">
        <v>0</v>
      </c>
      <c r="AP270" s="160">
        <v>0</v>
      </c>
      <c r="AQ270" s="160">
        <v>0</v>
      </c>
      <c r="AR270" s="160">
        <v>0</v>
      </c>
      <c r="AS270" s="160">
        <v>0</v>
      </c>
      <c r="AT270" s="160">
        <v>0</v>
      </c>
      <c r="AU270" s="160">
        <v>0</v>
      </c>
      <c r="AV270" s="160">
        <v>0</v>
      </c>
      <c r="AW270" s="160">
        <v>0</v>
      </c>
      <c r="AX270" s="160">
        <v>0</v>
      </c>
      <c r="AY270" s="160">
        <v>0</v>
      </c>
      <c r="AZ270" s="160">
        <v>0</v>
      </c>
      <c r="BA270" s="160">
        <v>0</v>
      </c>
      <c r="BB270" s="160">
        <v>0</v>
      </c>
      <c r="BC270"/>
    </row>
    <row r="271" spans="1:55" x14ac:dyDescent="0.3">
      <c r="A271" s="160" t="s">
        <v>1123</v>
      </c>
      <c r="B271" s="160">
        <v>0</v>
      </c>
      <c r="C271" s="160">
        <v>29000</v>
      </c>
      <c r="D271" s="160">
        <v>0</v>
      </c>
      <c r="E271" s="160">
        <v>0</v>
      </c>
      <c r="F271" s="160">
        <v>0</v>
      </c>
      <c r="G271" s="160">
        <v>0</v>
      </c>
      <c r="H271" s="160">
        <v>0</v>
      </c>
      <c r="I271" s="160">
        <v>0</v>
      </c>
      <c r="J271" s="160">
        <v>0</v>
      </c>
      <c r="K271" s="160">
        <v>0</v>
      </c>
      <c r="L271" s="160">
        <v>0</v>
      </c>
      <c r="M271" s="160">
        <v>0</v>
      </c>
      <c r="N271" s="160">
        <v>0</v>
      </c>
      <c r="O271" s="160">
        <v>0</v>
      </c>
      <c r="P271" s="160">
        <v>0</v>
      </c>
      <c r="Q271" s="160">
        <v>0</v>
      </c>
      <c r="R271" s="160">
        <v>0</v>
      </c>
      <c r="S271" s="160">
        <v>0</v>
      </c>
      <c r="T271" s="160">
        <v>0</v>
      </c>
      <c r="U271" s="160">
        <v>0</v>
      </c>
      <c r="V271" s="160">
        <v>0</v>
      </c>
      <c r="W271" s="160">
        <v>0</v>
      </c>
      <c r="X271" s="160">
        <v>0</v>
      </c>
      <c r="Y271" s="160">
        <v>0</v>
      </c>
      <c r="Z271" s="160">
        <v>0</v>
      </c>
      <c r="AA271" s="160">
        <v>0</v>
      </c>
      <c r="AB271" s="160">
        <v>0</v>
      </c>
      <c r="AC271" s="160">
        <v>0</v>
      </c>
      <c r="AD271" s="160">
        <v>0</v>
      </c>
      <c r="AE271" s="160">
        <v>0</v>
      </c>
      <c r="AF271" s="160">
        <v>0</v>
      </c>
      <c r="AG271" s="160">
        <v>0</v>
      </c>
      <c r="AH271" s="160">
        <v>0</v>
      </c>
      <c r="AI271" s="160">
        <v>0</v>
      </c>
      <c r="AJ271" s="160">
        <v>0</v>
      </c>
      <c r="AK271" s="160">
        <v>0</v>
      </c>
      <c r="AL271" s="160">
        <v>0</v>
      </c>
      <c r="AM271" s="160">
        <v>0</v>
      </c>
      <c r="AN271" s="160">
        <v>0</v>
      </c>
      <c r="AO271" s="160">
        <v>0</v>
      </c>
      <c r="AP271" s="160">
        <v>0</v>
      </c>
      <c r="AQ271" s="160">
        <v>0</v>
      </c>
      <c r="AR271" s="160">
        <v>0</v>
      </c>
      <c r="AS271" s="160">
        <v>0</v>
      </c>
      <c r="AT271" s="160">
        <v>0</v>
      </c>
      <c r="AU271" s="160">
        <v>0</v>
      </c>
      <c r="AV271" s="160">
        <v>0</v>
      </c>
      <c r="AW271" s="160">
        <v>0</v>
      </c>
      <c r="AX271" s="160">
        <v>0</v>
      </c>
      <c r="AY271" s="160">
        <v>0</v>
      </c>
      <c r="AZ271" s="160">
        <v>0</v>
      </c>
      <c r="BA271" s="160">
        <v>0</v>
      </c>
      <c r="BB271" s="160">
        <v>0</v>
      </c>
      <c r="BC271"/>
    </row>
    <row r="272" spans="1:55" x14ac:dyDescent="0.3">
      <c r="A272" s="160" t="s">
        <v>1124</v>
      </c>
      <c r="B272" s="160">
        <v>0</v>
      </c>
      <c r="C272" s="160">
        <v>0</v>
      </c>
      <c r="D272" s="160">
        <v>0</v>
      </c>
      <c r="E272" s="160">
        <v>0</v>
      </c>
      <c r="F272" s="160">
        <v>0</v>
      </c>
      <c r="G272" s="160">
        <v>0</v>
      </c>
      <c r="H272" s="160">
        <v>0</v>
      </c>
      <c r="I272" s="160">
        <v>0</v>
      </c>
      <c r="J272" s="160">
        <v>0</v>
      </c>
      <c r="K272" s="160">
        <v>0</v>
      </c>
      <c r="L272" s="160">
        <v>0</v>
      </c>
      <c r="M272" s="160">
        <v>0</v>
      </c>
      <c r="N272" s="160">
        <v>72202</v>
      </c>
      <c r="O272" s="160">
        <v>0</v>
      </c>
      <c r="P272" s="160">
        <v>0</v>
      </c>
      <c r="Q272" s="160">
        <v>0</v>
      </c>
      <c r="R272" s="160">
        <v>0</v>
      </c>
      <c r="S272" s="160">
        <v>5071000</v>
      </c>
      <c r="T272" s="160">
        <v>3015020</v>
      </c>
      <c r="U272" s="160">
        <v>2425000</v>
      </c>
      <c r="V272" s="160">
        <v>1595000</v>
      </c>
      <c r="W272" s="160">
        <v>10990000</v>
      </c>
      <c r="X272" s="160">
        <v>9675000</v>
      </c>
      <c r="Y272" s="160">
        <v>6570000</v>
      </c>
      <c r="Z272" s="160">
        <v>0</v>
      </c>
      <c r="AA272" s="160">
        <v>9310000</v>
      </c>
      <c r="AB272" s="160">
        <v>0</v>
      </c>
      <c r="AC272" s="160">
        <v>4054791</v>
      </c>
      <c r="AD272" s="160">
        <v>2890000</v>
      </c>
      <c r="AE272" s="160">
        <v>0</v>
      </c>
      <c r="AF272" s="160">
        <v>0</v>
      </c>
      <c r="AG272" s="160">
        <v>0</v>
      </c>
      <c r="AH272" s="160">
        <v>0</v>
      </c>
      <c r="AI272" s="160">
        <v>0</v>
      </c>
      <c r="AJ272" s="160">
        <v>0</v>
      </c>
      <c r="AK272" s="160">
        <v>0</v>
      </c>
      <c r="AL272" s="160">
        <v>0</v>
      </c>
      <c r="AM272" s="160">
        <v>0</v>
      </c>
      <c r="AN272" s="160">
        <v>0</v>
      </c>
      <c r="AO272" s="160">
        <v>0</v>
      </c>
      <c r="AP272" s="160">
        <v>0</v>
      </c>
      <c r="AQ272" s="160">
        <v>0</v>
      </c>
      <c r="AR272" s="160">
        <v>0</v>
      </c>
      <c r="AS272" s="160">
        <v>0</v>
      </c>
      <c r="AT272" s="160">
        <v>0</v>
      </c>
      <c r="AU272" s="160">
        <v>1493</v>
      </c>
      <c r="AV272" s="160">
        <v>3571</v>
      </c>
      <c r="AW272" s="160">
        <v>0</v>
      </c>
      <c r="AX272" s="160">
        <v>0</v>
      </c>
      <c r="AY272" s="160">
        <v>0</v>
      </c>
      <c r="AZ272" s="160">
        <v>0</v>
      </c>
      <c r="BA272" s="160">
        <v>0</v>
      </c>
      <c r="BB272" s="160">
        <v>0</v>
      </c>
      <c r="BC272"/>
    </row>
    <row r="273" spans="1:55" x14ac:dyDescent="0.3">
      <c r="A273" s="160" t="s">
        <v>1125</v>
      </c>
      <c r="B273" s="160">
        <v>0</v>
      </c>
      <c r="C273" s="160">
        <v>0</v>
      </c>
      <c r="D273" s="160">
        <v>0</v>
      </c>
      <c r="E273" s="160">
        <v>0</v>
      </c>
      <c r="F273" s="160">
        <v>0</v>
      </c>
      <c r="G273" s="160">
        <v>0</v>
      </c>
      <c r="H273" s="160">
        <v>0</v>
      </c>
      <c r="I273" s="160">
        <v>0</v>
      </c>
      <c r="J273" s="160">
        <v>0</v>
      </c>
      <c r="K273" s="160">
        <v>0</v>
      </c>
      <c r="L273" s="160">
        <v>0</v>
      </c>
      <c r="M273" s="160">
        <v>0</v>
      </c>
      <c r="N273" s="160">
        <v>0</v>
      </c>
      <c r="O273" s="160">
        <v>0</v>
      </c>
      <c r="P273" s="160">
        <v>0</v>
      </c>
      <c r="Q273" s="160">
        <v>0</v>
      </c>
      <c r="R273" s="160">
        <v>0</v>
      </c>
      <c r="S273" s="160">
        <v>0</v>
      </c>
      <c r="T273" s="160">
        <v>3015020</v>
      </c>
      <c r="U273" s="160">
        <v>0</v>
      </c>
      <c r="V273" s="160">
        <v>0</v>
      </c>
      <c r="W273" s="160">
        <v>10990000</v>
      </c>
      <c r="X273" s="160">
        <v>9675000</v>
      </c>
      <c r="Y273" s="160">
        <v>0</v>
      </c>
      <c r="Z273" s="160">
        <v>0</v>
      </c>
      <c r="AA273" s="160">
        <v>9310000</v>
      </c>
      <c r="AB273" s="160">
        <v>0</v>
      </c>
      <c r="AC273" s="160">
        <v>4054791</v>
      </c>
      <c r="AD273" s="160">
        <v>2890000</v>
      </c>
      <c r="AE273" s="160">
        <v>0</v>
      </c>
      <c r="AF273" s="160">
        <v>0</v>
      </c>
      <c r="AG273" s="160">
        <v>0</v>
      </c>
      <c r="AH273" s="160">
        <v>0</v>
      </c>
      <c r="AI273" s="160">
        <v>0</v>
      </c>
      <c r="AJ273" s="160">
        <v>0</v>
      </c>
      <c r="AK273" s="160">
        <v>0</v>
      </c>
      <c r="AL273" s="160">
        <v>0</v>
      </c>
      <c r="AM273" s="160">
        <v>0</v>
      </c>
      <c r="AN273" s="160">
        <v>0</v>
      </c>
      <c r="AO273" s="160">
        <v>0</v>
      </c>
      <c r="AP273" s="160">
        <v>0</v>
      </c>
      <c r="AQ273" s="160">
        <v>0</v>
      </c>
      <c r="AR273" s="160">
        <v>0</v>
      </c>
      <c r="AS273" s="160">
        <v>0</v>
      </c>
      <c r="AT273" s="160">
        <v>0</v>
      </c>
      <c r="AU273" s="160">
        <v>1493</v>
      </c>
      <c r="AV273" s="160">
        <v>3571</v>
      </c>
      <c r="AW273" s="160">
        <v>0</v>
      </c>
      <c r="AX273" s="160">
        <v>0</v>
      </c>
      <c r="AY273" s="160">
        <v>0</v>
      </c>
      <c r="AZ273" s="160">
        <v>0</v>
      </c>
      <c r="BA273" s="160">
        <v>0</v>
      </c>
      <c r="BB273" s="160">
        <v>0</v>
      </c>
      <c r="BC273"/>
    </row>
    <row r="274" spans="1:55" x14ac:dyDescent="0.3">
      <c r="A274" s="160" t="s">
        <v>1126</v>
      </c>
      <c r="B274" s="160">
        <v>0</v>
      </c>
      <c r="C274" s="160">
        <v>0</v>
      </c>
      <c r="D274" s="160">
        <v>0</v>
      </c>
      <c r="E274" s="160">
        <v>0</v>
      </c>
      <c r="F274" s="160">
        <v>0</v>
      </c>
      <c r="G274" s="160">
        <v>0</v>
      </c>
      <c r="H274" s="160">
        <v>0</v>
      </c>
      <c r="I274" s="160">
        <v>0</v>
      </c>
      <c r="J274" s="160">
        <v>0</v>
      </c>
      <c r="K274" s="160">
        <v>0</v>
      </c>
      <c r="L274" s="160">
        <v>0</v>
      </c>
      <c r="M274" s="160">
        <v>0</v>
      </c>
      <c r="N274" s="160">
        <v>0</v>
      </c>
      <c r="O274" s="160">
        <v>0</v>
      </c>
      <c r="P274" s="160">
        <v>0</v>
      </c>
      <c r="Q274" s="160">
        <v>0</v>
      </c>
      <c r="R274" s="160">
        <v>0</v>
      </c>
      <c r="S274" s="160">
        <v>0</v>
      </c>
      <c r="T274" s="160">
        <v>3015020</v>
      </c>
      <c r="U274" s="160">
        <v>0</v>
      </c>
      <c r="V274" s="160">
        <v>0</v>
      </c>
      <c r="W274" s="160">
        <v>10990000</v>
      </c>
      <c r="X274" s="160">
        <v>9675000</v>
      </c>
      <c r="Y274" s="160">
        <v>0</v>
      </c>
      <c r="Z274" s="160">
        <v>0</v>
      </c>
      <c r="AA274" s="160">
        <v>9310000</v>
      </c>
      <c r="AB274" s="160">
        <v>0</v>
      </c>
      <c r="AC274" s="160">
        <v>4054791</v>
      </c>
      <c r="AD274" s="160">
        <v>2890000</v>
      </c>
      <c r="AE274" s="160">
        <v>0</v>
      </c>
      <c r="AF274" s="160">
        <v>0</v>
      </c>
      <c r="AG274" s="160">
        <v>0</v>
      </c>
      <c r="AH274" s="160">
        <v>0</v>
      </c>
      <c r="AI274" s="160">
        <v>0</v>
      </c>
      <c r="AJ274" s="160">
        <v>0</v>
      </c>
      <c r="AK274" s="160">
        <v>0</v>
      </c>
      <c r="AL274" s="160">
        <v>0</v>
      </c>
      <c r="AM274" s="160">
        <v>0</v>
      </c>
      <c r="AN274" s="160">
        <v>0</v>
      </c>
      <c r="AO274" s="160">
        <v>0</v>
      </c>
      <c r="AP274" s="160">
        <v>0</v>
      </c>
      <c r="AQ274" s="160">
        <v>0</v>
      </c>
      <c r="AR274" s="160">
        <v>0</v>
      </c>
      <c r="AS274" s="160">
        <v>0</v>
      </c>
      <c r="AT274" s="160">
        <v>0</v>
      </c>
      <c r="AU274" s="160">
        <v>1493</v>
      </c>
      <c r="AV274" s="160">
        <v>3571</v>
      </c>
      <c r="AW274" s="160">
        <v>0</v>
      </c>
      <c r="AX274" s="160">
        <v>0</v>
      </c>
      <c r="AY274" s="160">
        <v>0</v>
      </c>
      <c r="AZ274" s="160">
        <v>0</v>
      </c>
      <c r="BA274" s="160">
        <v>0</v>
      </c>
      <c r="BB274" s="160">
        <v>0</v>
      </c>
      <c r="BC274"/>
    </row>
    <row r="275" spans="1:55" x14ac:dyDescent="0.3">
      <c r="A275" s="160" t="s">
        <v>1127</v>
      </c>
      <c r="B275" s="160">
        <v>0</v>
      </c>
      <c r="C275" s="160">
        <v>0</v>
      </c>
      <c r="D275" s="160">
        <v>0</v>
      </c>
      <c r="E275" s="160">
        <v>0</v>
      </c>
      <c r="F275" s="160">
        <v>0</v>
      </c>
      <c r="G275" s="160">
        <v>0</v>
      </c>
      <c r="H275" s="160">
        <v>0</v>
      </c>
      <c r="I275" s="160">
        <v>0</v>
      </c>
      <c r="J275" s="160">
        <v>0</v>
      </c>
      <c r="K275" s="160">
        <v>0</v>
      </c>
      <c r="L275" s="160">
        <v>0</v>
      </c>
      <c r="M275" s="160">
        <v>0</v>
      </c>
      <c r="N275" s="160">
        <v>72202</v>
      </c>
      <c r="O275" s="160">
        <v>0</v>
      </c>
      <c r="P275" s="160">
        <v>0</v>
      </c>
      <c r="Q275" s="160">
        <v>0</v>
      </c>
      <c r="R275" s="160">
        <v>0</v>
      </c>
      <c r="S275" s="160">
        <v>5071000</v>
      </c>
      <c r="T275" s="160">
        <v>0</v>
      </c>
      <c r="U275" s="160">
        <v>2425000</v>
      </c>
      <c r="V275" s="160">
        <v>1595000</v>
      </c>
      <c r="W275" s="160">
        <v>0</v>
      </c>
      <c r="X275" s="160">
        <v>0</v>
      </c>
      <c r="Y275" s="160">
        <v>6570000</v>
      </c>
      <c r="Z275" s="160">
        <v>0</v>
      </c>
      <c r="AA275" s="160">
        <v>0</v>
      </c>
      <c r="AB275" s="160">
        <v>0</v>
      </c>
      <c r="AC275" s="160">
        <v>0</v>
      </c>
      <c r="AD275" s="160">
        <v>0</v>
      </c>
      <c r="AE275" s="160">
        <v>0</v>
      </c>
      <c r="AF275" s="160">
        <v>0</v>
      </c>
      <c r="AG275" s="160">
        <v>0</v>
      </c>
      <c r="AH275" s="160">
        <v>0</v>
      </c>
      <c r="AI275" s="160">
        <v>0</v>
      </c>
      <c r="AJ275" s="160">
        <v>0</v>
      </c>
      <c r="AK275" s="160">
        <v>0</v>
      </c>
      <c r="AL275" s="160">
        <v>0</v>
      </c>
      <c r="AM275" s="160">
        <v>0</v>
      </c>
      <c r="AN275" s="160">
        <v>0</v>
      </c>
      <c r="AO275" s="160">
        <v>0</v>
      </c>
      <c r="AP275" s="160">
        <v>0</v>
      </c>
      <c r="AQ275" s="160">
        <v>0</v>
      </c>
      <c r="AR275" s="160">
        <v>0</v>
      </c>
      <c r="AS275" s="160">
        <v>0</v>
      </c>
      <c r="AT275" s="160">
        <v>0</v>
      </c>
      <c r="AU275" s="160">
        <v>0</v>
      </c>
      <c r="AV275" s="160">
        <v>0</v>
      </c>
      <c r="AW275" s="160">
        <v>0</v>
      </c>
      <c r="AX275" s="160">
        <v>0</v>
      </c>
      <c r="AY275" s="160">
        <v>0</v>
      </c>
      <c r="AZ275" s="160">
        <v>0</v>
      </c>
      <c r="BA275" s="160">
        <v>0</v>
      </c>
      <c r="BB275" s="160">
        <v>0</v>
      </c>
      <c r="BC275"/>
    </row>
    <row r="276" spans="1:55" x14ac:dyDescent="0.3">
      <c r="A276" s="160" t="s">
        <v>1128</v>
      </c>
      <c r="B276" s="160">
        <v>0</v>
      </c>
      <c r="C276" s="160">
        <v>0</v>
      </c>
      <c r="D276" s="160">
        <v>0</v>
      </c>
      <c r="E276" s="160">
        <v>0</v>
      </c>
      <c r="F276" s="160">
        <v>0</v>
      </c>
      <c r="G276" s="160">
        <v>0</v>
      </c>
      <c r="H276" s="160">
        <v>0</v>
      </c>
      <c r="I276" s="160">
        <v>0</v>
      </c>
      <c r="J276" s="160">
        <v>0</v>
      </c>
      <c r="K276" s="160">
        <v>0</v>
      </c>
      <c r="L276" s="160">
        <v>0</v>
      </c>
      <c r="M276" s="160">
        <v>0</v>
      </c>
      <c r="N276" s="160">
        <v>72202</v>
      </c>
      <c r="O276" s="160">
        <v>0</v>
      </c>
      <c r="P276" s="160">
        <v>0</v>
      </c>
      <c r="Q276" s="160">
        <v>0</v>
      </c>
      <c r="R276" s="160">
        <v>0</v>
      </c>
      <c r="S276" s="160">
        <v>5071000</v>
      </c>
      <c r="T276" s="160">
        <v>0</v>
      </c>
      <c r="U276" s="160">
        <v>2425000</v>
      </c>
      <c r="V276" s="160">
        <v>1595000</v>
      </c>
      <c r="W276" s="160">
        <v>0</v>
      </c>
      <c r="X276" s="160">
        <v>0</v>
      </c>
      <c r="Y276" s="160">
        <v>6570000</v>
      </c>
      <c r="Z276" s="160">
        <v>0</v>
      </c>
      <c r="AA276" s="160">
        <v>0</v>
      </c>
      <c r="AB276" s="160">
        <v>0</v>
      </c>
      <c r="AC276" s="160">
        <v>0</v>
      </c>
      <c r="AD276" s="160">
        <v>0</v>
      </c>
      <c r="AE276" s="160">
        <v>0</v>
      </c>
      <c r="AF276" s="160">
        <v>0</v>
      </c>
      <c r="AG276" s="160">
        <v>0</v>
      </c>
      <c r="AH276" s="160">
        <v>0</v>
      </c>
      <c r="AI276" s="160">
        <v>0</v>
      </c>
      <c r="AJ276" s="160">
        <v>0</v>
      </c>
      <c r="AK276" s="160">
        <v>0</v>
      </c>
      <c r="AL276" s="160">
        <v>0</v>
      </c>
      <c r="AM276" s="160">
        <v>0</v>
      </c>
      <c r="AN276" s="160">
        <v>0</v>
      </c>
      <c r="AO276" s="160">
        <v>0</v>
      </c>
      <c r="AP276" s="160">
        <v>0</v>
      </c>
      <c r="AQ276" s="160">
        <v>0</v>
      </c>
      <c r="AR276" s="160">
        <v>0</v>
      </c>
      <c r="AS276" s="160">
        <v>0</v>
      </c>
      <c r="AT276" s="160">
        <v>0</v>
      </c>
      <c r="AU276" s="160">
        <v>0</v>
      </c>
      <c r="AV276" s="160">
        <v>0</v>
      </c>
      <c r="AW276" s="160">
        <v>0</v>
      </c>
      <c r="AX276" s="160">
        <v>0</v>
      </c>
      <c r="AY276" s="160">
        <v>0</v>
      </c>
      <c r="AZ276" s="160">
        <v>0</v>
      </c>
      <c r="BA276" s="160">
        <v>0</v>
      </c>
      <c r="BB276" s="160">
        <v>0</v>
      </c>
      <c r="BC276"/>
    </row>
    <row r="277" spans="1:55" x14ac:dyDescent="0.3">
      <c r="A277" s="160" t="s">
        <v>1131</v>
      </c>
      <c r="B277" s="160">
        <v>-4685000</v>
      </c>
      <c r="C277" s="160">
        <v>0</v>
      </c>
      <c r="D277" s="160">
        <v>0</v>
      </c>
      <c r="E277" s="160">
        <v>0</v>
      </c>
      <c r="F277" s="160">
        <v>0</v>
      </c>
      <c r="G277" s="160">
        <v>0</v>
      </c>
      <c r="H277" s="160">
        <v>0</v>
      </c>
      <c r="I277" s="160">
        <v>0</v>
      </c>
      <c r="J277" s="160">
        <v>0</v>
      </c>
      <c r="K277" s="160">
        <v>0</v>
      </c>
      <c r="L277" s="160">
        <v>0</v>
      </c>
      <c r="M277" s="160">
        <v>0</v>
      </c>
      <c r="N277" s="160">
        <v>-3150</v>
      </c>
      <c r="O277" s="160">
        <v>0</v>
      </c>
      <c r="P277" s="160">
        <v>0</v>
      </c>
      <c r="Q277" s="160">
        <v>0</v>
      </c>
      <c r="R277" s="160">
        <v>0</v>
      </c>
      <c r="S277" s="160">
        <v>-4701000</v>
      </c>
      <c r="T277" s="160">
        <v>-2735000</v>
      </c>
      <c r="U277" s="160">
        <v>-2555000</v>
      </c>
      <c r="V277" s="160">
        <v>-2275000</v>
      </c>
      <c r="W277" s="160">
        <v>-11420000</v>
      </c>
      <c r="X277" s="160">
        <v>-10030000</v>
      </c>
      <c r="Y277" s="160">
        <v>-7435000</v>
      </c>
      <c r="Z277" s="160">
        <v>-5180000</v>
      </c>
      <c r="AA277" s="160">
        <v>-9105000</v>
      </c>
      <c r="AB277" s="160">
        <v>0</v>
      </c>
      <c r="AC277" s="160">
        <v>-4175000</v>
      </c>
      <c r="AD277" s="160">
        <v>-3405000</v>
      </c>
      <c r="AE277" s="160">
        <v>0</v>
      </c>
      <c r="AF277" s="160">
        <v>0</v>
      </c>
      <c r="AG277" s="160">
        <v>0</v>
      </c>
      <c r="AH277" s="160">
        <v>0</v>
      </c>
      <c r="AI277" s="160">
        <v>0</v>
      </c>
      <c r="AJ277" s="160">
        <v>0</v>
      </c>
      <c r="AK277" s="160">
        <v>0</v>
      </c>
      <c r="AL277" s="160">
        <v>0</v>
      </c>
      <c r="AM277" s="160">
        <v>0</v>
      </c>
      <c r="AN277" s="160">
        <v>0</v>
      </c>
      <c r="AO277" s="160">
        <v>0</v>
      </c>
      <c r="AP277" s="160">
        <v>0</v>
      </c>
      <c r="AQ277" s="160">
        <v>0</v>
      </c>
      <c r="AR277" s="160">
        <v>0</v>
      </c>
      <c r="AS277" s="160">
        <v>0</v>
      </c>
      <c r="AT277" s="160">
        <v>0</v>
      </c>
      <c r="AU277" s="160">
        <v>0</v>
      </c>
      <c r="AV277" s="160">
        <v>0</v>
      </c>
      <c r="AW277" s="160">
        <v>0</v>
      </c>
      <c r="AX277" s="160">
        <v>-665569</v>
      </c>
      <c r="AY277" s="160">
        <v>-324847</v>
      </c>
      <c r="AZ277" s="160">
        <v>-282268</v>
      </c>
      <c r="BA277" s="160">
        <v>-509913</v>
      </c>
      <c r="BB277" s="160">
        <v>-553616</v>
      </c>
      <c r="BC277"/>
    </row>
    <row r="278" spans="1:55" x14ac:dyDescent="0.3">
      <c r="A278" s="160" t="s">
        <v>1132</v>
      </c>
      <c r="B278" s="160">
        <v>-4685000</v>
      </c>
      <c r="C278" s="160">
        <v>0</v>
      </c>
      <c r="D278" s="160">
        <v>0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0">
        <v>0</v>
      </c>
      <c r="Q278" s="160">
        <v>0</v>
      </c>
      <c r="R278" s="160">
        <v>0</v>
      </c>
      <c r="S278" s="160">
        <v>0</v>
      </c>
      <c r="T278" s="160">
        <v>-2735000</v>
      </c>
      <c r="U278" s="160">
        <v>0</v>
      </c>
      <c r="V278" s="160">
        <v>0</v>
      </c>
      <c r="W278" s="160">
        <v>-11420000</v>
      </c>
      <c r="X278" s="160">
        <v>-10030000</v>
      </c>
      <c r="Y278" s="160">
        <v>0</v>
      </c>
      <c r="Z278" s="160">
        <v>0</v>
      </c>
      <c r="AA278" s="160">
        <v>-9105000</v>
      </c>
      <c r="AB278" s="160">
        <v>0</v>
      </c>
      <c r="AC278" s="160">
        <v>-4175000</v>
      </c>
      <c r="AD278" s="160">
        <v>-3405000</v>
      </c>
      <c r="AE278" s="160">
        <v>0</v>
      </c>
      <c r="AF278" s="160">
        <v>0</v>
      </c>
      <c r="AG278" s="160">
        <v>0</v>
      </c>
      <c r="AH278" s="160">
        <v>0</v>
      </c>
      <c r="AI278" s="160">
        <v>0</v>
      </c>
      <c r="AJ278" s="160">
        <v>0</v>
      </c>
      <c r="AK278" s="160">
        <v>0</v>
      </c>
      <c r="AL278" s="160">
        <v>0</v>
      </c>
      <c r="AM278" s="160">
        <v>0</v>
      </c>
      <c r="AN278" s="160">
        <v>0</v>
      </c>
      <c r="AO278" s="160">
        <v>0</v>
      </c>
      <c r="AP278" s="160">
        <v>0</v>
      </c>
      <c r="AQ278" s="160">
        <v>0</v>
      </c>
      <c r="AR278" s="160">
        <v>0</v>
      </c>
      <c r="AS278" s="160">
        <v>0</v>
      </c>
      <c r="AT278" s="160">
        <v>0</v>
      </c>
      <c r="AU278" s="160">
        <v>0</v>
      </c>
      <c r="AV278" s="160">
        <v>0</v>
      </c>
      <c r="AW278" s="160">
        <v>0</v>
      </c>
      <c r="AX278" s="160">
        <v>0</v>
      </c>
      <c r="AY278" s="160">
        <v>0</v>
      </c>
      <c r="AZ278" s="160">
        <v>0</v>
      </c>
      <c r="BA278" s="160">
        <v>0</v>
      </c>
      <c r="BB278" s="160">
        <v>0</v>
      </c>
      <c r="BC278"/>
    </row>
    <row r="279" spans="1:55" x14ac:dyDescent="0.3">
      <c r="A279" s="160" t="s">
        <v>1133</v>
      </c>
      <c r="B279" s="160">
        <v>-4685000</v>
      </c>
      <c r="C279" s="160">
        <v>0</v>
      </c>
      <c r="D279" s="160">
        <v>0</v>
      </c>
      <c r="E279" s="160">
        <v>0</v>
      </c>
      <c r="F279" s="160">
        <v>0</v>
      </c>
      <c r="G279" s="160">
        <v>0</v>
      </c>
      <c r="H279" s="160">
        <v>0</v>
      </c>
      <c r="I279" s="160">
        <v>0</v>
      </c>
      <c r="J279" s="160">
        <v>0</v>
      </c>
      <c r="K279" s="160">
        <v>0</v>
      </c>
      <c r="L279" s="160">
        <v>0</v>
      </c>
      <c r="M279" s="160">
        <v>0</v>
      </c>
      <c r="N279" s="160">
        <v>0</v>
      </c>
      <c r="O279" s="160">
        <v>0</v>
      </c>
      <c r="P279" s="160">
        <v>0</v>
      </c>
      <c r="Q279" s="160">
        <v>0</v>
      </c>
      <c r="R279" s="160">
        <v>0</v>
      </c>
      <c r="S279" s="160">
        <v>0</v>
      </c>
      <c r="T279" s="160">
        <v>-2735000</v>
      </c>
      <c r="U279" s="160">
        <v>0</v>
      </c>
      <c r="V279" s="160">
        <v>0</v>
      </c>
      <c r="W279" s="160">
        <v>-11420000</v>
      </c>
      <c r="X279" s="160">
        <v>-10030000</v>
      </c>
      <c r="Y279" s="160">
        <v>0</v>
      </c>
      <c r="Z279" s="160">
        <v>0</v>
      </c>
      <c r="AA279" s="160">
        <v>-9105000</v>
      </c>
      <c r="AB279" s="160">
        <v>0</v>
      </c>
      <c r="AC279" s="160">
        <v>-4175000</v>
      </c>
      <c r="AD279" s="160">
        <v>-3405000</v>
      </c>
      <c r="AE279" s="160">
        <v>0</v>
      </c>
      <c r="AF279" s="160">
        <v>0</v>
      </c>
      <c r="AG279" s="160">
        <v>0</v>
      </c>
      <c r="AH279" s="160">
        <v>0</v>
      </c>
      <c r="AI279" s="160">
        <v>0</v>
      </c>
      <c r="AJ279" s="160">
        <v>0</v>
      </c>
      <c r="AK279" s="160">
        <v>0</v>
      </c>
      <c r="AL279" s="160">
        <v>0</v>
      </c>
      <c r="AM279" s="160">
        <v>0</v>
      </c>
      <c r="AN279" s="160">
        <v>0</v>
      </c>
      <c r="AO279" s="160">
        <v>0</v>
      </c>
      <c r="AP279" s="160">
        <v>0</v>
      </c>
      <c r="AQ279" s="160">
        <v>0</v>
      </c>
      <c r="AR279" s="160">
        <v>0</v>
      </c>
      <c r="AS279" s="160">
        <v>0</v>
      </c>
      <c r="AT279" s="160">
        <v>0</v>
      </c>
      <c r="AU279" s="160">
        <v>0</v>
      </c>
      <c r="AV279" s="160">
        <v>0</v>
      </c>
      <c r="AW279" s="160">
        <v>0</v>
      </c>
      <c r="AX279" s="160">
        <v>0</v>
      </c>
      <c r="AY279" s="160">
        <v>0</v>
      </c>
      <c r="AZ279" s="160">
        <v>0</v>
      </c>
      <c r="BA279" s="160">
        <v>0</v>
      </c>
      <c r="BB279" s="160">
        <v>0</v>
      </c>
      <c r="BC279"/>
    </row>
    <row r="280" spans="1:55" x14ac:dyDescent="0.3">
      <c r="A280" s="160" t="s">
        <v>1134</v>
      </c>
      <c r="B280" s="160">
        <v>0</v>
      </c>
      <c r="C280" s="160">
        <v>0</v>
      </c>
      <c r="D280" s="160">
        <v>0</v>
      </c>
      <c r="E280" s="160">
        <v>0</v>
      </c>
      <c r="F280" s="160">
        <v>0</v>
      </c>
      <c r="G280" s="160">
        <v>0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0</v>
      </c>
      <c r="N280" s="160">
        <v>-3150</v>
      </c>
      <c r="O280" s="160">
        <v>0</v>
      </c>
      <c r="P280" s="160">
        <v>0</v>
      </c>
      <c r="Q280" s="160">
        <v>0</v>
      </c>
      <c r="R280" s="160">
        <v>0</v>
      </c>
      <c r="S280" s="160">
        <v>-4701000</v>
      </c>
      <c r="T280" s="160">
        <v>0</v>
      </c>
      <c r="U280" s="160">
        <v>-2555000</v>
      </c>
      <c r="V280" s="160">
        <v>-2275000</v>
      </c>
      <c r="W280" s="160">
        <v>0</v>
      </c>
      <c r="X280" s="160">
        <v>0</v>
      </c>
      <c r="Y280" s="160">
        <v>-7435000</v>
      </c>
      <c r="Z280" s="160">
        <v>-5180000</v>
      </c>
      <c r="AA280" s="160">
        <v>0</v>
      </c>
      <c r="AB280" s="160">
        <v>0</v>
      </c>
      <c r="AC280" s="160">
        <v>0</v>
      </c>
      <c r="AD280" s="160">
        <v>0</v>
      </c>
      <c r="AE280" s="160">
        <v>0</v>
      </c>
      <c r="AF280" s="160">
        <v>0</v>
      </c>
      <c r="AG280" s="160">
        <v>0</v>
      </c>
      <c r="AH280" s="160">
        <v>0</v>
      </c>
      <c r="AI280" s="160">
        <v>0</v>
      </c>
      <c r="AJ280" s="160">
        <v>0</v>
      </c>
      <c r="AK280" s="160">
        <v>0</v>
      </c>
      <c r="AL280" s="160">
        <v>0</v>
      </c>
      <c r="AM280" s="160">
        <v>0</v>
      </c>
      <c r="AN280" s="160">
        <v>0</v>
      </c>
      <c r="AO280" s="160">
        <v>0</v>
      </c>
      <c r="AP280" s="160">
        <v>0</v>
      </c>
      <c r="AQ280" s="160">
        <v>0</v>
      </c>
      <c r="AR280" s="160">
        <v>0</v>
      </c>
      <c r="AS280" s="160">
        <v>0</v>
      </c>
      <c r="AT280" s="160">
        <v>0</v>
      </c>
      <c r="AU280" s="160">
        <v>0</v>
      </c>
      <c r="AV280" s="160">
        <v>0</v>
      </c>
      <c r="AW280" s="160">
        <v>0</v>
      </c>
      <c r="AX280" s="160">
        <v>-665569</v>
      </c>
      <c r="AY280" s="160">
        <v>-324847</v>
      </c>
      <c r="AZ280" s="160">
        <v>-282268</v>
      </c>
      <c r="BA280" s="160">
        <v>-509913</v>
      </c>
      <c r="BB280" s="160">
        <v>-553616</v>
      </c>
      <c r="BC280"/>
    </row>
    <row r="281" spans="1:55" x14ac:dyDescent="0.3">
      <c r="A281" s="160" t="s">
        <v>1135</v>
      </c>
      <c r="B281" s="160">
        <v>0</v>
      </c>
      <c r="C281" s="160">
        <v>0</v>
      </c>
      <c r="D281" s="160">
        <v>0</v>
      </c>
      <c r="E281" s="160">
        <v>0</v>
      </c>
      <c r="F281" s="160">
        <v>0</v>
      </c>
      <c r="G281" s="160">
        <v>0</v>
      </c>
      <c r="H281" s="160">
        <v>0</v>
      </c>
      <c r="I281" s="160">
        <v>0</v>
      </c>
      <c r="J281" s="160">
        <v>0</v>
      </c>
      <c r="K281" s="160">
        <v>0</v>
      </c>
      <c r="L281" s="160">
        <v>0</v>
      </c>
      <c r="M281" s="160">
        <v>0</v>
      </c>
      <c r="N281" s="160">
        <v>-3150</v>
      </c>
      <c r="O281" s="160">
        <v>0</v>
      </c>
      <c r="P281" s="160">
        <v>0</v>
      </c>
      <c r="Q281" s="160">
        <v>0</v>
      </c>
      <c r="R281" s="160">
        <v>0</v>
      </c>
      <c r="S281" s="160">
        <v>-4701000</v>
      </c>
      <c r="T281" s="160">
        <v>0</v>
      </c>
      <c r="U281" s="160">
        <v>-2555000</v>
      </c>
      <c r="V281" s="160">
        <v>-2275000</v>
      </c>
      <c r="W281" s="160">
        <v>0</v>
      </c>
      <c r="X281" s="160">
        <v>0</v>
      </c>
      <c r="Y281" s="160">
        <v>-7435000</v>
      </c>
      <c r="Z281" s="160">
        <v>-5180000</v>
      </c>
      <c r="AA281" s="160">
        <v>0</v>
      </c>
      <c r="AB281" s="160">
        <v>0</v>
      </c>
      <c r="AC281" s="160">
        <v>0</v>
      </c>
      <c r="AD281" s="160">
        <v>0</v>
      </c>
      <c r="AE281" s="160">
        <v>0</v>
      </c>
      <c r="AF281" s="160">
        <v>0</v>
      </c>
      <c r="AG281" s="160">
        <v>0</v>
      </c>
      <c r="AH281" s="160">
        <v>0</v>
      </c>
      <c r="AI281" s="160">
        <v>0</v>
      </c>
      <c r="AJ281" s="160">
        <v>0</v>
      </c>
      <c r="AK281" s="160">
        <v>0</v>
      </c>
      <c r="AL281" s="160">
        <v>0</v>
      </c>
      <c r="AM281" s="160">
        <v>0</v>
      </c>
      <c r="AN281" s="160">
        <v>0</v>
      </c>
      <c r="AO281" s="160">
        <v>0</v>
      </c>
      <c r="AP281" s="160">
        <v>0</v>
      </c>
      <c r="AQ281" s="160">
        <v>0</v>
      </c>
      <c r="AR281" s="160">
        <v>0</v>
      </c>
      <c r="AS281" s="160">
        <v>0</v>
      </c>
      <c r="AT281" s="160">
        <v>0</v>
      </c>
      <c r="AU281" s="160">
        <v>0</v>
      </c>
      <c r="AV281" s="160">
        <v>0</v>
      </c>
      <c r="AW281" s="160">
        <v>0</v>
      </c>
      <c r="AX281" s="160">
        <v>-665569</v>
      </c>
      <c r="AY281" s="160">
        <v>-324847</v>
      </c>
      <c r="AZ281" s="160">
        <v>-282268</v>
      </c>
      <c r="BA281" s="160">
        <v>-509913</v>
      </c>
      <c r="BB281" s="160">
        <v>-553616</v>
      </c>
      <c r="BC281"/>
    </row>
    <row r="282" spans="1:55" x14ac:dyDescent="0.3">
      <c r="A282" s="160" t="s">
        <v>1137</v>
      </c>
      <c r="B282" s="160">
        <v>-34732</v>
      </c>
      <c r="C282" s="160">
        <v>0</v>
      </c>
      <c r="D282" s="160">
        <v>0</v>
      </c>
      <c r="E282" s="160">
        <v>0</v>
      </c>
      <c r="F282" s="160">
        <v>0</v>
      </c>
      <c r="G282" s="160">
        <v>0</v>
      </c>
      <c r="H282" s="160">
        <v>0</v>
      </c>
      <c r="I282" s="160">
        <v>0</v>
      </c>
      <c r="J282" s="160">
        <v>0</v>
      </c>
      <c r="K282" s="160">
        <v>0</v>
      </c>
      <c r="L282" s="160">
        <v>0</v>
      </c>
      <c r="M282" s="160">
        <v>0</v>
      </c>
      <c r="N282" s="160">
        <v>0</v>
      </c>
      <c r="O282" s="160">
        <v>0</v>
      </c>
      <c r="P282" s="160">
        <v>0</v>
      </c>
      <c r="Q282" s="160">
        <v>0</v>
      </c>
      <c r="R282" s="160">
        <v>0</v>
      </c>
      <c r="S282" s="160">
        <v>0</v>
      </c>
      <c r="T282" s="160">
        <v>0</v>
      </c>
      <c r="U282" s="160">
        <v>0</v>
      </c>
      <c r="V282" s="160">
        <v>0</v>
      </c>
      <c r="W282" s="160">
        <v>0</v>
      </c>
      <c r="X282" s="160">
        <v>0</v>
      </c>
      <c r="Y282" s="160">
        <v>0</v>
      </c>
      <c r="Z282" s="160">
        <v>0</v>
      </c>
      <c r="AA282" s="160">
        <v>0</v>
      </c>
      <c r="AB282" s="160">
        <v>0</v>
      </c>
      <c r="AC282" s="160">
        <v>0</v>
      </c>
      <c r="AD282" s="160">
        <v>0</v>
      </c>
      <c r="AE282" s="160">
        <v>0</v>
      </c>
      <c r="AF282" s="160">
        <v>0</v>
      </c>
      <c r="AG282" s="160">
        <v>0</v>
      </c>
      <c r="AH282" s="160">
        <v>0</v>
      </c>
      <c r="AI282" s="160">
        <v>0</v>
      </c>
      <c r="AJ282" s="160">
        <v>0</v>
      </c>
      <c r="AK282" s="160">
        <v>0</v>
      </c>
      <c r="AL282" s="160">
        <v>0</v>
      </c>
      <c r="AM282" s="160">
        <v>0</v>
      </c>
      <c r="AN282" s="160">
        <v>0</v>
      </c>
      <c r="AO282" s="160">
        <v>0</v>
      </c>
      <c r="AP282" s="160">
        <v>0</v>
      </c>
      <c r="AQ282" s="160">
        <v>0</v>
      </c>
      <c r="AR282" s="160">
        <v>0</v>
      </c>
      <c r="AS282" s="160">
        <v>0</v>
      </c>
      <c r="AT282" s="160">
        <v>0</v>
      </c>
      <c r="AU282" s="160">
        <v>-1631</v>
      </c>
      <c r="AV282" s="160">
        <v>-1631</v>
      </c>
      <c r="AW282" s="160">
        <v>-1631</v>
      </c>
      <c r="AX282" s="160">
        <v>0</v>
      </c>
      <c r="AY282" s="160">
        <v>0</v>
      </c>
      <c r="AZ282" s="160">
        <v>0</v>
      </c>
      <c r="BA282" s="160">
        <v>0</v>
      </c>
      <c r="BB282" s="160">
        <v>0</v>
      </c>
      <c r="BC282"/>
    </row>
    <row r="283" spans="1:55" x14ac:dyDescent="0.3">
      <c r="A283" s="160" t="s">
        <v>1140</v>
      </c>
      <c r="B283" s="160">
        <v>0</v>
      </c>
      <c r="C283" s="160">
        <v>1112635.97</v>
      </c>
      <c r="D283" s="160">
        <v>1112635</v>
      </c>
      <c r="E283" s="160">
        <v>1112636</v>
      </c>
      <c r="F283" s="160">
        <v>0</v>
      </c>
      <c r="G283" s="160">
        <v>808954.5</v>
      </c>
      <c r="H283" s="160">
        <v>808955</v>
      </c>
      <c r="I283" s="160">
        <v>808955</v>
      </c>
      <c r="J283" s="160">
        <v>0</v>
      </c>
      <c r="K283" s="160">
        <v>231314.76</v>
      </c>
      <c r="L283" s="160">
        <v>0</v>
      </c>
      <c r="M283" s="160">
        <v>231315</v>
      </c>
      <c r="N283" s="160">
        <v>0</v>
      </c>
      <c r="O283" s="160">
        <v>0</v>
      </c>
      <c r="P283" s="160">
        <v>0</v>
      </c>
      <c r="Q283" s="160">
        <v>0</v>
      </c>
      <c r="R283" s="160">
        <v>0</v>
      </c>
      <c r="S283" s="160">
        <v>0</v>
      </c>
      <c r="T283" s="160">
        <v>0</v>
      </c>
      <c r="U283" s="160">
        <v>0</v>
      </c>
      <c r="V283" s="160">
        <v>0</v>
      </c>
      <c r="W283" s="160">
        <v>0</v>
      </c>
      <c r="X283" s="160">
        <v>0</v>
      </c>
      <c r="Y283" s="160">
        <v>0</v>
      </c>
      <c r="Z283" s="160">
        <v>0</v>
      </c>
      <c r="AA283" s="160">
        <v>0</v>
      </c>
      <c r="AB283" s="160">
        <v>0</v>
      </c>
      <c r="AC283" s="160">
        <v>0</v>
      </c>
      <c r="AD283" s="160">
        <v>0</v>
      </c>
      <c r="AE283" s="160">
        <v>0</v>
      </c>
      <c r="AF283" s="160">
        <v>0</v>
      </c>
      <c r="AG283" s="160">
        <v>0</v>
      </c>
      <c r="AH283" s="160">
        <v>0</v>
      </c>
      <c r="AI283" s="160">
        <v>0</v>
      </c>
      <c r="AJ283" s="160">
        <v>0</v>
      </c>
      <c r="AK283" s="160">
        <v>0</v>
      </c>
      <c r="AL283" s="160">
        <v>0</v>
      </c>
      <c r="AM283" s="160">
        <v>0</v>
      </c>
      <c r="AN283" s="160">
        <v>0</v>
      </c>
      <c r="AO283" s="160">
        <v>0</v>
      </c>
      <c r="AP283" s="160">
        <v>0</v>
      </c>
      <c r="AQ283" s="160">
        <v>0</v>
      </c>
      <c r="AR283" s="160">
        <v>0</v>
      </c>
      <c r="AS283" s="160">
        <v>0</v>
      </c>
      <c r="AT283" s="160">
        <v>0</v>
      </c>
      <c r="AU283" s="160">
        <v>0</v>
      </c>
      <c r="AV283" s="160">
        <v>0</v>
      </c>
      <c r="AW283" s="160">
        <v>0</v>
      </c>
      <c r="AX283" s="160">
        <v>0</v>
      </c>
      <c r="AY283" s="160">
        <v>0</v>
      </c>
      <c r="AZ283" s="160">
        <v>0</v>
      </c>
      <c r="BA283" s="160">
        <v>0</v>
      </c>
      <c r="BB283" s="160">
        <v>0</v>
      </c>
      <c r="BC283"/>
    </row>
    <row r="284" spans="1:55" x14ac:dyDescent="0.3">
      <c r="A284" s="160" t="s">
        <v>1141</v>
      </c>
      <c r="B284" s="160">
        <v>0</v>
      </c>
      <c r="C284" s="160">
        <v>-1187320.69</v>
      </c>
      <c r="D284" s="160">
        <v>-818368</v>
      </c>
      <c r="E284" s="160">
        <v>-449416</v>
      </c>
      <c r="F284" s="160">
        <v>0</v>
      </c>
      <c r="G284" s="160">
        <v>-735968.72</v>
      </c>
      <c r="H284" s="160">
        <v>-576877</v>
      </c>
      <c r="I284" s="160">
        <v>-410554</v>
      </c>
      <c r="J284" s="160">
        <v>0</v>
      </c>
      <c r="K284" s="160">
        <v>-731135.32</v>
      </c>
      <c r="L284" s="160">
        <v>-554879</v>
      </c>
      <c r="M284" s="160">
        <v>-365568</v>
      </c>
      <c r="N284" s="160">
        <v>0</v>
      </c>
      <c r="O284" s="160">
        <v>-920447.2</v>
      </c>
      <c r="P284" s="160">
        <v>-737663</v>
      </c>
      <c r="Q284" s="160">
        <v>-496128</v>
      </c>
      <c r="R284" s="160">
        <v>0</v>
      </c>
      <c r="S284" s="160">
        <v>-1176671</v>
      </c>
      <c r="T284" s="160">
        <v>-941663</v>
      </c>
      <c r="U284" s="160">
        <v>-672383</v>
      </c>
      <c r="V284" s="160">
        <v>0</v>
      </c>
      <c r="W284" s="160">
        <v>-1060367</v>
      </c>
      <c r="X284" s="160">
        <v>-786167</v>
      </c>
      <c r="Y284" s="160">
        <v>-420567</v>
      </c>
      <c r="Z284" s="160">
        <v>0</v>
      </c>
      <c r="AA284" s="160">
        <v>-1212522</v>
      </c>
      <c r="AB284" s="160">
        <v>-939162</v>
      </c>
      <c r="AC284" s="160">
        <v>-620922</v>
      </c>
      <c r="AD284" s="160">
        <v>-7912</v>
      </c>
      <c r="AE284" s="160">
        <v>-1338240</v>
      </c>
      <c r="AF284" s="160">
        <v>-1044480</v>
      </c>
      <c r="AG284" s="160">
        <v>-709920</v>
      </c>
      <c r="AH284" s="160">
        <v>0</v>
      </c>
      <c r="AI284" s="160">
        <v>-1211760</v>
      </c>
      <c r="AJ284" s="160">
        <v>-946560</v>
      </c>
      <c r="AK284" s="160">
        <v>-624240</v>
      </c>
      <c r="AL284" s="160">
        <v>0</v>
      </c>
      <c r="AM284" s="160">
        <v>-1228080</v>
      </c>
      <c r="AN284" s="160">
        <v>-938400</v>
      </c>
      <c r="AO284" s="160">
        <v>-599760</v>
      </c>
      <c r="AP284" s="160">
        <v>0</v>
      </c>
      <c r="AQ284" s="160">
        <v>-1162800</v>
      </c>
      <c r="AR284" s="160">
        <v>-877200</v>
      </c>
      <c r="AS284" s="160">
        <v>-550800</v>
      </c>
      <c r="AT284" s="160">
        <v>0</v>
      </c>
      <c r="AU284" s="160">
        <v>-738480</v>
      </c>
      <c r="AV284" s="160">
        <v>-534480</v>
      </c>
      <c r="AW284" s="160">
        <v>-338640</v>
      </c>
      <c r="AX284" s="160">
        <v>0</v>
      </c>
      <c r="AY284" s="160">
        <v>-493680</v>
      </c>
      <c r="AZ284" s="160">
        <v>-383520</v>
      </c>
      <c r="BA284" s="160">
        <v>-261120</v>
      </c>
      <c r="BB284" s="160">
        <v>0</v>
      </c>
      <c r="BC284"/>
    </row>
    <row r="285" spans="1:55" x14ac:dyDescent="0.3">
      <c r="A285" s="160" t="s">
        <v>1142</v>
      </c>
      <c r="B285" s="160">
        <v>-7140</v>
      </c>
      <c r="C285" s="160">
        <v>-44488.15</v>
      </c>
      <c r="D285" s="160">
        <v>-37797</v>
      </c>
      <c r="E285" s="160">
        <v>-30127</v>
      </c>
      <c r="F285" s="160">
        <v>-19062</v>
      </c>
      <c r="G285" s="160">
        <v>-36348.019999999997</v>
      </c>
      <c r="H285" s="160">
        <v>-24988</v>
      </c>
      <c r="I285" s="160">
        <v>-20401</v>
      </c>
      <c r="J285" s="160">
        <v>-10668</v>
      </c>
      <c r="K285" s="160">
        <v>-36746.06</v>
      </c>
      <c r="L285" s="160">
        <v>-25699</v>
      </c>
      <c r="M285" s="160">
        <v>-18419</v>
      </c>
      <c r="N285" s="160">
        <v>-10071</v>
      </c>
      <c r="O285" s="160">
        <v>-27492.15</v>
      </c>
      <c r="P285" s="160">
        <v>-18465</v>
      </c>
      <c r="Q285" s="160">
        <v>-11067</v>
      </c>
      <c r="R285" s="160">
        <v>-5571</v>
      </c>
      <c r="S285" s="160">
        <v>-17033</v>
      </c>
      <c r="T285" s="160">
        <v>-11173</v>
      </c>
      <c r="U285" s="160">
        <v>-6216</v>
      </c>
      <c r="V285" s="160">
        <v>-4048</v>
      </c>
      <c r="W285" s="160">
        <v>-21215</v>
      </c>
      <c r="X285" s="160">
        <v>-15718</v>
      </c>
      <c r="Y285" s="160">
        <v>-11754</v>
      </c>
      <c r="Z285" s="160">
        <v>-7694</v>
      </c>
      <c r="AA285" s="160">
        <v>-28443</v>
      </c>
      <c r="AB285" s="160">
        <v>-20070</v>
      </c>
      <c r="AC285" s="160">
        <v>-12419</v>
      </c>
      <c r="AD285" s="160">
        <v>-7419</v>
      </c>
      <c r="AE285" s="160">
        <v>-20014</v>
      </c>
      <c r="AF285" s="160">
        <v>-12848</v>
      </c>
      <c r="AG285" s="160">
        <v>-7332</v>
      </c>
      <c r="AH285" s="160">
        <v>-4991</v>
      </c>
      <c r="AI285" s="160">
        <v>-11797.18</v>
      </c>
      <c r="AJ285" s="160">
        <v>-6146</v>
      </c>
      <c r="AK285" s="160">
        <v>-2584</v>
      </c>
      <c r="AL285" s="160">
        <v>-1666</v>
      </c>
      <c r="AM285" s="160">
        <v>-3432.15</v>
      </c>
      <c r="AN285" s="160">
        <v>-607</v>
      </c>
      <c r="AO285" s="160">
        <v>0</v>
      </c>
      <c r="AP285" s="160">
        <v>-1</v>
      </c>
      <c r="AQ285" s="160">
        <v>-167</v>
      </c>
      <c r="AR285" s="160">
        <v>-4</v>
      </c>
      <c r="AS285" s="160">
        <v>-3</v>
      </c>
      <c r="AT285" s="160">
        <v>-1</v>
      </c>
      <c r="AU285" s="160">
        <v>-5764</v>
      </c>
      <c r="AV285" s="160">
        <v>-5743</v>
      </c>
      <c r="AW285" s="160">
        <v>-5578</v>
      </c>
      <c r="AX285" s="160">
        <v>0</v>
      </c>
      <c r="AY285" s="160">
        <v>0</v>
      </c>
      <c r="AZ285" s="160">
        <v>0</v>
      </c>
      <c r="BA285" s="160">
        <v>0</v>
      </c>
      <c r="BB285" s="160">
        <v>0</v>
      </c>
      <c r="BC285"/>
    </row>
    <row r="286" spans="1:55" x14ac:dyDescent="0.3">
      <c r="A286" s="160" t="s">
        <v>1143</v>
      </c>
      <c r="B286" s="160">
        <v>0</v>
      </c>
      <c r="C286" s="160">
        <v>-139657.56</v>
      </c>
      <c r="D286" s="160">
        <v>-116201</v>
      </c>
      <c r="E286" s="160">
        <v>-85638</v>
      </c>
      <c r="F286" s="160">
        <v>-74731</v>
      </c>
      <c r="G286" s="160">
        <v>0</v>
      </c>
      <c r="H286" s="160">
        <v>0</v>
      </c>
      <c r="I286" s="160">
        <v>0</v>
      </c>
      <c r="J286" s="160">
        <v>0</v>
      </c>
      <c r="K286" s="160">
        <v>0</v>
      </c>
      <c r="L286" s="160">
        <v>231315</v>
      </c>
      <c r="M286" s="160">
        <v>0</v>
      </c>
      <c r="N286" s="160">
        <v>0</v>
      </c>
      <c r="O286" s="160">
        <v>0</v>
      </c>
      <c r="P286" s="160">
        <v>0</v>
      </c>
      <c r="Q286" s="160">
        <v>0</v>
      </c>
      <c r="R286" s="160">
        <v>0</v>
      </c>
      <c r="S286" s="160">
        <v>0</v>
      </c>
      <c r="T286" s="160">
        <v>0</v>
      </c>
      <c r="U286" s="160">
        <v>0</v>
      </c>
      <c r="V286" s="160">
        <v>0</v>
      </c>
      <c r="W286" s="160">
        <v>0</v>
      </c>
      <c r="X286" s="160">
        <v>0</v>
      </c>
      <c r="Y286" s="160">
        <v>0</v>
      </c>
      <c r="Z286" s="160">
        <v>0</v>
      </c>
      <c r="AA286" s="160">
        <v>0</v>
      </c>
      <c r="AB286" s="160">
        <v>0</v>
      </c>
      <c r="AC286" s="160">
        <v>0</v>
      </c>
      <c r="AD286" s="160">
        <v>0</v>
      </c>
      <c r="AE286" s="160">
        <v>0</v>
      </c>
      <c r="AF286" s="160">
        <v>0</v>
      </c>
      <c r="AG286" s="160">
        <v>0</v>
      </c>
      <c r="AH286" s="160">
        <v>-2405000</v>
      </c>
      <c r="AI286" s="160">
        <v>0</v>
      </c>
      <c r="AJ286" s="160">
        <v>0</v>
      </c>
      <c r="AK286" s="160">
        <v>0</v>
      </c>
      <c r="AL286" s="160">
        <v>0</v>
      </c>
      <c r="AM286" s="160">
        <v>0</v>
      </c>
      <c r="AN286" s="160">
        <v>0</v>
      </c>
      <c r="AO286" s="160">
        <v>0</v>
      </c>
      <c r="AP286" s="160">
        <v>0</v>
      </c>
      <c r="AQ286" s="160">
        <v>0</v>
      </c>
      <c r="AR286" s="160">
        <v>0</v>
      </c>
      <c r="AS286" s="160">
        <v>0</v>
      </c>
      <c r="AT286" s="160">
        <v>0</v>
      </c>
      <c r="AU286" s="160">
        <v>0</v>
      </c>
      <c r="AV286" s="160">
        <v>0</v>
      </c>
      <c r="AW286" s="160">
        <v>0</v>
      </c>
      <c r="AX286" s="160">
        <v>-6189</v>
      </c>
      <c r="AY286" s="160">
        <v>-31999</v>
      </c>
      <c r="AZ286" s="160">
        <v>-22410</v>
      </c>
      <c r="BA286" s="160">
        <v>-14763</v>
      </c>
      <c r="BB286" s="160">
        <v>-754</v>
      </c>
      <c r="BC286"/>
    </row>
    <row r="287" spans="1:55" x14ac:dyDescent="0.3">
      <c r="A287" s="160" t="s">
        <v>1144</v>
      </c>
      <c r="B287" s="160">
        <v>-1006872</v>
      </c>
      <c r="C287" s="160">
        <v>-2031377.27</v>
      </c>
      <c r="D287" s="160">
        <v>-1606278</v>
      </c>
      <c r="E287" s="160">
        <v>-1489092</v>
      </c>
      <c r="F287" s="160">
        <v>-735840</v>
      </c>
      <c r="G287" s="160">
        <v>1597313.02</v>
      </c>
      <c r="H287" s="160">
        <v>-168782</v>
      </c>
      <c r="I287" s="160">
        <v>-297872</v>
      </c>
      <c r="J287" s="160">
        <v>-306540</v>
      </c>
      <c r="K287" s="160">
        <v>-241347.25</v>
      </c>
      <c r="L287" s="160">
        <v>-298264</v>
      </c>
      <c r="M287" s="160">
        <v>-653566</v>
      </c>
      <c r="N287" s="160">
        <v>-455364</v>
      </c>
      <c r="O287" s="160">
        <v>-207349.31</v>
      </c>
      <c r="P287" s="160">
        <v>-186190</v>
      </c>
      <c r="Q287" s="160">
        <v>-419915</v>
      </c>
      <c r="R287" s="160">
        <v>-425571</v>
      </c>
      <c r="S287" s="160">
        <v>-823704</v>
      </c>
      <c r="T287" s="160">
        <v>-672816</v>
      </c>
      <c r="U287" s="160">
        <v>-808599</v>
      </c>
      <c r="V287" s="160">
        <v>-684048</v>
      </c>
      <c r="W287" s="160">
        <v>-1511582</v>
      </c>
      <c r="X287" s="160">
        <v>-1156885</v>
      </c>
      <c r="Y287" s="160">
        <v>-1297321</v>
      </c>
      <c r="Z287" s="160">
        <v>-527694</v>
      </c>
      <c r="AA287" s="160">
        <v>-1035965</v>
      </c>
      <c r="AB287" s="160">
        <v>-794232</v>
      </c>
      <c r="AC287" s="160">
        <v>-753550</v>
      </c>
      <c r="AD287" s="160">
        <v>-530331</v>
      </c>
      <c r="AE287" s="160">
        <v>-1013254</v>
      </c>
      <c r="AF287" s="160">
        <v>-884384</v>
      </c>
      <c r="AG287" s="160">
        <v>-901077</v>
      </c>
      <c r="AH287" s="160">
        <v>-674991</v>
      </c>
      <c r="AI287" s="160">
        <v>-783557.18</v>
      </c>
      <c r="AJ287" s="160">
        <v>-582706</v>
      </c>
      <c r="AK287" s="160">
        <v>-706222</v>
      </c>
      <c r="AL287" s="160">
        <v>-401677</v>
      </c>
      <c r="AM287" s="160">
        <v>-831541.29</v>
      </c>
      <c r="AN287" s="160">
        <v>-728597</v>
      </c>
      <c r="AO287" s="160">
        <v>-594182</v>
      </c>
      <c r="AP287" s="160">
        <v>939</v>
      </c>
      <c r="AQ287" s="160">
        <v>-1164981</v>
      </c>
      <c r="AR287" s="160">
        <v>-879293</v>
      </c>
      <c r="AS287" s="160">
        <v>-552883</v>
      </c>
      <c r="AT287" s="160">
        <v>-2090</v>
      </c>
      <c r="AU287" s="160">
        <v>-1559382</v>
      </c>
      <c r="AV287" s="160">
        <v>-1353283</v>
      </c>
      <c r="AW287" s="160">
        <v>-1150279</v>
      </c>
      <c r="AX287" s="160">
        <v>-671758</v>
      </c>
      <c r="AY287" s="160">
        <v>-850526</v>
      </c>
      <c r="AZ287" s="160">
        <v>-688198</v>
      </c>
      <c r="BA287" s="160">
        <v>-785796</v>
      </c>
      <c r="BB287" s="160">
        <v>-554370</v>
      </c>
      <c r="BC287"/>
    </row>
    <row r="288" spans="1:55" x14ac:dyDescent="0.3">
      <c r="A288" s="160" t="s">
        <v>1145</v>
      </c>
      <c r="B288" s="160">
        <v>8379</v>
      </c>
      <c r="C288" s="160">
        <v>-47055.58</v>
      </c>
      <c r="D288" s="160">
        <v>-51340</v>
      </c>
      <c r="E288" s="160">
        <v>-32093</v>
      </c>
      <c r="F288" s="160">
        <v>-22227</v>
      </c>
      <c r="G288" s="160">
        <v>-7924.82</v>
      </c>
      <c r="H288" s="160">
        <v>-41052</v>
      </c>
      <c r="I288" s="160">
        <v>38354</v>
      </c>
      <c r="J288" s="160">
        <v>47233</v>
      </c>
      <c r="K288" s="160">
        <v>31284.12</v>
      </c>
      <c r="L288" s="160">
        <v>-13950</v>
      </c>
      <c r="M288" s="160">
        <v>2472</v>
      </c>
      <c r="N288" s="160">
        <v>88607</v>
      </c>
      <c r="O288" s="160">
        <v>13043.17</v>
      </c>
      <c r="P288" s="160">
        <v>24702</v>
      </c>
      <c r="Q288" s="160">
        <v>21590</v>
      </c>
      <c r="R288" s="160">
        <v>30602</v>
      </c>
      <c r="S288" s="160">
        <v>-135592</v>
      </c>
      <c r="T288" s="160">
        <v>-128883</v>
      </c>
      <c r="U288" s="160">
        <v>-47767</v>
      </c>
      <c r="V288" s="160">
        <v>17421</v>
      </c>
      <c r="W288" s="160">
        <v>10278</v>
      </c>
      <c r="X288" s="160">
        <v>-111221</v>
      </c>
      <c r="Y288" s="160">
        <v>-107771</v>
      </c>
      <c r="Z288" s="160">
        <v>212269</v>
      </c>
      <c r="AA288" s="160">
        <v>37713</v>
      </c>
      <c r="AB288" s="160">
        <v>5250</v>
      </c>
      <c r="AC288" s="160">
        <v>61887</v>
      </c>
      <c r="AD288" s="160">
        <v>27261</v>
      </c>
      <c r="AE288" s="160">
        <v>-19499</v>
      </c>
      <c r="AF288" s="160">
        <v>-105124</v>
      </c>
      <c r="AG288" s="160">
        <v>-27261</v>
      </c>
      <c r="AH288" s="160">
        <v>-25056</v>
      </c>
      <c r="AI288" s="160">
        <v>-1696.1</v>
      </c>
      <c r="AJ288" s="160">
        <v>2437</v>
      </c>
      <c r="AK288" s="160">
        <v>-32270</v>
      </c>
      <c r="AL288" s="160">
        <v>174888</v>
      </c>
      <c r="AM288" s="160">
        <v>30407.64</v>
      </c>
      <c r="AN288" s="160">
        <v>-42396</v>
      </c>
      <c r="AO288" s="160">
        <v>199364</v>
      </c>
      <c r="AP288" s="160">
        <v>683367</v>
      </c>
      <c r="AQ288" s="160">
        <v>-31316</v>
      </c>
      <c r="AR288" s="160">
        <v>-34415</v>
      </c>
      <c r="AS288" s="160">
        <v>496829</v>
      </c>
      <c r="AT288" s="160">
        <v>797254</v>
      </c>
      <c r="AU288" s="160">
        <v>142061</v>
      </c>
      <c r="AV288" s="160">
        <v>55865</v>
      </c>
      <c r="AW288" s="160">
        <v>48172</v>
      </c>
      <c r="AX288" s="160">
        <v>62350</v>
      </c>
      <c r="AY288" s="160">
        <v>5840</v>
      </c>
      <c r="AZ288" s="160">
        <v>15576</v>
      </c>
      <c r="BA288" s="160">
        <v>16266</v>
      </c>
      <c r="BB288" s="160">
        <v>28351</v>
      </c>
      <c r="BC288"/>
    </row>
    <row r="289" spans="1:55" x14ac:dyDescent="0.3">
      <c r="A289" s="160" t="s">
        <v>1148</v>
      </c>
      <c r="B289" s="160">
        <v>70870</v>
      </c>
      <c r="C289" s="160">
        <v>117925.48</v>
      </c>
      <c r="D289" s="160">
        <v>117925</v>
      </c>
      <c r="E289" s="160">
        <v>117925</v>
      </c>
      <c r="F289" s="160">
        <v>117925</v>
      </c>
      <c r="G289" s="160">
        <v>125850.29</v>
      </c>
      <c r="H289" s="160">
        <v>125850</v>
      </c>
      <c r="I289" s="160">
        <v>125850</v>
      </c>
      <c r="J289" s="160">
        <v>125850</v>
      </c>
      <c r="K289" s="160">
        <v>94566.17</v>
      </c>
      <c r="L289" s="160">
        <v>94566</v>
      </c>
      <c r="M289" s="160">
        <v>94566</v>
      </c>
      <c r="N289" s="160">
        <v>94566</v>
      </c>
      <c r="O289" s="160">
        <v>81523</v>
      </c>
      <c r="P289" s="160">
        <v>81523</v>
      </c>
      <c r="Q289" s="160">
        <v>81523</v>
      </c>
      <c r="R289" s="160">
        <v>81522</v>
      </c>
      <c r="S289" s="160">
        <v>217115</v>
      </c>
      <c r="T289" s="160">
        <v>217116</v>
      </c>
      <c r="U289" s="160">
        <v>217116</v>
      </c>
      <c r="V289" s="160">
        <v>217116</v>
      </c>
      <c r="W289" s="160">
        <v>206838</v>
      </c>
      <c r="X289" s="160">
        <v>206838</v>
      </c>
      <c r="Y289" s="160">
        <v>206838</v>
      </c>
      <c r="Z289" s="160">
        <v>206838</v>
      </c>
      <c r="AA289" s="160">
        <v>169125</v>
      </c>
      <c r="AB289" s="160">
        <v>169125</v>
      </c>
      <c r="AC289" s="160">
        <v>169125</v>
      </c>
      <c r="AD289" s="160">
        <v>169125</v>
      </c>
      <c r="AE289" s="160">
        <v>188624</v>
      </c>
      <c r="AF289" s="160">
        <v>188624</v>
      </c>
      <c r="AG289" s="160">
        <v>188624</v>
      </c>
      <c r="AH289" s="160">
        <v>188624</v>
      </c>
      <c r="AI289" s="160">
        <v>190320.58</v>
      </c>
      <c r="AJ289" s="160">
        <v>190321</v>
      </c>
      <c r="AK289" s="160">
        <v>190321</v>
      </c>
      <c r="AL289" s="160">
        <v>190321</v>
      </c>
      <c r="AM289" s="160">
        <v>159912.94</v>
      </c>
      <c r="AN289" s="160">
        <v>159913</v>
      </c>
      <c r="AO289" s="160">
        <v>159913</v>
      </c>
      <c r="AP289" s="160">
        <v>159913</v>
      </c>
      <c r="AQ289" s="160">
        <v>191229</v>
      </c>
      <c r="AR289" s="160">
        <v>191229</v>
      </c>
      <c r="AS289" s="160">
        <v>191229</v>
      </c>
      <c r="AT289" s="160">
        <v>191229</v>
      </c>
      <c r="AU289" s="160">
        <v>49168</v>
      </c>
      <c r="AV289" s="160">
        <v>49168</v>
      </c>
      <c r="AW289" s="160">
        <v>49168</v>
      </c>
      <c r="AX289" s="160">
        <v>49168</v>
      </c>
      <c r="AY289" s="160">
        <v>43328</v>
      </c>
      <c r="AZ289" s="160">
        <v>43328</v>
      </c>
      <c r="BA289" s="160">
        <v>43328</v>
      </c>
      <c r="BB289" s="160">
        <v>43328</v>
      </c>
      <c r="BC289"/>
    </row>
    <row r="290" spans="1:55" x14ac:dyDescent="0.3">
      <c r="A290" s="160" t="s">
        <v>1149</v>
      </c>
      <c r="B290" s="160">
        <v>79249</v>
      </c>
      <c r="C290" s="160">
        <v>70869.899999999994</v>
      </c>
      <c r="D290" s="160">
        <v>66585</v>
      </c>
      <c r="E290" s="160">
        <v>85832</v>
      </c>
      <c r="F290" s="160">
        <v>95698</v>
      </c>
      <c r="G290" s="160">
        <v>117925.48</v>
      </c>
      <c r="H290" s="160">
        <v>84798</v>
      </c>
      <c r="I290" s="160">
        <v>164204</v>
      </c>
      <c r="J290" s="160">
        <v>173083</v>
      </c>
      <c r="K290" s="160">
        <v>125850.29</v>
      </c>
      <c r="L290" s="160">
        <v>80616</v>
      </c>
      <c r="M290" s="160">
        <v>97038</v>
      </c>
      <c r="N290" s="160">
        <v>183173</v>
      </c>
      <c r="O290" s="160">
        <v>94566.17</v>
      </c>
      <c r="P290" s="160">
        <v>106225</v>
      </c>
      <c r="Q290" s="160">
        <v>103113</v>
      </c>
      <c r="R290" s="160">
        <v>112124</v>
      </c>
      <c r="S290" s="160">
        <v>81523</v>
      </c>
      <c r="T290" s="160">
        <v>88233</v>
      </c>
      <c r="U290" s="160">
        <v>169349</v>
      </c>
      <c r="V290" s="160">
        <v>234537</v>
      </c>
      <c r="W290" s="160">
        <v>217116</v>
      </c>
      <c r="X290" s="160">
        <v>95617</v>
      </c>
      <c r="Y290" s="160">
        <v>99067</v>
      </c>
      <c r="Z290" s="160">
        <v>419107</v>
      </c>
      <c r="AA290" s="160">
        <v>206838</v>
      </c>
      <c r="AB290" s="160">
        <v>174375</v>
      </c>
      <c r="AC290" s="160">
        <v>231012</v>
      </c>
      <c r="AD290" s="160">
        <v>196386</v>
      </c>
      <c r="AE290" s="160">
        <v>169125</v>
      </c>
      <c r="AF290" s="160">
        <v>83500</v>
      </c>
      <c r="AG290" s="160">
        <v>161363</v>
      </c>
      <c r="AH290" s="160">
        <v>163568</v>
      </c>
      <c r="AI290" s="160">
        <v>188624.48</v>
      </c>
      <c r="AJ290" s="160">
        <v>192758</v>
      </c>
      <c r="AK290" s="160">
        <v>158051</v>
      </c>
      <c r="AL290" s="160">
        <v>365209</v>
      </c>
      <c r="AM290" s="160">
        <v>190320.58</v>
      </c>
      <c r="AN290" s="160">
        <v>117517</v>
      </c>
      <c r="AO290" s="160">
        <v>359277</v>
      </c>
      <c r="AP290" s="160">
        <v>843280</v>
      </c>
      <c r="AQ290" s="160">
        <v>159913</v>
      </c>
      <c r="AR290" s="160">
        <v>156814</v>
      </c>
      <c r="AS290" s="160">
        <v>688058</v>
      </c>
      <c r="AT290" s="160">
        <v>988483</v>
      </c>
      <c r="AU290" s="160">
        <v>191229</v>
      </c>
      <c r="AV290" s="160">
        <v>105033</v>
      </c>
      <c r="AW290" s="160">
        <v>97340</v>
      </c>
      <c r="AX290" s="160">
        <v>111518</v>
      </c>
      <c r="AY290" s="160">
        <v>49168</v>
      </c>
      <c r="AZ290" s="160">
        <v>58904</v>
      </c>
      <c r="BA290" s="160">
        <v>59594</v>
      </c>
      <c r="BB290" s="160">
        <v>71679</v>
      </c>
      <c r="BC290"/>
    </row>
    <row r="291" spans="1:55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</row>
    <row r="292" spans="1:55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</row>
    <row r="293" spans="1:55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</row>
    <row r="294" spans="1:55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</row>
    <row r="295" spans="1:55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</row>
    <row r="296" spans="1:55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</row>
    <row r="297" spans="1:55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</row>
    <row r="298" spans="1:55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</row>
    <row r="299" spans="1:55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</row>
    <row r="300" spans="1:55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</row>
    <row r="301" spans="1:55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</row>
    <row r="302" spans="1:55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55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195" t="s">
        <v>46</v>
      </c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44"/>
      <c r="P349" s="7"/>
      <c r="Q349" s="3"/>
    </row>
    <row r="350" spans="1:53" x14ac:dyDescent="0.3">
      <c r="B350" s="196" t="s">
        <v>869</v>
      </c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45"/>
      <c r="P350" s="7"/>
      <c r="Q350" s="3"/>
    </row>
    <row r="351" spans="1:53" x14ac:dyDescent="0.3">
      <c r="B351" s="8">
        <f t="shared" ref="B351:O354" si="3">IFERROR(VLOOKUP($B$350,$4:$126,MATCH($Q351&amp;"/"&amp;B$348,$2:$2,0),FALSE),"")</f>
        <v>71679</v>
      </c>
      <c r="C351" s="8">
        <f t="shared" si="3"/>
        <v>111518</v>
      </c>
      <c r="D351" s="8">
        <f t="shared" si="3"/>
        <v>988483</v>
      </c>
      <c r="E351" s="8">
        <f t="shared" si="3"/>
        <v>843280</v>
      </c>
      <c r="F351" s="8">
        <f t="shared" si="3"/>
        <v>365209</v>
      </c>
      <c r="G351" s="8">
        <f t="shared" si="3"/>
        <v>163568</v>
      </c>
      <c r="H351" s="8">
        <f t="shared" si="3"/>
        <v>196386</v>
      </c>
      <c r="I351" s="8">
        <f t="shared" si="3"/>
        <v>419107</v>
      </c>
      <c r="J351" s="8">
        <f t="shared" si="3"/>
        <v>234537</v>
      </c>
      <c r="K351" s="8">
        <f t="shared" si="3"/>
        <v>112124</v>
      </c>
      <c r="L351" s="8">
        <f t="shared" si="3"/>
        <v>183173</v>
      </c>
      <c r="M351" s="8">
        <f t="shared" si="3"/>
        <v>173083</v>
      </c>
      <c r="N351" s="9">
        <f t="shared" si="3"/>
        <v>95698</v>
      </c>
      <c r="O351" s="9">
        <f t="shared" si="3"/>
        <v>79249</v>
      </c>
      <c r="P351" s="7"/>
      <c r="Q351" s="10" t="s">
        <v>47</v>
      </c>
    </row>
    <row r="352" spans="1:53" x14ac:dyDescent="0.3">
      <c r="B352" s="8">
        <f t="shared" si="3"/>
        <v>59594</v>
      </c>
      <c r="C352" s="8">
        <f t="shared" si="3"/>
        <v>97340</v>
      </c>
      <c r="D352" s="8">
        <f t="shared" si="3"/>
        <v>688058</v>
      </c>
      <c r="E352" s="8">
        <f t="shared" si="3"/>
        <v>359277</v>
      </c>
      <c r="F352" s="8">
        <f t="shared" si="3"/>
        <v>158051</v>
      </c>
      <c r="G352" s="8">
        <f t="shared" si="3"/>
        <v>161363</v>
      </c>
      <c r="H352" s="8">
        <f t="shared" si="3"/>
        <v>231012</v>
      </c>
      <c r="I352" s="8">
        <f t="shared" si="3"/>
        <v>99067</v>
      </c>
      <c r="J352" s="8">
        <f t="shared" si="3"/>
        <v>169349</v>
      </c>
      <c r="K352" s="8">
        <f t="shared" si="3"/>
        <v>103113</v>
      </c>
      <c r="L352" s="8">
        <f t="shared" si="3"/>
        <v>97038</v>
      </c>
      <c r="M352" s="8">
        <f t="shared" si="3"/>
        <v>164204</v>
      </c>
      <c r="N352" s="9">
        <f t="shared" si="3"/>
        <v>85832</v>
      </c>
      <c r="O352" s="9" t="str">
        <f t="shared" si="3"/>
        <v/>
      </c>
      <c r="P352" s="7"/>
      <c r="Q352" s="10" t="s">
        <v>48</v>
      </c>
    </row>
    <row r="353" spans="2:17" x14ac:dyDescent="0.3">
      <c r="B353" s="8">
        <f t="shared" si="3"/>
        <v>58904</v>
      </c>
      <c r="C353" s="8">
        <f t="shared" si="3"/>
        <v>105033</v>
      </c>
      <c r="D353" s="8">
        <f t="shared" si="3"/>
        <v>156814</v>
      </c>
      <c r="E353" s="8">
        <f t="shared" si="3"/>
        <v>117517</v>
      </c>
      <c r="F353" s="8">
        <f t="shared" si="3"/>
        <v>192758</v>
      </c>
      <c r="G353" s="8">
        <f t="shared" si="3"/>
        <v>83500</v>
      </c>
      <c r="H353" s="8">
        <f t="shared" si="3"/>
        <v>174375</v>
      </c>
      <c r="I353" s="8">
        <f t="shared" si="3"/>
        <v>95617</v>
      </c>
      <c r="J353" s="8">
        <f t="shared" si="3"/>
        <v>88233</v>
      </c>
      <c r="K353" s="8">
        <f t="shared" si="3"/>
        <v>106225</v>
      </c>
      <c r="L353" s="8">
        <f t="shared" si="3"/>
        <v>80616</v>
      </c>
      <c r="M353" s="8">
        <f t="shared" si="3"/>
        <v>84798</v>
      </c>
      <c r="N353" s="9">
        <f t="shared" si="3"/>
        <v>66585</v>
      </c>
      <c r="O353" s="9" t="str">
        <f t="shared" si="3"/>
        <v/>
      </c>
      <c r="P353" s="7"/>
      <c r="Q353" s="10" t="s">
        <v>49</v>
      </c>
    </row>
    <row r="354" spans="2:17" x14ac:dyDescent="0.3">
      <c r="B354" s="8">
        <f t="shared" si="3"/>
        <v>49168</v>
      </c>
      <c r="C354" s="8">
        <f t="shared" si="3"/>
        <v>191229</v>
      </c>
      <c r="D354" s="8">
        <f t="shared" si="3"/>
        <v>159913</v>
      </c>
      <c r="E354" s="8">
        <f t="shared" si="3"/>
        <v>190320.58</v>
      </c>
      <c r="F354" s="8">
        <f t="shared" si="3"/>
        <v>188624.48</v>
      </c>
      <c r="G354" s="8">
        <f t="shared" si="3"/>
        <v>169125</v>
      </c>
      <c r="H354" s="8">
        <f t="shared" si="3"/>
        <v>206838</v>
      </c>
      <c r="I354" s="8">
        <f t="shared" si="3"/>
        <v>217116</v>
      </c>
      <c r="J354" s="8">
        <f t="shared" si="3"/>
        <v>81523</v>
      </c>
      <c r="K354" s="8">
        <f t="shared" si="3"/>
        <v>94566.17</v>
      </c>
      <c r="L354" s="8">
        <f t="shared" si="3"/>
        <v>125850.29</v>
      </c>
      <c r="M354" s="8">
        <f t="shared" si="3"/>
        <v>117925.48</v>
      </c>
      <c r="N354" s="9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>70869.899999999994</v>
      </c>
      <c r="O354" s="9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>79249</v>
      </c>
      <c r="P354" s="7"/>
      <c r="Q354" s="10" t="s">
        <v>50</v>
      </c>
    </row>
    <row r="355" spans="2:17" x14ac:dyDescent="0.3">
      <c r="B355" s="13">
        <f t="shared" ref="B355:O355" si="4">+B354/B$402</f>
        <v>1.2632295081040612E-2</v>
      </c>
      <c r="C355" s="13">
        <f t="shared" si="4"/>
        <v>5.2646677361424921E-2</v>
      </c>
      <c r="D355" s="13">
        <f t="shared" si="4"/>
        <v>4.3045372702515516E-2</v>
      </c>
      <c r="E355" s="13">
        <f t="shared" si="4"/>
        <v>4.4385599033665582E-2</v>
      </c>
      <c r="F355" s="13">
        <f t="shared" si="4"/>
        <v>3.9635994796280175E-2</v>
      </c>
      <c r="G355" s="13">
        <f t="shared" si="4"/>
        <v>3.2900163250950479E-2</v>
      </c>
      <c r="H355" s="13">
        <f t="shared" si="4"/>
        <v>3.9823330875316962E-2</v>
      </c>
      <c r="I355" s="13">
        <f t="shared" si="4"/>
        <v>4.228768268695339E-2</v>
      </c>
      <c r="J355" s="13">
        <f t="shared" si="4"/>
        <v>1.4178339626566156E-2</v>
      </c>
      <c r="K355" s="13">
        <f t="shared" si="4"/>
        <v>1.3324346674180303E-2</v>
      </c>
      <c r="L355" s="13">
        <f t="shared" si="4"/>
        <v>1.57256912063257E-2</v>
      </c>
      <c r="M355" s="13">
        <f t="shared" si="4"/>
        <v>1.352062041519405E-2</v>
      </c>
      <c r="N355" s="13">
        <f t="shared" si="4"/>
        <v>8.0573978499037125E-3</v>
      </c>
      <c r="O355" s="13">
        <f t="shared" si="4"/>
        <v>9.1788683453378223E-3</v>
      </c>
      <c r="P355" s="7">
        <f>RATE(M$348-B$348,,-B355,M355)</f>
        <v>6.1972441088407491E-3</v>
      </c>
      <c r="Q355" s="12" t="s">
        <v>51</v>
      </c>
    </row>
    <row r="356" spans="2:17" x14ac:dyDescent="0.3">
      <c r="B356" s="196" t="s">
        <v>870</v>
      </c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45"/>
      <c r="P356" s="7"/>
      <c r="Q356" s="3"/>
    </row>
    <row r="357" spans="2:17" x14ac:dyDescent="0.3">
      <c r="B357" s="9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>
        <f t="shared" si="5"/>
        <v>0</v>
      </c>
      <c r="D357" s="9">
        <f t="shared" si="5"/>
        <v>0</v>
      </c>
      <c r="E357" s="9">
        <f t="shared" si="5"/>
        <v>0</v>
      </c>
      <c r="F357" s="9">
        <f t="shared" si="5"/>
        <v>0</v>
      </c>
      <c r="G357" s="9">
        <f t="shared" si="5"/>
        <v>0</v>
      </c>
      <c r="H357" s="9">
        <f t="shared" si="5"/>
        <v>0</v>
      </c>
      <c r="I357" s="9">
        <f t="shared" si="5"/>
        <v>0</v>
      </c>
      <c r="J357" s="9">
        <f t="shared" si="5"/>
        <v>0</v>
      </c>
      <c r="K357" s="9">
        <f t="shared" si="5"/>
        <v>18374</v>
      </c>
      <c r="L357" s="9">
        <f t="shared" si="5"/>
        <v>18374</v>
      </c>
      <c r="M357" s="9">
        <f t="shared" si="5"/>
        <v>1064</v>
      </c>
      <c r="N357" s="9">
        <f t="shared" si="5"/>
        <v>0</v>
      </c>
      <c r="O357" s="9">
        <f t="shared" si="5"/>
        <v>1064</v>
      </c>
      <c r="P357" s="7"/>
      <c r="Q357" s="10" t="s">
        <v>47</v>
      </c>
    </row>
    <row r="358" spans="2:17" x14ac:dyDescent="0.3">
      <c r="B358" s="9">
        <f t="shared" si="5"/>
        <v>0</v>
      </c>
      <c r="C358" s="9">
        <f t="shared" si="5"/>
        <v>0</v>
      </c>
      <c r="D358" s="9">
        <f t="shared" si="5"/>
        <v>0</v>
      </c>
      <c r="E358" s="9">
        <f t="shared" si="5"/>
        <v>0</v>
      </c>
      <c r="F358" s="9">
        <f t="shared" si="5"/>
        <v>0</v>
      </c>
      <c r="G358" s="9">
        <f t="shared" si="5"/>
        <v>0</v>
      </c>
      <c r="H358" s="9">
        <f t="shared" si="5"/>
        <v>0</v>
      </c>
      <c r="I358" s="9">
        <f t="shared" si="5"/>
        <v>0</v>
      </c>
      <c r="J358" s="9">
        <f t="shared" si="5"/>
        <v>0</v>
      </c>
      <c r="K358" s="9">
        <f t="shared" si="5"/>
        <v>18374</v>
      </c>
      <c r="L358" s="9">
        <f t="shared" si="5"/>
        <v>1064</v>
      </c>
      <c r="M358" s="9">
        <f t="shared" si="5"/>
        <v>1064</v>
      </c>
      <c r="N358" s="9">
        <f t="shared" si="5"/>
        <v>0</v>
      </c>
      <c r="O358" s="9">
        <f t="shared" si="5"/>
        <v>1064</v>
      </c>
      <c r="P358" s="7"/>
      <c r="Q358" s="10" t="s">
        <v>48</v>
      </c>
    </row>
    <row r="359" spans="2:17" x14ac:dyDescent="0.3">
      <c r="B359" s="9">
        <f t="shared" si="5"/>
        <v>0</v>
      </c>
      <c r="C359" s="9">
        <f t="shared" si="5"/>
        <v>0</v>
      </c>
      <c r="D359" s="9">
        <f t="shared" si="5"/>
        <v>0</v>
      </c>
      <c r="E359" s="9">
        <f t="shared" si="5"/>
        <v>0</v>
      </c>
      <c r="F359" s="9">
        <f t="shared" si="5"/>
        <v>0</v>
      </c>
      <c r="G359" s="9">
        <f t="shared" si="5"/>
        <v>0</v>
      </c>
      <c r="H359" s="9">
        <f t="shared" si="5"/>
        <v>0</v>
      </c>
      <c r="I359" s="9">
        <f t="shared" si="5"/>
        <v>0</v>
      </c>
      <c r="J359" s="9">
        <f t="shared" si="5"/>
        <v>0</v>
      </c>
      <c r="K359" s="9">
        <f t="shared" si="5"/>
        <v>18374</v>
      </c>
      <c r="L359" s="9">
        <f t="shared" si="5"/>
        <v>1064</v>
      </c>
      <c r="M359" s="9">
        <f t="shared" si="5"/>
        <v>1064</v>
      </c>
      <c r="N359" s="9">
        <f t="shared" si="5"/>
        <v>0</v>
      </c>
      <c r="O359" s="9">
        <f t="shared" si="5"/>
        <v>1064</v>
      </c>
      <c r="P359" s="7"/>
      <c r="Q359" s="10" t="s">
        <v>49</v>
      </c>
    </row>
    <row r="360" spans="2:17" x14ac:dyDescent="0.3">
      <c r="B360" s="9">
        <f t="shared" si="5"/>
        <v>0</v>
      </c>
      <c r="C360" s="9">
        <f t="shared" si="5"/>
        <v>0</v>
      </c>
      <c r="D360" s="9">
        <f t="shared" si="5"/>
        <v>0</v>
      </c>
      <c r="E360" s="9">
        <f t="shared" si="5"/>
        <v>0</v>
      </c>
      <c r="F360" s="9">
        <f t="shared" si="5"/>
        <v>0</v>
      </c>
      <c r="G360" s="9">
        <f t="shared" si="5"/>
        <v>0</v>
      </c>
      <c r="H360" s="9">
        <f t="shared" si="5"/>
        <v>0</v>
      </c>
      <c r="I360" s="9">
        <f t="shared" si="5"/>
        <v>0</v>
      </c>
      <c r="J360" s="9">
        <f t="shared" si="5"/>
        <v>0</v>
      </c>
      <c r="K360" s="9">
        <f t="shared" si="5"/>
        <v>18374.259999999998</v>
      </c>
      <c r="L360" s="9">
        <f t="shared" si="5"/>
        <v>1063.94</v>
      </c>
      <c r="M360" s="9">
        <f t="shared" si="5"/>
        <v>1063.94</v>
      </c>
      <c r="N360" s="9">
        <f t="shared" si="5"/>
        <v>0</v>
      </c>
      <c r="O360" s="9">
        <f t="shared" si="5"/>
        <v>1064</v>
      </c>
      <c r="P360" s="7"/>
      <c r="Q360" s="10" t="s">
        <v>50</v>
      </c>
    </row>
    <row r="361" spans="2:17" x14ac:dyDescent="0.3">
      <c r="B361" s="13">
        <f t="shared" ref="B361:O361" si="6">+B360/B$402</f>
        <v>0</v>
      </c>
      <c r="C361" s="13">
        <f t="shared" si="6"/>
        <v>0</v>
      </c>
      <c r="D361" s="13">
        <f t="shared" si="6"/>
        <v>0</v>
      </c>
      <c r="E361" s="13">
        <f t="shared" si="6"/>
        <v>0</v>
      </c>
      <c r="F361" s="13">
        <f t="shared" si="6"/>
        <v>0</v>
      </c>
      <c r="G361" s="13">
        <f t="shared" si="6"/>
        <v>0</v>
      </c>
      <c r="H361" s="13">
        <f t="shared" si="6"/>
        <v>0</v>
      </c>
      <c r="I361" s="13">
        <f t="shared" si="6"/>
        <v>0</v>
      </c>
      <c r="J361" s="13">
        <f t="shared" si="6"/>
        <v>0</v>
      </c>
      <c r="K361" s="13">
        <f t="shared" si="6"/>
        <v>2.588928050290333E-3</v>
      </c>
      <c r="L361" s="13">
        <f t="shared" si="6"/>
        <v>1.3294519942749568E-4</v>
      </c>
      <c r="M361" s="13">
        <f t="shared" si="6"/>
        <v>1.2198490847390707E-4</v>
      </c>
      <c r="N361" s="13">
        <f t="shared" si="6"/>
        <v>0</v>
      </c>
      <c r="O361" s="13">
        <f t="shared" si="6"/>
        <v>1.2323582530302519E-4</v>
      </c>
      <c r="P361" s="7" t="e">
        <f>RATE(M$348-B$348,,-B361,M361)</f>
        <v>#NUM!</v>
      </c>
      <c r="Q361" s="12" t="s">
        <v>51</v>
      </c>
    </row>
    <row r="362" spans="2:17" x14ac:dyDescent="0.3">
      <c r="B362" s="196" t="s">
        <v>871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45"/>
      <c r="P362" s="7"/>
      <c r="Q362" s="3"/>
    </row>
    <row r="363" spans="2:17" x14ac:dyDescent="0.3">
      <c r="B363" s="9">
        <f t="shared" ref="B363:O366" si="7">IFERROR(VLOOKUP($B$362,$4:$126,MATCH($Q363&amp;"/"&amp;B$348,$2:$2,0),FALSE),"")</f>
        <v>322171</v>
      </c>
      <c r="C363" s="9">
        <f t="shared" si="7"/>
        <v>279652</v>
      </c>
      <c r="D363" s="9">
        <f t="shared" si="7"/>
        <v>191236</v>
      </c>
      <c r="E363" s="9">
        <f t="shared" si="7"/>
        <v>181493</v>
      </c>
      <c r="F363" s="9">
        <f t="shared" si="7"/>
        <v>154627</v>
      </c>
      <c r="G363" s="9">
        <f t="shared" si="7"/>
        <v>137176</v>
      </c>
      <c r="H363" s="9">
        <f t="shared" si="7"/>
        <v>147636</v>
      </c>
      <c r="I363" s="9">
        <f t="shared" si="7"/>
        <v>105309</v>
      </c>
      <c r="J363" s="9">
        <f t="shared" si="7"/>
        <v>187075</v>
      </c>
      <c r="K363" s="9">
        <f t="shared" si="7"/>
        <v>238973</v>
      </c>
      <c r="L363" s="9">
        <f t="shared" si="7"/>
        <v>320135</v>
      </c>
      <c r="M363" s="9">
        <f t="shared" si="7"/>
        <v>353059</v>
      </c>
      <c r="N363" s="9">
        <f t="shared" si="7"/>
        <v>229723</v>
      </c>
      <c r="O363" s="9">
        <f t="shared" si="7"/>
        <v>226201</v>
      </c>
      <c r="P363" s="7"/>
      <c r="Q363" s="10" t="s">
        <v>47</v>
      </c>
    </row>
    <row r="364" spans="2:17" x14ac:dyDescent="0.3">
      <c r="B364" s="9">
        <f t="shared" si="7"/>
        <v>260083</v>
      </c>
      <c r="C364" s="9">
        <f t="shared" si="7"/>
        <v>194676</v>
      </c>
      <c r="D364" s="9">
        <f t="shared" si="7"/>
        <v>144538</v>
      </c>
      <c r="E364" s="9">
        <f t="shared" si="7"/>
        <v>125920</v>
      </c>
      <c r="F364" s="9">
        <f t="shared" si="7"/>
        <v>111010</v>
      </c>
      <c r="G364" s="9">
        <f t="shared" si="7"/>
        <v>93662</v>
      </c>
      <c r="H364" s="9">
        <f t="shared" si="7"/>
        <v>121120</v>
      </c>
      <c r="I364" s="9">
        <f t="shared" si="7"/>
        <v>89397</v>
      </c>
      <c r="J364" s="9">
        <f t="shared" si="7"/>
        <v>147934</v>
      </c>
      <c r="K364" s="9">
        <f t="shared" si="7"/>
        <v>304221</v>
      </c>
      <c r="L364" s="9">
        <f t="shared" si="7"/>
        <v>283063</v>
      </c>
      <c r="M364" s="9">
        <f t="shared" si="7"/>
        <v>324263</v>
      </c>
      <c r="N364" s="9">
        <f t="shared" si="7"/>
        <v>196972</v>
      </c>
      <c r="O364" s="9" t="str">
        <f t="shared" si="7"/>
        <v/>
      </c>
      <c r="P364" s="7"/>
      <c r="Q364" s="10" t="s">
        <v>48</v>
      </c>
    </row>
    <row r="365" spans="2:17" x14ac:dyDescent="0.3">
      <c r="B365" s="9">
        <f t="shared" si="7"/>
        <v>253527</v>
      </c>
      <c r="C365" s="9">
        <f t="shared" si="7"/>
        <v>164029</v>
      </c>
      <c r="D365" s="9">
        <f t="shared" si="7"/>
        <v>127535</v>
      </c>
      <c r="E365" s="9">
        <f t="shared" si="7"/>
        <v>117547</v>
      </c>
      <c r="F365" s="9">
        <f t="shared" si="7"/>
        <v>129955</v>
      </c>
      <c r="G365" s="9">
        <f t="shared" si="7"/>
        <v>98437</v>
      </c>
      <c r="H365" s="9">
        <f t="shared" si="7"/>
        <v>110637</v>
      </c>
      <c r="I365" s="9">
        <f t="shared" si="7"/>
        <v>84820</v>
      </c>
      <c r="J365" s="9">
        <f t="shared" si="7"/>
        <v>116873</v>
      </c>
      <c r="K365" s="9">
        <f t="shared" si="7"/>
        <v>254454</v>
      </c>
      <c r="L365" s="9">
        <f t="shared" si="7"/>
        <v>279119</v>
      </c>
      <c r="M365" s="9">
        <f t="shared" si="7"/>
        <v>262590</v>
      </c>
      <c r="N365" s="9">
        <f t="shared" si="7"/>
        <v>169526</v>
      </c>
      <c r="O365" s="9" t="str">
        <f t="shared" si="7"/>
        <v/>
      </c>
      <c r="P365" s="7"/>
      <c r="Q365" s="10" t="s">
        <v>49</v>
      </c>
    </row>
    <row r="366" spans="2:17" x14ac:dyDescent="0.3">
      <c r="B366" s="9">
        <f t="shared" si="7"/>
        <v>239561</v>
      </c>
      <c r="C366" s="9">
        <f t="shared" si="7"/>
        <v>171741</v>
      </c>
      <c r="D366" s="9">
        <f t="shared" si="7"/>
        <v>146952</v>
      </c>
      <c r="E366" s="9">
        <f t="shared" si="7"/>
        <v>131039.27</v>
      </c>
      <c r="F366" s="9">
        <f t="shared" si="7"/>
        <v>136620.66</v>
      </c>
      <c r="G366" s="9">
        <f t="shared" si="7"/>
        <v>105988</v>
      </c>
      <c r="H366" s="9">
        <f t="shared" si="7"/>
        <v>90302</v>
      </c>
      <c r="I366" s="9">
        <f t="shared" si="7"/>
        <v>126264</v>
      </c>
      <c r="J366" s="9">
        <f t="shared" si="7"/>
        <v>139216</v>
      </c>
      <c r="K366" s="9">
        <f t="shared" si="7"/>
        <v>271295.07</v>
      </c>
      <c r="L366" s="9">
        <f t="shared" si="7"/>
        <v>290973.21999999997</v>
      </c>
      <c r="M366" s="9">
        <f t="shared" si="7"/>
        <v>308527.93</v>
      </c>
      <c r="N366" s="9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>143514.35</v>
      </c>
      <c r="O366" s="9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>226201</v>
      </c>
      <c r="P366" s="7">
        <f>RATE(M$348-B$348,,-B366,M366)</f>
        <v>2.3266938843229973E-2</v>
      </c>
      <c r="Q366" s="10" t="s">
        <v>50</v>
      </c>
    </row>
    <row r="367" spans="2:17" x14ac:dyDescent="0.3">
      <c r="B367" s="13">
        <f t="shared" ref="B367:O367" si="8">+B366/B$402</f>
        <v>6.154826801800297E-2</v>
      </c>
      <c r="C367" s="13">
        <f t="shared" si="8"/>
        <v>4.7281495049017033E-2</v>
      </c>
      <c r="D367" s="13">
        <f t="shared" si="8"/>
        <v>3.9556531422586402E-2</v>
      </c>
      <c r="E367" s="13">
        <f t="shared" si="8"/>
        <v>3.0560313003902381E-2</v>
      </c>
      <c r="F367" s="13">
        <f t="shared" si="8"/>
        <v>2.8708340342803663E-2</v>
      </c>
      <c r="G367" s="13">
        <f t="shared" si="8"/>
        <v>2.0618019232175846E-2</v>
      </c>
      <c r="H367" s="13">
        <f t="shared" si="8"/>
        <v>1.7386198013435016E-2</v>
      </c>
      <c r="I367" s="13">
        <f t="shared" si="8"/>
        <v>2.4592438911851189E-2</v>
      </c>
      <c r="J367" s="13">
        <f t="shared" si="8"/>
        <v>2.4212206732480819E-2</v>
      </c>
      <c r="K367" s="13">
        <f t="shared" si="8"/>
        <v>3.822539882577472E-2</v>
      </c>
      <c r="L367" s="13">
        <f t="shared" si="8"/>
        <v>3.6358716432280551E-2</v>
      </c>
      <c r="M367" s="13">
        <f t="shared" si="8"/>
        <v>3.53739414841946E-2</v>
      </c>
      <c r="N367" s="13">
        <f t="shared" si="8"/>
        <v>1.6316549270146127E-2</v>
      </c>
      <c r="O367" s="13">
        <f t="shared" si="8"/>
        <v>2.6199311014445115E-2</v>
      </c>
      <c r="P367" s="7">
        <f>RATE(M$348-B$348,,-B367,M367)</f>
        <v>-4.910312596551078E-2</v>
      </c>
      <c r="Q367" s="12" t="s">
        <v>51</v>
      </c>
    </row>
    <row r="368" spans="2:17" x14ac:dyDescent="0.3">
      <c r="B368" s="196" t="s">
        <v>874</v>
      </c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45"/>
      <c r="P368" s="7"/>
      <c r="Q368" s="3"/>
    </row>
    <row r="369" spans="1:17" x14ac:dyDescent="0.3">
      <c r="B369" s="9">
        <f t="shared" ref="B369:O372" si="9">IFERROR(VLOOKUP($B$368,$4:$126,MATCH($Q369&amp;"/"&amp;B$348,$2:$2,0),FALSE),"")</f>
        <v>1064531</v>
      </c>
      <c r="C369" s="9">
        <f t="shared" si="9"/>
        <v>1081211</v>
      </c>
      <c r="D369" s="9">
        <f t="shared" si="9"/>
        <v>855184</v>
      </c>
      <c r="E369" s="9">
        <f t="shared" si="9"/>
        <v>1004608</v>
      </c>
      <c r="F369" s="9">
        <f t="shared" si="9"/>
        <v>1202670</v>
      </c>
      <c r="G369" s="9">
        <f t="shared" si="9"/>
        <v>1359863</v>
      </c>
      <c r="H369" s="9">
        <f t="shared" si="9"/>
        <v>1474115</v>
      </c>
      <c r="I369" s="9">
        <f t="shared" si="9"/>
        <v>1482956</v>
      </c>
      <c r="J369" s="9">
        <f t="shared" si="9"/>
        <v>1383498</v>
      </c>
      <c r="K369" s="9">
        <f t="shared" si="9"/>
        <v>1530909</v>
      </c>
      <c r="L369" s="9">
        <f t="shared" si="9"/>
        <v>1655737</v>
      </c>
      <c r="M369" s="9">
        <f t="shared" si="9"/>
        <v>1980089</v>
      </c>
      <c r="N369" s="9">
        <f t="shared" si="9"/>
        <v>2072771</v>
      </c>
      <c r="O369" s="9">
        <f t="shared" si="9"/>
        <v>1934348</v>
      </c>
      <c r="P369" s="7"/>
      <c r="Q369" s="10" t="s">
        <v>47</v>
      </c>
    </row>
    <row r="370" spans="1:17" x14ac:dyDescent="0.3">
      <c r="B370" s="9">
        <f t="shared" si="9"/>
        <v>1177870</v>
      </c>
      <c r="C370" s="9">
        <f t="shared" si="9"/>
        <v>1045395</v>
      </c>
      <c r="D370" s="9">
        <f t="shared" si="9"/>
        <v>845001</v>
      </c>
      <c r="E370" s="9">
        <f t="shared" si="9"/>
        <v>1013373</v>
      </c>
      <c r="F370" s="9">
        <f t="shared" si="9"/>
        <v>1345508</v>
      </c>
      <c r="G370" s="9">
        <f t="shared" si="9"/>
        <v>1426220</v>
      </c>
      <c r="H370" s="9">
        <f t="shared" si="9"/>
        <v>1511874</v>
      </c>
      <c r="I370" s="9">
        <f t="shared" si="9"/>
        <v>1544745</v>
      </c>
      <c r="J370" s="9">
        <f t="shared" si="9"/>
        <v>1476357</v>
      </c>
      <c r="K370" s="9">
        <f t="shared" si="9"/>
        <v>1859976</v>
      </c>
      <c r="L370" s="9">
        <f t="shared" si="9"/>
        <v>1806302</v>
      </c>
      <c r="M370" s="9">
        <f t="shared" si="9"/>
        <v>2112720</v>
      </c>
      <c r="N370" s="9">
        <f t="shared" si="9"/>
        <v>1941877</v>
      </c>
      <c r="O370" s="9" t="str">
        <f t="shared" si="9"/>
        <v/>
      </c>
      <c r="P370" s="7"/>
      <c r="Q370" s="10" t="s">
        <v>48</v>
      </c>
    </row>
    <row r="371" spans="1:17" x14ac:dyDescent="0.3">
      <c r="B371" s="9">
        <f t="shared" si="9"/>
        <v>1310420</v>
      </c>
      <c r="C371" s="9">
        <f t="shared" si="9"/>
        <v>1084806</v>
      </c>
      <c r="D371" s="9">
        <f t="shared" si="9"/>
        <v>1048782</v>
      </c>
      <c r="E371" s="9">
        <f t="shared" si="9"/>
        <v>1131882</v>
      </c>
      <c r="F371" s="9">
        <f t="shared" si="9"/>
        <v>1501835</v>
      </c>
      <c r="G371" s="9">
        <f t="shared" si="9"/>
        <v>1613332</v>
      </c>
      <c r="H371" s="9">
        <f t="shared" si="9"/>
        <v>1636427</v>
      </c>
      <c r="I371" s="9">
        <f t="shared" si="9"/>
        <v>1726996</v>
      </c>
      <c r="J371" s="9">
        <f t="shared" si="9"/>
        <v>1656730</v>
      </c>
      <c r="K371" s="9">
        <f t="shared" si="9"/>
        <v>1908812</v>
      </c>
      <c r="L371" s="9">
        <f t="shared" si="9"/>
        <v>1953298</v>
      </c>
      <c r="M371" s="9">
        <f t="shared" si="9"/>
        <v>2257335</v>
      </c>
      <c r="N371" s="9">
        <f t="shared" si="9"/>
        <v>2047826</v>
      </c>
      <c r="O371" s="9" t="str">
        <f t="shared" si="9"/>
        <v/>
      </c>
      <c r="P371" s="7"/>
      <c r="Q371" s="10" t="s">
        <v>49</v>
      </c>
    </row>
    <row r="372" spans="1:17" x14ac:dyDescent="0.3">
      <c r="B372" s="9">
        <f t="shared" si="9"/>
        <v>1329090</v>
      </c>
      <c r="C372" s="9">
        <f t="shared" si="9"/>
        <v>1110291</v>
      </c>
      <c r="D372" s="9">
        <f t="shared" si="9"/>
        <v>1161704</v>
      </c>
      <c r="E372" s="9">
        <f t="shared" si="9"/>
        <v>1266495.1299999999</v>
      </c>
      <c r="F372" s="9">
        <f t="shared" si="9"/>
        <v>1549877.06</v>
      </c>
      <c r="G372" s="9">
        <f t="shared" si="9"/>
        <v>1604767</v>
      </c>
      <c r="H372" s="9">
        <f t="shared" si="9"/>
        <v>1759820</v>
      </c>
      <c r="I372" s="9">
        <f t="shared" si="9"/>
        <v>1582121</v>
      </c>
      <c r="J372" s="9">
        <f t="shared" si="9"/>
        <v>1567406</v>
      </c>
      <c r="K372" s="9">
        <f t="shared" si="9"/>
        <v>1797000.24</v>
      </c>
      <c r="L372" s="9">
        <f t="shared" si="9"/>
        <v>1964104.16</v>
      </c>
      <c r="M372" s="9">
        <f t="shared" si="9"/>
        <v>2164324.71</v>
      </c>
      <c r="N372" s="9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>2089410.34</v>
      </c>
      <c r="O372" s="9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>1934348</v>
      </c>
      <c r="P372" s="7">
        <f>RATE(M$348-B$348,,-B372,M372)</f>
        <v>4.5325726281279004E-2</v>
      </c>
      <c r="Q372" s="10" t="s">
        <v>50</v>
      </c>
    </row>
    <row r="373" spans="1:17" x14ac:dyDescent="0.3">
      <c r="B373" s="13">
        <f t="shared" ref="B373:O373" si="10">+B372/B$402</f>
        <v>0.34147122252807249</v>
      </c>
      <c r="C373" s="13">
        <f t="shared" si="10"/>
        <v>0.30567085564581647</v>
      </c>
      <c r="D373" s="13">
        <f t="shared" si="10"/>
        <v>0.31270741997212909</v>
      </c>
      <c r="E373" s="13">
        <f t="shared" si="10"/>
        <v>0.29536556171839201</v>
      </c>
      <c r="F373" s="13">
        <f t="shared" si="10"/>
        <v>0.32567840126071662</v>
      </c>
      <c r="G373" s="13">
        <f t="shared" si="10"/>
        <v>0.31217795287354355</v>
      </c>
      <c r="H373" s="13">
        <f t="shared" si="10"/>
        <v>0.33882504250186274</v>
      </c>
      <c r="I373" s="13">
        <f t="shared" si="10"/>
        <v>0.30814970255699897</v>
      </c>
      <c r="J373" s="13">
        <f t="shared" si="10"/>
        <v>0.272600549546969</v>
      </c>
      <c r="K373" s="13">
        <f t="shared" si="10"/>
        <v>0.25319682684986827</v>
      </c>
      <c r="L373" s="13">
        <f t="shared" si="10"/>
        <v>0.24542569999020047</v>
      </c>
      <c r="M373" s="13">
        <f t="shared" si="10"/>
        <v>0.24814834638904962</v>
      </c>
      <c r="N373" s="13">
        <f t="shared" si="10"/>
        <v>0.2375509261489375</v>
      </c>
      <c r="O373" s="13">
        <f t="shared" si="10"/>
        <v>0.22404226710832348</v>
      </c>
      <c r="P373" s="7">
        <f>RATE(M$348-B$348,,-B373,M373)</f>
        <v>-2.8604435706976138E-2</v>
      </c>
      <c r="Q373" s="12" t="s">
        <v>51</v>
      </c>
    </row>
    <row r="374" spans="1:17" x14ac:dyDescent="0.3">
      <c r="A374" s="95"/>
      <c r="B374" s="196" t="s">
        <v>879</v>
      </c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45"/>
      <c r="P374" s="7"/>
      <c r="Q374" s="3"/>
    </row>
    <row r="375" spans="1:17" x14ac:dyDescent="0.3">
      <c r="B375" s="9">
        <f t="shared" ref="B375:O378" si="11">IFERROR(VLOOKUP($B$374,$4:$126,MATCH($Q375&amp;"/"&amp;B$348,$2:$2,0),FALSE),"")</f>
        <v>1493828</v>
      </c>
      <c r="C375" s="9">
        <f t="shared" si="11"/>
        <v>1502214</v>
      </c>
      <c r="D375" s="9">
        <f t="shared" si="11"/>
        <v>2069360</v>
      </c>
      <c r="E375" s="9">
        <f t="shared" si="11"/>
        <v>2059452</v>
      </c>
      <c r="F375" s="9">
        <f t="shared" si="11"/>
        <v>1755748</v>
      </c>
      <c r="G375" s="9">
        <f t="shared" si="11"/>
        <v>1692246</v>
      </c>
      <c r="H375" s="9">
        <f t="shared" si="11"/>
        <v>1846990</v>
      </c>
      <c r="I375" s="9">
        <f t="shared" si="11"/>
        <v>2109879</v>
      </c>
      <c r="J375" s="9">
        <f t="shared" si="11"/>
        <v>1884252</v>
      </c>
      <c r="K375" s="9">
        <f t="shared" si="11"/>
        <v>1900380</v>
      </c>
      <c r="L375" s="9">
        <f t="shared" si="11"/>
        <v>2177419</v>
      </c>
      <c r="M375" s="9">
        <f t="shared" si="11"/>
        <v>2537724</v>
      </c>
      <c r="N375" s="9">
        <f t="shared" si="11"/>
        <v>2399256</v>
      </c>
      <c r="O375" s="9">
        <f t="shared" si="11"/>
        <v>2240862</v>
      </c>
      <c r="P375" s="7"/>
      <c r="Q375" s="10" t="s">
        <v>47</v>
      </c>
    </row>
    <row r="376" spans="1:17" x14ac:dyDescent="0.3">
      <c r="B376" s="9">
        <f t="shared" si="11"/>
        <v>1537289</v>
      </c>
      <c r="C376" s="9">
        <f t="shared" si="11"/>
        <v>1362111</v>
      </c>
      <c r="D376" s="9">
        <f t="shared" si="11"/>
        <v>1701261</v>
      </c>
      <c r="E376" s="9">
        <f t="shared" si="11"/>
        <v>1531092</v>
      </c>
      <c r="F376" s="9">
        <f t="shared" si="11"/>
        <v>1649572</v>
      </c>
      <c r="G376" s="9">
        <f t="shared" si="11"/>
        <v>1707700</v>
      </c>
      <c r="H376" s="9">
        <f t="shared" si="11"/>
        <v>1891665</v>
      </c>
      <c r="I376" s="9">
        <f t="shared" si="11"/>
        <v>1835869</v>
      </c>
      <c r="J376" s="9">
        <f t="shared" si="11"/>
        <v>1869473</v>
      </c>
      <c r="K376" s="9">
        <f t="shared" si="11"/>
        <v>2285684</v>
      </c>
      <c r="L376" s="9">
        <f t="shared" si="11"/>
        <v>2187467</v>
      </c>
      <c r="M376" s="9">
        <f t="shared" si="11"/>
        <v>2602251</v>
      </c>
      <c r="N376" s="9">
        <f t="shared" si="11"/>
        <v>2225745</v>
      </c>
      <c r="O376" s="9" t="str">
        <f t="shared" si="11"/>
        <v/>
      </c>
      <c r="P376" s="7"/>
      <c r="Q376" s="10" t="s">
        <v>48</v>
      </c>
    </row>
    <row r="377" spans="1:17" x14ac:dyDescent="0.3">
      <c r="B377" s="9">
        <f t="shared" si="11"/>
        <v>1660695</v>
      </c>
      <c r="C377" s="9">
        <f t="shared" si="11"/>
        <v>1387068</v>
      </c>
      <c r="D377" s="9">
        <f t="shared" si="11"/>
        <v>1369113</v>
      </c>
      <c r="E377" s="9">
        <f t="shared" si="11"/>
        <v>1403265</v>
      </c>
      <c r="F377" s="9">
        <f t="shared" si="11"/>
        <v>1857197</v>
      </c>
      <c r="G377" s="9">
        <f t="shared" si="11"/>
        <v>1831005</v>
      </c>
      <c r="H377" s="9">
        <f t="shared" si="11"/>
        <v>1959821</v>
      </c>
      <c r="I377" s="9">
        <f t="shared" si="11"/>
        <v>1980795</v>
      </c>
      <c r="J377" s="9">
        <f t="shared" si="11"/>
        <v>1931411</v>
      </c>
      <c r="K377" s="9">
        <f t="shared" si="11"/>
        <v>2287865</v>
      </c>
      <c r="L377" s="9">
        <f t="shared" si="11"/>
        <v>2314097</v>
      </c>
      <c r="M377" s="9">
        <f t="shared" si="11"/>
        <v>2605787</v>
      </c>
      <c r="N377" s="9">
        <f t="shared" si="11"/>
        <v>2285001</v>
      </c>
      <c r="O377" s="9" t="str">
        <f t="shared" si="11"/>
        <v/>
      </c>
      <c r="P377" s="7"/>
      <c r="Q377" s="10" t="s">
        <v>49</v>
      </c>
    </row>
    <row r="378" spans="1:17" x14ac:dyDescent="0.3">
      <c r="B378" s="9">
        <f t="shared" si="11"/>
        <v>1646208</v>
      </c>
      <c r="C378" s="9">
        <f t="shared" si="11"/>
        <v>1507001</v>
      </c>
      <c r="D378" s="9">
        <f t="shared" si="11"/>
        <v>1496718</v>
      </c>
      <c r="E378" s="9">
        <f t="shared" si="11"/>
        <v>1622867.44</v>
      </c>
      <c r="F378" s="9">
        <f t="shared" si="11"/>
        <v>1910806.84</v>
      </c>
      <c r="G378" s="9">
        <f t="shared" si="11"/>
        <v>1915002</v>
      </c>
      <c r="H378" s="9">
        <f t="shared" si="11"/>
        <v>2111875</v>
      </c>
      <c r="I378" s="9">
        <f t="shared" si="11"/>
        <v>1991881</v>
      </c>
      <c r="J378" s="9">
        <f t="shared" si="11"/>
        <v>1853378</v>
      </c>
      <c r="K378" s="9">
        <f t="shared" si="11"/>
        <v>2181235.7400000002</v>
      </c>
      <c r="L378" s="9">
        <f t="shared" si="11"/>
        <v>2381991.61</v>
      </c>
      <c r="M378" s="9">
        <f t="shared" si="11"/>
        <v>2620842.0499999998</v>
      </c>
      <c r="N378" s="9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>2304858.52</v>
      </c>
      <c r="O378" s="9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>2240862</v>
      </c>
      <c r="P378" s="7">
        <f>RATE(M$348-B$348,,-B378,M378)</f>
        <v>4.3180953613476611E-2</v>
      </c>
      <c r="Q378" s="10" t="s">
        <v>50</v>
      </c>
    </row>
    <row r="379" spans="1:17" x14ac:dyDescent="0.3">
      <c r="B379" s="13">
        <f t="shared" ref="B379:O379" si="12">+B378/B$402</f>
        <v>0.42294551783212059</v>
      </c>
      <c r="C379" s="13">
        <f t="shared" si="12"/>
        <v>0.41488788536437843</v>
      </c>
      <c r="D379" s="13">
        <f t="shared" si="12"/>
        <v>0.40288647039680087</v>
      </c>
      <c r="E379" s="13">
        <f t="shared" si="12"/>
        <v>0.37847690184966509</v>
      </c>
      <c r="F379" s="13">
        <f t="shared" si="12"/>
        <v>0.40152121276589636</v>
      </c>
      <c r="G379" s="13">
        <f t="shared" si="12"/>
        <v>0.3725284755411481</v>
      </c>
      <c r="H379" s="13">
        <f t="shared" si="12"/>
        <v>0.40660757158892469</v>
      </c>
      <c r="I379" s="13">
        <f t="shared" si="12"/>
        <v>0.38795865656225892</v>
      </c>
      <c r="J379" s="13">
        <f t="shared" si="12"/>
        <v>0.32233630681410069</v>
      </c>
      <c r="K379" s="13">
        <f t="shared" si="12"/>
        <v>0.30733550040011365</v>
      </c>
      <c r="L379" s="13">
        <f t="shared" si="12"/>
        <v>0.29764305282823422</v>
      </c>
      <c r="M379" s="13">
        <f t="shared" si="12"/>
        <v>0.30048985618908675</v>
      </c>
      <c r="N379" s="13">
        <f t="shared" si="12"/>
        <v>0.26204583445694513</v>
      </c>
      <c r="O379" s="13">
        <f t="shared" si="12"/>
        <v>0.25954368229340946</v>
      </c>
      <c r="P379" s="7">
        <f>RATE(M$348-B$348,,-B379,M379)</f>
        <v>-3.0597520364778742E-2</v>
      </c>
      <c r="Q379" s="12" t="s">
        <v>51</v>
      </c>
    </row>
    <row r="380" spans="1:17" x14ac:dyDescent="0.3">
      <c r="B380" s="196" t="s">
        <v>893</v>
      </c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45"/>
      <c r="P380" s="7"/>
      <c r="Q380" s="3"/>
    </row>
    <row r="381" spans="1:17" x14ac:dyDescent="0.3">
      <c r="B381" s="9">
        <f t="shared" ref="B381:O384" si="13">IFERROR(VLOOKUP($B$380,$4:$126,MATCH($Q381&amp;"/"&amp;B$348,$2:$2,0),FALSE),"")</f>
        <v>2245129</v>
      </c>
      <c r="C381" s="9">
        <f t="shared" si="13"/>
        <v>2032937</v>
      </c>
      <c r="D381" s="9">
        <f t="shared" si="13"/>
        <v>1971845</v>
      </c>
      <c r="E381" s="9">
        <f t="shared" si="13"/>
        <v>2157600</v>
      </c>
      <c r="F381" s="9">
        <f t="shared" si="13"/>
        <v>2540261</v>
      </c>
      <c r="G381" s="9">
        <f t="shared" si="13"/>
        <v>2762346</v>
      </c>
      <c r="H381" s="9">
        <f t="shared" si="13"/>
        <v>2957678</v>
      </c>
      <c r="I381" s="9">
        <f t="shared" si="13"/>
        <v>2980124</v>
      </c>
      <c r="J381" s="9">
        <f t="shared" si="13"/>
        <v>3179736</v>
      </c>
      <c r="K381" s="9">
        <f t="shared" si="13"/>
        <v>3955882</v>
      </c>
      <c r="L381" s="9">
        <f t="shared" si="13"/>
        <v>4914594</v>
      </c>
      <c r="M381" s="9">
        <f t="shared" si="13"/>
        <v>5584373</v>
      </c>
      <c r="N381" s="9">
        <f t="shared" si="13"/>
        <v>6011261</v>
      </c>
      <c r="O381" s="9">
        <f t="shared" si="13"/>
        <v>5734649</v>
      </c>
      <c r="P381" s="7"/>
      <c r="Q381" s="10" t="s">
        <v>47</v>
      </c>
    </row>
    <row r="382" spans="1:17" x14ac:dyDescent="0.3">
      <c r="B382" s="9">
        <f t="shared" si="13"/>
        <v>2191677</v>
      </c>
      <c r="C382" s="9">
        <f t="shared" si="13"/>
        <v>1979850</v>
      </c>
      <c r="D382" s="9">
        <f t="shared" si="13"/>
        <v>2053714</v>
      </c>
      <c r="E382" s="9">
        <f t="shared" si="13"/>
        <v>2354825</v>
      </c>
      <c r="F382" s="9">
        <f t="shared" si="13"/>
        <v>2552913</v>
      </c>
      <c r="G382" s="9">
        <f t="shared" si="13"/>
        <v>2810393</v>
      </c>
      <c r="H382" s="9">
        <f t="shared" si="13"/>
        <v>2993408</v>
      </c>
      <c r="I382" s="9">
        <f t="shared" si="13"/>
        <v>3000350</v>
      </c>
      <c r="J382" s="9">
        <f t="shared" si="13"/>
        <v>3417198</v>
      </c>
      <c r="K382" s="9">
        <f t="shared" si="13"/>
        <v>4275326</v>
      </c>
      <c r="L382" s="9">
        <f t="shared" si="13"/>
        <v>4988150</v>
      </c>
      <c r="M382" s="9">
        <f t="shared" si="13"/>
        <v>5779889</v>
      </c>
      <c r="N382" s="9">
        <f t="shared" si="13"/>
        <v>5938347</v>
      </c>
      <c r="O382" s="9" t="str">
        <f t="shared" si="13"/>
        <v/>
      </c>
      <c r="P382" s="7"/>
      <c r="Q382" s="10" t="s">
        <v>48</v>
      </c>
    </row>
    <row r="383" spans="1:17" x14ac:dyDescent="0.3">
      <c r="B383" s="9">
        <f t="shared" si="13"/>
        <v>2140651</v>
      </c>
      <c r="C383" s="9">
        <f t="shared" si="13"/>
        <v>1958789</v>
      </c>
      <c r="D383" s="9">
        <f t="shared" si="13"/>
        <v>2104688</v>
      </c>
      <c r="E383" s="9">
        <f t="shared" si="13"/>
        <v>2469809</v>
      </c>
      <c r="F383" s="9">
        <f t="shared" si="13"/>
        <v>2583815</v>
      </c>
      <c r="G383" s="9">
        <f t="shared" si="13"/>
        <v>2848572</v>
      </c>
      <c r="H383" s="9">
        <f t="shared" si="13"/>
        <v>3005157</v>
      </c>
      <c r="I383" s="9">
        <f t="shared" si="13"/>
        <v>3029604</v>
      </c>
      <c r="J383" s="9">
        <f t="shared" si="13"/>
        <v>3577884</v>
      </c>
      <c r="K383" s="9">
        <f t="shared" si="13"/>
        <v>4567741</v>
      </c>
      <c r="L383" s="9">
        <f t="shared" si="13"/>
        <v>5346162</v>
      </c>
      <c r="M383" s="9">
        <f t="shared" si="13"/>
        <v>5973746</v>
      </c>
      <c r="N383" s="9">
        <f t="shared" si="13"/>
        <v>5917950</v>
      </c>
      <c r="O383" s="9" t="str">
        <f t="shared" si="13"/>
        <v/>
      </c>
      <c r="P383" s="7"/>
      <c r="Q383" s="10" t="s">
        <v>49</v>
      </c>
    </row>
    <row r="384" spans="1:17" x14ac:dyDescent="0.3">
      <c r="B384" s="9">
        <f t="shared" si="13"/>
        <v>2096531</v>
      </c>
      <c r="C384" s="9">
        <f t="shared" si="13"/>
        <v>1980879</v>
      </c>
      <c r="D384" s="9">
        <f t="shared" si="13"/>
        <v>2075051</v>
      </c>
      <c r="E384" s="9">
        <f t="shared" si="13"/>
        <v>2513718.85</v>
      </c>
      <c r="F384" s="9">
        <f t="shared" si="13"/>
        <v>2700851.48</v>
      </c>
      <c r="G384" s="9">
        <f t="shared" si="13"/>
        <v>2942094</v>
      </c>
      <c r="H384" s="9">
        <f t="shared" si="13"/>
        <v>2999199</v>
      </c>
      <c r="I384" s="9">
        <f t="shared" si="13"/>
        <v>3073587</v>
      </c>
      <c r="J384" s="9">
        <f t="shared" si="13"/>
        <v>3837414</v>
      </c>
      <c r="K384" s="9">
        <f t="shared" si="13"/>
        <v>4806714.53</v>
      </c>
      <c r="L384" s="9">
        <f t="shared" si="13"/>
        <v>5479423.1900000004</v>
      </c>
      <c r="M384" s="9">
        <f t="shared" si="13"/>
        <v>6028873.9299999997</v>
      </c>
      <c r="N384" s="9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>5810619.5899999999</v>
      </c>
      <c r="O384" s="9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>5734649</v>
      </c>
      <c r="P384" s="7">
        <f>RATE(M$348-B$348,,-B384,M384)</f>
        <v>0.10078670086071904</v>
      </c>
      <c r="Q384" s="10" t="s">
        <v>50</v>
      </c>
    </row>
    <row r="385" spans="1:17" x14ac:dyDescent="0.3">
      <c r="A385" s="95"/>
      <c r="B385" s="13">
        <f t="shared" ref="B385:O385" si="14">+B384/B$402</f>
        <v>0.53864298402516186</v>
      </c>
      <c r="C385" s="13">
        <f t="shared" si="14"/>
        <v>0.54534980366483143</v>
      </c>
      <c r="D385" s="13">
        <f t="shared" si="14"/>
        <v>0.55856211609892581</v>
      </c>
      <c r="E385" s="13">
        <f t="shared" si="14"/>
        <v>0.58623674307564089</v>
      </c>
      <c r="F385" s="13">
        <f t="shared" si="14"/>
        <v>0.56753468694416331</v>
      </c>
      <c r="G385" s="13">
        <f t="shared" si="14"/>
        <v>0.57233036452116426</v>
      </c>
      <c r="H385" s="13">
        <f t="shared" si="14"/>
        <v>0.57744753932023973</v>
      </c>
      <c r="I385" s="13">
        <f t="shared" si="14"/>
        <v>0.59864253102832132</v>
      </c>
      <c r="J385" s="13">
        <f t="shared" si="14"/>
        <v>0.66739642775339159</v>
      </c>
      <c r="K385" s="13">
        <f t="shared" si="14"/>
        <v>0.67726472121626202</v>
      </c>
      <c r="L385" s="13">
        <f t="shared" si="14"/>
        <v>0.68468429492470873</v>
      </c>
      <c r="M385" s="13">
        <f t="shared" si="14"/>
        <v>0.69123412462335687</v>
      </c>
      <c r="N385" s="13">
        <f t="shared" si="14"/>
        <v>0.66062565053816069</v>
      </c>
      <c r="O385" s="13">
        <f t="shared" si="14"/>
        <v>0.66420507738549639</v>
      </c>
      <c r="P385" s="7">
        <f>RATE(M$348-B$348,,-B385,M385)</f>
        <v>2.2934087972293141E-2</v>
      </c>
      <c r="Q385" s="12" t="s">
        <v>51</v>
      </c>
    </row>
    <row r="386" spans="1:17" x14ac:dyDescent="0.3">
      <c r="B386" s="196" t="s">
        <v>895</v>
      </c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45"/>
      <c r="P386" s="7"/>
      <c r="Q386" s="3"/>
    </row>
    <row r="387" spans="1:17" x14ac:dyDescent="0.3">
      <c r="B387" s="9">
        <f t="shared" ref="B387:O390" si="15">IFERROR(VLOOKUP($B$386,$4:$126,MATCH($Q387&amp;"/"&amp;B$348,$2:$2,0),FALSE),"")</f>
        <v>103623</v>
      </c>
      <c r="C387" s="9">
        <f t="shared" si="15"/>
        <v>111499</v>
      </c>
      <c r="D387" s="9">
        <f t="shared" si="15"/>
        <v>8482</v>
      </c>
      <c r="E387" s="9">
        <f t="shared" si="15"/>
        <v>5806</v>
      </c>
      <c r="F387" s="9">
        <f t="shared" si="15"/>
        <v>8865</v>
      </c>
      <c r="G387" s="9">
        <f t="shared" si="15"/>
        <v>15117</v>
      </c>
      <c r="H387" s="9">
        <f t="shared" si="15"/>
        <v>14616</v>
      </c>
      <c r="I387" s="9">
        <f t="shared" si="15"/>
        <v>14762</v>
      </c>
      <c r="J387" s="9">
        <f t="shared" si="15"/>
        <v>22509</v>
      </c>
      <c r="K387" s="9">
        <f t="shared" si="15"/>
        <v>19525</v>
      </c>
      <c r="L387" s="9">
        <f t="shared" si="15"/>
        <v>26438</v>
      </c>
      <c r="M387" s="9">
        <f t="shared" si="15"/>
        <v>19097</v>
      </c>
      <c r="N387" s="9">
        <f t="shared" si="15"/>
        <v>18245</v>
      </c>
      <c r="O387" s="9">
        <f t="shared" si="15"/>
        <v>13142</v>
      </c>
      <c r="P387" s="7"/>
      <c r="Q387" s="10" t="s">
        <v>47</v>
      </c>
    </row>
    <row r="388" spans="1:17" x14ac:dyDescent="0.3">
      <c r="B388" s="9">
        <f t="shared" si="15"/>
        <v>103623</v>
      </c>
      <c r="C388" s="9">
        <f t="shared" si="15"/>
        <v>3182</v>
      </c>
      <c r="D388" s="9">
        <f t="shared" si="15"/>
        <v>7822</v>
      </c>
      <c r="E388" s="9">
        <f t="shared" si="15"/>
        <v>6367</v>
      </c>
      <c r="F388" s="9">
        <f t="shared" si="15"/>
        <v>8305</v>
      </c>
      <c r="G388" s="9">
        <f t="shared" si="15"/>
        <v>16310</v>
      </c>
      <c r="H388" s="9">
        <f t="shared" si="15"/>
        <v>13944</v>
      </c>
      <c r="I388" s="9">
        <f t="shared" si="15"/>
        <v>18820</v>
      </c>
      <c r="J388" s="9">
        <f t="shared" si="15"/>
        <v>20829</v>
      </c>
      <c r="K388" s="9">
        <f t="shared" si="15"/>
        <v>26626</v>
      </c>
      <c r="L388" s="9">
        <f t="shared" si="15"/>
        <v>24628</v>
      </c>
      <c r="M388" s="9">
        <f t="shared" si="15"/>
        <v>19318</v>
      </c>
      <c r="N388" s="9">
        <f t="shared" si="15"/>
        <v>16360</v>
      </c>
      <c r="O388" s="9" t="str">
        <f t="shared" si="15"/>
        <v/>
      </c>
      <c r="P388" s="7"/>
      <c r="Q388" s="10" t="s">
        <v>48</v>
      </c>
    </row>
    <row r="389" spans="1:17" x14ac:dyDescent="0.3">
      <c r="B389" s="9">
        <f t="shared" si="15"/>
        <v>103623</v>
      </c>
      <c r="C389" s="9">
        <f t="shared" si="15"/>
        <v>8082</v>
      </c>
      <c r="D389" s="9">
        <f t="shared" si="15"/>
        <v>7155</v>
      </c>
      <c r="E389" s="9">
        <f t="shared" si="15"/>
        <v>7736</v>
      </c>
      <c r="F389" s="9">
        <f t="shared" si="15"/>
        <v>7761</v>
      </c>
      <c r="G389" s="9">
        <f t="shared" si="15"/>
        <v>15202</v>
      </c>
      <c r="H389" s="9">
        <f t="shared" si="15"/>
        <v>15824</v>
      </c>
      <c r="I389" s="9">
        <f t="shared" si="15"/>
        <v>20785</v>
      </c>
      <c r="J389" s="9">
        <f t="shared" si="15"/>
        <v>19041</v>
      </c>
      <c r="K389" s="9">
        <f t="shared" si="15"/>
        <v>27631</v>
      </c>
      <c r="L389" s="9">
        <f t="shared" si="15"/>
        <v>25190</v>
      </c>
      <c r="M389" s="9">
        <f t="shared" si="15"/>
        <v>18719</v>
      </c>
      <c r="N389" s="9">
        <f t="shared" si="15"/>
        <v>14501</v>
      </c>
      <c r="O389" s="9" t="str">
        <f t="shared" si="15"/>
        <v/>
      </c>
      <c r="P389" s="7"/>
      <c r="Q389" s="10" t="s">
        <v>49</v>
      </c>
    </row>
    <row r="390" spans="1:17" x14ac:dyDescent="0.3">
      <c r="B390" s="9">
        <f t="shared" si="15"/>
        <v>103624</v>
      </c>
      <c r="C390" s="9">
        <f t="shared" si="15"/>
        <v>9134</v>
      </c>
      <c r="D390" s="9">
        <f t="shared" si="15"/>
        <v>6488</v>
      </c>
      <c r="E390" s="9">
        <f t="shared" si="15"/>
        <v>8824.7199999999993</v>
      </c>
      <c r="F390" s="9">
        <f t="shared" si="15"/>
        <v>7121.17</v>
      </c>
      <c r="G390" s="9">
        <f t="shared" si="15"/>
        <v>14877</v>
      </c>
      <c r="H390" s="9">
        <f t="shared" si="15"/>
        <v>15424</v>
      </c>
      <c r="I390" s="9">
        <f t="shared" si="15"/>
        <v>21491</v>
      </c>
      <c r="J390" s="9">
        <f t="shared" si="15"/>
        <v>17547</v>
      </c>
      <c r="K390" s="9">
        <f t="shared" si="15"/>
        <v>25844.17</v>
      </c>
      <c r="L390" s="9">
        <f t="shared" si="15"/>
        <v>27230.639999999999</v>
      </c>
      <c r="M390" s="9">
        <f t="shared" si="15"/>
        <v>17687.77</v>
      </c>
      <c r="N390" s="9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>12716.39</v>
      </c>
      <c r="O390" s="9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>13142</v>
      </c>
      <c r="P390" s="7">
        <f>RATE(M$348-B$348,,-B390,M390)</f>
        <v>-0.14846763892102102</v>
      </c>
      <c r="Q390" s="10" t="s">
        <v>50</v>
      </c>
    </row>
    <row r="391" spans="1:17" x14ac:dyDescent="0.3">
      <c r="B391" s="13">
        <f t="shared" ref="B391:O391" si="16">+B390/B$402</f>
        <v>2.6623188770699489E-2</v>
      </c>
      <c r="C391" s="13">
        <f t="shared" si="16"/>
        <v>2.5146539019670409E-3</v>
      </c>
      <c r="D391" s="13">
        <f t="shared" si="16"/>
        <v>1.746439489559452E-3</v>
      </c>
      <c r="E391" s="13">
        <f t="shared" si="16"/>
        <v>2.058056377846102E-3</v>
      </c>
      <c r="F391" s="13">
        <f t="shared" si="16"/>
        <v>1.4963840168753626E-3</v>
      </c>
      <c r="G391" s="13">
        <f t="shared" si="16"/>
        <v>2.8940471762565578E-3</v>
      </c>
      <c r="H391" s="13">
        <f t="shared" si="16"/>
        <v>2.9696431768866881E-3</v>
      </c>
      <c r="I391" s="13">
        <f t="shared" si="16"/>
        <v>4.1858020073385436E-3</v>
      </c>
      <c r="J391" s="13">
        <f t="shared" si="16"/>
        <v>3.0517439916018345E-3</v>
      </c>
      <c r="K391" s="13">
        <f t="shared" si="16"/>
        <v>3.6414362618941887E-3</v>
      </c>
      <c r="L391" s="13">
        <f t="shared" si="16"/>
        <v>3.4026193820500604E-3</v>
      </c>
      <c r="M391" s="13">
        <f t="shared" si="16"/>
        <v>2.0279724463386274E-3</v>
      </c>
      <c r="N391" s="13">
        <f t="shared" si="16"/>
        <v>1.4457620716910433E-3</v>
      </c>
      <c r="O391" s="13">
        <f t="shared" si="16"/>
        <v>1.522147759522892E-3</v>
      </c>
      <c r="P391" s="7">
        <f>RATE(M$348-B$348,,-B391,M391)</f>
        <v>-0.20869185786011121</v>
      </c>
      <c r="Q391" s="12" t="s">
        <v>51</v>
      </c>
    </row>
    <row r="392" spans="1:17" x14ac:dyDescent="0.3">
      <c r="A392" s="95"/>
      <c r="B392" s="196" t="s">
        <v>901</v>
      </c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45"/>
      <c r="P392" s="7"/>
      <c r="Q392" s="3"/>
    </row>
    <row r="393" spans="1:17" x14ac:dyDescent="0.3">
      <c r="B393" s="9">
        <f t="shared" ref="B393:O396" si="17">IFERROR(VLOOKUP($B$392,$4:$126,MATCH($Q393&amp;"/"&amp;B$348,$2:$2,0),FALSE),"")</f>
        <v>2397597</v>
      </c>
      <c r="C393" s="9">
        <f t="shared" si="17"/>
        <v>2183586</v>
      </c>
      <c r="D393" s="9">
        <f t="shared" si="17"/>
        <v>2117992</v>
      </c>
      <c r="E393" s="9">
        <f t="shared" si="17"/>
        <v>2301300</v>
      </c>
      <c r="F393" s="9">
        <f t="shared" si="17"/>
        <v>2694861</v>
      </c>
      <c r="G393" s="9">
        <f t="shared" si="17"/>
        <v>3047675</v>
      </c>
      <c r="H393" s="9">
        <f t="shared" si="17"/>
        <v>3236348</v>
      </c>
      <c r="I393" s="9">
        <f t="shared" si="17"/>
        <v>3045711</v>
      </c>
      <c r="J393" s="9">
        <f t="shared" si="17"/>
        <v>3255388</v>
      </c>
      <c r="K393" s="9">
        <f t="shared" si="17"/>
        <v>4019646</v>
      </c>
      <c r="L393" s="9">
        <f t="shared" si="17"/>
        <v>5018512</v>
      </c>
      <c r="M393" s="9">
        <f t="shared" si="17"/>
        <v>5709571</v>
      </c>
      <c r="N393" s="9">
        <f t="shared" si="17"/>
        <v>6753231</v>
      </c>
      <c r="O393" s="9">
        <f t="shared" si="17"/>
        <v>6392991</v>
      </c>
      <c r="P393" s="7"/>
      <c r="Q393" s="10" t="s">
        <v>47</v>
      </c>
    </row>
    <row r="394" spans="1:17" x14ac:dyDescent="0.3">
      <c r="B394" s="9">
        <f t="shared" si="17"/>
        <v>2345568</v>
      </c>
      <c r="C394" s="9">
        <f t="shared" si="17"/>
        <v>2133914</v>
      </c>
      <c r="D394" s="9">
        <f t="shared" si="17"/>
        <v>2199614</v>
      </c>
      <c r="E394" s="9">
        <f t="shared" si="17"/>
        <v>2501057</v>
      </c>
      <c r="F394" s="9">
        <f t="shared" si="17"/>
        <v>2703825</v>
      </c>
      <c r="G394" s="9">
        <f t="shared" si="17"/>
        <v>3109913</v>
      </c>
      <c r="H394" s="9">
        <f t="shared" si="17"/>
        <v>3153792</v>
      </c>
      <c r="I394" s="9">
        <f t="shared" si="17"/>
        <v>3068992</v>
      </c>
      <c r="J394" s="9">
        <f t="shared" si="17"/>
        <v>3493984</v>
      </c>
      <c r="K394" s="9">
        <f t="shared" si="17"/>
        <v>4384194</v>
      </c>
      <c r="L394" s="9">
        <f t="shared" si="17"/>
        <v>5086048</v>
      </c>
      <c r="M394" s="9">
        <f t="shared" si="17"/>
        <v>5902914</v>
      </c>
      <c r="N394" s="9">
        <f t="shared" si="17"/>
        <v>6708682</v>
      </c>
      <c r="O394" s="9" t="str">
        <f t="shared" si="17"/>
        <v/>
      </c>
      <c r="P394" s="7"/>
      <c r="Q394" s="10" t="s">
        <v>48</v>
      </c>
    </row>
    <row r="395" spans="1:17" x14ac:dyDescent="0.3">
      <c r="B395" s="9">
        <f t="shared" si="17"/>
        <v>2292314</v>
      </c>
      <c r="C395" s="9">
        <f t="shared" si="17"/>
        <v>2099276</v>
      </c>
      <c r="D395" s="9">
        <f t="shared" si="17"/>
        <v>2249416</v>
      </c>
      <c r="E395" s="9">
        <f t="shared" si="17"/>
        <v>2615385</v>
      </c>
      <c r="F395" s="9">
        <f t="shared" si="17"/>
        <v>2734358</v>
      </c>
      <c r="G395" s="9">
        <f t="shared" si="17"/>
        <v>3146340</v>
      </c>
      <c r="H395" s="9">
        <f t="shared" si="17"/>
        <v>3137278</v>
      </c>
      <c r="I395" s="9">
        <f t="shared" si="17"/>
        <v>3099413</v>
      </c>
      <c r="J395" s="9">
        <f t="shared" si="17"/>
        <v>3651850</v>
      </c>
      <c r="K395" s="9">
        <f t="shared" si="17"/>
        <v>4678970</v>
      </c>
      <c r="L395" s="9">
        <f t="shared" si="17"/>
        <v>5443148</v>
      </c>
      <c r="M395" s="9">
        <f t="shared" si="17"/>
        <v>6083434</v>
      </c>
      <c r="N395" s="9">
        <f t="shared" si="17"/>
        <v>6654676</v>
      </c>
      <c r="O395" s="9" t="str">
        <f t="shared" si="17"/>
        <v/>
      </c>
      <c r="P395" s="7"/>
      <c r="Q395" s="10" t="s">
        <v>49</v>
      </c>
    </row>
    <row r="396" spans="1:17" x14ac:dyDescent="0.3">
      <c r="B396" s="9">
        <f t="shared" si="17"/>
        <v>2246038</v>
      </c>
      <c r="C396" s="9">
        <f t="shared" si="17"/>
        <v>2125308</v>
      </c>
      <c r="D396" s="9">
        <f t="shared" si="17"/>
        <v>2218269</v>
      </c>
      <c r="E396" s="9">
        <f t="shared" si="17"/>
        <v>2665022.86</v>
      </c>
      <c r="F396" s="9">
        <f t="shared" si="17"/>
        <v>2848111.94</v>
      </c>
      <c r="G396" s="9">
        <f t="shared" si="17"/>
        <v>3225550</v>
      </c>
      <c r="H396" s="9">
        <f t="shared" si="17"/>
        <v>3082015</v>
      </c>
      <c r="I396" s="9">
        <f t="shared" si="17"/>
        <v>3142380</v>
      </c>
      <c r="J396" s="9">
        <f t="shared" si="17"/>
        <v>3896449</v>
      </c>
      <c r="K396" s="9">
        <f t="shared" si="17"/>
        <v>4916010.55</v>
      </c>
      <c r="L396" s="9">
        <f t="shared" si="17"/>
        <v>5620854.71</v>
      </c>
      <c r="M396" s="9">
        <f t="shared" si="17"/>
        <v>6101056.5199999996</v>
      </c>
      <c r="N396" s="9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>6490772.6900000004</v>
      </c>
      <c r="O396" s="9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>6392991</v>
      </c>
      <c r="P396" s="7">
        <f>RATE(M$348-B$348,,-B396,M396)</f>
        <v>9.5099170187926699E-2</v>
      </c>
      <c r="Q396" s="10" t="s">
        <v>50</v>
      </c>
    </row>
    <row r="397" spans="1:17" x14ac:dyDescent="0.3">
      <c r="A397" s="96"/>
      <c r="B397" s="13">
        <f t="shared" ref="B397:M397" si="18">+B396/B$402</f>
        <v>0.57705448216787947</v>
      </c>
      <c r="C397" s="13">
        <f t="shared" si="18"/>
        <v>0.58511211463562163</v>
      </c>
      <c r="D397" s="13">
        <f t="shared" si="18"/>
        <v>0.59711352960319919</v>
      </c>
      <c r="E397" s="13">
        <f t="shared" si="18"/>
        <v>0.62152309581818577</v>
      </c>
      <c r="F397" s="13">
        <f t="shared" si="18"/>
        <v>0.59847878723410353</v>
      </c>
      <c r="G397" s="13">
        <f t="shared" si="18"/>
        <v>0.6274715244588519</v>
      </c>
      <c r="H397" s="13">
        <f t="shared" si="18"/>
        <v>0.59339242841107531</v>
      </c>
      <c r="I397" s="13">
        <f t="shared" si="18"/>
        <v>0.61204134343774108</v>
      </c>
      <c r="J397" s="13">
        <f t="shared" si="18"/>
        <v>0.67766369318589936</v>
      </c>
      <c r="K397" s="13">
        <f t="shared" si="18"/>
        <v>0.6926644995998863</v>
      </c>
      <c r="L397" s="13">
        <f t="shared" si="18"/>
        <v>0.70235694717176578</v>
      </c>
      <c r="M397" s="13">
        <f t="shared" si="18"/>
        <v>0.69951014266437384</v>
      </c>
      <c r="N397" s="13">
        <f>+N396/N$402</f>
        <v>0.73795416554305482</v>
      </c>
      <c r="O397" s="13">
        <f>+O396/O$402</f>
        <v>0.74045631770659059</v>
      </c>
      <c r="P397" s="7">
        <f>RATE(M$348-B$348,,-B397,M397)</f>
        <v>1.7648805175553946E-2</v>
      </c>
      <c r="Q397" s="12" t="s">
        <v>51</v>
      </c>
    </row>
    <row r="398" spans="1:17" x14ac:dyDescent="0.3">
      <c r="B398" s="195" t="s">
        <v>902</v>
      </c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44"/>
      <c r="P398" s="7"/>
      <c r="Q398" s="3"/>
    </row>
    <row r="399" spans="1:17" x14ac:dyDescent="0.3">
      <c r="B399" s="9">
        <f t="shared" ref="B399:O402" si="19">IFERROR(VLOOKUP($B$398,$4:$126,MATCH($Q399&amp;"/"&amp;B$348,$2:$2,0),FALSE),"")</f>
        <v>3891425</v>
      </c>
      <c r="C399" s="9">
        <f t="shared" si="19"/>
        <v>3685800</v>
      </c>
      <c r="D399" s="9">
        <f t="shared" si="19"/>
        <v>4187352</v>
      </c>
      <c r="E399" s="9">
        <f t="shared" si="19"/>
        <v>4360752</v>
      </c>
      <c r="F399" s="9">
        <f t="shared" si="19"/>
        <v>4450609</v>
      </c>
      <c r="G399" s="9">
        <f t="shared" si="19"/>
        <v>4739921</v>
      </c>
      <c r="H399" s="9">
        <f t="shared" si="19"/>
        <v>5083338</v>
      </c>
      <c r="I399" s="9">
        <f t="shared" si="19"/>
        <v>5155590</v>
      </c>
      <c r="J399" s="9">
        <f t="shared" si="19"/>
        <v>5139640</v>
      </c>
      <c r="K399" s="9">
        <f t="shared" si="19"/>
        <v>5920026</v>
      </c>
      <c r="L399" s="9">
        <f t="shared" si="19"/>
        <v>7195931</v>
      </c>
      <c r="M399" s="9">
        <f t="shared" si="19"/>
        <v>8247295</v>
      </c>
      <c r="N399" s="9">
        <f t="shared" si="19"/>
        <v>9152487</v>
      </c>
      <c r="O399" s="9">
        <f t="shared" si="19"/>
        <v>8633853</v>
      </c>
      <c r="P399" s="7"/>
      <c r="Q399" s="10" t="s">
        <v>47</v>
      </c>
    </row>
    <row r="400" spans="1:17" x14ac:dyDescent="0.3">
      <c r="B400" s="9">
        <f t="shared" si="19"/>
        <v>3882857</v>
      </c>
      <c r="C400" s="9">
        <f t="shared" si="19"/>
        <v>3496025</v>
      </c>
      <c r="D400" s="9">
        <f t="shared" si="19"/>
        <v>3900875</v>
      </c>
      <c r="E400" s="9">
        <f t="shared" si="19"/>
        <v>4032149</v>
      </c>
      <c r="F400" s="9">
        <f t="shared" si="19"/>
        <v>4353397</v>
      </c>
      <c r="G400" s="9">
        <f t="shared" si="19"/>
        <v>4817613</v>
      </c>
      <c r="H400" s="9">
        <f t="shared" si="19"/>
        <v>5045457</v>
      </c>
      <c r="I400" s="9">
        <f t="shared" si="19"/>
        <v>4904861</v>
      </c>
      <c r="J400" s="9">
        <f t="shared" si="19"/>
        <v>5363457</v>
      </c>
      <c r="K400" s="9">
        <f t="shared" si="19"/>
        <v>6669878</v>
      </c>
      <c r="L400" s="9">
        <f t="shared" si="19"/>
        <v>7273515</v>
      </c>
      <c r="M400" s="9">
        <f t="shared" si="19"/>
        <v>8505165</v>
      </c>
      <c r="N400" s="9">
        <f t="shared" si="19"/>
        <v>8934427</v>
      </c>
      <c r="O400" s="9" t="str">
        <f t="shared" si="19"/>
        <v/>
      </c>
      <c r="P400" s="7"/>
      <c r="Q400" s="10" t="s">
        <v>48</v>
      </c>
    </row>
    <row r="401" spans="1:17" x14ac:dyDescent="0.3">
      <c r="B401" s="9">
        <f t="shared" si="19"/>
        <v>3953009</v>
      </c>
      <c r="C401" s="9">
        <f t="shared" si="19"/>
        <v>3486344</v>
      </c>
      <c r="D401" s="9">
        <f t="shared" si="19"/>
        <v>3618529</v>
      </c>
      <c r="E401" s="9">
        <f t="shared" si="19"/>
        <v>4018650</v>
      </c>
      <c r="F401" s="9">
        <f t="shared" si="19"/>
        <v>4591555</v>
      </c>
      <c r="G401" s="9">
        <f t="shared" si="19"/>
        <v>4977345</v>
      </c>
      <c r="H401" s="9">
        <f t="shared" si="19"/>
        <v>5097099</v>
      </c>
      <c r="I401" s="9">
        <f t="shared" si="19"/>
        <v>5080208</v>
      </c>
      <c r="J401" s="9">
        <f t="shared" si="19"/>
        <v>5583261</v>
      </c>
      <c r="K401" s="9">
        <f t="shared" si="19"/>
        <v>6966835</v>
      </c>
      <c r="L401" s="9">
        <f t="shared" si="19"/>
        <v>7757245</v>
      </c>
      <c r="M401" s="9">
        <f t="shared" si="19"/>
        <v>8689221</v>
      </c>
      <c r="N401" s="9">
        <f t="shared" si="19"/>
        <v>8939677</v>
      </c>
      <c r="O401" s="9" t="str">
        <f t="shared" si="19"/>
        <v/>
      </c>
      <c r="P401" s="7"/>
      <c r="Q401" s="10" t="s">
        <v>49</v>
      </c>
    </row>
    <row r="402" spans="1:17" x14ac:dyDescent="0.3">
      <c r="B402" s="9">
        <f t="shared" si="19"/>
        <v>3892246</v>
      </c>
      <c r="C402" s="9">
        <f t="shared" si="19"/>
        <v>3632309</v>
      </c>
      <c r="D402" s="9">
        <f t="shared" si="19"/>
        <v>3714987</v>
      </c>
      <c r="E402" s="9">
        <f t="shared" si="19"/>
        <v>4287890.3099999996</v>
      </c>
      <c r="F402" s="9">
        <f t="shared" si="19"/>
        <v>4758918.78</v>
      </c>
      <c r="G402" s="9">
        <f t="shared" si="19"/>
        <v>5140552</v>
      </c>
      <c r="H402" s="9">
        <f t="shared" si="19"/>
        <v>5193890</v>
      </c>
      <c r="I402" s="9">
        <f t="shared" si="19"/>
        <v>5134261</v>
      </c>
      <c r="J402" s="9">
        <f t="shared" si="19"/>
        <v>5749827</v>
      </c>
      <c r="K402" s="9">
        <f t="shared" si="19"/>
        <v>7097246.29</v>
      </c>
      <c r="L402" s="9">
        <f t="shared" si="19"/>
        <v>8002846.3200000003</v>
      </c>
      <c r="M402" s="9">
        <f t="shared" si="19"/>
        <v>8721898.5800000001</v>
      </c>
      <c r="N402" s="9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>8795631.2100000009</v>
      </c>
      <c r="O402" s="9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>8633853</v>
      </c>
      <c r="P402" s="7">
        <f>RATE(M$348-B$348,,-B402,M402)</f>
        <v>7.6107164493758664E-2</v>
      </c>
      <c r="Q402" s="10" t="s">
        <v>50</v>
      </c>
    </row>
    <row r="403" spans="1:17" x14ac:dyDescent="0.3">
      <c r="B403" s="197" t="s">
        <v>28</v>
      </c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46"/>
    </row>
    <row r="404" spans="1:17" x14ac:dyDescent="0.3">
      <c r="B404" s="194" t="s">
        <v>906</v>
      </c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47"/>
      <c r="P404" s="7"/>
      <c r="Q404" s="3"/>
    </row>
    <row r="405" spans="1:17" x14ac:dyDescent="0.3">
      <c r="B405" s="9">
        <f t="shared" ref="B405:O408" si="20">IFERROR(VLOOKUP($B$404,$4:$126,MATCH($Q405&amp;"/"&amp;B$348,$2:$2,0),FALSE),"")</f>
        <v>362503</v>
      </c>
      <c r="C405" s="9">
        <f t="shared" si="20"/>
        <v>382611</v>
      </c>
      <c r="D405" s="9">
        <f t="shared" si="20"/>
        <v>495043</v>
      </c>
      <c r="E405" s="9">
        <f t="shared" si="20"/>
        <v>597925</v>
      </c>
      <c r="F405" s="9">
        <f t="shared" si="20"/>
        <v>659708</v>
      </c>
      <c r="G405" s="9">
        <f t="shared" si="20"/>
        <v>613445</v>
      </c>
      <c r="H405" s="9">
        <f t="shared" si="20"/>
        <v>651942</v>
      </c>
      <c r="I405" s="9">
        <f t="shared" si="20"/>
        <v>554311</v>
      </c>
      <c r="J405" s="9">
        <f t="shared" si="20"/>
        <v>668099</v>
      </c>
      <c r="K405" s="9">
        <f t="shared" si="20"/>
        <v>862389</v>
      </c>
      <c r="L405" s="9">
        <f t="shared" si="20"/>
        <v>1067496</v>
      </c>
      <c r="M405" s="9">
        <f t="shared" si="20"/>
        <v>1075813</v>
      </c>
      <c r="N405" s="9">
        <f t="shared" si="20"/>
        <v>888140</v>
      </c>
      <c r="O405" s="9">
        <f t="shared" si="20"/>
        <v>1354936</v>
      </c>
      <c r="P405" s="7"/>
      <c r="Q405" s="10" t="s">
        <v>47</v>
      </c>
    </row>
    <row r="406" spans="1:17" x14ac:dyDescent="0.3">
      <c r="B406" s="9">
        <f t="shared" si="20"/>
        <v>472275</v>
      </c>
      <c r="C406" s="9">
        <f t="shared" si="20"/>
        <v>419761</v>
      </c>
      <c r="D406" s="9">
        <f t="shared" si="20"/>
        <v>516363</v>
      </c>
      <c r="E406" s="9">
        <f t="shared" si="20"/>
        <v>609137</v>
      </c>
      <c r="F406" s="9">
        <f t="shared" si="20"/>
        <v>705940</v>
      </c>
      <c r="G406" s="9">
        <f t="shared" si="20"/>
        <v>703968</v>
      </c>
      <c r="H406" s="9">
        <f t="shared" si="20"/>
        <v>673672</v>
      </c>
      <c r="I406" s="9">
        <f t="shared" si="20"/>
        <v>635540</v>
      </c>
      <c r="J406" s="9">
        <f t="shared" si="20"/>
        <v>691694</v>
      </c>
      <c r="K406" s="9">
        <f t="shared" si="20"/>
        <v>998932</v>
      </c>
      <c r="L406" s="9">
        <f t="shared" si="20"/>
        <v>1080661</v>
      </c>
      <c r="M406" s="9">
        <f t="shared" si="20"/>
        <v>1072525</v>
      </c>
      <c r="N406" s="9">
        <f t="shared" si="20"/>
        <v>976200</v>
      </c>
      <c r="O406" s="9" t="str">
        <f t="shared" si="20"/>
        <v/>
      </c>
      <c r="P406" s="7"/>
      <c r="Q406" s="10" t="s">
        <v>48</v>
      </c>
    </row>
    <row r="407" spans="1:17" x14ac:dyDescent="0.3">
      <c r="B407" s="9">
        <f t="shared" si="20"/>
        <v>446655</v>
      </c>
      <c r="C407" s="9">
        <f t="shared" si="20"/>
        <v>472369</v>
      </c>
      <c r="D407" s="9">
        <f t="shared" si="20"/>
        <v>515973</v>
      </c>
      <c r="E407" s="9">
        <f t="shared" si="20"/>
        <v>623867</v>
      </c>
      <c r="F407" s="9">
        <f t="shared" si="20"/>
        <v>671644</v>
      </c>
      <c r="G407" s="9">
        <f t="shared" si="20"/>
        <v>666410</v>
      </c>
      <c r="H407" s="9">
        <f t="shared" si="20"/>
        <v>602011</v>
      </c>
      <c r="I407" s="9">
        <f t="shared" si="20"/>
        <v>571961</v>
      </c>
      <c r="J407" s="9">
        <f t="shared" si="20"/>
        <v>613816</v>
      </c>
      <c r="K407" s="9">
        <f t="shared" si="20"/>
        <v>944579</v>
      </c>
      <c r="L407" s="9">
        <f t="shared" si="20"/>
        <v>1009985</v>
      </c>
      <c r="M407" s="9">
        <f t="shared" si="20"/>
        <v>956248</v>
      </c>
      <c r="N407" s="9">
        <f t="shared" si="20"/>
        <v>928162</v>
      </c>
      <c r="O407" s="9" t="str">
        <f t="shared" si="20"/>
        <v/>
      </c>
      <c r="P407" s="7"/>
      <c r="Q407" s="10" t="s">
        <v>49</v>
      </c>
    </row>
    <row r="408" spans="1:17" x14ac:dyDescent="0.3">
      <c r="B408" s="9">
        <f t="shared" si="20"/>
        <v>346126</v>
      </c>
      <c r="C408" s="9">
        <f t="shared" si="20"/>
        <v>446666</v>
      </c>
      <c r="D408" s="9">
        <f t="shared" si="20"/>
        <v>495794</v>
      </c>
      <c r="E408" s="9">
        <f t="shared" si="20"/>
        <v>607493.88</v>
      </c>
      <c r="F408" s="9">
        <f t="shared" si="20"/>
        <v>621411.67000000004</v>
      </c>
      <c r="G408" s="9">
        <f t="shared" si="20"/>
        <v>588127</v>
      </c>
      <c r="H408" s="9">
        <f t="shared" si="20"/>
        <v>510060</v>
      </c>
      <c r="I408" s="9">
        <f t="shared" si="20"/>
        <v>478097</v>
      </c>
      <c r="J408" s="9">
        <f t="shared" si="20"/>
        <v>0</v>
      </c>
      <c r="K408" s="9">
        <f t="shared" si="20"/>
        <v>873818.27</v>
      </c>
      <c r="L408" s="9">
        <f t="shared" si="20"/>
        <v>918924.7</v>
      </c>
      <c r="M408" s="9">
        <f t="shared" si="20"/>
        <v>857144.28</v>
      </c>
      <c r="N408" s="9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>785769.22</v>
      </c>
      <c r="O408" s="9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>1354936</v>
      </c>
      <c r="P408" s="7">
        <f>RATE(M$348-B$348,,-B408,M408)</f>
        <v>8.5929901150802471E-2</v>
      </c>
      <c r="Q408" s="10" t="s">
        <v>50</v>
      </c>
    </row>
    <row r="409" spans="1:17" x14ac:dyDescent="0.3">
      <c r="A409" s="95"/>
      <c r="B409" s="13">
        <f t="shared" ref="B409:M409" si="21">+B408/B$402</f>
        <v>8.8927061650265676E-2</v>
      </c>
      <c r="C409" s="13">
        <f t="shared" si="21"/>
        <v>0.12297026491964202</v>
      </c>
      <c r="D409" s="13">
        <f t="shared" si="21"/>
        <v>0.13345780214035743</v>
      </c>
      <c r="E409" s="13">
        <f t="shared" si="21"/>
        <v>0.14167663724588142</v>
      </c>
      <c r="F409" s="13">
        <f t="shared" si="21"/>
        <v>0.13057833065182087</v>
      </c>
      <c r="G409" s="13">
        <f t="shared" si="21"/>
        <v>0.11440930857230897</v>
      </c>
      <c r="H409" s="13">
        <f t="shared" si="21"/>
        <v>9.8203851063461106E-2</v>
      </c>
      <c r="I409" s="13">
        <f t="shared" si="21"/>
        <v>9.3118951296009306E-2</v>
      </c>
      <c r="J409" s="13">
        <f t="shared" si="21"/>
        <v>0</v>
      </c>
      <c r="K409" s="13">
        <f t="shared" si="21"/>
        <v>0.12312074772312855</v>
      </c>
      <c r="L409" s="13">
        <f t="shared" si="21"/>
        <v>0.11482473400788733</v>
      </c>
      <c r="M409" s="13">
        <f t="shared" si="21"/>
        <v>9.8274965265647468E-2</v>
      </c>
      <c r="N409" s="13">
        <f>+N408/N$402</f>
        <v>8.9336308132909992E-2</v>
      </c>
      <c r="O409" s="13">
        <f>+O408/O$402</f>
        <v>0.15693294754960502</v>
      </c>
      <c r="P409" s="7">
        <f>RATE(M$348-B$348,,-B409,M409)</f>
        <v>9.1280283053085873E-3</v>
      </c>
      <c r="Q409" s="12" t="s">
        <v>51</v>
      </c>
    </row>
    <row r="410" spans="1:17" x14ac:dyDescent="0.3">
      <c r="A410" s="95"/>
      <c r="B410" s="194" t="s">
        <v>920</v>
      </c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47"/>
      <c r="P410" s="7"/>
      <c r="Q410" s="3"/>
    </row>
    <row r="411" spans="1:17" x14ac:dyDescent="0.3">
      <c r="B411" s="9">
        <f t="shared" ref="B411:O414" si="22">IFERROR(VLOOKUP($B$410,$4:$126,MATCH($Q411&amp;"/"&amp;B$348,$2:$2,0),FALSE),"")</f>
        <v>1349067</v>
      </c>
      <c r="C411" s="9">
        <f t="shared" si="22"/>
        <v>899266</v>
      </c>
      <c r="D411" s="9">
        <f t="shared" si="22"/>
        <v>1071830</v>
      </c>
      <c r="E411" s="9">
        <f t="shared" si="22"/>
        <v>1215214</v>
      </c>
      <c r="F411" s="9">
        <f t="shared" si="22"/>
        <v>1265132</v>
      </c>
      <c r="G411" s="9">
        <f t="shared" si="22"/>
        <v>1329418</v>
      </c>
      <c r="H411" s="9">
        <f t="shared" si="22"/>
        <v>1762751</v>
      </c>
      <c r="I411" s="9">
        <f t="shared" si="22"/>
        <v>1763540</v>
      </c>
      <c r="J411" s="9">
        <f t="shared" si="22"/>
        <v>1360633</v>
      </c>
      <c r="K411" s="9">
        <f t="shared" si="22"/>
        <v>1998703</v>
      </c>
      <c r="L411" s="9">
        <f t="shared" si="22"/>
        <v>2861951</v>
      </c>
      <c r="M411" s="9">
        <f t="shared" si="22"/>
        <v>3377429</v>
      </c>
      <c r="N411" s="9">
        <f t="shared" si="22"/>
        <v>4532118</v>
      </c>
      <c r="O411" s="9">
        <f t="shared" si="22"/>
        <v>2958265</v>
      </c>
      <c r="P411" s="7"/>
      <c r="Q411" s="10" t="s">
        <v>47</v>
      </c>
    </row>
    <row r="412" spans="1:17" x14ac:dyDescent="0.3">
      <c r="B412" s="9">
        <f t="shared" si="22"/>
        <v>1435013</v>
      </c>
      <c r="C412" s="9">
        <f t="shared" si="22"/>
        <v>810490</v>
      </c>
      <c r="D412" s="9">
        <f t="shared" si="22"/>
        <v>1014244</v>
      </c>
      <c r="E412" s="9">
        <f t="shared" si="22"/>
        <v>1147651</v>
      </c>
      <c r="F412" s="9">
        <f t="shared" si="22"/>
        <v>1465239</v>
      </c>
      <c r="G412" s="9">
        <f t="shared" si="22"/>
        <v>1773809</v>
      </c>
      <c r="H412" s="9">
        <f t="shared" si="22"/>
        <v>2118212</v>
      </c>
      <c r="I412" s="9">
        <f t="shared" si="22"/>
        <v>1560433</v>
      </c>
      <c r="J412" s="9">
        <f t="shared" si="22"/>
        <v>1895623</v>
      </c>
      <c r="K412" s="9">
        <f t="shared" si="22"/>
        <v>2629190</v>
      </c>
      <c r="L412" s="9">
        <f t="shared" si="22"/>
        <v>2826834</v>
      </c>
      <c r="M412" s="9">
        <f t="shared" si="22"/>
        <v>2949370</v>
      </c>
      <c r="N412" s="9">
        <f t="shared" si="22"/>
        <v>3216428</v>
      </c>
      <c r="O412" s="9" t="str">
        <f t="shared" si="22"/>
        <v/>
      </c>
      <c r="P412" s="7"/>
      <c r="Q412" s="10" t="s">
        <v>48</v>
      </c>
    </row>
    <row r="413" spans="1:17" x14ac:dyDescent="0.3">
      <c r="B413" s="9">
        <f t="shared" si="22"/>
        <v>1479017</v>
      </c>
      <c r="C413" s="9">
        <f t="shared" si="22"/>
        <v>756209</v>
      </c>
      <c r="D413" s="9">
        <f t="shared" si="22"/>
        <v>806561</v>
      </c>
      <c r="E413" s="9">
        <f t="shared" si="22"/>
        <v>1178688</v>
      </c>
      <c r="F413" s="9">
        <f t="shared" si="22"/>
        <v>1752497</v>
      </c>
      <c r="G413" s="9">
        <f t="shared" si="22"/>
        <v>1965374</v>
      </c>
      <c r="H413" s="9">
        <f t="shared" si="22"/>
        <v>2210475</v>
      </c>
      <c r="I413" s="9">
        <f t="shared" si="22"/>
        <v>1820270</v>
      </c>
      <c r="J413" s="9">
        <f t="shared" si="22"/>
        <v>2063985</v>
      </c>
      <c r="K413" s="9">
        <f t="shared" si="22"/>
        <v>2946957</v>
      </c>
      <c r="L413" s="9">
        <f t="shared" si="22"/>
        <v>3237507</v>
      </c>
      <c r="M413" s="9">
        <f t="shared" si="22"/>
        <v>3037887</v>
      </c>
      <c r="N413" s="9">
        <f t="shared" si="22"/>
        <v>3357159</v>
      </c>
      <c r="O413" s="9" t="str">
        <f t="shared" si="22"/>
        <v/>
      </c>
      <c r="P413" s="7"/>
      <c r="Q413" s="10" t="s">
        <v>49</v>
      </c>
    </row>
    <row r="414" spans="1:17" x14ac:dyDescent="0.3">
      <c r="B414" s="9">
        <f t="shared" si="22"/>
        <v>1396904</v>
      </c>
      <c r="C414" s="9">
        <f t="shared" si="22"/>
        <v>875291</v>
      </c>
      <c r="D414" s="9">
        <f t="shared" si="22"/>
        <v>940613</v>
      </c>
      <c r="E414" s="9">
        <f t="shared" si="22"/>
        <v>1480743.15</v>
      </c>
      <c r="F414" s="9">
        <f t="shared" si="22"/>
        <v>1887086.63</v>
      </c>
      <c r="G414" s="9">
        <f t="shared" si="22"/>
        <v>2156903</v>
      </c>
      <c r="H414" s="9">
        <f t="shared" si="22"/>
        <v>2192010</v>
      </c>
      <c r="I414" s="9">
        <f t="shared" si="22"/>
        <v>1797352</v>
      </c>
      <c r="J414" s="9">
        <f t="shared" si="22"/>
        <v>2177113</v>
      </c>
      <c r="K414" s="9">
        <f t="shared" si="22"/>
        <v>3077605.81</v>
      </c>
      <c r="L414" s="9">
        <f t="shared" si="22"/>
        <v>3435742.86</v>
      </c>
      <c r="M414" s="9">
        <f t="shared" si="22"/>
        <v>4927089.8600000003</v>
      </c>
      <c r="N414" s="9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>3240295.9</v>
      </c>
      <c r="O414" s="9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>2958265</v>
      </c>
      <c r="P414" s="7">
        <f>RATE(M$348-B$348,,-B414,M414)</f>
        <v>0.12141358030370671</v>
      </c>
      <c r="Q414" s="10" t="s">
        <v>50</v>
      </c>
    </row>
    <row r="415" spans="1:17" x14ac:dyDescent="0.3">
      <c r="B415" s="13">
        <f t="shared" ref="B415:M415" si="23">+B414/B$402</f>
        <v>0.35889406784668798</v>
      </c>
      <c r="C415" s="13">
        <f t="shared" si="23"/>
        <v>0.24097371671848403</v>
      </c>
      <c r="D415" s="13">
        <f t="shared" si="23"/>
        <v>0.25319415653406058</v>
      </c>
      <c r="E415" s="13">
        <f t="shared" si="23"/>
        <v>0.34533139678192937</v>
      </c>
      <c r="F415" s="13">
        <f t="shared" si="23"/>
        <v>0.3965368431860482</v>
      </c>
      <c r="G415" s="13">
        <f t="shared" si="23"/>
        <v>0.41958587326808483</v>
      </c>
      <c r="H415" s="13">
        <f t="shared" si="23"/>
        <v>0.42203627724114295</v>
      </c>
      <c r="I415" s="13">
        <f t="shared" si="23"/>
        <v>0.35007024379944846</v>
      </c>
      <c r="J415" s="13">
        <f t="shared" si="23"/>
        <v>0.37863973994348005</v>
      </c>
      <c r="K415" s="13">
        <f t="shared" si="23"/>
        <v>0.43363379038097322</v>
      </c>
      <c r="L415" s="13">
        <f t="shared" si="23"/>
        <v>0.42931511147648777</v>
      </c>
      <c r="M415" s="13">
        <f t="shared" si="23"/>
        <v>0.56491024457658856</v>
      </c>
      <c r="N415" s="13">
        <f>+N414/N$402</f>
        <v>0.36839833579152526</v>
      </c>
      <c r="O415" s="13">
        <f>+O414/O$402</f>
        <v>0.34263555332711826</v>
      </c>
      <c r="P415" s="7">
        <f>RATE(M$348-B$348,,-B415,M415)</f>
        <v>4.210214122244172E-2</v>
      </c>
      <c r="Q415" s="12" t="s">
        <v>51</v>
      </c>
    </row>
    <row r="416" spans="1:17" x14ac:dyDescent="0.3">
      <c r="B416" s="198" t="s">
        <v>30</v>
      </c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  <c r="M416" s="198"/>
      <c r="N416" s="198"/>
      <c r="O416" s="148"/>
      <c r="P416" s="7"/>
      <c r="Q416" s="3"/>
    </row>
    <row r="417" spans="2:17" x14ac:dyDescent="0.3">
      <c r="B417" s="9">
        <f t="shared" ref="B417:O420" si="24">IFERROR(VLOOKUP($B$416,$4:$126,MATCH($Q417&amp;"/"&amp;B$348,$2:$2,0),FALSE),"")</f>
        <v>586828</v>
      </c>
      <c r="C417" s="9">
        <f t="shared" si="24"/>
        <v>150027</v>
      </c>
      <c r="D417" s="9">
        <f t="shared" si="24"/>
        <v>0</v>
      </c>
      <c r="E417" s="9">
        <f t="shared" si="24"/>
        <v>1016</v>
      </c>
      <c r="F417" s="9">
        <f t="shared" si="24"/>
        <v>35</v>
      </c>
      <c r="G417" s="9">
        <f t="shared" si="24"/>
        <v>170000</v>
      </c>
      <c r="H417" s="9">
        <f t="shared" si="24"/>
        <v>670000</v>
      </c>
      <c r="I417" s="9">
        <f t="shared" si="24"/>
        <v>870000</v>
      </c>
      <c r="J417" s="9">
        <f t="shared" si="24"/>
        <v>280000</v>
      </c>
      <c r="K417" s="9">
        <f t="shared" si="24"/>
        <v>910000</v>
      </c>
      <c r="L417" s="9">
        <f t="shared" si="24"/>
        <v>1634107</v>
      </c>
      <c r="M417" s="9">
        <f t="shared" si="24"/>
        <v>2110000</v>
      </c>
      <c r="N417" s="9">
        <f t="shared" si="24"/>
        <v>3324500</v>
      </c>
      <c r="O417" s="9">
        <f t="shared" si="24"/>
        <v>1200000</v>
      </c>
      <c r="P417" s="7"/>
      <c r="Q417" s="10" t="s">
        <v>47</v>
      </c>
    </row>
    <row r="418" spans="2:17" x14ac:dyDescent="0.3">
      <c r="B418" s="9">
        <f t="shared" si="24"/>
        <v>630530</v>
      </c>
      <c r="C418" s="9">
        <f t="shared" si="24"/>
        <v>11166</v>
      </c>
      <c r="D418" s="9">
        <f t="shared" si="24"/>
        <v>9</v>
      </c>
      <c r="E418" s="9">
        <f t="shared" si="24"/>
        <v>5653</v>
      </c>
      <c r="F418" s="9">
        <f t="shared" si="24"/>
        <v>320648</v>
      </c>
      <c r="G418" s="9">
        <f t="shared" si="24"/>
        <v>656175</v>
      </c>
      <c r="H418" s="9">
        <f t="shared" si="24"/>
        <v>1064791</v>
      </c>
      <c r="I418" s="9">
        <f t="shared" si="24"/>
        <v>525000</v>
      </c>
      <c r="J418" s="9">
        <f t="shared" si="24"/>
        <v>830000</v>
      </c>
      <c r="K418" s="9">
        <f t="shared" si="24"/>
        <v>1460000</v>
      </c>
      <c r="L418" s="9">
        <f t="shared" si="24"/>
        <v>1609758</v>
      </c>
      <c r="M418" s="9">
        <f t="shared" si="24"/>
        <v>1730000</v>
      </c>
      <c r="N418" s="9">
        <f t="shared" si="24"/>
        <v>1930000</v>
      </c>
      <c r="O418" s="9" t="str">
        <f t="shared" si="24"/>
        <v/>
      </c>
      <c r="P418" s="7"/>
      <c r="Q418" s="10" t="s">
        <v>48</v>
      </c>
    </row>
    <row r="419" spans="2:17" x14ac:dyDescent="0.3">
      <c r="B419" s="9">
        <f t="shared" si="24"/>
        <v>858175</v>
      </c>
      <c r="C419" s="9">
        <f t="shared" si="24"/>
        <v>4167</v>
      </c>
      <c r="D419" s="9">
        <f t="shared" si="24"/>
        <v>0</v>
      </c>
      <c r="E419" s="9">
        <f t="shared" si="24"/>
        <v>210486</v>
      </c>
      <c r="F419" s="9">
        <f t="shared" si="24"/>
        <v>770000</v>
      </c>
      <c r="G419" s="9">
        <f t="shared" si="24"/>
        <v>1012944</v>
      </c>
      <c r="H419" s="9">
        <f t="shared" si="24"/>
        <v>1350000</v>
      </c>
      <c r="I419" s="9">
        <f t="shared" si="24"/>
        <v>1035000</v>
      </c>
      <c r="J419" s="9">
        <f t="shared" si="24"/>
        <v>1240020</v>
      </c>
      <c r="K419" s="9">
        <f t="shared" si="24"/>
        <v>1940000</v>
      </c>
      <c r="L419" s="9">
        <f t="shared" si="24"/>
        <v>2161651</v>
      </c>
      <c r="M419" s="9">
        <f t="shared" si="24"/>
        <v>2030000</v>
      </c>
      <c r="N419" s="9">
        <f t="shared" si="24"/>
        <v>2220000</v>
      </c>
      <c r="O419" s="9" t="str">
        <f t="shared" si="24"/>
        <v/>
      </c>
      <c r="P419" s="7"/>
      <c r="Q419" s="10" t="s">
        <v>49</v>
      </c>
    </row>
    <row r="420" spans="2:17" x14ac:dyDescent="0.3">
      <c r="B420" s="9">
        <f t="shared" si="24"/>
        <v>815596</v>
      </c>
      <c r="C420" s="9">
        <f t="shared" si="24"/>
        <v>2089</v>
      </c>
      <c r="D420" s="9">
        <f t="shared" si="24"/>
        <v>75</v>
      </c>
      <c r="E420" s="9">
        <f t="shared" si="24"/>
        <v>400046.28</v>
      </c>
      <c r="F420" s="9">
        <f t="shared" si="24"/>
        <v>840000</v>
      </c>
      <c r="G420" s="9">
        <f t="shared" si="24"/>
        <v>1185000</v>
      </c>
      <c r="H420" s="9">
        <f t="shared" si="24"/>
        <v>1390000</v>
      </c>
      <c r="I420" s="9">
        <f t="shared" si="24"/>
        <v>960000</v>
      </c>
      <c r="J420" s="9">
        <f t="shared" si="24"/>
        <v>1840558</v>
      </c>
      <c r="K420" s="9">
        <f t="shared" si="24"/>
        <v>2110652.2000000002</v>
      </c>
      <c r="L420" s="9">
        <f t="shared" si="24"/>
        <v>2405871.58</v>
      </c>
      <c r="M420" s="9">
        <f t="shared" si="24"/>
        <v>3966546.84</v>
      </c>
      <c r="N420" s="9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>2165000</v>
      </c>
      <c r="O420" s="9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>1200000</v>
      </c>
      <c r="P420" s="7">
        <f>RATE(M$348-B$348,,-B420,M420)</f>
        <v>0.15464602192511717</v>
      </c>
      <c r="Q420" s="10" t="s">
        <v>50</v>
      </c>
    </row>
    <row r="421" spans="2:17" x14ac:dyDescent="0.3">
      <c r="B421" s="13">
        <f t="shared" ref="B421:M421" si="25">+B420/B$402</f>
        <v>0.20954379553604782</v>
      </c>
      <c r="C421" s="13">
        <f t="shared" si="25"/>
        <v>5.7511626901786167E-4</v>
      </c>
      <c r="D421" s="13">
        <f t="shared" si="25"/>
        <v>2.0188495948976403E-5</v>
      </c>
      <c r="E421" s="13">
        <f t="shared" si="25"/>
        <v>9.3296761595564243E-2</v>
      </c>
      <c r="F421" s="13">
        <f t="shared" si="25"/>
        <v>0.17651068211758805</v>
      </c>
      <c r="G421" s="13">
        <f t="shared" si="25"/>
        <v>0.23051999084923175</v>
      </c>
      <c r="H421" s="13">
        <f t="shared" si="25"/>
        <v>0.26762214833198239</v>
      </c>
      <c r="I421" s="13">
        <f t="shared" si="25"/>
        <v>0.1869791972009214</v>
      </c>
      <c r="J421" s="13">
        <f t="shared" si="25"/>
        <v>0.32010667451385927</v>
      </c>
      <c r="K421" s="13">
        <f t="shared" si="25"/>
        <v>0.29739029952700152</v>
      </c>
      <c r="L421" s="13">
        <f t="shared" si="25"/>
        <v>0.30062698742414434</v>
      </c>
      <c r="M421" s="13">
        <f t="shared" si="25"/>
        <v>0.45478020681134768</v>
      </c>
      <c r="N421" s="13">
        <f>+N420/N$402</f>
        <v>0.24614492676074806</v>
      </c>
      <c r="O421" s="13">
        <f>+O420/O$402</f>
        <v>0.13898777289814873</v>
      </c>
      <c r="P421" s="7">
        <f>RATE(M$348-B$348,,-B421,M421)</f>
        <v>7.2984234305898815E-2</v>
      </c>
      <c r="Q421" s="12" t="s">
        <v>51</v>
      </c>
    </row>
    <row r="422" spans="2:17" x14ac:dyDescent="0.3">
      <c r="B422" s="194" t="s">
        <v>31</v>
      </c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47"/>
      <c r="P422" s="7"/>
      <c r="Q422" s="3"/>
    </row>
    <row r="423" spans="2:17" x14ac:dyDescent="0.3">
      <c r="B423" s="9">
        <f t="shared" ref="B423:O426" si="26">IFERROR(VLOOKUP($B$422,$4:$126,MATCH($Q423&amp;"/"&amp;B$348,$2:$2,0),FALSE),"")</f>
        <v>0</v>
      </c>
      <c r="C423" s="9">
        <f t="shared" si="26"/>
        <v>0</v>
      </c>
      <c r="D423" s="9">
        <f t="shared" si="26"/>
        <v>0</v>
      </c>
      <c r="E423" s="9">
        <f t="shared" si="26"/>
        <v>0</v>
      </c>
      <c r="F423" s="9">
        <f t="shared" si="26"/>
        <v>0</v>
      </c>
      <c r="G423" s="9">
        <f t="shared" si="26"/>
        <v>0</v>
      </c>
      <c r="H423" s="9">
        <f t="shared" si="26"/>
        <v>0</v>
      </c>
      <c r="I423" s="9">
        <f t="shared" si="26"/>
        <v>0</v>
      </c>
      <c r="J423" s="9">
        <f t="shared" si="26"/>
        <v>0</v>
      </c>
      <c r="K423" s="9">
        <f t="shared" si="26"/>
        <v>0</v>
      </c>
      <c r="L423" s="9">
        <f t="shared" si="26"/>
        <v>31252</v>
      </c>
      <c r="M423" s="9">
        <f t="shared" si="26"/>
        <v>0</v>
      </c>
      <c r="N423" s="9">
        <f t="shared" si="26"/>
        <v>452579</v>
      </c>
      <c r="O423" s="9">
        <f t="shared" si="26"/>
        <v>0</v>
      </c>
      <c r="P423" s="7"/>
      <c r="Q423" s="10" t="s">
        <v>47</v>
      </c>
    </row>
    <row r="424" spans="2:17" x14ac:dyDescent="0.3">
      <c r="B424" s="9">
        <f t="shared" si="26"/>
        <v>0</v>
      </c>
      <c r="C424" s="9">
        <f t="shared" si="26"/>
        <v>0</v>
      </c>
      <c r="D424" s="9">
        <f t="shared" si="26"/>
        <v>0</v>
      </c>
      <c r="E424" s="9">
        <f t="shared" si="26"/>
        <v>0</v>
      </c>
      <c r="F424" s="9">
        <f t="shared" si="26"/>
        <v>0</v>
      </c>
      <c r="G424" s="9">
        <f t="shared" si="26"/>
        <v>0</v>
      </c>
      <c r="H424" s="9">
        <f t="shared" si="26"/>
        <v>0</v>
      </c>
      <c r="I424" s="9">
        <f t="shared" si="26"/>
        <v>0</v>
      </c>
      <c r="J424" s="9">
        <f t="shared" si="26"/>
        <v>0</v>
      </c>
      <c r="K424" s="9">
        <f t="shared" si="26"/>
        <v>0</v>
      </c>
      <c r="L424" s="9">
        <f t="shared" si="26"/>
        <v>0</v>
      </c>
      <c r="M424" s="9">
        <f t="shared" si="26"/>
        <v>0</v>
      </c>
      <c r="N424" s="9">
        <f t="shared" si="26"/>
        <v>0</v>
      </c>
      <c r="O424" s="9" t="str">
        <f t="shared" si="26"/>
        <v/>
      </c>
      <c r="P424" s="7"/>
      <c r="Q424" s="10" t="s">
        <v>48</v>
      </c>
    </row>
    <row r="425" spans="2:17" x14ac:dyDescent="0.3">
      <c r="B425" s="9">
        <f t="shared" si="26"/>
        <v>0</v>
      </c>
      <c r="C425" s="9">
        <f t="shared" si="26"/>
        <v>0</v>
      </c>
      <c r="D425" s="9">
        <f t="shared" si="26"/>
        <v>0</v>
      </c>
      <c r="E425" s="9">
        <f t="shared" si="26"/>
        <v>0</v>
      </c>
      <c r="F425" s="9">
        <f t="shared" si="26"/>
        <v>0</v>
      </c>
      <c r="G425" s="9">
        <f t="shared" si="26"/>
        <v>0</v>
      </c>
      <c r="H425" s="9">
        <f t="shared" si="26"/>
        <v>0</v>
      </c>
      <c r="I425" s="9">
        <f t="shared" si="26"/>
        <v>0</v>
      </c>
      <c r="J425" s="9">
        <f t="shared" si="26"/>
        <v>0</v>
      </c>
      <c r="K425" s="9">
        <f t="shared" si="26"/>
        <v>0</v>
      </c>
      <c r="L425" s="9">
        <f t="shared" si="26"/>
        <v>0</v>
      </c>
      <c r="M425" s="9">
        <f t="shared" si="26"/>
        <v>0</v>
      </c>
      <c r="N425" s="9">
        <f t="shared" si="26"/>
        <v>0</v>
      </c>
      <c r="O425" s="9" t="str">
        <f t="shared" si="26"/>
        <v/>
      </c>
      <c r="P425" s="7"/>
      <c r="Q425" s="10" t="s">
        <v>49</v>
      </c>
    </row>
    <row r="426" spans="2:17" x14ac:dyDescent="0.3">
      <c r="B426" s="9">
        <f t="shared" si="26"/>
        <v>0</v>
      </c>
      <c r="C426" s="9">
        <f t="shared" si="26"/>
        <v>0</v>
      </c>
      <c r="D426" s="9">
        <f t="shared" si="26"/>
        <v>0</v>
      </c>
      <c r="E426" s="9">
        <f t="shared" si="26"/>
        <v>0</v>
      </c>
      <c r="F426" s="9">
        <f t="shared" si="26"/>
        <v>0</v>
      </c>
      <c r="G426" s="9">
        <f t="shared" si="26"/>
        <v>0</v>
      </c>
      <c r="H426" s="9">
        <f t="shared" si="26"/>
        <v>0</v>
      </c>
      <c r="I426" s="9">
        <f t="shared" si="26"/>
        <v>0</v>
      </c>
      <c r="J426" s="9">
        <f t="shared" si="26"/>
        <v>0</v>
      </c>
      <c r="K426" s="9">
        <f t="shared" si="26"/>
        <v>0</v>
      </c>
      <c r="L426" s="9">
        <f t="shared" si="26"/>
        <v>0</v>
      </c>
      <c r="M426" s="9">
        <f t="shared" si="26"/>
        <v>0</v>
      </c>
      <c r="N426" s="9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>0</v>
      </c>
      <c r="O426" s="9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>0</v>
      </c>
      <c r="P426" s="7" t="e">
        <f>RATE(M$348-B$348,,-B426,M426)</f>
        <v>#NUM!</v>
      </c>
      <c r="Q426" s="10" t="s">
        <v>50</v>
      </c>
    </row>
    <row r="427" spans="2:17" x14ac:dyDescent="0.3">
      <c r="B427" s="13">
        <f t="shared" ref="B427:M427" si="27">+B426/B$402</f>
        <v>0</v>
      </c>
      <c r="C427" s="13">
        <f t="shared" si="27"/>
        <v>0</v>
      </c>
      <c r="D427" s="13">
        <f t="shared" si="27"/>
        <v>0</v>
      </c>
      <c r="E427" s="13">
        <f t="shared" si="27"/>
        <v>0</v>
      </c>
      <c r="F427" s="13">
        <f t="shared" si="27"/>
        <v>0</v>
      </c>
      <c r="G427" s="13">
        <f t="shared" si="27"/>
        <v>0</v>
      </c>
      <c r="H427" s="13">
        <f t="shared" si="27"/>
        <v>0</v>
      </c>
      <c r="I427" s="13">
        <f t="shared" si="27"/>
        <v>0</v>
      </c>
      <c r="J427" s="13">
        <f t="shared" si="27"/>
        <v>0</v>
      </c>
      <c r="K427" s="13">
        <f t="shared" si="27"/>
        <v>0</v>
      </c>
      <c r="L427" s="13">
        <f t="shared" si="27"/>
        <v>0</v>
      </c>
      <c r="M427" s="13">
        <f t="shared" si="27"/>
        <v>0</v>
      </c>
      <c r="N427" s="13">
        <f>+N426/N$402</f>
        <v>0</v>
      </c>
      <c r="O427" s="13">
        <f>+O426/O$402</f>
        <v>0</v>
      </c>
      <c r="P427" s="7" t="e">
        <f>RATE(M$348-B$348,,-B427,M427)</f>
        <v>#NUM!</v>
      </c>
      <c r="Q427" s="12" t="s">
        <v>51</v>
      </c>
    </row>
    <row r="428" spans="2:17" x14ac:dyDescent="0.3">
      <c r="B428" s="194" t="s">
        <v>32</v>
      </c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47"/>
      <c r="P428" s="7"/>
      <c r="Q428" s="3"/>
    </row>
    <row r="429" spans="2:17" x14ac:dyDescent="0.3">
      <c r="B429" s="9">
        <f t="shared" ref="B429:O432" si="28">IFERROR(VLOOKUP($B$428,$4:$126,MATCH($Q429&amp;"/"&amp;B$348,$2:$2,0),FALSE),"")</f>
        <v>586828</v>
      </c>
      <c r="C429" s="9">
        <f t="shared" si="28"/>
        <v>150027</v>
      </c>
      <c r="D429" s="9">
        <f t="shared" si="28"/>
        <v>0</v>
      </c>
      <c r="E429" s="9">
        <f t="shared" si="28"/>
        <v>1016</v>
      </c>
      <c r="F429" s="9">
        <f t="shared" si="28"/>
        <v>35</v>
      </c>
      <c r="G429" s="9">
        <f t="shared" si="28"/>
        <v>170000</v>
      </c>
      <c r="H429" s="9">
        <f t="shared" si="28"/>
        <v>670000</v>
      </c>
      <c r="I429" s="9">
        <f t="shared" si="28"/>
        <v>870000</v>
      </c>
      <c r="J429" s="9">
        <f t="shared" si="28"/>
        <v>280000</v>
      </c>
      <c r="K429" s="9">
        <f t="shared" si="28"/>
        <v>910000</v>
      </c>
      <c r="L429" s="9">
        <f t="shared" si="28"/>
        <v>1665359</v>
      </c>
      <c r="M429" s="9">
        <f t="shared" si="28"/>
        <v>2110000</v>
      </c>
      <c r="N429" s="9">
        <f t="shared" si="28"/>
        <v>3777079</v>
      </c>
      <c r="O429" s="9">
        <f t="shared" si="28"/>
        <v>1200000</v>
      </c>
      <c r="P429" s="7"/>
      <c r="Q429" s="10" t="s">
        <v>47</v>
      </c>
    </row>
    <row r="430" spans="2:17" x14ac:dyDescent="0.3">
      <c r="B430" s="9">
        <f t="shared" si="28"/>
        <v>630530</v>
      </c>
      <c r="C430" s="9">
        <f t="shared" si="28"/>
        <v>11166</v>
      </c>
      <c r="D430" s="9">
        <f t="shared" si="28"/>
        <v>9</v>
      </c>
      <c r="E430" s="9">
        <f t="shared" si="28"/>
        <v>5653</v>
      </c>
      <c r="F430" s="9">
        <f t="shared" si="28"/>
        <v>320648</v>
      </c>
      <c r="G430" s="9">
        <f t="shared" si="28"/>
        <v>656175</v>
      </c>
      <c r="H430" s="9">
        <f t="shared" si="28"/>
        <v>1064791</v>
      </c>
      <c r="I430" s="9">
        <f t="shared" si="28"/>
        <v>525000</v>
      </c>
      <c r="J430" s="9">
        <f t="shared" si="28"/>
        <v>830000</v>
      </c>
      <c r="K430" s="9">
        <f t="shared" si="28"/>
        <v>1460000</v>
      </c>
      <c r="L430" s="9">
        <f t="shared" si="28"/>
        <v>1609758</v>
      </c>
      <c r="M430" s="9">
        <f t="shared" si="28"/>
        <v>1730000</v>
      </c>
      <c r="N430" s="9">
        <f t="shared" si="28"/>
        <v>1930000</v>
      </c>
      <c r="O430" s="9" t="str">
        <f t="shared" si="28"/>
        <v/>
      </c>
      <c r="P430" s="7"/>
      <c r="Q430" s="10" t="s">
        <v>48</v>
      </c>
    </row>
    <row r="431" spans="2:17" x14ac:dyDescent="0.3">
      <c r="B431" s="9">
        <f t="shared" si="28"/>
        <v>858175</v>
      </c>
      <c r="C431" s="9">
        <f t="shared" si="28"/>
        <v>4167</v>
      </c>
      <c r="D431" s="9">
        <f t="shared" si="28"/>
        <v>0</v>
      </c>
      <c r="E431" s="9">
        <f t="shared" si="28"/>
        <v>210486</v>
      </c>
      <c r="F431" s="9">
        <f t="shared" si="28"/>
        <v>770000</v>
      </c>
      <c r="G431" s="9">
        <f t="shared" si="28"/>
        <v>1012944</v>
      </c>
      <c r="H431" s="9">
        <f t="shared" si="28"/>
        <v>1350000</v>
      </c>
      <c r="I431" s="9">
        <f t="shared" si="28"/>
        <v>1035000</v>
      </c>
      <c r="J431" s="9">
        <f t="shared" si="28"/>
        <v>1240020</v>
      </c>
      <c r="K431" s="9">
        <f t="shared" si="28"/>
        <v>1940000</v>
      </c>
      <c r="L431" s="9">
        <f t="shared" si="28"/>
        <v>2161651</v>
      </c>
      <c r="M431" s="9">
        <f t="shared" si="28"/>
        <v>2030000</v>
      </c>
      <c r="N431" s="9">
        <f t="shared" si="28"/>
        <v>2220000</v>
      </c>
      <c r="O431" s="9" t="str">
        <f t="shared" si="28"/>
        <v/>
      </c>
      <c r="P431" s="7"/>
      <c r="Q431" s="10" t="s">
        <v>49</v>
      </c>
    </row>
    <row r="432" spans="2:17" x14ac:dyDescent="0.3">
      <c r="B432" s="9">
        <f t="shared" si="28"/>
        <v>815596</v>
      </c>
      <c r="C432" s="9">
        <f t="shared" si="28"/>
        <v>2089</v>
      </c>
      <c r="D432" s="9">
        <f t="shared" si="28"/>
        <v>75</v>
      </c>
      <c r="E432" s="9">
        <f t="shared" si="28"/>
        <v>400046.28</v>
      </c>
      <c r="F432" s="9">
        <f t="shared" si="28"/>
        <v>840000</v>
      </c>
      <c r="G432" s="9">
        <f t="shared" si="28"/>
        <v>1185000</v>
      </c>
      <c r="H432" s="9">
        <f t="shared" si="28"/>
        <v>1390000</v>
      </c>
      <c r="I432" s="9">
        <f t="shared" si="28"/>
        <v>960000</v>
      </c>
      <c r="J432" s="9">
        <f t="shared" si="28"/>
        <v>1840558</v>
      </c>
      <c r="K432" s="9">
        <f t="shared" si="28"/>
        <v>2110652.2000000002</v>
      </c>
      <c r="L432" s="9">
        <f t="shared" si="28"/>
        <v>2405871.58</v>
      </c>
      <c r="M432" s="9">
        <f t="shared" si="28"/>
        <v>3966546.84</v>
      </c>
      <c r="N432" s="9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>2165000</v>
      </c>
      <c r="O432" s="9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>1200000</v>
      </c>
      <c r="P432" s="7">
        <f>RATE(M$348-B$348,,-B432,M432)</f>
        <v>0.15464602192511717</v>
      </c>
      <c r="Q432" s="10" t="s">
        <v>50</v>
      </c>
    </row>
    <row r="433" spans="1:17" s="98" customFormat="1" x14ac:dyDescent="0.3">
      <c r="A433" s="97"/>
      <c r="B433" s="14">
        <f t="shared" ref="B433:O433" si="29">+B432/B$457</f>
        <v>0.33695895120805497</v>
      </c>
      <c r="C433" s="14">
        <f t="shared" si="29"/>
        <v>7.8054299487883086E-4</v>
      </c>
      <c r="D433" s="14">
        <f t="shared" si="29"/>
        <v>2.7895579778010696E-5</v>
      </c>
      <c r="E433" s="14">
        <f t="shared" si="29"/>
        <v>0.15250866448264452</v>
      </c>
      <c r="F433" s="14">
        <f t="shared" si="29"/>
        <v>0.31620951522992075</v>
      </c>
      <c r="G433" s="14">
        <f t="shared" si="29"/>
        <v>0.43704391609051862</v>
      </c>
      <c r="H433" s="14">
        <f t="shared" si="29"/>
        <v>0.50325049130281774</v>
      </c>
      <c r="I433" s="14">
        <f t="shared" si="29"/>
        <v>0.31228479592676534</v>
      </c>
      <c r="J433" s="14">
        <f t="shared" si="29"/>
        <v>0.55290724518478174</v>
      </c>
      <c r="K433" s="14">
        <f t="shared" si="29"/>
        <v>0.59871670718470993</v>
      </c>
      <c r="L433" s="14">
        <f t="shared" si="29"/>
        <v>0.65133032697750715</v>
      </c>
      <c r="M433" s="14">
        <f t="shared" si="29"/>
        <v>1.1781961709133055</v>
      </c>
      <c r="N433" s="14">
        <f t="shared" si="29"/>
        <v>0.45462521010561835</v>
      </c>
      <c r="O433" s="14">
        <f t="shared" si="29"/>
        <v>0.24466617543135666</v>
      </c>
      <c r="P433" s="7">
        <f>RATE(M$348-B$348,,-B433,M433)</f>
        <v>0.12052583351284962</v>
      </c>
      <c r="Q433" s="15" t="s">
        <v>52</v>
      </c>
    </row>
    <row r="434" spans="1:17" x14ac:dyDescent="0.3">
      <c r="A434" s="95"/>
      <c r="B434" s="194" t="s">
        <v>930</v>
      </c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47"/>
      <c r="P434" s="7"/>
      <c r="Q434" s="3"/>
    </row>
    <row r="435" spans="1:17" x14ac:dyDescent="0.3">
      <c r="B435" s="9">
        <f t="shared" ref="B435:O438" si="30">IFERROR(VLOOKUP($B$434,$4:$126,MATCH($Q435&amp;"/"&amp;B$348,$2:$2,0),FALSE),"")</f>
        <v>46180</v>
      </c>
      <c r="C435" s="9">
        <f t="shared" si="30"/>
        <v>46509</v>
      </c>
      <c r="D435" s="9">
        <f t="shared" si="30"/>
        <v>47357</v>
      </c>
      <c r="E435" s="9">
        <f t="shared" si="30"/>
        <v>136241</v>
      </c>
      <c r="F435" s="9">
        <f t="shared" si="30"/>
        <v>157863</v>
      </c>
      <c r="G435" s="9">
        <f t="shared" si="30"/>
        <v>200093</v>
      </c>
      <c r="H435" s="9">
        <f t="shared" si="30"/>
        <v>184014</v>
      </c>
      <c r="I435" s="9">
        <f t="shared" si="30"/>
        <v>201355</v>
      </c>
      <c r="J435" s="9">
        <f t="shared" si="30"/>
        <v>219466</v>
      </c>
      <c r="K435" s="9">
        <f t="shared" si="30"/>
        <v>197765</v>
      </c>
      <c r="L435" s="9">
        <f t="shared" si="30"/>
        <v>267477</v>
      </c>
      <c r="M435" s="9">
        <f t="shared" si="30"/>
        <v>249705</v>
      </c>
      <c r="N435" s="9">
        <f t="shared" si="30"/>
        <v>740597</v>
      </c>
      <c r="O435" s="9">
        <f t="shared" si="30"/>
        <v>672916</v>
      </c>
      <c r="P435" s="7"/>
      <c r="Q435" s="10" t="s">
        <v>47</v>
      </c>
    </row>
    <row r="436" spans="1:17" x14ac:dyDescent="0.3">
      <c r="B436" s="9">
        <f t="shared" si="30"/>
        <v>45767</v>
      </c>
      <c r="C436" s="9">
        <f t="shared" si="30"/>
        <v>46902</v>
      </c>
      <c r="D436" s="9">
        <f t="shared" si="30"/>
        <v>47596</v>
      </c>
      <c r="E436" s="9">
        <f t="shared" si="30"/>
        <v>136341</v>
      </c>
      <c r="F436" s="9">
        <f t="shared" si="30"/>
        <v>162218</v>
      </c>
      <c r="G436" s="9">
        <f t="shared" si="30"/>
        <v>207750</v>
      </c>
      <c r="H436" s="9">
        <f t="shared" si="30"/>
        <v>186598</v>
      </c>
      <c r="I436" s="9">
        <f t="shared" si="30"/>
        <v>206558</v>
      </c>
      <c r="J436" s="9">
        <f t="shared" si="30"/>
        <v>221535</v>
      </c>
      <c r="K436" s="9">
        <f t="shared" si="30"/>
        <v>239578</v>
      </c>
      <c r="L436" s="9">
        <f t="shared" si="30"/>
        <v>240052</v>
      </c>
      <c r="M436" s="9">
        <f t="shared" si="30"/>
        <v>281643</v>
      </c>
      <c r="N436" s="9">
        <f t="shared" si="30"/>
        <v>727538</v>
      </c>
      <c r="O436" s="9" t="str">
        <f t="shared" si="30"/>
        <v/>
      </c>
      <c r="P436" s="7"/>
      <c r="Q436" s="10" t="s">
        <v>48</v>
      </c>
    </row>
    <row r="437" spans="1:17" x14ac:dyDescent="0.3">
      <c r="B437" s="9">
        <f t="shared" si="30"/>
        <v>45995</v>
      </c>
      <c r="C437" s="9">
        <f t="shared" si="30"/>
        <v>46705</v>
      </c>
      <c r="D437" s="9">
        <f t="shared" si="30"/>
        <v>47932</v>
      </c>
      <c r="E437" s="9">
        <f t="shared" si="30"/>
        <v>139668</v>
      </c>
      <c r="F437" s="9">
        <f t="shared" si="30"/>
        <v>166978</v>
      </c>
      <c r="G437" s="9">
        <f t="shared" si="30"/>
        <v>215425</v>
      </c>
      <c r="H437" s="9">
        <f t="shared" si="30"/>
        <v>192112</v>
      </c>
      <c r="I437" s="9">
        <f t="shared" si="30"/>
        <v>212008</v>
      </c>
      <c r="J437" s="9">
        <f t="shared" si="30"/>
        <v>225168</v>
      </c>
      <c r="K437" s="9">
        <f t="shared" si="30"/>
        <v>245404</v>
      </c>
      <c r="L437" s="9">
        <f t="shared" si="30"/>
        <v>244049</v>
      </c>
      <c r="M437" s="9">
        <f t="shared" si="30"/>
        <v>285957</v>
      </c>
      <c r="N437" s="9">
        <f t="shared" si="30"/>
        <v>718003</v>
      </c>
      <c r="O437" s="9" t="str">
        <f t="shared" si="30"/>
        <v/>
      </c>
      <c r="P437" s="7"/>
      <c r="Q437" s="10" t="s">
        <v>49</v>
      </c>
    </row>
    <row r="438" spans="1:17" x14ac:dyDescent="0.3">
      <c r="B438" s="9">
        <f t="shared" si="30"/>
        <v>46224</v>
      </c>
      <c r="C438" s="9">
        <f t="shared" si="30"/>
        <v>47181</v>
      </c>
      <c r="D438" s="9">
        <f t="shared" si="30"/>
        <v>48371</v>
      </c>
      <c r="E438" s="9">
        <f t="shared" si="30"/>
        <v>142910.42000000001</v>
      </c>
      <c r="F438" s="9">
        <f t="shared" si="30"/>
        <v>169912.02</v>
      </c>
      <c r="G438" s="9">
        <f t="shared" si="30"/>
        <v>222476</v>
      </c>
      <c r="H438" s="9">
        <f t="shared" si="30"/>
        <v>196558</v>
      </c>
      <c r="I438" s="9">
        <f t="shared" si="30"/>
        <v>216373</v>
      </c>
      <c r="J438" s="9">
        <f t="shared" si="30"/>
        <v>195501</v>
      </c>
      <c r="K438" s="9">
        <f t="shared" si="30"/>
        <v>238798.42</v>
      </c>
      <c r="L438" s="9">
        <f t="shared" si="30"/>
        <v>245320.31</v>
      </c>
      <c r="M438" s="9">
        <f t="shared" si="30"/>
        <v>275888.81</v>
      </c>
      <c r="N438" s="9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>697084.23</v>
      </c>
      <c r="O438" s="9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>672916</v>
      </c>
      <c r="P438" s="7">
        <f>RATE(M$348-B$348,,-B438,M438)</f>
        <v>0.1763412428357988</v>
      </c>
      <c r="Q438" s="10" t="s">
        <v>50</v>
      </c>
    </row>
    <row r="439" spans="1:17" x14ac:dyDescent="0.3">
      <c r="B439" s="13">
        <f t="shared" ref="B439:M439" si="31">+B438/B$402</f>
        <v>1.1875919456272805E-2</v>
      </c>
      <c r="C439" s="13">
        <f t="shared" si="31"/>
        <v>1.2989258347789244E-2</v>
      </c>
      <c r="D439" s="13">
        <f t="shared" si="31"/>
        <v>1.3020503167305835E-2</v>
      </c>
      <c r="E439" s="13">
        <f t="shared" si="31"/>
        <v>3.3328842313599207E-2</v>
      </c>
      <c r="F439" s="13">
        <f t="shared" si="31"/>
        <v>3.5703912559734832E-2</v>
      </c>
      <c r="G439" s="13">
        <f t="shared" si="31"/>
        <v>4.3278620661749943E-2</v>
      </c>
      <c r="H439" s="13">
        <f t="shared" si="31"/>
        <v>3.7844082181178268E-2</v>
      </c>
      <c r="I439" s="13">
        <f t="shared" si="31"/>
        <v>4.2142968579119762E-2</v>
      </c>
      <c r="J439" s="13">
        <f t="shared" si="31"/>
        <v>3.4001196905576465E-2</v>
      </c>
      <c r="K439" s="13">
        <f t="shared" si="31"/>
        <v>3.3646630008664954E-2</v>
      </c>
      <c r="L439" s="13">
        <f t="shared" si="31"/>
        <v>3.0654132316263197E-2</v>
      </c>
      <c r="M439" s="13">
        <f t="shared" si="31"/>
        <v>3.1631737914567679E-2</v>
      </c>
      <c r="N439" s="13">
        <f>+N438/N$402</f>
        <v>7.9253462697192814E-2</v>
      </c>
      <c r="O439" s="13">
        <f>+O438/O$402</f>
        <v>7.7939246822942204E-2</v>
      </c>
      <c r="P439" s="7">
        <f>RATE(M$348-B$348,,-B439,M439)</f>
        <v>9.3145071094831319E-2</v>
      </c>
      <c r="Q439" s="12" t="s">
        <v>51</v>
      </c>
    </row>
    <row r="440" spans="1:17" x14ac:dyDescent="0.3">
      <c r="B440" s="197" t="s">
        <v>931</v>
      </c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46"/>
      <c r="P440" s="7"/>
      <c r="Q440" s="3"/>
    </row>
    <row r="441" spans="1:17" x14ac:dyDescent="0.3">
      <c r="B441" s="9">
        <f t="shared" ref="B441:O444" si="32">IFERROR(VLOOKUP($B$440,$4:$126,MATCH($Q441&amp;"/"&amp;B$348,$2:$2,0),FALSE),"")</f>
        <v>1395247</v>
      </c>
      <c r="C441" s="9">
        <f t="shared" si="32"/>
        <v>945775</v>
      </c>
      <c r="D441" s="9">
        <f t="shared" si="32"/>
        <v>1119187</v>
      </c>
      <c r="E441" s="9">
        <f t="shared" si="32"/>
        <v>1351455</v>
      </c>
      <c r="F441" s="9">
        <f t="shared" si="32"/>
        <v>1422995</v>
      </c>
      <c r="G441" s="9">
        <f t="shared" si="32"/>
        <v>1529511</v>
      </c>
      <c r="H441" s="9">
        <f t="shared" si="32"/>
        <v>1946765</v>
      </c>
      <c r="I441" s="9">
        <f t="shared" si="32"/>
        <v>1964895</v>
      </c>
      <c r="J441" s="9">
        <f t="shared" si="32"/>
        <v>1580099</v>
      </c>
      <c r="K441" s="9">
        <f t="shared" si="32"/>
        <v>2196468</v>
      </c>
      <c r="L441" s="9">
        <f t="shared" si="32"/>
        <v>3129428</v>
      </c>
      <c r="M441" s="9">
        <f t="shared" si="32"/>
        <v>3627134</v>
      </c>
      <c r="N441" s="9">
        <f t="shared" si="32"/>
        <v>5272715</v>
      </c>
      <c r="O441" s="9">
        <f t="shared" si="32"/>
        <v>3631181</v>
      </c>
      <c r="P441" s="7"/>
      <c r="Q441" s="10" t="s">
        <v>47</v>
      </c>
    </row>
    <row r="442" spans="1:17" x14ac:dyDescent="0.3">
      <c r="B442" s="9">
        <f t="shared" si="32"/>
        <v>1480780</v>
      </c>
      <c r="C442" s="9">
        <f t="shared" si="32"/>
        <v>857392</v>
      </c>
      <c r="D442" s="9">
        <f t="shared" si="32"/>
        <v>1061840</v>
      </c>
      <c r="E442" s="9">
        <f t="shared" si="32"/>
        <v>1283992</v>
      </c>
      <c r="F442" s="9">
        <f t="shared" si="32"/>
        <v>1627457</v>
      </c>
      <c r="G442" s="9">
        <f t="shared" si="32"/>
        <v>1981559</v>
      </c>
      <c r="H442" s="9">
        <f t="shared" si="32"/>
        <v>2304810</v>
      </c>
      <c r="I442" s="9">
        <f t="shared" si="32"/>
        <v>1766991</v>
      </c>
      <c r="J442" s="9">
        <f t="shared" si="32"/>
        <v>2117158</v>
      </c>
      <c r="K442" s="9">
        <f t="shared" si="32"/>
        <v>2868768</v>
      </c>
      <c r="L442" s="9">
        <f t="shared" si="32"/>
        <v>3066886</v>
      </c>
      <c r="M442" s="9">
        <f t="shared" si="32"/>
        <v>3231013</v>
      </c>
      <c r="N442" s="9">
        <f t="shared" si="32"/>
        <v>3943966</v>
      </c>
      <c r="O442" s="9" t="str">
        <f t="shared" si="32"/>
        <v/>
      </c>
      <c r="P442" s="7"/>
      <c r="Q442" s="10" t="s">
        <v>48</v>
      </c>
    </row>
    <row r="443" spans="1:17" x14ac:dyDescent="0.3">
      <c r="B443" s="9">
        <f t="shared" si="32"/>
        <v>1525012</v>
      </c>
      <c r="C443" s="9">
        <f t="shared" si="32"/>
        <v>802914</v>
      </c>
      <c r="D443" s="9">
        <f t="shared" si="32"/>
        <v>854493</v>
      </c>
      <c r="E443" s="9">
        <f t="shared" si="32"/>
        <v>1318356</v>
      </c>
      <c r="F443" s="9">
        <f t="shared" si="32"/>
        <v>1919475</v>
      </c>
      <c r="G443" s="9">
        <f t="shared" si="32"/>
        <v>2180799</v>
      </c>
      <c r="H443" s="9">
        <f t="shared" si="32"/>
        <v>2402587</v>
      </c>
      <c r="I443" s="9">
        <f t="shared" si="32"/>
        <v>2032278</v>
      </c>
      <c r="J443" s="9">
        <f t="shared" si="32"/>
        <v>2289153</v>
      </c>
      <c r="K443" s="9">
        <f t="shared" si="32"/>
        <v>3192361</v>
      </c>
      <c r="L443" s="9">
        <f t="shared" si="32"/>
        <v>3481556</v>
      </c>
      <c r="M443" s="9">
        <f t="shared" si="32"/>
        <v>3323844</v>
      </c>
      <c r="N443" s="9">
        <f t="shared" si="32"/>
        <v>4075162</v>
      </c>
      <c r="O443" s="9" t="str">
        <f t="shared" si="32"/>
        <v/>
      </c>
      <c r="P443" s="7"/>
      <c r="Q443" s="10" t="s">
        <v>49</v>
      </c>
    </row>
    <row r="444" spans="1:17" x14ac:dyDescent="0.3">
      <c r="B444" s="9">
        <f t="shared" si="32"/>
        <v>1443128</v>
      </c>
      <c r="C444" s="9">
        <f t="shared" si="32"/>
        <v>922472</v>
      </c>
      <c r="D444" s="9">
        <f t="shared" si="32"/>
        <v>988984</v>
      </c>
      <c r="E444" s="9">
        <f t="shared" si="32"/>
        <v>1623653.58</v>
      </c>
      <c r="F444" s="9">
        <f t="shared" si="32"/>
        <v>2056998.65</v>
      </c>
      <c r="G444" s="9">
        <f t="shared" si="32"/>
        <v>2379379</v>
      </c>
      <c r="H444" s="9">
        <f t="shared" si="32"/>
        <v>2388568</v>
      </c>
      <c r="I444" s="9">
        <f t="shared" si="32"/>
        <v>2013725</v>
      </c>
      <c r="J444" s="9">
        <f t="shared" si="32"/>
        <v>2372614</v>
      </c>
      <c r="K444" s="9">
        <f t="shared" si="32"/>
        <v>3316404.23</v>
      </c>
      <c r="L444" s="9">
        <f t="shared" si="32"/>
        <v>3681063.18</v>
      </c>
      <c r="M444" s="9">
        <f t="shared" si="32"/>
        <v>5202978.67</v>
      </c>
      <c r="N444" s="9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>3937380.12</v>
      </c>
      <c r="O444" s="9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>3631181</v>
      </c>
      <c r="P444" s="7">
        <f>RATE(M$348-B$348,,-B444,M444)</f>
        <v>0.1236513112918206</v>
      </c>
      <c r="Q444" s="10" t="s">
        <v>50</v>
      </c>
    </row>
    <row r="445" spans="1:17" x14ac:dyDescent="0.3">
      <c r="B445" s="13">
        <f t="shared" ref="B445:M445" si="33">+B444/B$402</f>
        <v>0.37076998730296079</v>
      </c>
      <c r="C445" s="13">
        <f t="shared" si="33"/>
        <v>0.25396297506627324</v>
      </c>
      <c r="D445" s="13">
        <f t="shared" si="33"/>
        <v>0.26621465970136637</v>
      </c>
      <c r="E445" s="13">
        <f t="shared" si="33"/>
        <v>0.37866024142767779</v>
      </c>
      <c r="F445" s="13">
        <f t="shared" si="33"/>
        <v>0.43224075574578302</v>
      </c>
      <c r="G445" s="13">
        <f t="shared" si="33"/>
        <v>0.46286449392983475</v>
      </c>
      <c r="H445" s="13">
        <f t="shared" si="33"/>
        <v>0.45988035942232125</v>
      </c>
      <c r="I445" s="13">
        <f t="shared" si="33"/>
        <v>0.39221321237856821</v>
      </c>
      <c r="J445" s="13">
        <f t="shared" si="33"/>
        <v>0.41264093684905651</v>
      </c>
      <c r="K445" s="13">
        <f t="shared" si="33"/>
        <v>0.46728042038963818</v>
      </c>
      <c r="L445" s="13">
        <f t="shared" si="33"/>
        <v>0.45996924504230641</v>
      </c>
      <c r="M445" s="13">
        <f t="shared" si="33"/>
        <v>0.5965419824911562</v>
      </c>
      <c r="N445" s="13">
        <f>+N444/N$402</f>
        <v>0.44765179735179</v>
      </c>
      <c r="O445" s="13">
        <f>+O444/O$402</f>
        <v>0.42057480015006049</v>
      </c>
      <c r="P445" s="7">
        <f>RATE(M$348-B$348,,-B445,M445)</f>
        <v>4.4181609756731743E-2</v>
      </c>
      <c r="Q445" s="12" t="s">
        <v>51</v>
      </c>
    </row>
    <row r="446" spans="1:17" x14ac:dyDescent="0.3">
      <c r="B446" s="199" t="s">
        <v>53</v>
      </c>
      <c r="C446" s="199"/>
      <c r="D446" s="199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49"/>
      <c r="P446" s="7"/>
      <c r="Q446" s="12"/>
    </row>
    <row r="447" spans="1:17" x14ac:dyDescent="0.3">
      <c r="B447" s="200" t="s">
        <v>943</v>
      </c>
      <c r="C447" s="200"/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150"/>
    </row>
    <row r="448" spans="1:17" x14ac:dyDescent="0.3">
      <c r="B448" s="9">
        <f t="shared" ref="B448:O451" si="34">IFERROR(VLOOKUP($B$447,$4:$126,MATCH($Q448&amp;"/"&amp;B$348,$2:$2,0),FALSE),"")</f>
        <v>1513856</v>
      </c>
      <c r="C448" s="9">
        <f t="shared" si="34"/>
        <v>1754436</v>
      </c>
      <c r="D448" s="9">
        <f t="shared" si="34"/>
        <v>2079049</v>
      </c>
      <c r="E448" s="9">
        <f t="shared" si="34"/>
        <v>2016972</v>
      </c>
      <c r="F448" s="9">
        <f t="shared" si="34"/>
        <v>2040875</v>
      </c>
      <c r="G448" s="9">
        <f t="shared" si="34"/>
        <v>2215440</v>
      </c>
      <c r="H448" s="9">
        <f t="shared" si="34"/>
        <v>2138999</v>
      </c>
      <c r="I448" s="9">
        <f t="shared" si="34"/>
        <v>2191098</v>
      </c>
      <c r="J448" s="9">
        <f t="shared" si="34"/>
        <v>2289212</v>
      </c>
      <c r="K448" s="9">
        <f t="shared" si="34"/>
        <v>2451018</v>
      </c>
      <c r="L448" s="9">
        <f t="shared" si="34"/>
        <v>2579981</v>
      </c>
      <c r="M448" s="9">
        <f t="shared" si="34"/>
        <v>2854923</v>
      </c>
      <c r="N448" s="9">
        <f t="shared" si="34"/>
        <v>3157516</v>
      </c>
      <c r="O448" s="9">
        <f t="shared" si="34"/>
        <v>3321075</v>
      </c>
      <c r="P448" s="7"/>
      <c r="Q448" s="10" t="s">
        <v>47</v>
      </c>
    </row>
    <row r="449" spans="1:18" x14ac:dyDescent="0.3">
      <c r="B449" s="9">
        <f t="shared" si="34"/>
        <v>1418922</v>
      </c>
      <c r="C449" s="9">
        <f t="shared" si="34"/>
        <v>1651264</v>
      </c>
      <c r="D449" s="9">
        <f t="shared" si="34"/>
        <v>1848564</v>
      </c>
      <c r="E449" s="9">
        <f t="shared" si="34"/>
        <v>1754187</v>
      </c>
      <c r="F449" s="9">
        <f t="shared" si="34"/>
        <v>1738412</v>
      </c>
      <c r="G449" s="9">
        <f t="shared" si="34"/>
        <v>1839457</v>
      </c>
      <c r="H449" s="9">
        <f t="shared" si="34"/>
        <v>1847019</v>
      </c>
      <c r="I449" s="9">
        <f t="shared" si="34"/>
        <v>1868156</v>
      </c>
      <c r="J449" s="9">
        <f t="shared" si="34"/>
        <v>1975775</v>
      </c>
      <c r="K449" s="9">
        <f t="shared" si="34"/>
        <v>2275927</v>
      </c>
      <c r="L449" s="9">
        <f t="shared" si="34"/>
        <v>2461469</v>
      </c>
      <c r="M449" s="9">
        <f t="shared" si="34"/>
        <v>2663269</v>
      </c>
      <c r="N449" s="9">
        <f t="shared" si="34"/>
        <v>3151632</v>
      </c>
      <c r="O449" s="9" t="str">
        <f t="shared" si="34"/>
        <v/>
      </c>
      <c r="P449" s="7"/>
      <c r="Q449" s="10" t="s">
        <v>48</v>
      </c>
    </row>
    <row r="450" spans="1:18" x14ac:dyDescent="0.3">
      <c r="B450" s="9">
        <f t="shared" si="34"/>
        <v>1444859</v>
      </c>
      <c r="C450" s="9">
        <f t="shared" si="34"/>
        <v>1695039</v>
      </c>
      <c r="D450" s="9">
        <f t="shared" si="34"/>
        <v>1772642</v>
      </c>
      <c r="E450" s="9">
        <f t="shared" si="34"/>
        <v>1704876</v>
      </c>
      <c r="F450" s="9">
        <f t="shared" si="34"/>
        <v>1682849</v>
      </c>
      <c r="G450" s="9">
        <f t="shared" si="34"/>
        <v>1799739</v>
      </c>
      <c r="H450" s="9">
        <f t="shared" si="34"/>
        <v>1800477</v>
      </c>
      <c r="I450" s="9">
        <f t="shared" si="34"/>
        <v>1777683</v>
      </c>
      <c r="J450" s="9">
        <f t="shared" si="34"/>
        <v>2022939</v>
      </c>
      <c r="K450" s="9">
        <f t="shared" si="34"/>
        <v>2275974</v>
      </c>
      <c r="L450" s="9">
        <f t="shared" si="34"/>
        <v>2499429</v>
      </c>
      <c r="M450" s="9">
        <f t="shared" si="34"/>
        <v>2718161</v>
      </c>
      <c r="N450" s="9">
        <f t="shared" si="34"/>
        <v>3195701</v>
      </c>
      <c r="O450" s="9" t="str">
        <f t="shared" si="34"/>
        <v/>
      </c>
      <c r="P450" s="7"/>
      <c r="Q450" s="10" t="s">
        <v>49</v>
      </c>
    </row>
    <row r="451" spans="1:18" x14ac:dyDescent="0.3">
      <c r="B451" s="9">
        <f t="shared" si="34"/>
        <v>1465661</v>
      </c>
      <c r="C451" s="9">
        <f t="shared" si="34"/>
        <v>1721542</v>
      </c>
      <c r="D451" s="9">
        <f t="shared" si="34"/>
        <v>1733798</v>
      </c>
      <c r="E451" s="9">
        <f t="shared" si="34"/>
        <v>1668305.26</v>
      </c>
      <c r="F451" s="9">
        <f t="shared" si="34"/>
        <v>1711799.02</v>
      </c>
      <c r="G451" s="9">
        <f t="shared" si="34"/>
        <v>1756598</v>
      </c>
      <c r="H451" s="9">
        <f t="shared" si="34"/>
        <v>1807244</v>
      </c>
      <c r="I451" s="9">
        <f t="shared" si="34"/>
        <v>1850038</v>
      </c>
      <c r="J451" s="9">
        <f t="shared" si="34"/>
        <v>2104794</v>
      </c>
      <c r="K451" s="9">
        <f t="shared" si="34"/>
        <v>2301214.2400000002</v>
      </c>
      <c r="L451" s="9">
        <f t="shared" si="34"/>
        <v>2548833.46</v>
      </c>
      <c r="M451" s="9">
        <f t="shared" si="34"/>
        <v>2790247.83</v>
      </c>
      <c r="N451" s="9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>3178596.73</v>
      </c>
      <c r="O451" s="9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>3321075</v>
      </c>
      <c r="P451" s="7">
        <f>RATE(M$348-B$348,,-B451,M451)</f>
        <v>6.0276223342617979E-2</v>
      </c>
      <c r="Q451" s="10" t="s">
        <v>50</v>
      </c>
    </row>
    <row r="452" spans="1:18" x14ac:dyDescent="0.3">
      <c r="A452" s="96"/>
      <c r="B452" s="13">
        <f t="shared" ref="B452:M452" si="35">+B451/B$402</f>
        <v>0.37655918973261199</v>
      </c>
      <c r="C452" s="13">
        <f t="shared" si="35"/>
        <v>0.4739525189073947</v>
      </c>
      <c r="D452" s="13">
        <f t="shared" si="35"/>
        <v>0.46670365199124519</v>
      </c>
      <c r="E452" s="13">
        <f t="shared" si="35"/>
        <v>0.3890736794524019</v>
      </c>
      <c r="F452" s="13">
        <f t="shared" si="35"/>
        <v>0.35970334841478424</v>
      </c>
      <c r="G452" s="13">
        <f t="shared" si="35"/>
        <v>0.34171388597956015</v>
      </c>
      <c r="H452" s="13">
        <f t="shared" si="35"/>
        <v>0.34795577110797493</v>
      </c>
      <c r="I452" s="13">
        <f t="shared" si="35"/>
        <v>0.36033189586583153</v>
      </c>
      <c r="J452" s="13">
        <f t="shared" si="35"/>
        <v>0.36606214413059734</v>
      </c>
      <c r="K452" s="13">
        <f t="shared" si="35"/>
        <v>0.32424043720201801</v>
      </c>
      <c r="L452" s="13">
        <f t="shared" si="35"/>
        <v>0.31849086663456005</v>
      </c>
      <c r="M452" s="13">
        <f t="shared" si="35"/>
        <v>0.31991289561635788</v>
      </c>
      <c r="N452" s="13">
        <f>+N451/N$402</f>
        <v>0.36138358397589065</v>
      </c>
      <c r="O452" s="13">
        <f>+O451/O$402</f>
        <v>0.38465734823143272</v>
      </c>
      <c r="P452" s="7">
        <f>RATE(M$348-B$348,,-B452,M452)</f>
        <v>-1.4711305409877983E-2</v>
      </c>
      <c r="Q452" s="12" t="s">
        <v>51</v>
      </c>
    </row>
    <row r="453" spans="1:18" x14ac:dyDescent="0.3">
      <c r="B453" s="199" t="s">
        <v>951</v>
      </c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49"/>
    </row>
    <row r="454" spans="1:18" x14ac:dyDescent="0.3">
      <c r="B454" s="9">
        <f t="shared" ref="B454:O457" si="36">IFERROR(VLOOKUP($B$453,$4:$126,MATCH($Q454&amp;"/"&amp;B$348,$2:$2,0),FALSE),"")</f>
        <v>2468656</v>
      </c>
      <c r="C454" s="9">
        <f t="shared" si="36"/>
        <v>2709236</v>
      </c>
      <c r="D454" s="9">
        <f t="shared" si="36"/>
        <v>3033849</v>
      </c>
      <c r="E454" s="9">
        <f t="shared" si="36"/>
        <v>2971772</v>
      </c>
      <c r="F454" s="9">
        <f t="shared" si="36"/>
        <v>2985543</v>
      </c>
      <c r="G454" s="9">
        <f t="shared" si="36"/>
        <v>3162134</v>
      </c>
      <c r="H454" s="9">
        <f t="shared" si="36"/>
        <v>3093799</v>
      </c>
      <c r="I454" s="9">
        <f t="shared" si="36"/>
        <v>3145898</v>
      </c>
      <c r="J454" s="9">
        <f t="shared" si="36"/>
        <v>3513291</v>
      </c>
      <c r="K454" s="9">
        <f t="shared" si="36"/>
        <v>3675097</v>
      </c>
      <c r="L454" s="9">
        <f t="shared" si="36"/>
        <v>3804060</v>
      </c>
      <c r="M454" s="9">
        <f t="shared" si="36"/>
        <v>3961515</v>
      </c>
      <c r="N454" s="9">
        <f t="shared" si="36"/>
        <v>3733895</v>
      </c>
      <c r="O454" s="9">
        <f t="shared" si="36"/>
        <v>4904642</v>
      </c>
      <c r="P454" s="7"/>
      <c r="Q454" s="10" t="s">
        <v>47</v>
      </c>
    </row>
    <row r="455" spans="1:18" x14ac:dyDescent="0.3">
      <c r="B455" s="9">
        <f t="shared" si="36"/>
        <v>2373722</v>
      </c>
      <c r="C455" s="9">
        <f t="shared" si="36"/>
        <v>2606064</v>
      </c>
      <c r="D455" s="9">
        <f t="shared" si="36"/>
        <v>2803364</v>
      </c>
      <c r="E455" s="9">
        <f t="shared" si="36"/>
        <v>2708987</v>
      </c>
      <c r="F455" s="9">
        <f t="shared" si="36"/>
        <v>2683080</v>
      </c>
      <c r="G455" s="9">
        <f t="shared" si="36"/>
        <v>2786151</v>
      </c>
      <c r="H455" s="9">
        <f t="shared" si="36"/>
        <v>2698195</v>
      </c>
      <c r="I455" s="9">
        <f t="shared" si="36"/>
        <v>3092235</v>
      </c>
      <c r="J455" s="9">
        <f t="shared" si="36"/>
        <v>3199854</v>
      </c>
      <c r="K455" s="9">
        <f t="shared" si="36"/>
        <v>3500006</v>
      </c>
      <c r="L455" s="9">
        <f t="shared" si="36"/>
        <v>3685548</v>
      </c>
      <c r="M455" s="9">
        <f t="shared" si="36"/>
        <v>4578815</v>
      </c>
      <c r="N455" s="9">
        <f t="shared" si="36"/>
        <v>4840647</v>
      </c>
      <c r="O455" s="9" t="str">
        <f t="shared" si="36"/>
        <v/>
      </c>
      <c r="P455" s="7"/>
      <c r="Q455" s="10" t="s">
        <v>48</v>
      </c>
    </row>
    <row r="456" spans="1:18" x14ac:dyDescent="0.3">
      <c r="B456" s="9">
        <f t="shared" si="36"/>
        <v>2399659</v>
      </c>
      <c r="C456" s="9">
        <f t="shared" si="36"/>
        <v>2649839</v>
      </c>
      <c r="D456" s="9">
        <f t="shared" si="36"/>
        <v>2727442</v>
      </c>
      <c r="E456" s="9">
        <f t="shared" si="36"/>
        <v>2659676</v>
      </c>
      <c r="F456" s="9">
        <f t="shared" si="36"/>
        <v>2627517</v>
      </c>
      <c r="G456" s="9">
        <f t="shared" si="36"/>
        <v>2746433</v>
      </c>
      <c r="H456" s="9">
        <f t="shared" si="36"/>
        <v>2651653</v>
      </c>
      <c r="I456" s="9">
        <f t="shared" si="36"/>
        <v>3001762</v>
      </c>
      <c r="J456" s="9">
        <f t="shared" si="36"/>
        <v>3247018</v>
      </c>
      <c r="K456" s="9">
        <f t="shared" si="36"/>
        <v>3500053</v>
      </c>
      <c r="L456" s="9">
        <f t="shared" si="36"/>
        <v>3723508</v>
      </c>
      <c r="M456" s="9">
        <f t="shared" si="36"/>
        <v>4633707</v>
      </c>
      <c r="N456" s="9">
        <f t="shared" si="36"/>
        <v>4769593</v>
      </c>
      <c r="O456" s="9" t="str">
        <f t="shared" si="36"/>
        <v/>
      </c>
      <c r="P456" s="7"/>
      <c r="Q456" s="10" t="s">
        <v>49</v>
      </c>
    </row>
    <row r="457" spans="1:18" x14ac:dyDescent="0.3">
      <c r="B457" s="9">
        <f t="shared" si="36"/>
        <v>2420461</v>
      </c>
      <c r="C457" s="9">
        <f t="shared" si="36"/>
        <v>2676342</v>
      </c>
      <c r="D457" s="9">
        <f t="shared" si="36"/>
        <v>2688598</v>
      </c>
      <c r="E457" s="9">
        <f t="shared" si="36"/>
        <v>2623105.2599999998</v>
      </c>
      <c r="F457" s="9">
        <f t="shared" si="36"/>
        <v>2656466.5499999998</v>
      </c>
      <c r="G457" s="9">
        <f t="shared" si="36"/>
        <v>2711398</v>
      </c>
      <c r="H457" s="9">
        <f t="shared" si="36"/>
        <v>2762044</v>
      </c>
      <c r="I457" s="9">
        <f t="shared" si="36"/>
        <v>3074117</v>
      </c>
      <c r="J457" s="9">
        <f t="shared" si="36"/>
        <v>3328873</v>
      </c>
      <c r="K457" s="9">
        <f t="shared" si="36"/>
        <v>3525293.64</v>
      </c>
      <c r="L457" s="9">
        <f t="shared" si="36"/>
        <v>3693780.99</v>
      </c>
      <c r="M457" s="9">
        <f t="shared" si="36"/>
        <v>3366626.83</v>
      </c>
      <c r="N457" s="9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>4762164.42</v>
      </c>
      <c r="O457" s="9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>4904642</v>
      </c>
      <c r="P457" s="7">
        <f>RATE(M$348-B$348,,-B457,M457)</f>
        <v>3.0450157766807876E-2</v>
      </c>
      <c r="Q457" s="10" t="s">
        <v>50</v>
      </c>
    </row>
    <row r="458" spans="1:18" x14ac:dyDescent="0.3">
      <c r="A458" s="96"/>
      <c r="B458" s="13">
        <f t="shared" ref="B458:M458" si="37">+B457/B$402</f>
        <v>0.62186742564575825</v>
      </c>
      <c r="C458" s="13">
        <f t="shared" si="37"/>
        <v>0.73681561783427563</v>
      </c>
      <c r="D458" s="13">
        <f t="shared" si="37"/>
        <v>0.72371666441901417</v>
      </c>
      <c r="E458" s="13">
        <f t="shared" si="37"/>
        <v>0.61174728604473094</v>
      </c>
      <c r="F458" s="13">
        <f t="shared" si="37"/>
        <v>0.55820800328935216</v>
      </c>
      <c r="G458" s="13">
        <f t="shared" si="37"/>
        <v>0.52745269379630821</v>
      </c>
      <c r="H458" s="13">
        <f t="shared" si="37"/>
        <v>0.53178715760249062</v>
      </c>
      <c r="I458" s="13">
        <f t="shared" si="37"/>
        <v>0.59874575912677597</v>
      </c>
      <c r="J458" s="13">
        <f t="shared" si="37"/>
        <v>0.57895185368185864</v>
      </c>
      <c r="K458" s="13">
        <f t="shared" si="37"/>
        <v>0.49671287932717356</v>
      </c>
      <c r="L458" s="13">
        <f t="shared" si="37"/>
        <v>0.46155840588477026</v>
      </c>
      <c r="M458" s="13">
        <f t="shared" si="37"/>
        <v>0.38599701648904061</v>
      </c>
      <c r="N458" s="13">
        <f>+N457/N$402</f>
        <v>0.54142383943812478</v>
      </c>
      <c r="O458" s="13">
        <f>+O457/O$402</f>
        <v>0.56807105703560157</v>
      </c>
      <c r="P458" s="7">
        <f>RATE(M$348-B$348,,-B458,M458)</f>
        <v>-4.2427936764484996E-2</v>
      </c>
      <c r="Q458" s="12" t="s">
        <v>51</v>
      </c>
    </row>
    <row r="459" spans="1:18" x14ac:dyDescent="0.3">
      <c r="B459" s="195" t="s">
        <v>54</v>
      </c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44"/>
      <c r="P459" s="7"/>
      <c r="Q459" s="16"/>
    </row>
    <row r="460" spans="1:18" x14ac:dyDescent="0.3">
      <c r="B460" s="227" t="s">
        <v>1029</v>
      </c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7"/>
      <c r="Q460" s="10"/>
    </row>
    <row r="461" spans="1:18" x14ac:dyDescent="0.3">
      <c r="B461" s="8">
        <f t="shared" ref="B461:O464" si="38">IFERROR(VLOOKUP($B$460,$130:$216,MATCH($Q461&amp;"/"&amp;B$348,$128:$128,0),FALSE),"")</f>
        <v>1459849</v>
      </c>
      <c r="C461" s="8">
        <f t="shared" si="38"/>
        <v>1617749</v>
      </c>
      <c r="D461" s="8">
        <f t="shared" si="38"/>
        <v>1960415</v>
      </c>
      <c r="E461" s="8">
        <f t="shared" si="38"/>
        <v>2018491</v>
      </c>
      <c r="F461" s="8">
        <f t="shared" si="38"/>
        <v>2092514</v>
      </c>
      <c r="G461" s="8">
        <f t="shared" si="38"/>
        <v>2203166</v>
      </c>
      <c r="H461" s="8">
        <f t="shared" si="38"/>
        <v>2039429</v>
      </c>
      <c r="I461" s="8">
        <f t="shared" si="38"/>
        <v>2023836</v>
      </c>
      <c r="J461" s="8">
        <f t="shared" si="38"/>
        <v>2085609</v>
      </c>
      <c r="K461" s="8">
        <f t="shared" si="38"/>
        <v>1958163</v>
      </c>
      <c r="L461" s="8">
        <f t="shared" si="38"/>
        <v>2223950</v>
      </c>
      <c r="M461" s="8">
        <f t="shared" si="38"/>
        <v>2315658</v>
      </c>
      <c r="N461" s="8">
        <f>IFERROR(VLOOKUP($B$460,$130:$216,MATCH($Q461&amp;"/"&amp;N$348,$128:$128,0),FALSE),"")</f>
        <v>2177266</v>
      </c>
      <c r="O461" s="8">
        <f>IFERROR(VLOOKUP($B$460,$130:$216,MATCH($Q461&amp;"/"&amp;O$348,$128:$128,0),FALSE),"")</f>
        <v>2413314</v>
      </c>
      <c r="P461" s="18"/>
      <c r="Q461" s="10" t="s">
        <v>47</v>
      </c>
      <c r="R461" s="99"/>
    </row>
    <row r="462" spans="1:18" x14ac:dyDescent="0.3">
      <c r="B462" s="8">
        <f t="shared" si="38"/>
        <v>1301576</v>
      </c>
      <c r="C462" s="8">
        <f t="shared" si="38"/>
        <v>1460686</v>
      </c>
      <c r="D462" s="8">
        <f t="shared" si="38"/>
        <v>1690162</v>
      </c>
      <c r="E462" s="8">
        <f t="shared" si="38"/>
        <v>1856103</v>
      </c>
      <c r="F462" s="8">
        <f t="shared" si="38"/>
        <v>1882587</v>
      </c>
      <c r="G462" s="8">
        <f t="shared" si="38"/>
        <v>1924560</v>
      </c>
      <c r="H462" s="8">
        <f t="shared" si="38"/>
        <v>1867630</v>
      </c>
      <c r="I462" s="8">
        <f t="shared" si="38"/>
        <v>1831442</v>
      </c>
      <c r="J462" s="8">
        <f t="shared" si="38"/>
        <v>1805561</v>
      </c>
      <c r="K462" s="8">
        <f t="shared" si="38"/>
        <v>1925466</v>
      </c>
      <c r="L462" s="8">
        <f t="shared" si="38"/>
        <v>1986152</v>
      </c>
      <c r="M462" s="8">
        <f t="shared" si="38"/>
        <v>2049329</v>
      </c>
      <c r="N462" s="8">
        <f t="shared" si="38"/>
        <v>2371609</v>
      </c>
      <c r="O462" s="8" t="str">
        <f t="shared" si="38"/>
        <v/>
      </c>
      <c r="P462" s="18"/>
      <c r="Q462" s="10" t="s">
        <v>48</v>
      </c>
    </row>
    <row r="463" spans="1:18" x14ac:dyDescent="0.3">
      <c r="B463" s="8">
        <f t="shared" si="38"/>
        <v>1182840</v>
      </c>
      <c r="C463" s="8">
        <f t="shared" si="38"/>
        <v>1375462</v>
      </c>
      <c r="D463" s="8">
        <f t="shared" si="38"/>
        <v>1380139</v>
      </c>
      <c r="E463" s="8">
        <f t="shared" si="38"/>
        <v>1697882</v>
      </c>
      <c r="F463" s="8">
        <f t="shared" si="38"/>
        <v>1777053</v>
      </c>
      <c r="G463" s="8">
        <f t="shared" si="38"/>
        <v>1714030</v>
      </c>
      <c r="H463" s="8">
        <f t="shared" si="38"/>
        <v>1656475</v>
      </c>
      <c r="I463" s="8">
        <f t="shared" si="38"/>
        <v>1554592</v>
      </c>
      <c r="J463" s="8">
        <f t="shared" si="38"/>
        <v>1604669</v>
      </c>
      <c r="K463" s="8">
        <f t="shared" si="38"/>
        <v>1702868</v>
      </c>
      <c r="L463" s="8">
        <f t="shared" si="38"/>
        <v>1898683</v>
      </c>
      <c r="M463" s="8">
        <f t="shared" si="38"/>
        <v>1841446</v>
      </c>
      <c r="N463" s="8">
        <f t="shared" si="38"/>
        <v>2067495</v>
      </c>
      <c r="O463" s="8" t="str">
        <f t="shared" si="38"/>
        <v/>
      </c>
      <c r="P463" s="18"/>
      <c r="Q463" s="10" t="s">
        <v>49</v>
      </c>
    </row>
    <row r="464" spans="1:18" x14ac:dyDescent="0.3">
      <c r="B464" s="19">
        <f t="shared" si="38"/>
        <v>1145170</v>
      </c>
      <c r="C464" s="19">
        <f t="shared" si="38"/>
        <v>1429968</v>
      </c>
      <c r="D464" s="19">
        <f t="shared" si="38"/>
        <v>1482223</v>
      </c>
      <c r="E464" s="19">
        <f t="shared" si="38"/>
        <v>1634283.23</v>
      </c>
      <c r="F464" s="19">
        <f t="shared" si="38"/>
        <v>1850592.83</v>
      </c>
      <c r="G464" s="19">
        <f t="shared" si="38"/>
        <v>1704469</v>
      </c>
      <c r="H464" s="19">
        <f t="shared" si="38"/>
        <v>1613958</v>
      </c>
      <c r="I464" s="19">
        <f t="shared" si="38"/>
        <v>1762117</v>
      </c>
      <c r="J464" s="19">
        <f t="shared" si="38"/>
        <v>1668882</v>
      </c>
      <c r="K464" s="19">
        <f t="shared" si="38"/>
        <v>1776706.77</v>
      </c>
      <c r="L464" s="19">
        <f t="shared" si="38"/>
        <v>1917767.66</v>
      </c>
      <c r="M464" s="19">
        <f t="shared" si="38"/>
        <v>1911154.35</v>
      </c>
      <c r="N464" s="19">
        <f t="shared" si="38"/>
        <v>1884882.4</v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5089435</v>
      </c>
      <c r="C465" s="17">
        <f t="shared" ref="C465:M465" si="39">SUM(C461:C464)</f>
        <v>5883865</v>
      </c>
      <c r="D465" s="17">
        <f t="shared" si="39"/>
        <v>6512939</v>
      </c>
      <c r="E465" s="17">
        <f t="shared" si="39"/>
        <v>7206759.2300000004</v>
      </c>
      <c r="F465" s="17">
        <f t="shared" si="39"/>
        <v>7602746.8300000001</v>
      </c>
      <c r="G465" s="17">
        <f t="shared" si="39"/>
        <v>7546225</v>
      </c>
      <c r="H465" s="17">
        <f t="shared" si="39"/>
        <v>7177492</v>
      </c>
      <c r="I465" s="17">
        <f t="shared" si="39"/>
        <v>7171987</v>
      </c>
      <c r="J465" s="17">
        <f t="shared" si="39"/>
        <v>7164721</v>
      </c>
      <c r="K465" s="17">
        <f t="shared" si="39"/>
        <v>7363203.7699999996</v>
      </c>
      <c r="L465" s="17">
        <f t="shared" si="39"/>
        <v>8026552.6600000001</v>
      </c>
      <c r="M465" s="17">
        <f t="shared" si="39"/>
        <v>8117587.3499999996</v>
      </c>
      <c r="N465" s="17">
        <f>IF(N462="",N461*4,IF(N463="",(N462+N461)*2,IF(N464="",((N463+N462+N461)/3)*4,SUM(N461:N464))))</f>
        <v>8501252.4000000004</v>
      </c>
      <c r="O465" s="17">
        <f>IF(O462="",O461*4,IF(O463="",(O462+O461)*2,IF(O464="",((O463+O462+O461)/3)*4,SUM(O461:O464))))</f>
        <v>9653256</v>
      </c>
      <c r="P465" s="7">
        <f>RATE(M$348-B$348,,-B465,M465)</f>
        <v>4.3355934879332113E-2</v>
      </c>
      <c r="Q465" s="10" t="s">
        <v>50</v>
      </c>
    </row>
    <row r="466" spans="1:17" s="98" customFormat="1" x14ac:dyDescent="0.3">
      <c r="A466" s="97"/>
      <c r="B466" s="20"/>
      <c r="C466" s="21">
        <f t="shared" ref="C466:M466" si="40">C465/B465-1</f>
        <v>0.15609394755999428</v>
      </c>
      <c r="D466" s="21">
        <f t="shared" si="40"/>
        <v>0.10691509747419436</v>
      </c>
      <c r="E466" s="21">
        <f t="shared" si="40"/>
        <v>0.10652951455556403</v>
      </c>
      <c r="F466" s="21">
        <f t="shared" si="40"/>
        <v>5.4946694812780583E-2</v>
      </c>
      <c r="G466" s="21">
        <f t="shared" si="40"/>
        <v>-7.4343959181921715E-3</v>
      </c>
      <c r="H466" s="21">
        <f t="shared" si="40"/>
        <v>-4.8863239566803274E-2</v>
      </c>
      <c r="I466" s="21">
        <f t="shared" si="40"/>
        <v>-7.6698100116312506E-4</v>
      </c>
      <c r="J466" s="21">
        <f t="shared" si="40"/>
        <v>-1.0131083617412884E-3</v>
      </c>
      <c r="K466" s="21">
        <f t="shared" si="40"/>
        <v>2.7702791218248368E-2</v>
      </c>
      <c r="L466" s="21">
        <f t="shared" si="40"/>
        <v>9.0089709686249853E-2</v>
      </c>
      <c r="M466" s="21">
        <f t="shared" si="40"/>
        <v>1.1341692237773149E-2</v>
      </c>
      <c r="N466" s="13">
        <f>N465/M465-1</f>
        <v>4.726343351266804E-2</v>
      </c>
      <c r="O466" s="13">
        <f>O465/N465-1</f>
        <v>0.13550986911057938</v>
      </c>
      <c r="P466" s="18"/>
      <c r="Q466" s="15" t="s">
        <v>56</v>
      </c>
    </row>
    <row r="467" spans="1:17" x14ac:dyDescent="0.3">
      <c r="B467" s="195" t="s">
        <v>832</v>
      </c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44"/>
      <c r="P467" s="7"/>
      <c r="Q467" s="10"/>
    </row>
    <row r="468" spans="1:17" x14ac:dyDescent="0.3">
      <c r="B468" s="8">
        <f t="shared" ref="B468:O471" si="41">IFERROR(VLOOKUP($B$467,$130:$216,MATCH($Q468&amp;"/"&amp;B$348,$128:$128,0),FALSE),"")</f>
        <v>1137</v>
      </c>
      <c r="C468" s="8">
        <f t="shared" si="41"/>
        <v>3165</v>
      </c>
      <c r="D468" s="8">
        <f t="shared" si="41"/>
        <v>3804</v>
      </c>
      <c r="E468" s="8">
        <f t="shared" si="41"/>
        <v>2652</v>
      </c>
      <c r="F468" s="8">
        <f t="shared" si="41"/>
        <v>3128</v>
      </c>
      <c r="G468" s="8">
        <f t="shared" si="41"/>
        <v>4160</v>
      </c>
      <c r="H468" s="8">
        <f t="shared" si="41"/>
        <v>5723</v>
      </c>
      <c r="I468" s="8">
        <f t="shared" si="41"/>
        <v>5516</v>
      </c>
      <c r="J468" s="8">
        <f t="shared" si="41"/>
        <v>2761</v>
      </c>
      <c r="K468" s="8">
        <f t="shared" si="41"/>
        <v>3331</v>
      </c>
      <c r="L468" s="8">
        <f t="shared" si="41"/>
        <v>3024</v>
      </c>
      <c r="M468" s="8">
        <f t="shared" si="41"/>
        <v>11806</v>
      </c>
      <c r="N468" s="8">
        <f t="shared" si="41"/>
        <v>16663</v>
      </c>
      <c r="O468" s="8">
        <f t="shared" si="41"/>
        <v>22601</v>
      </c>
      <c r="P468" s="7"/>
      <c r="Q468" s="10" t="s">
        <v>47</v>
      </c>
    </row>
    <row r="469" spans="1:17" x14ac:dyDescent="0.3">
      <c r="B469" s="8">
        <f t="shared" si="41"/>
        <v>1929</v>
      </c>
      <c r="C469" s="8">
        <f t="shared" si="41"/>
        <v>1140</v>
      </c>
      <c r="D469" s="8">
        <f t="shared" si="41"/>
        <v>6236</v>
      </c>
      <c r="E469" s="8">
        <f t="shared" si="41"/>
        <v>8637</v>
      </c>
      <c r="F469" s="8">
        <f t="shared" si="41"/>
        <v>25689</v>
      </c>
      <c r="G469" s="8">
        <f t="shared" si="41"/>
        <v>5467</v>
      </c>
      <c r="H469" s="8">
        <f t="shared" si="41"/>
        <v>3017</v>
      </c>
      <c r="I469" s="8">
        <f t="shared" si="41"/>
        <v>2530</v>
      </c>
      <c r="J469" s="8">
        <f t="shared" si="41"/>
        <v>6939</v>
      </c>
      <c r="K469" s="8">
        <f t="shared" si="41"/>
        <v>9896</v>
      </c>
      <c r="L469" s="8">
        <f t="shared" si="41"/>
        <v>9172</v>
      </c>
      <c r="M469" s="8">
        <f t="shared" si="41"/>
        <v>13589</v>
      </c>
      <c r="N469" s="8">
        <f t="shared" si="41"/>
        <v>20311</v>
      </c>
      <c r="O469" s="8" t="str">
        <f t="shared" si="41"/>
        <v/>
      </c>
      <c r="P469" s="7"/>
      <c r="Q469" s="10" t="s">
        <v>48</v>
      </c>
    </row>
    <row r="470" spans="1:17" x14ac:dyDescent="0.3">
      <c r="B470" s="8">
        <f t="shared" si="41"/>
        <v>1423</v>
      </c>
      <c r="C470" s="8">
        <f t="shared" si="41"/>
        <v>16735</v>
      </c>
      <c r="D470" s="8">
        <f t="shared" si="41"/>
        <v>2398</v>
      </c>
      <c r="E470" s="8">
        <f t="shared" si="41"/>
        <v>5090</v>
      </c>
      <c r="F470" s="8">
        <f t="shared" si="41"/>
        <v>2318</v>
      </c>
      <c r="G470" s="8">
        <f t="shared" si="41"/>
        <v>4153</v>
      </c>
      <c r="H470" s="8">
        <f t="shared" si="41"/>
        <v>4700</v>
      </c>
      <c r="I470" s="8">
        <f t="shared" si="41"/>
        <v>2146</v>
      </c>
      <c r="J470" s="8">
        <f t="shared" si="41"/>
        <v>4212</v>
      </c>
      <c r="K470" s="8">
        <f t="shared" si="41"/>
        <v>3029</v>
      </c>
      <c r="L470" s="8">
        <f t="shared" si="41"/>
        <v>5617</v>
      </c>
      <c r="M470" s="8">
        <f t="shared" si="41"/>
        <v>19611</v>
      </c>
      <c r="N470" s="8">
        <f t="shared" si="41"/>
        <v>28556</v>
      </c>
      <c r="O470" s="8" t="str">
        <f t="shared" si="41"/>
        <v/>
      </c>
      <c r="P470" s="7"/>
      <c r="Q470" s="10" t="s">
        <v>49</v>
      </c>
    </row>
    <row r="471" spans="1:17" x14ac:dyDescent="0.3">
      <c r="B471" s="19">
        <f t="shared" si="41"/>
        <v>1007</v>
      </c>
      <c r="C471" s="19">
        <f t="shared" si="41"/>
        <v>915</v>
      </c>
      <c r="D471" s="19">
        <f t="shared" si="41"/>
        <v>6289</v>
      </c>
      <c r="E471" s="19">
        <f t="shared" si="41"/>
        <v>5570.76</v>
      </c>
      <c r="F471" s="19">
        <f t="shared" si="41"/>
        <v>3645.53</v>
      </c>
      <c r="G471" s="19">
        <f t="shared" si="41"/>
        <v>7472</v>
      </c>
      <c r="H471" s="19">
        <f t="shared" si="41"/>
        <v>7160</v>
      </c>
      <c r="I471" s="19">
        <f t="shared" si="41"/>
        <v>2623</v>
      </c>
      <c r="J471" s="19">
        <f t="shared" si="41"/>
        <v>4591</v>
      </c>
      <c r="K471" s="19">
        <f t="shared" si="41"/>
        <v>13202.31</v>
      </c>
      <c r="L471" s="19">
        <f t="shared" si="41"/>
        <v>7857.88</v>
      </c>
      <c r="M471" s="19">
        <f t="shared" si="41"/>
        <v>28875.62</v>
      </c>
      <c r="N471" s="19">
        <f t="shared" si="41"/>
        <v>22577.11</v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5496</v>
      </c>
      <c r="C472" s="140">
        <f t="shared" ref="C472:M472" si="42">SUM(C468:C471)</f>
        <v>21955</v>
      </c>
      <c r="D472" s="140">
        <f t="shared" si="42"/>
        <v>18727</v>
      </c>
      <c r="E472" s="140">
        <f t="shared" si="42"/>
        <v>21949.760000000002</v>
      </c>
      <c r="F472" s="140">
        <f t="shared" si="42"/>
        <v>34780.53</v>
      </c>
      <c r="G472" s="140">
        <f t="shared" si="42"/>
        <v>21252</v>
      </c>
      <c r="H472" s="140">
        <f t="shared" si="42"/>
        <v>20600</v>
      </c>
      <c r="I472" s="140">
        <f t="shared" si="42"/>
        <v>12815</v>
      </c>
      <c r="J472" s="140">
        <f t="shared" si="42"/>
        <v>18503</v>
      </c>
      <c r="K472" s="140">
        <f t="shared" si="42"/>
        <v>29458.309999999998</v>
      </c>
      <c r="L472" s="140">
        <f t="shared" si="42"/>
        <v>25670.880000000001</v>
      </c>
      <c r="M472" s="140">
        <f t="shared" si="42"/>
        <v>73881.62</v>
      </c>
      <c r="N472" s="140">
        <f>IF(N469="",N468*4,IF(N470="",(N469+N468)*2,IF(N471="",((N470+N469+N468)/3)*4,SUM(N468:N471))))</f>
        <v>88107.11</v>
      </c>
      <c r="O472" s="140">
        <f>IF(O469="",O468*4,IF(O470="",(O469+O468)*2,IF(O471="",((O470+O469+O468)/3)*4,SUM(O468:O471))))</f>
        <v>90404</v>
      </c>
      <c r="P472" s="7">
        <f>RATE(M$348-B$348,,-B472,M472)</f>
        <v>0.26645560794560663</v>
      </c>
      <c r="Q472" s="10" t="s">
        <v>50</v>
      </c>
    </row>
    <row r="473" spans="1:17" ht="18.75" x14ac:dyDescent="0.3">
      <c r="B473" s="205" t="s">
        <v>1292</v>
      </c>
      <c r="C473" s="206"/>
      <c r="D473" s="206"/>
      <c r="E473" s="206"/>
      <c r="F473" s="206"/>
      <c r="G473" s="206"/>
      <c r="H473" s="206"/>
      <c r="I473" s="206"/>
      <c r="J473" s="206"/>
      <c r="K473" s="206"/>
      <c r="L473" s="206"/>
      <c r="M473" s="206"/>
      <c r="N473" s="225"/>
      <c r="O473" s="144"/>
      <c r="P473" s="7"/>
      <c r="Q473" s="10"/>
    </row>
    <row r="474" spans="1:17" x14ac:dyDescent="0.3">
      <c r="B474" s="8" t="str">
        <f t="shared" ref="B474:O477" si="43">IFERROR(VLOOKUP($B$473,$130:$216,MATCH($Q474&amp;"/"&amp;B$348,$128:$128,0),FALSE),"0")</f>
        <v>0</v>
      </c>
      <c r="C474" s="8" t="str">
        <f t="shared" si="43"/>
        <v>0</v>
      </c>
      <c r="D474" s="8" t="str">
        <f t="shared" si="43"/>
        <v>0</v>
      </c>
      <c r="E474" s="8" t="str">
        <f t="shared" si="43"/>
        <v>0</v>
      </c>
      <c r="F474" s="8" t="str">
        <f t="shared" si="43"/>
        <v>0</v>
      </c>
      <c r="G474" s="8" t="str">
        <f t="shared" si="43"/>
        <v>0</v>
      </c>
      <c r="H474" s="8" t="str">
        <f t="shared" si="43"/>
        <v>0</v>
      </c>
      <c r="I474" s="8" t="str">
        <f t="shared" si="43"/>
        <v>0</v>
      </c>
      <c r="J474" s="8" t="str">
        <f t="shared" si="43"/>
        <v>0</v>
      </c>
      <c r="K474" s="8" t="str">
        <f t="shared" si="43"/>
        <v>0</v>
      </c>
      <c r="L474" s="8" t="str">
        <f t="shared" si="43"/>
        <v>0</v>
      </c>
      <c r="M474" s="8" t="str">
        <f t="shared" si="43"/>
        <v>0</v>
      </c>
      <c r="N474" s="8" t="str">
        <f t="shared" si="43"/>
        <v>0</v>
      </c>
      <c r="O474" s="8" t="str">
        <f>IFERROR(VLOOKUP($B$473,$130:$216,MATCH($Q474&amp;"/"&amp;O$348,$128:$128,0),FALSE),"0")</f>
        <v>0</v>
      </c>
      <c r="P474" s="7"/>
      <c r="Q474" s="10" t="s">
        <v>47</v>
      </c>
    </row>
    <row r="475" spans="1:17" x14ac:dyDescent="0.3">
      <c r="B475" s="8" t="str">
        <f t="shared" si="43"/>
        <v>0</v>
      </c>
      <c r="C475" s="8" t="str">
        <f t="shared" si="43"/>
        <v>0</v>
      </c>
      <c r="D475" s="8" t="str">
        <f t="shared" si="43"/>
        <v>0</v>
      </c>
      <c r="E475" s="8" t="str">
        <f t="shared" si="43"/>
        <v>0</v>
      </c>
      <c r="F475" s="8" t="str">
        <f t="shared" si="43"/>
        <v>0</v>
      </c>
      <c r="G475" s="8" t="str">
        <f t="shared" si="43"/>
        <v>0</v>
      </c>
      <c r="H475" s="8" t="str">
        <f t="shared" si="43"/>
        <v>0</v>
      </c>
      <c r="I475" s="8" t="str">
        <f t="shared" si="43"/>
        <v>0</v>
      </c>
      <c r="J475" s="8" t="str">
        <f t="shared" si="43"/>
        <v>0</v>
      </c>
      <c r="K475" s="8" t="str">
        <f t="shared" si="43"/>
        <v>0</v>
      </c>
      <c r="L475" s="8" t="str">
        <f t="shared" si="43"/>
        <v>0</v>
      </c>
      <c r="M475" s="8" t="str">
        <f t="shared" si="43"/>
        <v>0</v>
      </c>
      <c r="N475" s="8" t="str">
        <f t="shared" si="43"/>
        <v>0</v>
      </c>
      <c r="O475" s="8" t="str">
        <f t="shared" si="43"/>
        <v>0</v>
      </c>
      <c r="P475" s="7"/>
      <c r="Q475" s="10" t="s">
        <v>48</v>
      </c>
    </row>
    <row r="476" spans="1:17" x14ac:dyDescent="0.3">
      <c r="B476" s="8" t="str">
        <f t="shared" si="43"/>
        <v>0</v>
      </c>
      <c r="C476" s="8" t="str">
        <f t="shared" si="43"/>
        <v>0</v>
      </c>
      <c r="D476" s="8" t="str">
        <f t="shared" si="43"/>
        <v>0</v>
      </c>
      <c r="E476" s="8" t="str">
        <f t="shared" si="43"/>
        <v>0</v>
      </c>
      <c r="F476" s="8" t="str">
        <f t="shared" si="43"/>
        <v>0</v>
      </c>
      <c r="G476" s="8" t="str">
        <f t="shared" si="43"/>
        <v>0</v>
      </c>
      <c r="H476" s="8" t="str">
        <f t="shared" si="43"/>
        <v>0</v>
      </c>
      <c r="I476" s="8" t="str">
        <f t="shared" si="43"/>
        <v>0</v>
      </c>
      <c r="J476" s="8" t="str">
        <f t="shared" si="43"/>
        <v>0</v>
      </c>
      <c r="K476" s="8" t="str">
        <f t="shared" si="43"/>
        <v>0</v>
      </c>
      <c r="L476" s="8" t="str">
        <f t="shared" si="43"/>
        <v>0</v>
      </c>
      <c r="M476" s="8" t="str">
        <f t="shared" si="43"/>
        <v>0</v>
      </c>
      <c r="N476" s="8" t="str">
        <f t="shared" si="43"/>
        <v>0</v>
      </c>
      <c r="O476" s="8" t="str">
        <f t="shared" si="43"/>
        <v>0</v>
      </c>
      <c r="P476" s="7"/>
      <c r="Q476" s="10" t="s">
        <v>49</v>
      </c>
    </row>
    <row r="477" spans="1:17" x14ac:dyDescent="0.3">
      <c r="B477" s="19" t="str">
        <f t="shared" si="43"/>
        <v>0</v>
      </c>
      <c r="C477" s="19" t="str">
        <f t="shared" si="43"/>
        <v>0</v>
      </c>
      <c r="D477" s="19" t="str">
        <f t="shared" si="43"/>
        <v>0</v>
      </c>
      <c r="E477" s="19" t="str">
        <f t="shared" si="43"/>
        <v>0</v>
      </c>
      <c r="F477" s="19" t="str">
        <f t="shared" si="43"/>
        <v>0</v>
      </c>
      <c r="G477" s="19" t="str">
        <f t="shared" si="43"/>
        <v>0</v>
      </c>
      <c r="H477" s="19" t="str">
        <f t="shared" si="43"/>
        <v>0</v>
      </c>
      <c r="I477" s="19" t="str">
        <f t="shared" si="43"/>
        <v>0</v>
      </c>
      <c r="J477" s="19" t="str">
        <f t="shared" si="43"/>
        <v>0</v>
      </c>
      <c r="K477" s="19" t="str">
        <f t="shared" si="43"/>
        <v>0</v>
      </c>
      <c r="L477" s="19" t="str">
        <f t="shared" si="43"/>
        <v>0</v>
      </c>
      <c r="M477" s="19" t="str">
        <f t="shared" si="43"/>
        <v>0</v>
      </c>
      <c r="N477" s="19" t="str">
        <f t="shared" si="43"/>
        <v>0</v>
      </c>
      <c r="O477" s="19" t="str">
        <f t="shared" si="43"/>
        <v>0</v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0</v>
      </c>
      <c r="E478" s="140">
        <f t="shared" si="44"/>
        <v>0</v>
      </c>
      <c r="F478" s="140">
        <f t="shared" si="44"/>
        <v>0</v>
      </c>
      <c r="G478" s="140">
        <f t="shared" si="44"/>
        <v>0</v>
      </c>
      <c r="H478" s="140">
        <f t="shared" si="44"/>
        <v>0</v>
      </c>
      <c r="I478" s="140">
        <f t="shared" si="44"/>
        <v>0</v>
      </c>
      <c r="J478" s="140">
        <f t="shared" si="44"/>
        <v>0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>
        <f>IF(N475="",N474*4,IF(N476="",(N475+N474)*2,IF(N477="",((N476+N475+N474)/3)*4,SUM(N474:N477))))</f>
        <v>0</v>
      </c>
      <c r="O478" s="140">
        <f>IF(O475="",O474*4,IF(O476="",(O475+O474)*2,IF(O477="",((O476+O475+O474)/3)*4,SUM(O474:O477))))</f>
        <v>0</v>
      </c>
      <c r="P478" s="7" t="e">
        <f>RATE(M$348-B$348,,-B478,M478)</f>
        <v>#NUM!</v>
      </c>
      <c r="Q478" s="10" t="s">
        <v>50</v>
      </c>
    </row>
    <row r="479" spans="1:17" ht="18.75" x14ac:dyDescent="0.3">
      <c r="B479" s="205" t="s">
        <v>1293</v>
      </c>
      <c r="C479" s="206"/>
      <c r="D479" s="206"/>
      <c r="E479" s="206"/>
      <c r="F479" s="206"/>
      <c r="G479" s="206"/>
      <c r="H479" s="206"/>
      <c r="I479" s="206"/>
      <c r="J479" s="206"/>
      <c r="K479" s="206"/>
      <c r="L479" s="206"/>
      <c r="M479" s="206"/>
      <c r="N479" s="225"/>
      <c r="O479" s="144"/>
      <c r="P479" s="7"/>
      <c r="Q479" s="10"/>
    </row>
    <row r="480" spans="1:17" x14ac:dyDescent="0.3">
      <c r="B480" s="8" t="str">
        <f t="shared" ref="B480:O483" si="45">IFERROR(VLOOKUP($B$479,$130:$216,MATCH($Q480&amp;"/"&amp;B$348,$128:$128,0),FALSE),"0")</f>
        <v>0</v>
      </c>
      <c r="C480" s="8" t="str">
        <f t="shared" si="45"/>
        <v>0</v>
      </c>
      <c r="D480" s="8" t="str">
        <f t="shared" si="45"/>
        <v>0</v>
      </c>
      <c r="E480" s="8" t="str">
        <f t="shared" si="45"/>
        <v>0</v>
      </c>
      <c r="F480" s="8" t="str">
        <f t="shared" si="45"/>
        <v>0</v>
      </c>
      <c r="G480" s="8" t="str">
        <f t="shared" si="45"/>
        <v>0</v>
      </c>
      <c r="H480" s="8" t="str">
        <f t="shared" si="45"/>
        <v>0</v>
      </c>
      <c r="I480" s="8" t="str">
        <f t="shared" si="45"/>
        <v>0</v>
      </c>
      <c r="J480" s="8" t="str">
        <f t="shared" si="45"/>
        <v>0</v>
      </c>
      <c r="K480" s="8" t="str">
        <f t="shared" si="45"/>
        <v>0</v>
      </c>
      <c r="L480" s="8" t="str">
        <f t="shared" si="45"/>
        <v>0</v>
      </c>
      <c r="M480" s="8" t="str">
        <f t="shared" si="45"/>
        <v>0</v>
      </c>
      <c r="N480" s="8" t="str">
        <f t="shared" si="45"/>
        <v>0</v>
      </c>
      <c r="O480" s="8" t="str">
        <f>IFERROR(VLOOKUP($B$479,$130:$216,MATCH($Q480&amp;"/"&amp;O$348,$128:$128,0),FALSE),"0")</f>
        <v>0</v>
      </c>
      <c r="P480" s="7"/>
      <c r="Q480" s="10" t="s">
        <v>47</v>
      </c>
    </row>
    <row r="481" spans="2:17" x14ac:dyDescent="0.3">
      <c r="B481" s="8" t="str">
        <f t="shared" si="45"/>
        <v>0</v>
      </c>
      <c r="C481" s="8" t="str">
        <f t="shared" si="45"/>
        <v>0</v>
      </c>
      <c r="D481" s="8" t="str">
        <f t="shared" si="45"/>
        <v>0</v>
      </c>
      <c r="E481" s="8" t="str">
        <f t="shared" si="45"/>
        <v>0</v>
      </c>
      <c r="F481" s="8" t="str">
        <f t="shared" si="45"/>
        <v>0</v>
      </c>
      <c r="G481" s="8" t="str">
        <f t="shared" si="45"/>
        <v>0</v>
      </c>
      <c r="H481" s="8" t="str">
        <f t="shared" si="45"/>
        <v>0</v>
      </c>
      <c r="I481" s="8" t="str">
        <f t="shared" si="45"/>
        <v>0</v>
      </c>
      <c r="J481" s="8" t="str">
        <f t="shared" si="45"/>
        <v>0</v>
      </c>
      <c r="K481" s="8" t="str">
        <f t="shared" si="45"/>
        <v>0</v>
      </c>
      <c r="L481" s="8" t="str">
        <f t="shared" si="45"/>
        <v>0</v>
      </c>
      <c r="M481" s="8" t="str">
        <f t="shared" si="45"/>
        <v>0</v>
      </c>
      <c r="N481" s="8" t="str">
        <f t="shared" si="45"/>
        <v>0</v>
      </c>
      <c r="O481" s="8" t="str">
        <f t="shared" si="45"/>
        <v>0</v>
      </c>
      <c r="P481" s="7"/>
      <c r="Q481" s="10" t="s">
        <v>48</v>
      </c>
    </row>
    <row r="482" spans="2:17" x14ac:dyDescent="0.3">
      <c r="B482" s="8" t="str">
        <f t="shared" si="45"/>
        <v>0</v>
      </c>
      <c r="C482" s="8" t="str">
        <f t="shared" si="45"/>
        <v>0</v>
      </c>
      <c r="D482" s="8" t="str">
        <f t="shared" si="45"/>
        <v>0</v>
      </c>
      <c r="E482" s="8" t="str">
        <f t="shared" si="45"/>
        <v>0</v>
      </c>
      <c r="F482" s="8" t="str">
        <f t="shared" si="45"/>
        <v>0</v>
      </c>
      <c r="G482" s="8" t="str">
        <f t="shared" si="45"/>
        <v>0</v>
      </c>
      <c r="H482" s="8" t="str">
        <f t="shared" si="45"/>
        <v>0</v>
      </c>
      <c r="I482" s="8" t="str">
        <f t="shared" si="45"/>
        <v>0</v>
      </c>
      <c r="J482" s="8" t="str">
        <f t="shared" si="45"/>
        <v>0</v>
      </c>
      <c r="K482" s="8" t="str">
        <f t="shared" si="45"/>
        <v>0</v>
      </c>
      <c r="L482" s="8" t="str">
        <f t="shared" si="45"/>
        <v>0</v>
      </c>
      <c r="M482" s="8" t="str">
        <f t="shared" si="45"/>
        <v>0</v>
      </c>
      <c r="N482" s="8" t="str">
        <f t="shared" si="45"/>
        <v>0</v>
      </c>
      <c r="O482" s="8" t="str">
        <f t="shared" si="45"/>
        <v>0</v>
      </c>
      <c r="P482" s="7"/>
      <c r="Q482" s="10" t="s">
        <v>49</v>
      </c>
    </row>
    <row r="483" spans="2:17" x14ac:dyDescent="0.3">
      <c r="B483" s="19" t="str">
        <f t="shared" si="45"/>
        <v>0</v>
      </c>
      <c r="C483" s="19" t="str">
        <f t="shared" si="45"/>
        <v>0</v>
      </c>
      <c r="D483" s="19" t="str">
        <f t="shared" si="45"/>
        <v>0</v>
      </c>
      <c r="E483" s="19" t="str">
        <f t="shared" si="45"/>
        <v>0</v>
      </c>
      <c r="F483" s="19" t="str">
        <f t="shared" si="45"/>
        <v>0</v>
      </c>
      <c r="G483" s="19" t="str">
        <f t="shared" si="45"/>
        <v>0</v>
      </c>
      <c r="H483" s="19" t="str">
        <f t="shared" si="45"/>
        <v>0</v>
      </c>
      <c r="I483" s="19" t="str">
        <f t="shared" si="45"/>
        <v>0</v>
      </c>
      <c r="J483" s="19" t="str">
        <f t="shared" si="45"/>
        <v>0</v>
      </c>
      <c r="K483" s="19" t="str">
        <f t="shared" si="45"/>
        <v>0</v>
      </c>
      <c r="L483" s="19" t="str">
        <f t="shared" si="45"/>
        <v>0</v>
      </c>
      <c r="M483" s="19" t="str">
        <f t="shared" si="45"/>
        <v>0</v>
      </c>
      <c r="N483" s="19" t="str">
        <f t="shared" si="45"/>
        <v>0</v>
      </c>
      <c r="O483" s="19" t="str">
        <f t="shared" si="45"/>
        <v>0</v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46">SUM(C480:C483)</f>
        <v>0</v>
      </c>
      <c r="D484" s="140">
        <f t="shared" si="46"/>
        <v>0</v>
      </c>
      <c r="E484" s="140">
        <f t="shared" si="46"/>
        <v>0</v>
      </c>
      <c r="F484" s="140">
        <f t="shared" si="46"/>
        <v>0</v>
      </c>
      <c r="G484" s="140">
        <f t="shared" si="46"/>
        <v>0</v>
      </c>
      <c r="H484" s="140">
        <f t="shared" si="46"/>
        <v>0</v>
      </c>
      <c r="I484" s="140">
        <f t="shared" si="46"/>
        <v>0</v>
      </c>
      <c r="J484" s="140">
        <f t="shared" si="46"/>
        <v>0</v>
      </c>
      <c r="K484" s="140">
        <f t="shared" si="46"/>
        <v>0</v>
      </c>
      <c r="L484" s="140">
        <f t="shared" si="46"/>
        <v>0</v>
      </c>
      <c r="M484" s="140">
        <f t="shared" si="46"/>
        <v>0</v>
      </c>
      <c r="N484" s="140">
        <f>IF(N481="",N480*4,IF(N482="",(N481+N480)*2,IF(N483="",((N482+N481+N480)/3)*4,SUM(N480:N483))))</f>
        <v>0</v>
      </c>
      <c r="O484" s="140">
        <f>IF(O481="",O480*4,IF(O482="",(O481+O480)*2,IF(O483="",((O482+O481+O480)/3)*4,SUM(O480:O483))))</f>
        <v>0</v>
      </c>
      <c r="P484" s="7" t="e">
        <f>RATE(M$348-B$348,,-B484,M484)</f>
        <v>#NUM!</v>
      </c>
      <c r="Q484" s="10" t="s">
        <v>50</v>
      </c>
    </row>
    <row r="485" spans="2:17" ht="18.75" x14ac:dyDescent="0.3">
      <c r="B485" s="205" t="s">
        <v>1294</v>
      </c>
      <c r="C485" s="206"/>
      <c r="D485" s="206"/>
      <c r="E485" s="206"/>
      <c r="F485" s="206"/>
      <c r="G485" s="206"/>
      <c r="H485" s="206"/>
      <c r="I485" s="206"/>
      <c r="J485" s="206"/>
      <c r="K485" s="206"/>
      <c r="L485" s="206"/>
      <c r="M485" s="206"/>
      <c r="N485" s="225"/>
      <c r="O485" s="144"/>
      <c r="P485" s="7"/>
      <c r="Q485" s="10"/>
    </row>
    <row r="486" spans="2:17" x14ac:dyDescent="0.3">
      <c r="B486" s="8" t="str">
        <f t="shared" ref="B486:O489" si="47">IFERROR(VLOOKUP($B$485,$130:$216,MATCH($Q486&amp;"/"&amp;B$348,$128:$128,0),FALSE),"0")</f>
        <v>0</v>
      </c>
      <c r="C486" s="8" t="str">
        <f t="shared" si="47"/>
        <v>0</v>
      </c>
      <c r="D486" s="8" t="str">
        <f t="shared" si="47"/>
        <v>0</v>
      </c>
      <c r="E486" s="8" t="str">
        <f t="shared" si="47"/>
        <v>0</v>
      </c>
      <c r="F486" s="8" t="str">
        <f t="shared" si="47"/>
        <v>0</v>
      </c>
      <c r="G486" s="8" t="str">
        <f t="shared" si="47"/>
        <v>0</v>
      </c>
      <c r="H486" s="8" t="str">
        <f t="shared" si="47"/>
        <v>0</v>
      </c>
      <c r="I486" s="8" t="str">
        <f t="shared" si="47"/>
        <v>0</v>
      </c>
      <c r="J486" s="8" t="str">
        <f t="shared" si="47"/>
        <v>0</v>
      </c>
      <c r="K486" s="8" t="str">
        <f t="shared" si="47"/>
        <v>0</v>
      </c>
      <c r="L486" s="8" t="str">
        <f t="shared" si="47"/>
        <v>0</v>
      </c>
      <c r="M486" s="8" t="str">
        <f t="shared" si="47"/>
        <v>0</v>
      </c>
      <c r="N486" s="8" t="str">
        <f t="shared" si="47"/>
        <v>0</v>
      </c>
      <c r="O486" s="8" t="str">
        <f>IFERROR(VLOOKUP($B$485,$130:$216,MATCH($Q486&amp;"/"&amp;O$348,$128:$128,0),FALSE),"0")</f>
        <v>0</v>
      </c>
      <c r="P486" s="7"/>
      <c r="Q486" s="10" t="s">
        <v>47</v>
      </c>
    </row>
    <row r="487" spans="2:17" x14ac:dyDescent="0.3">
      <c r="B487" s="8" t="str">
        <f t="shared" si="47"/>
        <v>0</v>
      </c>
      <c r="C487" s="8" t="str">
        <f t="shared" si="47"/>
        <v>0</v>
      </c>
      <c r="D487" s="8" t="str">
        <f t="shared" si="47"/>
        <v>0</v>
      </c>
      <c r="E487" s="8" t="str">
        <f t="shared" si="47"/>
        <v>0</v>
      </c>
      <c r="F487" s="8" t="str">
        <f t="shared" si="47"/>
        <v>0</v>
      </c>
      <c r="G487" s="8" t="str">
        <f t="shared" si="47"/>
        <v>0</v>
      </c>
      <c r="H487" s="8" t="str">
        <f t="shared" si="47"/>
        <v>0</v>
      </c>
      <c r="I487" s="8" t="str">
        <f t="shared" si="47"/>
        <v>0</v>
      </c>
      <c r="J487" s="8" t="str">
        <f t="shared" si="47"/>
        <v>0</v>
      </c>
      <c r="K487" s="8" t="str">
        <f t="shared" si="47"/>
        <v>0</v>
      </c>
      <c r="L487" s="8" t="str">
        <f t="shared" si="47"/>
        <v>0</v>
      </c>
      <c r="M487" s="8" t="str">
        <f t="shared" si="47"/>
        <v>0</v>
      </c>
      <c r="N487" s="8" t="str">
        <f t="shared" si="47"/>
        <v>0</v>
      </c>
      <c r="O487" s="8" t="str">
        <f t="shared" si="47"/>
        <v>0</v>
      </c>
      <c r="P487" s="7"/>
      <c r="Q487" s="10" t="s">
        <v>48</v>
      </c>
    </row>
    <row r="488" spans="2:17" x14ac:dyDescent="0.3">
      <c r="B488" s="8" t="str">
        <f t="shared" si="47"/>
        <v>0</v>
      </c>
      <c r="C488" s="8" t="str">
        <f t="shared" si="47"/>
        <v>0</v>
      </c>
      <c r="D488" s="8" t="str">
        <f t="shared" si="47"/>
        <v>0</v>
      </c>
      <c r="E488" s="8" t="str">
        <f t="shared" si="47"/>
        <v>0</v>
      </c>
      <c r="F488" s="8" t="str">
        <f t="shared" si="47"/>
        <v>0</v>
      </c>
      <c r="G488" s="8" t="str">
        <f t="shared" si="47"/>
        <v>0</v>
      </c>
      <c r="H488" s="8" t="str">
        <f t="shared" si="47"/>
        <v>0</v>
      </c>
      <c r="I488" s="8" t="str">
        <f t="shared" si="47"/>
        <v>0</v>
      </c>
      <c r="J488" s="8" t="str">
        <f t="shared" si="47"/>
        <v>0</v>
      </c>
      <c r="K488" s="8" t="str">
        <f t="shared" si="47"/>
        <v>0</v>
      </c>
      <c r="L488" s="8" t="str">
        <f t="shared" si="47"/>
        <v>0</v>
      </c>
      <c r="M488" s="8" t="str">
        <f t="shared" si="47"/>
        <v>0</v>
      </c>
      <c r="N488" s="8" t="str">
        <f t="shared" si="47"/>
        <v>0</v>
      </c>
      <c r="O488" s="8" t="str">
        <f t="shared" si="47"/>
        <v>0</v>
      </c>
      <c r="P488" s="7"/>
      <c r="Q488" s="10" t="s">
        <v>49</v>
      </c>
    </row>
    <row r="489" spans="2:17" x14ac:dyDescent="0.3">
      <c r="B489" s="19" t="str">
        <f t="shared" si="47"/>
        <v>0</v>
      </c>
      <c r="C489" s="19" t="str">
        <f t="shared" si="47"/>
        <v>0</v>
      </c>
      <c r="D489" s="19" t="str">
        <f t="shared" si="47"/>
        <v>0</v>
      </c>
      <c r="E489" s="19" t="str">
        <f t="shared" si="47"/>
        <v>0</v>
      </c>
      <c r="F489" s="19" t="str">
        <f t="shared" si="47"/>
        <v>0</v>
      </c>
      <c r="G489" s="19" t="str">
        <f t="shared" si="47"/>
        <v>0</v>
      </c>
      <c r="H489" s="19" t="str">
        <f t="shared" si="47"/>
        <v>0</v>
      </c>
      <c r="I489" s="19" t="str">
        <f t="shared" si="47"/>
        <v>0</v>
      </c>
      <c r="J489" s="19" t="str">
        <f t="shared" si="47"/>
        <v>0</v>
      </c>
      <c r="K489" s="19" t="str">
        <f t="shared" si="47"/>
        <v>0</v>
      </c>
      <c r="L489" s="19" t="str">
        <f t="shared" si="47"/>
        <v>0</v>
      </c>
      <c r="M489" s="19" t="str">
        <f t="shared" si="47"/>
        <v>0</v>
      </c>
      <c r="N489" s="19" t="str">
        <f t="shared" si="47"/>
        <v>0</v>
      </c>
      <c r="O489" s="19" t="str">
        <f t="shared" si="47"/>
        <v>0</v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0</v>
      </c>
      <c r="D490" s="140">
        <f t="shared" si="48"/>
        <v>0</v>
      </c>
      <c r="E490" s="140">
        <f t="shared" si="48"/>
        <v>0</v>
      </c>
      <c r="F490" s="140">
        <f t="shared" si="48"/>
        <v>0</v>
      </c>
      <c r="G490" s="140">
        <f t="shared" si="48"/>
        <v>0</v>
      </c>
      <c r="H490" s="140">
        <f t="shared" si="48"/>
        <v>0</v>
      </c>
      <c r="I490" s="140">
        <f t="shared" si="48"/>
        <v>0</v>
      </c>
      <c r="J490" s="140">
        <f t="shared" si="48"/>
        <v>0</v>
      </c>
      <c r="K490" s="140">
        <f t="shared" si="48"/>
        <v>0</v>
      </c>
      <c r="L490" s="140">
        <f t="shared" si="48"/>
        <v>0</v>
      </c>
      <c r="M490" s="140">
        <f t="shared" si="48"/>
        <v>0</v>
      </c>
      <c r="N490" s="140">
        <f>IF(N487="",N486*4,IF(N488="",(N487+N486)*2,IF(N489="",((N488+N487+N486)/3)*4,SUM(N486:N489))))</f>
        <v>0</v>
      </c>
      <c r="O490" s="140">
        <f>IF(O487="",O486*4,IF(O488="",(O487+O486)*2,IF(O489="",((O488+O487+O486)/3)*4,SUM(O486:O489))))</f>
        <v>0</v>
      </c>
      <c r="P490" s="7" t="e">
        <f>RATE(M$348-B$348,,-B490,M490)</f>
        <v>#NUM!</v>
      </c>
      <c r="Q490" s="10" t="s">
        <v>50</v>
      </c>
    </row>
    <row r="491" spans="2:17" s="2" customFormat="1" ht="18.75" x14ac:dyDescent="0.3">
      <c r="B491" s="226" t="s">
        <v>834</v>
      </c>
      <c r="C491" s="206"/>
      <c r="D491" s="206"/>
      <c r="E491" s="206"/>
      <c r="F491" s="206"/>
      <c r="G491" s="206"/>
      <c r="H491" s="206"/>
      <c r="I491" s="206"/>
      <c r="J491" s="206"/>
      <c r="K491" s="206"/>
      <c r="L491" s="206"/>
      <c r="M491" s="206"/>
      <c r="N491" s="225"/>
      <c r="O491" s="144"/>
      <c r="P491" s="7"/>
      <c r="Q491" s="10"/>
    </row>
    <row r="492" spans="2:17" s="2" customFormat="1" x14ac:dyDescent="0.3">
      <c r="B492" s="8">
        <f t="shared" ref="B492:O495" si="49">IFERROR(B468+B461+B474+B480+B486,"")</f>
        <v>1460986</v>
      </c>
      <c r="C492" s="8">
        <f t="shared" si="49"/>
        <v>1620914</v>
      </c>
      <c r="D492" s="8">
        <f t="shared" si="49"/>
        <v>1964219</v>
      </c>
      <c r="E492" s="8">
        <f t="shared" si="49"/>
        <v>2021143</v>
      </c>
      <c r="F492" s="8">
        <f t="shared" si="49"/>
        <v>2095642</v>
      </c>
      <c r="G492" s="8">
        <f t="shared" si="49"/>
        <v>2207326</v>
      </c>
      <c r="H492" s="8">
        <f t="shared" si="49"/>
        <v>2045152</v>
      </c>
      <c r="I492" s="8">
        <f t="shared" si="49"/>
        <v>2029352</v>
      </c>
      <c r="J492" s="8">
        <f t="shared" si="49"/>
        <v>2088370</v>
      </c>
      <c r="K492" s="8">
        <f t="shared" si="49"/>
        <v>1961494</v>
      </c>
      <c r="L492" s="8">
        <f t="shared" si="49"/>
        <v>2226974</v>
      </c>
      <c r="M492" s="8">
        <f t="shared" si="49"/>
        <v>2327464</v>
      </c>
      <c r="N492" s="8">
        <f t="shared" si="49"/>
        <v>2193929</v>
      </c>
      <c r="O492" s="8">
        <f t="shared" si="49"/>
        <v>2435915</v>
      </c>
      <c r="P492" s="7"/>
      <c r="Q492" s="10" t="s">
        <v>47</v>
      </c>
    </row>
    <row r="493" spans="2:17" s="2" customFormat="1" x14ac:dyDescent="0.3">
      <c r="B493" s="8">
        <f t="shared" si="49"/>
        <v>1303505</v>
      </c>
      <c r="C493" s="8">
        <f t="shared" si="49"/>
        <v>1461826</v>
      </c>
      <c r="D493" s="8">
        <f t="shared" si="49"/>
        <v>1696398</v>
      </c>
      <c r="E493" s="8">
        <f t="shared" si="49"/>
        <v>1864740</v>
      </c>
      <c r="F493" s="8">
        <f t="shared" si="49"/>
        <v>1908276</v>
      </c>
      <c r="G493" s="8">
        <f t="shared" si="49"/>
        <v>1930027</v>
      </c>
      <c r="H493" s="8">
        <f t="shared" si="49"/>
        <v>1870647</v>
      </c>
      <c r="I493" s="8">
        <f t="shared" si="49"/>
        <v>1833972</v>
      </c>
      <c r="J493" s="8">
        <f t="shared" si="49"/>
        <v>1812500</v>
      </c>
      <c r="K493" s="8">
        <f t="shared" si="49"/>
        <v>1935362</v>
      </c>
      <c r="L493" s="8">
        <f t="shared" si="49"/>
        <v>1995324</v>
      </c>
      <c r="M493" s="8">
        <f t="shared" si="49"/>
        <v>2062918</v>
      </c>
      <c r="N493" s="8">
        <f t="shared" si="49"/>
        <v>2391920</v>
      </c>
      <c r="O493" s="8" t="str">
        <f t="shared" si="49"/>
        <v/>
      </c>
      <c r="P493" s="7"/>
      <c r="Q493" s="10" t="s">
        <v>48</v>
      </c>
    </row>
    <row r="494" spans="2:17" s="2" customFormat="1" x14ac:dyDescent="0.3">
      <c r="B494" s="8">
        <f t="shared" si="49"/>
        <v>1184263</v>
      </c>
      <c r="C494" s="8">
        <f t="shared" si="49"/>
        <v>1392197</v>
      </c>
      <c r="D494" s="8">
        <f t="shared" si="49"/>
        <v>1382537</v>
      </c>
      <c r="E494" s="8">
        <f t="shared" si="49"/>
        <v>1702972</v>
      </c>
      <c r="F494" s="8">
        <f t="shared" si="49"/>
        <v>1779371</v>
      </c>
      <c r="G494" s="8">
        <f t="shared" si="49"/>
        <v>1718183</v>
      </c>
      <c r="H494" s="8">
        <f t="shared" si="49"/>
        <v>1661175</v>
      </c>
      <c r="I494" s="8">
        <f t="shared" si="49"/>
        <v>1556738</v>
      </c>
      <c r="J494" s="8">
        <f t="shared" si="49"/>
        <v>1608881</v>
      </c>
      <c r="K494" s="8">
        <f t="shared" si="49"/>
        <v>1705897</v>
      </c>
      <c r="L494" s="8">
        <f t="shared" si="49"/>
        <v>1904300</v>
      </c>
      <c r="M494" s="8">
        <f t="shared" si="49"/>
        <v>1861057</v>
      </c>
      <c r="N494" s="8">
        <f t="shared" si="49"/>
        <v>2096051</v>
      </c>
      <c r="O494" s="8" t="str">
        <f t="shared" si="49"/>
        <v/>
      </c>
      <c r="P494" s="7"/>
      <c r="Q494" s="10" t="s">
        <v>49</v>
      </c>
    </row>
    <row r="495" spans="2:17" s="2" customFormat="1" x14ac:dyDescent="0.3">
      <c r="B495" s="8">
        <f t="shared" si="49"/>
        <v>1146177</v>
      </c>
      <c r="C495" s="8">
        <f t="shared" si="49"/>
        <v>1430883</v>
      </c>
      <c r="D495" s="8">
        <f t="shared" si="49"/>
        <v>1488512</v>
      </c>
      <c r="E495" s="8">
        <f t="shared" si="49"/>
        <v>1639853.99</v>
      </c>
      <c r="F495" s="8">
        <f t="shared" si="49"/>
        <v>1854238.36</v>
      </c>
      <c r="G495" s="8">
        <f t="shared" si="49"/>
        <v>1711941</v>
      </c>
      <c r="H495" s="8">
        <f t="shared" si="49"/>
        <v>1621118</v>
      </c>
      <c r="I495" s="8">
        <f t="shared" si="49"/>
        <v>1764740</v>
      </c>
      <c r="J495" s="8">
        <f t="shared" si="49"/>
        <v>1673473</v>
      </c>
      <c r="K495" s="8">
        <f t="shared" si="49"/>
        <v>1789909.08</v>
      </c>
      <c r="L495" s="8">
        <f t="shared" si="49"/>
        <v>1925625.5399999998</v>
      </c>
      <c r="M495" s="8">
        <f t="shared" si="49"/>
        <v>1940029.9700000002</v>
      </c>
      <c r="N495" s="8">
        <f t="shared" si="49"/>
        <v>1907459.51</v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>
        <f t="shared" ref="B496:O496" si="50">IF(B493="",B492*4,IF(B494="",(B493+B492)*2,IF(B495="",((B494+B493+B492)/3)*4,SUM(B492:B495))))</f>
        <v>5094931</v>
      </c>
      <c r="C496" s="17">
        <f t="shared" si="50"/>
        <v>5905820</v>
      </c>
      <c r="D496" s="17">
        <f t="shared" si="50"/>
        <v>6531666</v>
      </c>
      <c r="E496" s="17">
        <f t="shared" si="50"/>
        <v>7228708.9900000002</v>
      </c>
      <c r="F496" s="17">
        <f t="shared" si="50"/>
        <v>7637527.3600000003</v>
      </c>
      <c r="G496" s="17">
        <f t="shared" si="50"/>
        <v>7567477</v>
      </c>
      <c r="H496" s="17">
        <f t="shared" si="50"/>
        <v>7198092</v>
      </c>
      <c r="I496" s="17">
        <f t="shared" si="50"/>
        <v>7184802</v>
      </c>
      <c r="J496" s="17">
        <f t="shared" si="50"/>
        <v>7183224</v>
      </c>
      <c r="K496" s="17">
        <f t="shared" si="50"/>
        <v>7392662.0800000001</v>
      </c>
      <c r="L496" s="17">
        <f t="shared" si="50"/>
        <v>8052223.54</v>
      </c>
      <c r="M496" s="17">
        <f t="shared" si="50"/>
        <v>8191468.9700000007</v>
      </c>
      <c r="N496" s="17">
        <f t="shared" si="50"/>
        <v>8589359.5099999998</v>
      </c>
      <c r="O496" s="17">
        <f t="shared" si="50"/>
        <v>9743660</v>
      </c>
      <c r="P496" s="7">
        <f>RATE(M$348-B$348,,-B496,M496)</f>
        <v>4.411320755469348E-2</v>
      </c>
      <c r="Q496" s="10" t="s">
        <v>50</v>
      </c>
    </row>
    <row r="497" spans="1:17" x14ac:dyDescent="0.3">
      <c r="B497" s="197" t="s">
        <v>57</v>
      </c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46"/>
      <c r="P497" s="7"/>
      <c r="Q497" s="10"/>
    </row>
    <row r="498" spans="1:17" x14ac:dyDescent="0.3">
      <c r="B498" s="194" t="s">
        <v>1036</v>
      </c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47"/>
      <c r="P498" s="7"/>
      <c r="Q498" s="10"/>
    </row>
    <row r="499" spans="1:17" x14ac:dyDescent="0.3">
      <c r="B499" s="8">
        <f t="shared" ref="B499:O502" si="51">IFERROR(VLOOKUP($B$498,$130:$216,MATCH($Q499&amp;"/"&amp;B$348,$128:$128,0),FALSE),"")</f>
        <v>873848</v>
      </c>
      <c r="C499" s="8">
        <f t="shared" si="51"/>
        <v>961415</v>
      </c>
      <c r="D499" s="8">
        <f t="shared" si="51"/>
        <v>1124149</v>
      </c>
      <c r="E499" s="8">
        <f t="shared" si="51"/>
        <v>1168884</v>
      </c>
      <c r="F499" s="8">
        <f t="shared" si="51"/>
        <v>1263530</v>
      </c>
      <c r="G499" s="8">
        <f t="shared" si="51"/>
        <v>1310299</v>
      </c>
      <c r="H499" s="8">
        <f t="shared" si="51"/>
        <v>1222753</v>
      </c>
      <c r="I499" s="8">
        <f t="shared" si="51"/>
        <v>1201520</v>
      </c>
      <c r="J499" s="8">
        <f t="shared" si="51"/>
        <v>1215068</v>
      </c>
      <c r="K499" s="8">
        <f t="shared" si="51"/>
        <v>1159283</v>
      </c>
      <c r="L499" s="8">
        <f t="shared" si="51"/>
        <v>1404325</v>
      </c>
      <c r="M499" s="8">
        <f t="shared" si="51"/>
        <v>1420358</v>
      </c>
      <c r="N499" s="8">
        <f t="shared" si="51"/>
        <v>1318244</v>
      </c>
      <c r="O499" s="8">
        <f t="shared" si="51"/>
        <v>1382199</v>
      </c>
      <c r="P499" s="7"/>
      <c r="Q499" s="10" t="s">
        <v>47</v>
      </c>
    </row>
    <row r="500" spans="1:17" x14ac:dyDescent="0.3">
      <c r="B500" s="8">
        <f t="shared" si="51"/>
        <v>774411</v>
      </c>
      <c r="C500" s="8">
        <f t="shared" si="51"/>
        <v>814955</v>
      </c>
      <c r="D500" s="8">
        <f t="shared" si="51"/>
        <v>926546</v>
      </c>
      <c r="E500" s="8">
        <f t="shared" si="51"/>
        <v>1042160</v>
      </c>
      <c r="F500" s="8">
        <f t="shared" si="51"/>
        <v>1144382</v>
      </c>
      <c r="G500" s="8">
        <f t="shared" si="51"/>
        <v>1118769</v>
      </c>
      <c r="H500" s="8">
        <f t="shared" si="51"/>
        <v>1101558</v>
      </c>
      <c r="I500" s="8">
        <f t="shared" si="51"/>
        <v>1038950</v>
      </c>
      <c r="J500" s="8">
        <f t="shared" si="51"/>
        <v>1013309</v>
      </c>
      <c r="K500" s="8">
        <f t="shared" si="51"/>
        <v>1161751</v>
      </c>
      <c r="L500" s="8">
        <f t="shared" si="51"/>
        <v>1203372</v>
      </c>
      <c r="M500" s="8">
        <f t="shared" si="51"/>
        <v>1245898</v>
      </c>
      <c r="N500" s="8">
        <f t="shared" si="51"/>
        <v>1379257</v>
      </c>
      <c r="O500" s="8" t="str">
        <f t="shared" si="51"/>
        <v/>
      </c>
      <c r="P500" s="7"/>
      <c r="Q500" s="10" t="s">
        <v>48</v>
      </c>
    </row>
    <row r="501" spans="1:17" x14ac:dyDescent="0.3">
      <c r="B501" s="8">
        <f t="shared" si="51"/>
        <v>749169</v>
      </c>
      <c r="C501" s="8">
        <f t="shared" si="51"/>
        <v>777241</v>
      </c>
      <c r="D501" s="8">
        <f t="shared" si="51"/>
        <v>749019</v>
      </c>
      <c r="E501" s="8">
        <f t="shared" si="51"/>
        <v>958786</v>
      </c>
      <c r="F501" s="8">
        <f t="shared" si="51"/>
        <v>1077506</v>
      </c>
      <c r="G501" s="8">
        <f t="shared" si="51"/>
        <v>1003731</v>
      </c>
      <c r="H501" s="8">
        <f t="shared" si="51"/>
        <v>985296</v>
      </c>
      <c r="I501" s="8">
        <f t="shared" si="51"/>
        <v>897241</v>
      </c>
      <c r="J501" s="8">
        <f t="shared" si="51"/>
        <v>879544</v>
      </c>
      <c r="K501" s="8">
        <f t="shared" si="51"/>
        <v>1040529</v>
      </c>
      <c r="L501" s="8">
        <f t="shared" si="51"/>
        <v>1145023</v>
      </c>
      <c r="M501" s="8">
        <f t="shared" si="51"/>
        <v>1121903</v>
      </c>
      <c r="N501" s="8">
        <f t="shared" si="51"/>
        <v>1178948</v>
      </c>
      <c r="O501" s="8" t="str">
        <f t="shared" si="51"/>
        <v/>
      </c>
      <c r="P501" s="7"/>
      <c r="Q501" s="10" t="s">
        <v>49</v>
      </c>
    </row>
    <row r="502" spans="1:17" x14ac:dyDescent="0.3">
      <c r="B502" s="19">
        <f t="shared" si="51"/>
        <v>732523</v>
      </c>
      <c r="C502" s="19">
        <f t="shared" si="51"/>
        <v>830381</v>
      </c>
      <c r="D502" s="19">
        <f t="shared" si="51"/>
        <v>830031</v>
      </c>
      <c r="E502" s="19">
        <f t="shared" si="51"/>
        <v>973216.11</v>
      </c>
      <c r="F502" s="19">
        <f t="shared" si="51"/>
        <v>1139571.8700000001</v>
      </c>
      <c r="G502" s="19">
        <f t="shared" si="51"/>
        <v>1014630</v>
      </c>
      <c r="H502" s="19">
        <f t="shared" si="51"/>
        <v>831701</v>
      </c>
      <c r="I502" s="19">
        <f t="shared" si="51"/>
        <v>1023672</v>
      </c>
      <c r="J502" s="19">
        <f t="shared" si="51"/>
        <v>952362</v>
      </c>
      <c r="K502" s="19">
        <f t="shared" si="51"/>
        <v>1153839.05</v>
      </c>
      <c r="L502" s="19">
        <f t="shared" si="51"/>
        <v>1171548.29</v>
      </c>
      <c r="M502" s="19">
        <f t="shared" si="51"/>
        <v>1203039.42</v>
      </c>
      <c r="N502" s="19">
        <f t="shared" si="51"/>
        <v>1096071.3</v>
      </c>
      <c r="O502" s="19" t="str">
        <f t="shared" si="51"/>
        <v/>
      </c>
      <c r="P502" s="7"/>
      <c r="Q502" s="10" t="s">
        <v>55</v>
      </c>
    </row>
    <row r="503" spans="1:17" x14ac:dyDescent="0.3">
      <c r="B503" s="19">
        <f>SUM(B499:B502)</f>
        <v>3129951</v>
      </c>
      <c r="C503" s="19">
        <f t="shared" ref="C503:M503" si="52">SUM(C499:C502)</f>
        <v>3383992</v>
      </c>
      <c r="D503" s="19">
        <f t="shared" si="52"/>
        <v>3629745</v>
      </c>
      <c r="E503" s="19">
        <f t="shared" si="52"/>
        <v>4143046.11</v>
      </c>
      <c r="F503" s="19">
        <f t="shared" si="52"/>
        <v>4624989.87</v>
      </c>
      <c r="G503" s="19">
        <f t="shared" si="52"/>
        <v>4447429</v>
      </c>
      <c r="H503" s="19">
        <f t="shared" si="52"/>
        <v>4141308</v>
      </c>
      <c r="I503" s="19">
        <f t="shared" si="52"/>
        <v>4161383</v>
      </c>
      <c r="J503" s="19">
        <f t="shared" si="52"/>
        <v>4060283</v>
      </c>
      <c r="K503" s="19">
        <f t="shared" si="52"/>
        <v>4515402.05</v>
      </c>
      <c r="L503" s="19">
        <f t="shared" si="52"/>
        <v>4924268.29</v>
      </c>
      <c r="M503" s="19">
        <f t="shared" si="52"/>
        <v>4991198.42</v>
      </c>
      <c r="N503" s="19">
        <f>IF(N500="",N499*4,IF(N501="",(N500+N499)*2,IF(N502="",((N501+N500+N499)/3)*4,SUM(N499:N502))))</f>
        <v>4972520.3</v>
      </c>
      <c r="O503" s="19">
        <f>IF(O500="",O499*4,IF(O501="",(O500+O499)*2,IF(O502="",((O501+O500+O499)/3)*4,SUM(O499:O502))))</f>
        <v>5528796</v>
      </c>
      <c r="P503" s="7">
        <f>RATE(M$348-B$348,,-B503,M503)</f>
        <v>4.3336256667923005E-2</v>
      </c>
      <c r="Q503" s="10" t="s">
        <v>50</v>
      </c>
    </row>
    <row r="504" spans="1:17" x14ac:dyDescent="0.3">
      <c r="B504" s="22">
        <f>B503/B$465</f>
        <v>0.61498987608644184</v>
      </c>
      <c r="C504" s="23">
        <f>C503/C$465</f>
        <v>0.57513080262718463</v>
      </c>
      <c r="D504" s="23">
        <f t="shared" ref="D504:O504" si="53">D503/D$465</f>
        <v>0.55731291203556488</v>
      </c>
      <c r="E504" s="23">
        <f t="shared" si="53"/>
        <v>0.57488338069537526</v>
      </c>
      <c r="F504" s="23">
        <f t="shared" si="53"/>
        <v>0.60833143249622057</v>
      </c>
      <c r="G504" s="23">
        <f t="shared" si="53"/>
        <v>0.58935812276999422</v>
      </c>
      <c r="H504" s="23">
        <f t="shared" si="53"/>
        <v>0.57698538709621694</v>
      </c>
      <c r="I504" s="23">
        <f t="shared" si="53"/>
        <v>0.58022734843217094</v>
      </c>
      <c r="J504" s="23">
        <f t="shared" si="53"/>
        <v>0.56670497008885623</v>
      </c>
      <c r="K504" s="23">
        <f t="shared" si="53"/>
        <v>0.61323877364322898</v>
      </c>
      <c r="L504" s="23">
        <f t="shared" si="53"/>
        <v>0.61349728813714655</v>
      </c>
      <c r="M504" s="23">
        <f t="shared" si="53"/>
        <v>0.61486229895635192</v>
      </c>
      <c r="N504" s="24">
        <f t="shared" si="53"/>
        <v>0.58491620599336624</v>
      </c>
      <c r="O504" s="24">
        <f t="shared" si="53"/>
        <v>0.57273898050564498</v>
      </c>
      <c r="P504" s="7">
        <f>RATE(M$348-B$348,,-B504,M504)</f>
        <v>-1.8860496922511896E-5</v>
      </c>
      <c r="Q504" s="12" t="s">
        <v>51</v>
      </c>
    </row>
    <row r="505" spans="1:17" s="98" customFormat="1" x14ac:dyDescent="0.3">
      <c r="A505" s="97"/>
      <c r="B505" s="20"/>
      <c r="C505" s="11">
        <f t="shared" ref="C505:M505" si="54">C503/B503-1</f>
        <v>8.1164529412760755E-2</v>
      </c>
      <c r="D505" s="11">
        <f t="shared" si="54"/>
        <v>7.262221660098489E-2</v>
      </c>
      <c r="E505" s="11">
        <f t="shared" si="54"/>
        <v>0.14141519858833052</v>
      </c>
      <c r="F505" s="11">
        <f t="shared" si="54"/>
        <v>0.11632594646647565</v>
      </c>
      <c r="G505" s="11">
        <f t="shared" si="54"/>
        <v>-3.8391623547491149E-2</v>
      </c>
      <c r="H505" s="11">
        <f t="shared" si="54"/>
        <v>-6.8831003260535484E-2</v>
      </c>
      <c r="I505" s="11">
        <f t="shared" si="54"/>
        <v>4.8475022867171536E-3</v>
      </c>
      <c r="J505" s="11">
        <f t="shared" si="54"/>
        <v>-2.4294807759824066E-2</v>
      </c>
      <c r="K505" s="11">
        <f t="shared" si="54"/>
        <v>0.11209047497428126</v>
      </c>
      <c r="L505" s="11">
        <f t="shared" si="54"/>
        <v>9.0549243560714698E-2</v>
      </c>
      <c r="M505" s="11">
        <f t="shared" si="54"/>
        <v>1.3591893466876837E-2</v>
      </c>
      <c r="N505" s="11">
        <f>N503/M503-1</f>
        <v>-3.7422114747344137E-3</v>
      </c>
      <c r="O505" s="11">
        <f>O503/N503-1</f>
        <v>0.11186997064647475</v>
      </c>
      <c r="P505" s="18"/>
      <c r="Q505" s="15" t="s">
        <v>56</v>
      </c>
    </row>
    <row r="506" spans="1:17" x14ac:dyDescent="0.3">
      <c r="B506" s="199" t="s">
        <v>58</v>
      </c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49"/>
      <c r="P506" s="7"/>
      <c r="Q506" s="10"/>
    </row>
    <row r="507" spans="1:17" x14ac:dyDescent="0.3">
      <c r="B507" s="17">
        <f t="shared" ref="B507:O507" si="55">IFERROR(B461-B499,"")</f>
        <v>586001</v>
      </c>
      <c r="C507" s="17">
        <f t="shared" si="55"/>
        <v>656334</v>
      </c>
      <c r="D507" s="17">
        <f t="shared" si="55"/>
        <v>836266</v>
      </c>
      <c r="E507" s="17">
        <f t="shared" si="55"/>
        <v>849607</v>
      </c>
      <c r="F507" s="17">
        <f t="shared" si="55"/>
        <v>828984</v>
      </c>
      <c r="G507" s="17">
        <f t="shared" si="55"/>
        <v>892867</v>
      </c>
      <c r="H507" s="17">
        <f t="shared" si="55"/>
        <v>816676</v>
      </c>
      <c r="I507" s="17">
        <f t="shared" si="55"/>
        <v>822316</v>
      </c>
      <c r="J507" s="17">
        <f t="shared" si="55"/>
        <v>870541</v>
      </c>
      <c r="K507" s="17">
        <f t="shared" si="55"/>
        <v>798880</v>
      </c>
      <c r="L507" s="17">
        <f t="shared" si="55"/>
        <v>819625</v>
      </c>
      <c r="M507" s="17">
        <f t="shared" si="55"/>
        <v>895300</v>
      </c>
      <c r="N507" s="17">
        <f t="shared" si="55"/>
        <v>859022</v>
      </c>
      <c r="O507" s="17">
        <f t="shared" si="55"/>
        <v>1031115</v>
      </c>
      <c r="P507" s="7"/>
      <c r="Q507" s="10" t="s">
        <v>47</v>
      </c>
    </row>
    <row r="508" spans="1:17" x14ac:dyDescent="0.3">
      <c r="B508" s="8">
        <f t="shared" ref="B508:O508" si="56">IFERROR(B462-B500,"")</f>
        <v>527165</v>
      </c>
      <c r="C508" s="8">
        <f t="shared" si="56"/>
        <v>645731</v>
      </c>
      <c r="D508" s="8">
        <f t="shared" si="56"/>
        <v>763616</v>
      </c>
      <c r="E508" s="8">
        <f t="shared" si="56"/>
        <v>813943</v>
      </c>
      <c r="F508" s="8">
        <f t="shared" si="56"/>
        <v>738205</v>
      </c>
      <c r="G508" s="8">
        <f t="shared" si="56"/>
        <v>805791</v>
      </c>
      <c r="H508" s="8">
        <f t="shared" si="56"/>
        <v>766072</v>
      </c>
      <c r="I508" s="8">
        <f t="shared" si="56"/>
        <v>792492</v>
      </c>
      <c r="J508" s="8">
        <f t="shared" si="56"/>
        <v>792252</v>
      </c>
      <c r="K508" s="8">
        <f t="shared" si="56"/>
        <v>763715</v>
      </c>
      <c r="L508" s="8">
        <f t="shared" si="56"/>
        <v>782780</v>
      </c>
      <c r="M508" s="8">
        <f t="shared" si="56"/>
        <v>803431</v>
      </c>
      <c r="N508" s="8">
        <f t="shared" si="56"/>
        <v>992352</v>
      </c>
      <c r="O508" s="8" t="str">
        <f t="shared" si="56"/>
        <v/>
      </c>
      <c r="P508" s="7"/>
      <c r="Q508" s="10" t="s">
        <v>48</v>
      </c>
    </row>
    <row r="509" spans="1:17" x14ac:dyDescent="0.3">
      <c r="B509" s="8">
        <f t="shared" ref="B509:O509" si="57">IFERROR(B463-B501,"")</f>
        <v>433671</v>
      </c>
      <c r="C509" s="8">
        <f t="shared" si="57"/>
        <v>598221</v>
      </c>
      <c r="D509" s="8">
        <f t="shared" si="57"/>
        <v>631120</v>
      </c>
      <c r="E509" s="8">
        <f t="shared" si="57"/>
        <v>739096</v>
      </c>
      <c r="F509" s="8">
        <f t="shared" si="57"/>
        <v>699547</v>
      </c>
      <c r="G509" s="8">
        <f t="shared" si="57"/>
        <v>710299</v>
      </c>
      <c r="H509" s="8">
        <f t="shared" si="57"/>
        <v>671179</v>
      </c>
      <c r="I509" s="8">
        <f t="shared" si="57"/>
        <v>657351</v>
      </c>
      <c r="J509" s="8">
        <f t="shared" si="57"/>
        <v>725125</v>
      </c>
      <c r="K509" s="8">
        <f t="shared" si="57"/>
        <v>662339</v>
      </c>
      <c r="L509" s="8">
        <f t="shared" si="57"/>
        <v>753660</v>
      </c>
      <c r="M509" s="8">
        <f t="shared" si="57"/>
        <v>719543</v>
      </c>
      <c r="N509" s="8">
        <f t="shared" si="57"/>
        <v>888547</v>
      </c>
      <c r="O509" s="8" t="str">
        <f t="shared" si="57"/>
        <v/>
      </c>
      <c r="P509" s="7"/>
      <c r="Q509" s="10" t="s">
        <v>49</v>
      </c>
    </row>
    <row r="510" spans="1:17" x14ac:dyDescent="0.3">
      <c r="B510" s="19">
        <f t="shared" ref="B510:O510" si="58">IFERROR(B464-B502,"")</f>
        <v>412647</v>
      </c>
      <c r="C510" s="19">
        <f t="shared" si="58"/>
        <v>599587</v>
      </c>
      <c r="D510" s="19">
        <f t="shared" si="58"/>
        <v>652192</v>
      </c>
      <c r="E510" s="19">
        <f t="shared" si="58"/>
        <v>661067.12</v>
      </c>
      <c r="F510" s="19">
        <f t="shared" si="58"/>
        <v>711020.96</v>
      </c>
      <c r="G510" s="19">
        <f t="shared" si="58"/>
        <v>689839</v>
      </c>
      <c r="H510" s="19">
        <f t="shared" si="58"/>
        <v>782257</v>
      </c>
      <c r="I510" s="19">
        <f t="shared" si="58"/>
        <v>738445</v>
      </c>
      <c r="J510" s="19">
        <f t="shared" si="58"/>
        <v>716520</v>
      </c>
      <c r="K510" s="19">
        <f t="shared" si="58"/>
        <v>622867.72</v>
      </c>
      <c r="L510" s="19">
        <f t="shared" si="58"/>
        <v>746219.36999999988</v>
      </c>
      <c r="M510" s="19">
        <f t="shared" si="58"/>
        <v>708114.93000000017</v>
      </c>
      <c r="N510" s="19">
        <f t="shared" si="58"/>
        <v>788811.09999999986</v>
      </c>
      <c r="O510" s="19" t="str">
        <f t="shared" si="58"/>
        <v/>
      </c>
      <c r="P510" s="7"/>
      <c r="Q510" s="10" t="s">
        <v>55</v>
      </c>
    </row>
    <row r="511" spans="1:17" x14ac:dyDescent="0.3">
      <c r="B511" s="17">
        <f t="shared" ref="B511:O511" si="59">IFERROR(B465-B503,"")</f>
        <v>1959484</v>
      </c>
      <c r="C511" s="17">
        <f t="shared" si="59"/>
        <v>2499873</v>
      </c>
      <c r="D511" s="17">
        <f t="shared" si="59"/>
        <v>2883194</v>
      </c>
      <c r="E511" s="17">
        <f t="shared" si="59"/>
        <v>3063713.1200000006</v>
      </c>
      <c r="F511" s="17">
        <f t="shared" si="59"/>
        <v>2977756.96</v>
      </c>
      <c r="G511" s="17">
        <f t="shared" si="59"/>
        <v>3098796</v>
      </c>
      <c r="H511" s="17">
        <f t="shared" si="59"/>
        <v>3036184</v>
      </c>
      <c r="I511" s="17">
        <f t="shared" si="59"/>
        <v>3010604</v>
      </c>
      <c r="J511" s="17">
        <f t="shared" si="59"/>
        <v>3104438</v>
      </c>
      <c r="K511" s="17">
        <f t="shared" si="59"/>
        <v>2847801.7199999997</v>
      </c>
      <c r="L511" s="17">
        <f t="shared" si="59"/>
        <v>3102284.37</v>
      </c>
      <c r="M511" s="17">
        <f t="shared" si="59"/>
        <v>3126388.9299999997</v>
      </c>
      <c r="N511" s="17">
        <f t="shared" si="59"/>
        <v>3528732.1000000006</v>
      </c>
      <c r="O511" s="17">
        <f t="shared" si="59"/>
        <v>4124460</v>
      </c>
      <c r="P511" s="7">
        <f>RATE(M$348-B$348,,-B511,M511)</f>
        <v>4.3387359864435482E-2</v>
      </c>
      <c r="Q511" s="10" t="s">
        <v>50</v>
      </c>
    </row>
    <row r="512" spans="1:17" x14ac:dyDescent="0.3">
      <c r="B512" s="11">
        <f t="shared" ref="B512:O512" si="60">B511/B$465</f>
        <v>0.38501012391355821</v>
      </c>
      <c r="C512" s="11">
        <f t="shared" si="60"/>
        <v>0.42486919737281531</v>
      </c>
      <c r="D512" s="11">
        <f t="shared" si="60"/>
        <v>0.44268708796443512</v>
      </c>
      <c r="E512" s="11">
        <f t="shared" si="60"/>
        <v>0.42511661930462474</v>
      </c>
      <c r="F512" s="11">
        <f t="shared" si="60"/>
        <v>0.39166856750377943</v>
      </c>
      <c r="G512" s="11">
        <f t="shared" si="60"/>
        <v>0.41064187723000573</v>
      </c>
      <c r="H512" s="11">
        <f t="shared" si="60"/>
        <v>0.42301461290378312</v>
      </c>
      <c r="I512" s="11">
        <f t="shared" si="60"/>
        <v>0.41977265156782911</v>
      </c>
      <c r="J512" s="11">
        <f t="shared" si="60"/>
        <v>0.43329502991114377</v>
      </c>
      <c r="K512" s="11">
        <f t="shared" si="60"/>
        <v>0.38676122635677107</v>
      </c>
      <c r="L512" s="11">
        <f t="shared" si="60"/>
        <v>0.38650271186285345</v>
      </c>
      <c r="M512" s="11">
        <f t="shared" si="60"/>
        <v>0.38513770104364814</v>
      </c>
      <c r="N512" s="11">
        <f t="shared" si="60"/>
        <v>0.4150837940066337</v>
      </c>
      <c r="O512" s="11">
        <f t="shared" si="60"/>
        <v>0.42726101949435508</v>
      </c>
      <c r="P512" s="7">
        <f>RATE(M$348-B$348,,-B512,M512)</f>
        <v>3.0119141572689367E-5</v>
      </c>
      <c r="Q512" s="25" t="s">
        <v>59</v>
      </c>
    </row>
    <row r="513" spans="1:17" s="98" customFormat="1" x14ac:dyDescent="0.3">
      <c r="A513" s="97"/>
      <c r="B513" s="20"/>
      <c r="C513" s="11">
        <f t="shared" ref="C513:M513" si="61">C511/B511-1</f>
        <v>0.27578127711172939</v>
      </c>
      <c r="D513" s="11">
        <f t="shared" si="61"/>
        <v>0.15333618947842553</v>
      </c>
      <c r="E513" s="11">
        <f t="shared" si="61"/>
        <v>6.2610812869338783E-2</v>
      </c>
      <c r="F513" s="11">
        <f t="shared" si="61"/>
        <v>-2.8056203904626931E-2</v>
      </c>
      <c r="G513" s="11">
        <f t="shared" si="61"/>
        <v>4.0647722976021594E-2</v>
      </c>
      <c r="H513" s="11">
        <f t="shared" si="61"/>
        <v>-2.0205266819758427E-2</v>
      </c>
      <c r="I513" s="11">
        <f t="shared" si="61"/>
        <v>-8.4250493382482805E-3</v>
      </c>
      <c r="J513" s="11">
        <f t="shared" si="61"/>
        <v>3.1167832102793946E-2</v>
      </c>
      <c r="K513" s="11">
        <f t="shared" si="61"/>
        <v>-8.2667548844589711E-2</v>
      </c>
      <c r="L513" s="11">
        <f t="shared" si="61"/>
        <v>8.9361084450781281E-2</v>
      </c>
      <c r="M513" s="11">
        <f t="shared" si="61"/>
        <v>7.7699388982834794E-3</v>
      </c>
      <c r="N513" s="11">
        <f>N511/M511-1</f>
        <v>0.12869261598876025</v>
      </c>
      <c r="O513" s="11">
        <f>O511/N511-1</f>
        <v>0.16882208201637061</v>
      </c>
      <c r="P513" s="18"/>
      <c r="Q513" s="15" t="s">
        <v>56</v>
      </c>
    </row>
    <row r="514" spans="1:17" x14ac:dyDescent="0.3">
      <c r="B514" s="197" t="s">
        <v>60</v>
      </c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46"/>
      <c r="P514" s="7"/>
      <c r="Q514" s="3"/>
    </row>
    <row r="515" spans="1:17" x14ac:dyDescent="0.3">
      <c r="B515" s="194" t="s">
        <v>1038</v>
      </c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47"/>
      <c r="P515" s="7"/>
      <c r="Q515" s="3"/>
    </row>
    <row r="516" spans="1:17" x14ac:dyDescent="0.3">
      <c r="B516" s="17">
        <f t="shared" ref="B516:O519" si="62">IFERROR(VLOOKUP($B$515,$130:$216,MATCH($Q516&amp;"/"&amp;B$348,$128:$128,0),FALSE),"")</f>
        <v>0</v>
      </c>
      <c r="C516" s="17">
        <f t="shared" si="62"/>
        <v>0</v>
      </c>
      <c r="D516" s="17">
        <f t="shared" si="62"/>
        <v>202187</v>
      </c>
      <c r="E516" s="17">
        <f t="shared" si="62"/>
        <v>198088</v>
      </c>
      <c r="F516" s="17">
        <f t="shared" si="62"/>
        <v>204342</v>
      </c>
      <c r="G516" s="17">
        <f t="shared" si="62"/>
        <v>201846</v>
      </c>
      <c r="H516" s="17">
        <f t="shared" si="62"/>
        <v>201557</v>
      </c>
      <c r="I516" s="17">
        <f t="shared" si="62"/>
        <v>186269</v>
      </c>
      <c r="J516" s="17">
        <f t="shared" si="62"/>
        <v>164975</v>
      </c>
      <c r="K516" s="17">
        <f t="shared" si="62"/>
        <v>192262</v>
      </c>
      <c r="L516" s="17">
        <f t="shared" si="62"/>
        <v>246671</v>
      </c>
      <c r="M516" s="17">
        <f t="shared" si="62"/>
        <v>228165</v>
      </c>
      <c r="N516" s="17">
        <f t="shared" si="62"/>
        <v>214443</v>
      </c>
      <c r="O516" s="17">
        <f t="shared" si="62"/>
        <v>229322</v>
      </c>
      <c r="P516" s="7"/>
      <c r="Q516" s="10" t="s">
        <v>47</v>
      </c>
    </row>
    <row r="517" spans="1:17" x14ac:dyDescent="0.3">
      <c r="B517" s="8">
        <f t="shared" si="62"/>
        <v>0</v>
      </c>
      <c r="C517" s="8">
        <f t="shared" si="62"/>
        <v>150606</v>
      </c>
      <c r="D517" s="8">
        <f t="shared" si="62"/>
        <v>181055</v>
      </c>
      <c r="E517" s="8">
        <f t="shared" si="62"/>
        <v>194707</v>
      </c>
      <c r="F517" s="8">
        <f t="shared" si="62"/>
        <v>195699</v>
      </c>
      <c r="G517" s="8">
        <f t="shared" si="62"/>
        <v>202691</v>
      </c>
      <c r="H517" s="8">
        <f t="shared" si="62"/>
        <v>197998</v>
      </c>
      <c r="I517" s="8">
        <f t="shared" si="62"/>
        <v>168968</v>
      </c>
      <c r="J517" s="8">
        <f t="shared" si="62"/>
        <v>180279</v>
      </c>
      <c r="K517" s="8">
        <f t="shared" si="62"/>
        <v>194343</v>
      </c>
      <c r="L517" s="8">
        <f t="shared" si="62"/>
        <v>208183</v>
      </c>
      <c r="M517" s="8">
        <f t="shared" si="62"/>
        <v>221050</v>
      </c>
      <c r="N517" s="8">
        <f t="shared" si="62"/>
        <v>216438</v>
      </c>
      <c r="O517" s="8" t="str">
        <f t="shared" si="62"/>
        <v/>
      </c>
      <c r="P517" s="7"/>
      <c r="Q517" s="10" t="s">
        <v>48</v>
      </c>
    </row>
    <row r="518" spans="1:17" x14ac:dyDescent="0.3">
      <c r="B518" s="8">
        <f t="shared" si="62"/>
        <v>0</v>
      </c>
      <c r="C518" s="8">
        <f t="shared" si="62"/>
        <v>139327</v>
      </c>
      <c r="D518" s="8">
        <f t="shared" si="62"/>
        <v>151263</v>
      </c>
      <c r="E518" s="8">
        <f t="shared" si="62"/>
        <v>179437</v>
      </c>
      <c r="F518" s="8">
        <f t="shared" si="62"/>
        <v>176160</v>
      </c>
      <c r="G518" s="8">
        <f t="shared" si="62"/>
        <v>165870</v>
      </c>
      <c r="H518" s="8">
        <f t="shared" si="62"/>
        <v>169020</v>
      </c>
      <c r="I518" s="8">
        <f t="shared" si="62"/>
        <v>145493</v>
      </c>
      <c r="J518" s="8">
        <f t="shared" si="62"/>
        <v>165810</v>
      </c>
      <c r="K518" s="8">
        <f t="shared" si="62"/>
        <v>180191</v>
      </c>
      <c r="L518" s="8">
        <f t="shared" si="62"/>
        <v>211584</v>
      </c>
      <c r="M518" s="8">
        <f t="shared" si="62"/>
        <v>197775</v>
      </c>
      <c r="N518" s="8">
        <f t="shared" si="62"/>
        <v>192247</v>
      </c>
      <c r="O518" s="8" t="str">
        <f t="shared" si="62"/>
        <v/>
      </c>
      <c r="P518" s="7"/>
      <c r="Q518" s="10" t="s">
        <v>49</v>
      </c>
    </row>
    <row r="519" spans="1:17" x14ac:dyDescent="0.3">
      <c r="B519" s="19">
        <f t="shared" si="62"/>
        <v>0</v>
      </c>
      <c r="C519" s="19">
        <f t="shared" si="62"/>
        <v>147152</v>
      </c>
      <c r="D519" s="19">
        <f t="shared" si="62"/>
        <v>167890</v>
      </c>
      <c r="E519" s="19">
        <f t="shared" si="62"/>
        <v>168706.42</v>
      </c>
      <c r="F519" s="19">
        <f t="shared" si="62"/>
        <v>184373.81</v>
      </c>
      <c r="G519" s="19">
        <f t="shared" si="62"/>
        <v>184954</v>
      </c>
      <c r="H519" s="19">
        <f t="shared" si="62"/>
        <v>155024</v>
      </c>
      <c r="I519" s="19">
        <f t="shared" si="62"/>
        <v>147484</v>
      </c>
      <c r="J519" s="19">
        <f t="shared" si="62"/>
        <v>163336</v>
      </c>
      <c r="K519" s="19">
        <f t="shared" si="62"/>
        <v>193874.41</v>
      </c>
      <c r="L519" s="19">
        <f t="shared" si="62"/>
        <v>202985.21</v>
      </c>
      <c r="M519" s="19">
        <f t="shared" si="62"/>
        <v>195012.1</v>
      </c>
      <c r="N519" s="19">
        <f t="shared" si="62"/>
        <v>154480.81</v>
      </c>
      <c r="O519" s="19" t="str">
        <f t="shared" si="62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63">SUM(C516:C519)</f>
        <v>437085</v>
      </c>
      <c r="D520" s="19">
        <f t="shared" si="63"/>
        <v>702395</v>
      </c>
      <c r="E520" s="19">
        <f t="shared" si="63"/>
        <v>740938.42</v>
      </c>
      <c r="F520" s="19">
        <f t="shared" si="63"/>
        <v>760574.81</v>
      </c>
      <c r="G520" s="19">
        <f t="shared" si="63"/>
        <v>755361</v>
      </c>
      <c r="H520" s="19">
        <f t="shared" si="63"/>
        <v>723599</v>
      </c>
      <c r="I520" s="19">
        <f t="shared" si="63"/>
        <v>648214</v>
      </c>
      <c r="J520" s="19">
        <f t="shared" si="63"/>
        <v>674400</v>
      </c>
      <c r="K520" s="19">
        <f t="shared" si="63"/>
        <v>760670.41</v>
      </c>
      <c r="L520" s="19">
        <f t="shared" si="63"/>
        <v>869423.21</v>
      </c>
      <c r="M520" s="19">
        <f t="shared" si="63"/>
        <v>842002.1</v>
      </c>
      <c r="N520" s="19">
        <f>IF(N517="",N516*4,IF(N518="",(N517+N516)*2,IF(N519="",((N518+N517+N516)/3)*4,SUM(N516:N519))))</f>
        <v>777608.81</v>
      </c>
      <c r="O520" s="19">
        <f>IF(O517="",O516*4,IF(O518="",(O517+O516)*2,IF(O519="",((O518+O517+O516)/3)*4,SUM(O516:O519))))</f>
        <v>917288</v>
      </c>
      <c r="P520" s="7">
        <f>RATE(M$348-C$348,,-C520,M520)</f>
        <v>6.7762654697348143E-2</v>
      </c>
      <c r="Q520" s="10" t="s">
        <v>50</v>
      </c>
    </row>
    <row r="521" spans="1:17" x14ac:dyDescent="0.3">
      <c r="B521" s="11">
        <f t="shared" ref="B521:M521" si="64">+B520/(B$465+B$472)</f>
        <v>0</v>
      </c>
      <c r="C521" s="11">
        <f t="shared" si="64"/>
        <v>7.4009197706669014E-2</v>
      </c>
      <c r="D521" s="11">
        <f t="shared" si="64"/>
        <v>0.10753688262688263</v>
      </c>
      <c r="E521" s="11">
        <f t="shared" si="64"/>
        <v>0.10249941186247698</v>
      </c>
      <c r="F521" s="11">
        <f t="shared" si="64"/>
        <v>9.9583906433298855E-2</v>
      </c>
      <c r="G521" s="11">
        <f t="shared" si="64"/>
        <v>9.9816755306953692E-2</v>
      </c>
      <c r="H521" s="11">
        <f t="shared" si="64"/>
        <v>0.10052650063377906</v>
      </c>
      <c r="I521" s="11">
        <f t="shared" si="64"/>
        <v>9.0220161947399527E-2</v>
      </c>
      <c r="J521" s="11">
        <f t="shared" si="64"/>
        <v>9.3885419694554981E-2</v>
      </c>
      <c r="K521" s="11">
        <f t="shared" si="64"/>
        <v>0.10289533077102317</v>
      </c>
      <c r="L521" s="11">
        <f t="shared" si="64"/>
        <v>0.10797305932716318</v>
      </c>
      <c r="M521" s="11">
        <f t="shared" si="64"/>
        <v>0.10279012263657517</v>
      </c>
      <c r="N521" s="11">
        <f>+N520/(N$465+N$472)</f>
        <v>9.0531640816138112E-2</v>
      </c>
      <c r="O521" s="11">
        <f>+O520/(O$465+O$472)</f>
        <v>9.4142036975838644E-2</v>
      </c>
      <c r="P521" s="7">
        <f>RATE(M$348-C$348,,-C521,M521)</f>
        <v>3.3395506536564416E-2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5">C520/B520-1</f>
        <v>#DIV/0!</v>
      </c>
      <c r="D522" s="11">
        <f t="shared" si="65"/>
        <v>0.60699863870871806</v>
      </c>
      <c r="E522" s="11">
        <f t="shared" si="65"/>
        <v>5.4874280141515852E-2</v>
      </c>
      <c r="F522" s="11">
        <f t="shared" si="65"/>
        <v>2.6502053976361406E-2</v>
      </c>
      <c r="G522" s="11">
        <f t="shared" si="65"/>
        <v>-6.8550916115668326E-3</v>
      </c>
      <c r="H522" s="11">
        <f t="shared" si="65"/>
        <v>-4.204876873441965E-2</v>
      </c>
      <c r="I522" s="11">
        <f t="shared" si="65"/>
        <v>-0.10418063043204873</v>
      </c>
      <c r="J522" s="11">
        <f t="shared" si="65"/>
        <v>4.0397152792133406E-2</v>
      </c>
      <c r="K522" s="11">
        <f t="shared" si="65"/>
        <v>0.12792172301304872</v>
      </c>
      <c r="L522" s="11">
        <f t="shared" si="65"/>
        <v>0.14296967329122201</v>
      </c>
      <c r="M522" s="11">
        <f t="shared" si="65"/>
        <v>-3.153942715653979E-2</v>
      </c>
      <c r="N522" s="11">
        <f>N520/M520-1</f>
        <v>-7.6476400712064629E-2</v>
      </c>
      <c r="O522" s="11">
        <f>O520/N520-1</f>
        <v>0.17962655284216744</v>
      </c>
      <c r="P522" s="18"/>
      <c r="Q522" s="15" t="s">
        <v>56</v>
      </c>
    </row>
    <row r="523" spans="1:17" x14ac:dyDescent="0.3">
      <c r="B523" s="194" t="s">
        <v>1039</v>
      </c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47"/>
      <c r="P523" s="7"/>
      <c r="Q523" s="3"/>
    </row>
    <row r="524" spans="1:17" x14ac:dyDescent="0.3">
      <c r="B524" s="17">
        <f t="shared" ref="B524:O527" si="66">IFERROR(VLOOKUP($B$523,$130:$216,MATCH($Q524&amp;"/"&amp;B$348,$128:$128,0),FALSE),"")</f>
        <v>0</v>
      </c>
      <c r="C524" s="17">
        <f t="shared" si="66"/>
        <v>0</v>
      </c>
      <c r="D524" s="17">
        <f t="shared" si="66"/>
        <v>130072</v>
      </c>
      <c r="E524" s="17">
        <f t="shared" si="66"/>
        <v>130274</v>
      </c>
      <c r="F524" s="17">
        <f t="shared" si="66"/>
        <v>142686</v>
      </c>
      <c r="G524" s="17">
        <f t="shared" si="66"/>
        <v>172151</v>
      </c>
      <c r="H524" s="17">
        <f t="shared" si="66"/>
        <v>165574</v>
      </c>
      <c r="I524" s="17">
        <f t="shared" si="66"/>
        <v>155406</v>
      </c>
      <c r="J524" s="17">
        <f t="shared" si="66"/>
        <v>154759</v>
      </c>
      <c r="K524" s="17">
        <f t="shared" si="66"/>
        <v>173393</v>
      </c>
      <c r="L524" s="17">
        <f t="shared" si="66"/>
        <v>216377</v>
      </c>
      <c r="M524" s="17">
        <f t="shared" si="66"/>
        <v>227111</v>
      </c>
      <c r="N524" s="17">
        <f t="shared" si="66"/>
        <v>216694</v>
      </c>
      <c r="O524" s="17">
        <f t="shared" si="66"/>
        <v>201645</v>
      </c>
      <c r="P524" s="7"/>
      <c r="Q524" s="10" t="s">
        <v>47</v>
      </c>
    </row>
    <row r="525" spans="1:17" x14ac:dyDescent="0.3">
      <c r="B525" s="8">
        <f t="shared" si="66"/>
        <v>0</v>
      </c>
      <c r="C525" s="8">
        <f t="shared" si="66"/>
        <v>135577</v>
      </c>
      <c r="D525" s="8">
        <f t="shared" si="66"/>
        <v>111984</v>
      </c>
      <c r="E525" s="8">
        <f t="shared" si="66"/>
        <v>121327</v>
      </c>
      <c r="F525" s="8">
        <f t="shared" si="66"/>
        <v>145727</v>
      </c>
      <c r="G525" s="8">
        <f t="shared" si="66"/>
        <v>182971</v>
      </c>
      <c r="H525" s="8">
        <f t="shared" si="66"/>
        <v>160975</v>
      </c>
      <c r="I525" s="8">
        <f t="shared" si="66"/>
        <v>159426</v>
      </c>
      <c r="J525" s="8">
        <f t="shared" si="66"/>
        <v>165723</v>
      </c>
      <c r="K525" s="8">
        <f t="shared" si="66"/>
        <v>201614</v>
      </c>
      <c r="L525" s="8">
        <f t="shared" si="66"/>
        <v>227444</v>
      </c>
      <c r="M525" s="8">
        <f t="shared" si="66"/>
        <v>274487</v>
      </c>
      <c r="N525" s="8">
        <f t="shared" si="66"/>
        <v>222535</v>
      </c>
      <c r="O525" s="8" t="str">
        <f t="shared" si="66"/>
        <v/>
      </c>
      <c r="P525" s="7"/>
      <c r="Q525" s="10" t="s">
        <v>48</v>
      </c>
    </row>
    <row r="526" spans="1:17" x14ac:dyDescent="0.3">
      <c r="B526" s="8">
        <f t="shared" si="66"/>
        <v>0</v>
      </c>
      <c r="C526" s="8">
        <f t="shared" si="66"/>
        <v>114355</v>
      </c>
      <c r="D526" s="8">
        <f t="shared" si="66"/>
        <v>113409</v>
      </c>
      <c r="E526" s="8">
        <f t="shared" si="66"/>
        <v>126043</v>
      </c>
      <c r="F526" s="8">
        <f t="shared" si="66"/>
        <v>149726</v>
      </c>
      <c r="G526" s="8">
        <f t="shared" si="66"/>
        <v>171298</v>
      </c>
      <c r="H526" s="8">
        <f t="shared" si="66"/>
        <v>156577</v>
      </c>
      <c r="I526" s="8">
        <f t="shared" si="66"/>
        <v>159220</v>
      </c>
      <c r="J526" s="8">
        <f t="shared" si="66"/>
        <v>160558</v>
      </c>
      <c r="K526" s="8">
        <f t="shared" si="66"/>
        <v>200722</v>
      </c>
      <c r="L526" s="8">
        <f t="shared" si="66"/>
        <v>219443</v>
      </c>
      <c r="M526" s="8">
        <f t="shared" si="66"/>
        <v>220654</v>
      </c>
      <c r="N526" s="8">
        <f t="shared" si="66"/>
        <v>201571</v>
      </c>
      <c r="O526" s="8" t="str">
        <f t="shared" si="66"/>
        <v/>
      </c>
      <c r="P526" s="7"/>
      <c r="Q526" s="10" t="s">
        <v>49</v>
      </c>
    </row>
    <row r="527" spans="1:17" x14ac:dyDescent="0.3">
      <c r="B527" s="19">
        <f t="shared" si="66"/>
        <v>0</v>
      </c>
      <c r="C527" s="19">
        <f t="shared" si="66"/>
        <v>112053</v>
      </c>
      <c r="D527" s="19">
        <f t="shared" si="66"/>
        <v>111205</v>
      </c>
      <c r="E527" s="19">
        <f t="shared" si="66"/>
        <v>120142.78</v>
      </c>
      <c r="F527" s="19">
        <f t="shared" si="66"/>
        <v>149902.24</v>
      </c>
      <c r="G527" s="19">
        <f t="shared" si="66"/>
        <v>177735</v>
      </c>
      <c r="H527" s="19">
        <f t="shared" si="66"/>
        <v>143113</v>
      </c>
      <c r="I527" s="19">
        <f t="shared" si="66"/>
        <v>151986</v>
      </c>
      <c r="J527" s="19">
        <f t="shared" si="66"/>
        <v>176576</v>
      </c>
      <c r="K527" s="19">
        <f t="shared" si="66"/>
        <v>212631.39</v>
      </c>
      <c r="L527" s="19">
        <f t="shared" si="66"/>
        <v>216313.42</v>
      </c>
      <c r="M527" s="19">
        <f t="shared" si="66"/>
        <v>206241.64</v>
      </c>
      <c r="N527" s="19">
        <f t="shared" si="66"/>
        <v>203034.63</v>
      </c>
      <c r="O527" s="19" t="str">
        <f t="shared" si="66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7">SUM(C524:C527)</f>
        <v>361985</v>
      </c>
      <c r="D528" s="19">
        <f t="shared" si="67"/>
        <v>466670</v>
      </c>
      <c r="E528" s="19">
        <f t="shared" si="67"/>
        <v>497786.78</v>
      </c>
      <c r="F528" s="19">
        <f t="shared" si="67"/>
        <v>588041.24</v>
      </c>
      <c r="G528" s="19">
        <f t="shared" si="67"/>
        <v>704155</v>
      </c>
      <c r="H528" s="19">
        <f t="shared" si="67"/>
        <v>626239</v>
      </c>
      <c r="I528" s="19">
        <f t="shared" si="67"/>
        <v>626038</v>
      </c>
      <c r="J528" s="19">
        <f t="shared" si="67"/>
        <v>657616</v>
      </c>
      <c r="K528" s="19">
        <f t="shared" si="67"/>
        <v>788360.39</v>
      </c>
      <c r="L528" s="19">
        <f t="shared" si="67"/>
        <v>879577.42</v>
      </c>
      <c r="M528" s="19">
        <f t="shared" si="67"/>
        <v>928493.64</v>
      </c>
      <c r="N528" s="19">
        <f>IF(N525="",N524*4,IF(N526="",(N525+N524)*2,IF(N527="",((N526+N525+N524)/3)*4,SUM(N524:N527))))</f>
        <v>843834.63</v>
      </c>
      <c r="O528" s="19">
        <f>IF(O525="",O524*4,IF(O526="",(O525+O524)*2,IF(O527="",((O526+O525+O524)/3)*4,SUM(O524:O527))))</f>
        <v>806580</v>
      </c>
      <c r="P528" s="7">
        <f>RATE(M$348-C$348,,-C528,M528)</f>
        <v>9.8775167853155516E-2</v>
      </c>
      <c r="Q528" s="10" t="s">
        <v>50</v>
      </c>
    </row>
    <row r="529" spans="1:17" x14ac:dyDescent="0.3">
      <c r="B529" s="11">
        <f t="shared" ref="B529:O529" si="68">+B528/(B$465+B$472)</f>
        <v>0</v>
      </c>
      <c r="C529" s="11">
        <f t="shared" si="68"/>
        <v>6.1292927993064468E-2</v>
      </c>
      <c r="D529" s="11">
        <f t="shared" si="68"/>
        <v>7.1447315279133991E-2</v>
      </c>
      <c r="E529" s="11">
        <f t="shared" si="68"/>
        <v>6.8862473325268E-2</v>
      </c>
      <c r="F529" s="11">
        <f t="shared" si="68"/>
        <v>7.6993667227923349E-2</v>
      </c>
      <c r="G529" s="11">
        <f t="shared" si="68"/>
        <v>9.3050167182536531E-2</v>
      </c>
      <c r="H529" s="11">
        <f t="shared" si="68"/>
        <v>8.7000694072818185E-2</v>
      </c>
      <c r="I529" s="11">
        <f t="shared" si="68"/>
        <v>8.7133646828402508E-2</v>
      </c>
      <c r="J529" s="11">
        <f t="shared" si="68"/>
        <v>9.154886440962999E-2</v>
      </c>
      <c r="K529" s="11">
        <f t="shared" si="68"/>
        <v>0.10664093414100703</v>
      </c>
      <c r="L529" s="11">
        <f t="shared" si="68"/>
        <v>0.10923410355296718</v>
      </c>
      <c r="M529" s="11">
        <f t="shared" si="68"/>
        <v>0.11334885640175965</v>
      </c>
      <c r="N529" s="11">
        <f t="shared" si="68"/>
        <v>9.8241857150999617E-2</v>
      </c>
      <c r="O529" s="11">
        <f t="shared" si="68"/>
        <v>8.2779982060129362E-2</v>
      </c>
      <c r="P529" s="7">
        <f>RATE(M$348-C$348,,-C529,M529)</f>
        <v>6.3409846899960626E-2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9">C528/B528-1</f>
        <v>#DIV/0!</v>
      </c>
      <c r="D530" s="11">
        <f t="shared" si="69"/>
        <v>0.28919706617677532</v>
      </c>
      <c r="E530" s="11">
        <f t="shared" si="69"/>
        <v>6.6678338011871396E-2</v>
      </c>
      <c r="F530" s="11">
        <f t="shared" si="69"/>
        <v>0.1813114844070387</v>
      </c>
      <c r="G530" s="11">
        <f t="shared" si="69"/>
        <v>0.19745853199003527</v>
      </c>
      <c r="H530" s="11">
        <f t="shared" si="69"/>
        <v>-0.11065177411223381</v>
      </c>
      <c r="I530" s="11">
        <f t="shared" si="69"/>
        <v>-3.2096372151846353E-4</v>
      </c>
      <c r="J530" s="11">
        <f t="shared" si="69"/>
        <v>5.0441027541459071E-2</v>
      </c>
      <c r="K530" s="11">
        <f t="shared" si="69"/>
        <v>0.19881570703875817</v>
      </c>
      <c r="L530" s="11">
        <f t="shared" si="69"/>
        <v>0.11570473498801737</v>
      </c>
      <c r="M530" s="11">
        <f t="shared" si="69"/>
        <v>5.5613319405129813E-2</v>
      </c>
      <c r="N530" s="11">
        <f>N528/M528-1</f>
        <v>-9.1178879803635482E-2</v>
      </c>
      <c r="O530" s="11">
        <f>O528/N528-1</f>
        <v>-4.4149207291954817E-2</v>
      </c>
      <c r="P530" s="18"/>
      <c r="Q530" s="15" t="s">
        <v>56</v>
      </c>
    </row>
    <row r="531" spans="1:17" x14ac:dyDescent="0.3">
      <c r="B531" s="197" t="s">
        <v>1037</v>
      </c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46"/>
      <c r="P531" s="7"/>
      <c r="Q531" s="3"/>
    </row>
    <row r="532" spans="1:17" x14ac:dyDescent="0.3">
      <c r="B532" s="17">
        <f t="shared" ref="B532:O535" si="70">IFERROR(VLOOKUP($B$531,$130:$216,MATCH($Q532&amp;"/"&amp;B$348,$128:$128,0),FALSE),"")</f>
        <v>257542</v>
      </c>
      <c r="C532" s="17">
        <f t="shared" si="70"/>
        <v>250361</v>
      </c>
      <c r="D532" s="17">
        <f t="shared" si="70"/>
        <v>332259</v>
      </c>
      <c r="E532" s="17">
        <f t="shared" si="70"/>
        <v>328362</v>
      </c>
      <c r="F532" s="17">
        <f t="shared" si="70"/>
        <v>347028</v>
      </c>
      <c r="G532" s="17">
        <f t="shared" si="70"/>
        <v>373997</v>
      </c>
      <c r="H532" s="17">
        <f t="shared" si="70"/>
        <v>367131</v>
      </c>
      <c r="I532" s="17">
        <f t="shared" si="70"/>
        <v>341675</v>
      </c>
      <c r="J532" s="17">
        <f t="shared" si="70"/>
        <v>319734</v>
      </c>
      <c r="K532" s="17">
        <f t="shared" si="70"/>
        <v>365655</v>
      </c>
      <c r="L532" s="17">
        <f t="shared" si="70"/>
        <v>463048</v>
      </c>
      <c r="M532" s="17">
        <f t="shared" si="70"/>
        <v>455276</v>
      </c>
      <c r="N532" s="17">
        <f t="shared" si="70"/>
        <v>431137</v>
      </c>
      <c r="O532" s="17">
        <f t="shared" si="70"/>
        <v>430967</v>
      </c>
      <c r="P532" s="7"/>
      <c r="Q532" s="10" t="s">
        <v>47</v>
      </c>
    </row>
    <row r="533" spans="1:17" x14ac:dyDescent="0.3">
      <c r="B533" s="8">
        <f t="shared" si="70"/>
        <v>269636</v>
      </c>
      <c r="C533" s="8">
        <f t="shared" si="70"/>
        <v>286183</v>
      </c>
      <c r="D533" s="8">
        <f t="shared" si="70"/>
        <v>293039</v>
      </c>
      <c r="E533" s="8">
        <f t="shared" si="70"/>
        <v>316034</v>
      </c>
      <c r="F533" s="8">
        <f t="shared" si="70"/>
        <v>341426</v>
      </c>
      <c r="G533" s="8">
        <f t="shared" si="70"/>
        <v>385662</v>
      </c>
      <c r="H533" s="8">
        <f t="shared" si="70"/>
        <v>358973</v>
      </c>
      <c r="I533" s="8">
        <f t="shared" si="70"/>
        <v>328394</v>
      </c>
      <c r="J533" s="8">
        <f t="shared" si="70"/>
        <v>346002</v>
      </c>
      <c r="K533" s="8">
        <f t="shared" si="70"/>
        <v>395957</v>
      </c>
      <c r="L533" s="8">
        <f t="shared" si="70"/>
        <v>435627</v>
      </c>
      <c r="M533" s="8">
        <f t="shared" si="70"/>
        <v>495537</v>
      </c>
      <c r="N533" s="8">
        <f t="shared" si="70"/>
        <v>438973</v>
      </c>
      <c r="O533" s="8" t="str">
        <f t="shared" si="70"/>
        <v/>
      </c>
      <c r="P533" s="7"/>
      <c r="Q533" s="10" t="s">
        <v>48</v>
      </c>
    </row>
    <row r="534" spans="1:17" x14ac:dyDescent="0.3">
      <c r="B534" s="8">
        <f t="shared" si="70"/>
        <v>238469</v>
      </c>
      <c r="C534" s="8">
        <f t="shared" si="70"/>
        <v>253682</v>
      </c>
      <c r="D534" s="8">
        <f t="shared" si="70"/>
        <v>264672</v>
      </c>
      <c r="E534" s="8">
        <f t="shared" si="70"/>
        <v>305480</v>
      </c>
      <c r="F534" s="8">
        <f t="shared" si="70"/>
        <v>325886</v>
      </c>
      <c r="G534" s="8">
        <f t="shared" si="70"/>
        <v>337168</v>
      </c>
      <c r="H534" s="8">
        <f t="shared" si="70"/>
        <v>325597</v>
      </c>
      <c r="I534" s="8">
        <f t="shared" si="70"/>
        <v>304713</v>
      </c>
      <c r="J534" s="8">
        <f t="shared" si="70"/>
        <v>326368</v>
      </c>
      <c r="K534" s="8">
        <f t="shared" si="70"/>
        <v>380913</v>
      </c>
      <c r="L534" s="8">
        <f t="shared" si="70"/>
        <v>431027</v>
      </c>
      <c r="M534" s="8">
        <f t="shared" si="70"/>
        <v>418429</v>
      </c>
      <c r="N534" s="8">
        <f t="shared" si="70"/>
        <v>393818</v>
      </c>
      <c r="O534" s="8" t="str">
        <f t="shared" si="70"/>
        <v/>
      </c>
      <c r="P534" s="7"/>
      <c r="Q534" s="10" t="s">
        <v>49</v>
      </c>
    </row>
    <row r="535" spans="1:17" x14ac:dyDescent="0.3">
      <c r="B535" s="19">
        <f t="shared" si="70"/>
        <v>205815</v>
      </c>
      <c r="C535" s="19">
        <f t="shared" si="70"/>
        <v>259205</v>
      </c>
      <c r="D535" s="19">
        <f t="shared" si="70"/>
        <v>279095</v>
      </c>
      <c r="E535" s="19">
        <f t="shared" si="70"/>
        <v>288849.2</v>
      </c>
      <c r="F535" s="19">
        <f t="shared" si="70"/>
        <v>334276.03999999998</v>
      </c>
      <c r="G535" s="19">
        <f t="shared" si="70"/>
        <v>362689</v>
      </c>
      <c r="H535" s="19">
        <f t="shared" si="70"/>
        <v>298137</v>
      </c>
      <c r="I535" s="19">
        <f t="shared" si="70"/>
        <v>299470</v>
      </c>
      <c r="J535" s="19">
        <f t="shared" si="70"/>
        <v>339912</v>
      </c>
      <c r="K535" s="19">
        <f t="shared" si="70"/>
        <v>406505.8</v>
      </c>
      <c r="L535" s="19">
        <f t="shared" si="70"/>
        <v>419298.63</v>
      </c>
      <c r="M535" s="19">
        <f t="shared" si="70"/>
        <v>401253.75</v>
      </c>
      <c r="N535" s="19">
        <f t="shared" si="70"/>
        <v>357515.44</v>
      </c>
      <c r="O535" s="19" t="str">
        <f t="shared" si="70"/>
        <v/>
      </c>
      <c r="P535" s="7"/>
      <c r="Q535" s="10" t="s">
        <v>55</v>
      </c>
    </row>
    <row r="536" spans="1:17" x14ac:dyDescent="0.3">
      <c r="B536" s="26">
        <f t="shared" ref="B536:M536" si="71">SUM(B532:B535)</f>
        <v>971462</v>
      </c>
      <c r="C536" s="26">
        <f t="shared" si="71"/>
        <v>1049431</v>
      </c>
      <c r="D536" s="26">
        <f t="shared" si="71"/>
        <v>1169065</v>
      </c>
      <c r="E536" s="26">
        <f t="shared" si="71"/>
        <v>1238725.2</v>
      </c>
      <c r="F536" s="26">
        <f t="shared" si="71"/>
        <v>1348616.04</v>
      </c>
      <c r="G536" s="26">
        <f t="shared" si="71"/>
        <v>1459516</v>
      </c>
      <c r="H536" s="26">
        <f t="shared" si="71"/>
        <v>1349838</v>
      </c>
      <c r="I536" s="26">
        <f t="shared" si="71"/>
        <v>1274252</v>
      </c>
      <c r="J536" s="26">
        <f t="shared" si="71"/>
        <v>1332016</v>
      </c>
      <c r="K536" s="26">
        <f t="shared" si="71"/>
        <v>1549030.8</v>
      </c>
      <c r="L536" s="26">
        <f t="shared" si="71"/>
        <v>1749000.63</v>
      </c>
      <c r="M536" s="26">
        <f t="shared" si="71"/>
        <v>1770495.75</v>
      </c>
      <c r="N536" s="26">
        <f>IF(N533="",N532*4,IF(N534="",(N533+N532)*2,IF(N535="",((N534+N533+N532)/3)*4,SUM(N532:N535))))</f>
        <v>1621443.44</v>
      </c>
      <c r="O536" s="26">
        <f>IF(O533="",O532*4,IF(O534="",(O533+O532)*2,IF(O535="",((O534+O533+O532)/3)*4,SUM(O532:O535))))</f>
        <v>1723868</v>
      </c>
      <c r="P536" s="7">
        <f>RATE(M$348-C$348,,-C536,M536)</f>
        <v>5.3693012238557103E-2</v>
      </c>
      <c r="Q536" s="10" t="s">
        <v>50</v>
      </c>
    </row>
    <row r="537" spans="1:17" x14ac:dyDescent="0.3">
      <c r="B537" s="22">
        <f t="shared" ref="B537:O537" si="72">+B536/(B$465+B$472)</f>
        <v>0.19067225836817026</v>
      </c>
      <c r="C537" s="11">
        <f t="shared" si="72"/>
        <v>0.17769437605616156</v>
      </c>
      <c r="D537" s="11">
        <f t="shared" si="72"/>
        <v>0.17898419790601663</v>
      </c>
      <c r="E537" s="11">
        <f t="shared" si="72"/>
        <v>0.17136188518774498</v>
      </c>
      <c r="F537" s="11">
        <f t="shared" si="72"/>
        <v>0.17657757235189792</v>
      </c>
      <c r="G537" s="11">
        <f t="shared" si="72"/>
        <v>0.19286692248949022</v>
      </c>
      <c r="H537" s="11">
        <f t="shared" si="72"/>
        <v>0.18752719470659726</v>
      </c>
      <c r="I537" s="11">
        <f t="shared" si="72"/>
        <v>0.17735380877580204</v>
      </c>
      <c r="J537" s="11">
        <f t="shared" si="72"/>
        <v>0.18543428410418497</v>
      </c>
      <c r="K537" s="11">
        <f t="shared" si="72"/>
        <v>0.2095362649120302</v>
      </c>
      <c r="L537" s="11">
        <f t="shared" si="72"/>
        <v>0.21720716288013037</v>
      </c>
      <c r="M537" s="11">
        <f t="shared" si="72"/>
        <v>0.21613898025911707</v>
      </c>
      <c r="N537" s="11">
        <f t="shared" si="72"/>
        <v>0.18877349796713772</v>
      </c>
      <c r="O537" s="11">
        <f t="shared" si="72"/>
        <v>0.17692201903596799</v>
      </c>
      <c r="P537" s="7">
        <f>RATE(M$348-C$348,,-C537,M537)</f>
        <v>1.9778711429755246E-2</v>
      </c>
      <c r="Q537" s="12" t="s">
        <v>51</v>
      </c>
    </row>
    <row r="538" spans="1:17" s="98" customFormat="1" x14ac:dyDescent="0.3">
      <c r="A538" s="97"/>
      <c r="B538" s="20"/>
      <c r="C538" s="11">
        <f t="shared" ref="C538:M538" si="73">C536/B536-1</f>
        <v>8.0259444013250025E-2</v>
      </c>
      <c r="D538" s="11">
        <f t="shared" si="73"/>
        <v>0.11399891941442553</v>
      </c>
      <c r="E538" s="11">
        <f t="shared" si="73"/>
        <v>5.9586250550653697E-2</v>
      </c>
      <c r="F538" s="11">
        <f t="shared" si="73"/>
        <v>8.8712847692127506E-2</v>
      </c>
      <c r="G538" s="11">
        <f t="shared" si="73"/>
        <v>8.2232419540257062E-2</v>
      </c>
      <c r="H538" s="11">
        <f t="shared" si="73"/>
        <v>-7.5146829496901768E-2</v>
      </c>
      <c r="I538" s="11">
        <f t="shared" si="73"/>
        <v>-5.5996349191532624E-2</v>
      </c>
      <c r="J538" s="11">
        <f t="shared" si="73"/>
        <v>4.5331692632226694E-2</v>
      </c>
      <c r="K538" s="11">
        <f t="shared" si="73"/>
        <v>0.16292206700219825</v>
      </c>
      <c r="L538" s="11">
        <f t="shared" si="73"/>
        <v>0.12909351447369533</v>
      </c>
      <c r="M538" s="11">
        <f t="shared" si="73"/>
        <v>1.2289944115114526E-2</v>
      </c>
      <c r="N538" s="11">
        <f>N536/M536-1</f>
        <v>-8.4186765204039671E-2</v>
      </c>
      <c r="O538" s="11">
        <f>O536/N536-1</f>
        <v>6.3168752898343561E-2</v>
      </c>
      <c r="P538" s="18"/>
      <c r="Q538" s="15" t="s">
        <v>56</v>
      </c>
    </row>
    <row r="539" spans="1:17" x14ac:dyDescent="0.3">
      <c r="B539" s="194" t="s">
        <v>42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47"/>
      <c r="P539" s="7"/>
      <c r="Q539" s="3"/>
    </row>
    <row r="540" spans="1:17" x14ac:dyDescent="0.3">
      <c r="B540" s="17">
        <f t="shared" ref="B540:O543" si="74">IFERROR(VLOOKUP($B$539,$130:$216,MATCH($Q540&amp;"/"&amp;B$348,$128:$128,0),FALSE),"")</f>
        <v>0</v>
      </c>
      <c r="C540" s="17">
        <f t="shared" si="74"/>
        <v>0</v>
      </c>
      <c r="D540" s="17">
        <f t="shared" si="74"/>
        <v>0</v>
      </c>
      <c r="E540" s="17">
        <f t="shared" si="74"/>
        <v>0</v>
      </c>
      <c r="F540" s="17">
        <f t="shared" si="74"/>
        <v>0</v>
      </c>
      <c r="G540" s="17">
        <f t="shared" si="74"/>
        <v>0</v>
      </c>
      <c r="H540" s="17">
        <f t="shared" si="74"/>
        <v>0</v>
      </c>
      <c r="I540" s="17">
        <f t="shared" si="74"/>
        <v>0</v>
      </c>
      <c r="J540" s="17">
        <f t="shared" si="74"/>
        <v>0</v>
      </c>
      <c r="K540" s="17">
        <f t="shared" si="74"/>
        <v>0</v>
      </c>
      <c r="L540" s="17">
        <f t="shared" si="74"/>
        <v>0</v>
      </c>
      <c r="M540" s="17">
        <f t="shared" si="74"/>
        <v>0</v>
      </c>
      <c r="N540" s="17">
        <f t="shared" si="74"/>
        <v>0</v>
      </c>
      <c r="O540" s="17">
        <f t="shared" si="74"/>
        <v>0</v>
      </c>
      <c r="P540" s="7"/>
      <c r="Q540" s="10" t="s">
        <v>47</v>
      </c>
    </row>
    <row r="541" spans="1:17" x14ac:dyDescent="0.3">
      <c r="B541" s="8">
        <f t="shared" si="74"/>
        <v>0</v>
      </c>
      <c r="C541" s="8">
        <f t="shared" si="74"/>
        <v>0</v>
      </c>
      <c r="D541" s="8">
        <f t="shared" si="74"/>
        <v>0</v>
      </c>
      <c r="E541" s="8">
        <f t="shared" si="74"/>
        <v>0</v>
      </c>
      <c r="F541" s="8">
        <f t="shared" si="74"/>
        <v>0</v>
      </c>
      <c r="G541" s="8">
        <f t="shared" si="74"/>
        <v>0</v>
      </c>
      <c r="H541" s="8">
        <f t="shared" si="74"/>
        <v>0</v>
      </c>
      <c r="I541" s="8">
        <f t="shared" si="74"/>
        <v>0</v>
      </c>
      <c r="J541" s="8">
        <f t="shared" si="74"/>
        <v>0</v>
      </c>
      <c r="K541" s="8">
        <f t="shared" si="74"/>
        <v>0</v>
      </c>
      <c r="L541" s="8">
        <f t="shared" si="74"/>
        <v>0</v>
      </c>
      <c r="M541" s="8">
        <f t="shared" si="74"/>
        <v>0</v>
      </c>
      <c r="N541" s="8">
        <f t="shared" si="74"/>
        <v>0</v>
      </c>
      <c r="O541" s="8" t="str">
        <f t="shared" si="74"/>
        <v/>
      </c>
      <c r="P541" s="7"/>
      <c r="Q541" s="10" t="s">
        <v>48</v>
      </c>
    </row>
    <row r="542" spans="1:17" x14ac:dyDescent="0.3">
      <c r="B542" s="8">
        <f t="shared" si="74"/>
        <v>0</v>
      </c>
      <c r="C542" s="8">
        <f t="shared" si="74"/>
        <v>0</v>
      </c>
      <c r="D542" s="8">
        <f t="shared" si="74"/>
        <v>0</v>
      </c>
      <c r="E542" s="8">
        <f t="shared" si="74"/>
        <v>0</v>
      </c>
      <c r="F542" s="8">
        <f t="shared" si="74"/>
        <v>0</v>
      </c>
      <c r="G542" s="8">
        <f t="shared" si="74"/>
        <v>0</v>
      </c>
      <c r="H542" s="8">
        <f t="shared" si="74"/>
        <v>0</v>
      </c>
      <c r="I542" s="8">
        <f t="shared" si="74"/>
        <v>0</v>
      </c>
      <c r="J542" s="8">
        <f t="shared" si="74"/>
        <v>0</v>
      </c>
      <c r="K542" s="8">
        <f t="shared" si="74"/>
        <v>0</v>
      </c>
      <c r="L542" s="8">
        <f t="shared" si="74"/>
        <v>0</v>
      </c>
      <c r="M542" s="8">
        <f t="shared" si="74"/>
        <v>0</v>
      </c>
      <c r="N542" s="8">
        <f t="shared" si="74"/>
        <v>0</v>
      </c>
      <c r="O542" s="8" t="str">
        <f t="shared" si="74"/>
        <v/>
      </c>
      <c r="P542" s="7"/>
      <c r="Q542" s="10" t="s">
        <v>49</v>
      </c>
    </row>
    <row r="543" spans="1:17" x14ac:dyDescent="0.3">
      <c r="B543" s="19">
        <f t="shared" si="74"/>
        <v>0</v>
      </c>
      <c r="C543" s="19">
        <f t="shared" si="74"/>
        <v>0</v>
      </c>
      <c r="D543" s="19">
        <f t="shared" si="74"/>
        <v>0</v>
      </c>
      <c r="E543" s="19">
        <f t="shared" si="74"/>
        <v>0</v>
      </c>
      <c r="F543" s="19">
        <f t="shared" si="74"/>
        <v>0</v>
      </c>
      <c r="G543" s="19">
        <f t="shared" si="74"/>
        <v>0</v>
      </c>
      <c r="H543" s="19">
        <f t="shared" si="74"/>
        <v>0</v>
      </c>
      <c r="I543" s="19">
        <f t="shared" si="74"/>
        <v>0</v>
      </c>
      <c r="J543" s="19">
        <f t="shared" si="74"/>
        <v>0</v>
      </c>
      <c r="K543" s="19">
        <f t="shared" si="74"/>
        <v>0</v>
      </c>
      <c r="L543" s="19">
        <f t="shared" si="74"/>
        <v>0</v>
      </c>
      <c r="M543" s="19">
        <f t="shared" si="74"/>
        <v>0</v>
      </c>
      <c r="N543" s="19">
        <f t="shared" si="74"/>
        <v>0</v>
      </c>
      <c r="O543" s="19" t="str">
        <f t="shared" si="74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5">SUM(C540:C543)</f>
        <v>0</v>
      </c>
      <c r="D544" s="19">
        <f t="shared" si="75"/>
        <v>0</v>
      </c>
      <c r="E544" s="19">
        <f t="shared" si="75"/>
        <v>0</v>
      </c>
      <c r="F544" s="19">
        <f t="shared" si="75"/>
        <v>0</v>
      </c>
      <c r="G544" s="19">
        <f t="shared" si="75"/>
        <v>0</v>
      </c>
      <c r="H544" s="19">
        <f t="shared" si="75"/>
        <v>0</v>
      </c>
      <c r="I544" s="19">
        <f t="shared" si="75"/>
        <v>0</v>
      </c>
      <c r="J544" s="19">
        <f t="shared" si="75"/>
        <v>0</v>
      </c>
      <c r="K544" s="19">
        <f t="shared" si="75"/>
        <v>0</v>
      </c>
      <c r="L544" s="19">
        <f t="shared" si="75"/>
        <v>0</v>
      </c>
      <c r="M544" s="19">
        <f t="shared" si="75"/>
        <v>0</v>
      </c>
      <c r="N544" s="19">
        <f>IF(N541="",N540*4,IF(N542="",(N541+N540)*2,IF(N543="",((N542+N541+N540)/3)*4,SUM(N540:N543))))</f>
        <v>0</v>
      </c>
      <c r="O544" s="19">
        <f>IF(O541="",O540*4,IF(O542="",(O541+O540)*2,IF(O543="",((O542+O541+O540)/3)*4,SUM(O540:O543))))</f>
        <v>0</v>
      </c>
      <c r="P544" s="7" t="e">
        <f>RATE(M$348-C$348,,-C544,M544)</f>
        <v>#NUM!</v>
      </c>
      <c r="Q544" s="10" t="s">
        <v>50</v>
      </c>
    </row>
    <row r="545" spans="1:17" x14ac:dyDescent="0.3">
      <c r="B545" s="22">
        <f t="shared" ref="B545:O545" si="76">+B544/(B$465+B$472)</f>
        <v>0</v>
      </c>
      <c r="C545" s="23">
        <f t="shared" si="76"/>
        <v>0</v>
      </c>
      <c r="D545" s="23">
        <f t="shared" si="76"/>
        <v>0</v>
      </c>
      <c r="E545" s="23">
        <f t="shared" si="76"/>
        <v>0</v>
      </c>
      <c r="F545" s="23">
        <f t="shared" si="76"/>
        <v>0</v>
      </c>
      <c r="G545" s="23">
        <f t="shared" si="76"/>
        <v>0</v>
      </c>
      <c r="H545" s="23">
        <f t="shared" si="76"/>
        <v>0</v>
      </c>
      <c r="I545" s="23">
        <f t="shared" si="76"/>
        <v>0</v>
      </c>
      <c r="J545" s="23">
        <f t="shared" si="76"/>
        <v>0</v>
      </c>
      <c r="K545" s="23">
        <f t="shared" si="76"/>
        <v>0</v>
      </c>
      <c r="L545" s="23">
        <f t="shared" si="76"/>
        <v>0</v>
      </c>
      <c r="M545" s="23">
        <f t="shared" si="76"/>
        <v>0</v>
      </c>
      <c r="N545" s="24">
        <f t="shared" si="76"/>
        <v>0</v>
      </c>
      <c r="O545" s="24">
        <f t="shared" si="76"/>
        <v>0</v>
      </c>
      <c r="P545" s="7" t="e">
        <f>RATE(M$348-C$348,,-C545,M545)</f>
        <v>#NUM!</v>
      </c>
      <c r="Q545" s="12" t="s">
        <v>51</v>
      </c>
    </row>
    <row r="546" spans="1:17" x14ac:dyDescent="0.3">
      <c r="B546" s="199" t="s">
        <v>61</v>
      </c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49"/>
      <c r="P546" s="7"/>
      <c r="Q546" s="3"/>
    </row>
    <row r="547" spans="1:17" x14ac:dyDescent="0.3">
      <c r="B547" s="17">
        <f t="shared" ref="B547:O547" si="77">IFERROR(B507+B468-B532-B540,"")</f>
        <v>329596</v>
      </c>
      <c r="C547" s="17">
        <f t="shared" si="77"/>
        <v>409138</v>
      </c>
      <c r="D547" s="17">
        <f t="shared" si="77"/>
        <v>507811</v>
      </c>
      <c r="E547" s="17">
        <f t="shared" si="77"/>
        <v>523897</v>
      </c>
      <c r="F547" s="17">
        <f t="shared" si="77"/>
        <v>485084</v>
      </c>
      <c r="G547" s="17">
        <f t="shared" si="77"/>
        <v>523030</v>
      </c>
      <c r="H547" s="17">
        <f t="shared" si="77"/>
        <v>455268</v>
      </c>
      <c r="I547" s="17">
        <f t="shared" si="77"/>
        <v>486157</v>
      </c>
      <c r="J547" s="17">
        <f t="shared" si="77"/>
        <v>553568</v>
      </c>
      <c r="K547" s="17">
        <f t="shared" si="77"/>
        <v>436556</v>
      </c>
      <c r="L547" s="17">
        <f t="shared" si="77"/>
        <v>359601</v>
      </c>
      <c r="M547" s="17">
        <f t="shared" si="77"/>
        <v>451830</v>
      </c>
      <c r="N547" s="17">
        <f t="shared" si="77"/>
        <v>444548</v>
      </c>
      <c r="O547" s="17">
        <f t="shared" si="77"/>
        <v>622749</v>
      </c>
      <c r="P547" s="7"/>
      <c r="Q547" s="10" t="s">
        <v>47</v>
      </c>
    </row>
    <row r="548" spans="1:17" x14ac:dyDescent="0.3">
      <c r="B548" s="8">
        <f t="shared" ref="B548:O548" si="78">IFERROR(B508+B469-B533-B541,"")</f>
        <v>259458</v>
      </c>
      <c r="C548" s="8">
        <f t="shared" si="78"/>
        <v>360688</v>
      </c>
      <c r="D548" s="8">
        <f t="shared" si="78"/>
        <v>476813</v>
      </c>
      <c r="E548" s="8">
        <f t="shared" si="78"/>
        <v>506546</v>
      </c>
      <c r="F548" s="8">
        <f t="shared" si="78"/>
        <v>422468</v>
      </c>
      <c r="G548" s="8">
        <f t="shared" si="78"/>
        <v>425596</v>
      </c>
      <c r="H548" s="8">
        <f t="shared" si="78"/>
        <v>410116</v>
      </c>
      <c r="I548" s="8">
        <f t="shared" si="78"/>
        <v>466628</v>
      </c>
      <c r="J548" s="8">
        <f t="shared" si="78"/>
        <v>453189</v>
      </c>
      <c r="K548" s="8">
        <f t="shared" si="78"/>
        <v>377654</v>
      </c>
      <c r="L548" s="8">
        <f t="shared" si="78"/>
        <v>356325</v>
      </c>
      <c r="M548" s="8">
        <f t="shared" si="78"/>
        <v>321483</v>
      </c>
      <c r="N548" s="8">
        <f t="shared" si="78"/>
        <v>573690</v>
      </c>
      <c r="O548" s="8" t="str">
        <f t="shared" si="78"/>
        <v/>
      </c>
      <c r="P548" s="7"/>
      <c r="Q548" s="10" t="s">
        <v>48</v>
      </c>
    </row>
    <row r="549" spans="1:17" x14ac:dyDescent="0.3">
      <c r="B549" s="8">
        <f t="shared" ref="B549:O549" si="79">IFERROR(B509+B470-B534-B542,"")</f>
        <v>196625</v>
      </c>
      <c r="C549" s="8">
        <f t="shared" si="79"/>
        <v>361274</v>
      </c>
      <c r="D549" s="8">
        <f t="shared" si="79"/>
        <v>368846</v>
      </c>
      <c r="E549" s="8">
        <f t="shared" si="79"/>
        <v>438706</v>
      </c>
      <c r="F549" s="8">
        <f t="shared" si="79"/>
        <v>375979</v>
      </c>
      <c r="G549" s="8">
        <f t="shared" si="79"/>
        <v>377284</v>
      </c>
      <c r="H549" s="8">
        <f t="shared" si="79"/>
        <v>350282</v>
      </c>
      <c r="I549" s="8">
        <f t="shared" si="79"/>
        <v>354784</v>
      </c>
      <c r="J549" s="8">
        <f t="shared" si="79"/>
        <v>402969</v>
      </c>
      <c r="K549" s="8">
        <f t="shared" si="79"/>
        <v>284455</v>
      </c>
      <c r="L549" s="8">
        <f t="shared" si="79"/>
        <v>328250</v>
      </c>
      <c r="M549" s="8">
        <f t="shared" si="79"/>
        <v>320725</v>
      </c>
      <c r="N549" s="8">
        <f t="shared" si="79"/>
        <v>523285</v>
      </c>
      <c r="O549" s="8" t="str">
        <f t="shared" si="79"/>
        <v/>
      </c>
      <c r="P549" s="7"/>
      <c r="Q549" s="10" t="s">
        <v>49</v>
      </c>
    </row>
    <row r="550" spans="1:17" x14ac:dyDescent="0.3">
      <c r="B550" s="19">
        <f t="shared" ref="B550:O550" si="80">IFERROR(B510+B471-B535-B543,"")</f>
        <v>207839</v>
      </c>
      <c r="C550" s="19">
        <f t="shared" si="80"/>
        <v>341297</v>
      </c>
      <c r="D550" s="19">
        <f t="shared" si="80"/>
        <v>379386</v>
      </c>
      <c r="E550" s="19">
        <f t="shared" si="80"/>
        <v>377788.68</v>
      </c>
      <c r="F550" s="19">
        <f t="shared" si="80"/>
        <v>380390.45</v>
      </c>
      <c r="G550" s="19">
        <f t="shared" si="80"/>
        <v>334622</v>
      </c>
      <c r="H550" s="19">
        <f t="shared" si="80"/>
        <v>491280</v>
      </c>
      <c r="I550" s="19">
        <f t="shared" si="80"/>
        <v>441598</v>
      </c>
      <c r="J550" s="19">
        <f t="shared" si="80"/>
        <v>381199</v>
      </c>
      <c r="K550" s="19">
        <f t="shared" si="80"/>
        <v>229564.23000000004</v>
      </c>
      <c r="L550" s="19">
        <f t="shared" si="80"/>
        <v>334778.61999999988</v>
      </c>
      <c r="M550" s="19">
        <f t="shared" si="80"/>
        <v>335736.80000000016</v>
      </c>
      <c r="N550" s="19">
        <f t="shared" si="80"/>
        <v>453872.76999999984</v>
      </c>
      <c r="O550" s="19" t="str">
        <f t="shared" si="80"/>
        <v/>
      </c>
      <c r="P550" s="7"/>
      <c r="Q550" s="10" t="s">
        <v>55</v>
      </c>
    </row>
    <row r="551" spans="1:17" x14ac:dyDescent="0.3">
      <c r="B551" s="26">
        <f t="shared" ref="B551:O551" si="81">IFERROR(B511+B472-B536-B544,"")</f>
        <v>993518</v>
      </c>
      <c r="C551" s="19">
        <f t="shared" si="81"/>
        <v>1472397</v>
      </c>
      <c r="D551" s="19">
        <f t="shared" si="81"/>
        <v>1732856</v>
      </c>
      <c r="E551" s="19">
        <f t="shared" si="81"/>
        <v>1846937.6800000004</v>
      </c>
      <c r="F551" s="19">
        <f t="shared" si="81"/>
        <v>1663921.4499999997</v>
      </c>
      <c r="G551" s="19">
        <f t="shared" si="81"/>
        <v>1660532</v>
      </c>
      <c r="H551" s="19">
        <f t="shared" si="81"/>
        <v>1706946</v>
      </c>
      <c r="I551" s="19">
        <f t="shared" si="81"/>
        <v>1749167</v>
      </c>
      <c r="J551" s="19">
        <f t="shared" si="81"/>
        <v>1790925</v>
      </c>
      <c r="K551" s="19">
        <f t="shared" si="81"/>
        <v>1328229.2299999997</v>
      </c>
      <c r="L551" s="19">
        <f t="shared" si="81"/>
        <v>1378954.62</v>
      </c>
      <c r="M551" s="19">
        <f t="shared" si="81"/>
        <v>1429774.7999999998</v>
      </c>
      <c r="N551" s="19">
        <f t="shared" si="81"/>
        <v>1995395.7700000005</v>
      </c>
      <c r="O551" s="19">
        <f t="shared" si="81"/>
        <v>2490996</v>
      </c>
      <c r="P551" s="7">
        <f>RATE(M$348-C$348,,-C551,M551)</f>
        <v>-2.9331634136901506E-3</v>
      </c>
      <c r="Q551" s="10" t="s">
        <v>50</v>
      </c>
    </row>
    <row r="552" spans="1:17" x14ac:dyDescent="0.3">
      <c r="B552" s="11">
        <f t="shared" ref="B552:O552" si="82">+B551/(B$465+B$472)</f>
        <v>0.19500126694551898</v>
      </c>
      <c r="C552" s="11">
        <f t="shared" si="82"/>
        <v>0.24931288119177353</v>
      </c>
      <c r="D552" s="11">
        <f t="shared" si="82"/>
        <v>0.26530076706310457</v>
      </c>
      <c r="E552" s="11">
        <f t="shared" si="82"/>
        <v>0.25550035041596003</v>
      </c>
      <c r="F552" s="11">
        <f t="shared" si="82"/>
        <v>0.21786127519679349</v>
      </c>
      <c r="G552" s="11">
        <f t="shared" si="82"/>
        <v>0.21943006896486109</v>
      </c>
      <c r="H552" s="11">
        <f t="shared" si="82"/>
        <v>0.23713867508223013</v>
      </c>
      <c r="I552" s="11">
        <f t="shared" si="82"/>
        <v>0.24345375140470121</v>
      </c>
      <c r="J552" s="11">
        <f t="shared" si="82"/>
        <v>0.24932050009856299</v>
      </c>
      <c r="K552" s="11">
        <f t="shared" si="82"/>
        <v>0.17966859781043854</v>
      </c>
      <c r="L552" s="11">
        <f t="shared" si="82"/>
        <v>0.17125140815452325</v>
      </c>
      <c r="M552" s="11">
        <f t="shared" si="82"/>
        <v>0.17454437113005383</v>
      </c>
      <c r="N552" s="11">
        <f t="shared" si="82"/>
        <v>0.23231019352221766</v>
      </c>
      <c r="O552" s="11">
        <f t="shared" si="82"/>
        <v>0.25565300923882811</v>
      </c>
      <c r="P552" s="7">
        <f>RATE(M$348-C$348,,-C552,M552)</f>
        <v>-3.5024886742948506E-2</v>
      </c>
      <c r="Q552" s="12" t="s">
        <v>62</v>
      </c>
    </row>
    <row r="553" spans="1:17" s="98" customFormat="1" x14ac:dyDescent="0.3">
      <c r="A553" s="97"/>
      <c r="B553" s="20"/>
      <c r="C553" s="11">
        <f t="shared" ref="C553:M553" si="83">C551/B551-1</f>
        <v>0.48200334568674141</v>
      </c>
      <c r="D553" s="11">
        <f t="shared" si="83"/>
        <v>0.17689454678323857</v>
      </c>
      <c r="E553" s="11">
        <f t="shared" si="83"/>
        <v>6.5834483650113018E-2</v>
      </c>
      <c r="F553" s="11">
        <f t="shared" si="83"/>
        <v>-9.9091719218160401E-2</v>
      </c>
      <c r="G553" s="11">
        <f t="shared" si="83"/>
        <v>-2.0370252453922877E-3</v>
      </c>
      <c r="H553" s="11">
        <f t="shared" si="83"/>
        <v>2.7951283082771061E-2</v>
      </c>
      <c r="I553" s="11">
        <f t="shared" si="83"/>
        <v>2.4734818793330282E-2</v>
      </c>
      <c r="J553" s="11">
        <f t="shared" si="83"/>
        <v>2.3873077870780746E-2</v>
      </c>
      <c r="K553" s="11">
        <f t="shared" si="83"/>
        <v>-0.25835574912405612</v>
      </c>
      <c r="L553" s="11">
        <f t="shared" si="83"/>
        <v>3.8190237689619488E-2</v>
      </c>
      <c r="M553" s="11">
        <f t="shared" si="83"/>
        <v>3.6854135199895E-2</v>
      </c>
      <c r="N553" s="11">
        <f>N551/M551-1</f>
        <v>0.3956014401708583</v>
      </c>
      <c r="O553" s="11">
        <f>O551/N551-1</f>
        <v>0.24837189566659212</v>
      </c>
      <c r="P553" s="18"/>
      <c r="Q553" s="15" t="s">
        <v>56</v>
      </c>
    </row>
    <row r="554" spans="1:17" x14ac:dyDescent="0.3">
      <c r="B554" s="199" t="s">
        <v>63</v>
      </c>
      <c r="C554" s="199"/>
      <c r="D554" s="199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49"/>
      <c r="P554" s="7"/>
      <c r="Q554" s="12"/>
    </row>
    <row r="555" spans="1:17" x14ac:dyDescent="0.3">
      <c r="B555" s="17">
        <f t="shared" ref="B555:O555" si="84">IFERROR(B547+B593,"")</f>
        <v>411759</v>
      </c>
      <c r="C555" s="17">
        <f t="shared" si="84"/>
        <v>491084</v>
      </c>
      <c r="D555" s="17">
        <f t="shared" si="84"/>
        <v>590373</v>
      </c>
      <c r="E555" s="17">
        <f t="shared" si="84"/>
        <v>611802</v>
      </c>
      <c r="F555" s="17">
        <f t="shared" si="84"/>
        <v>527865</v>
      </c>
      <c r="G555" s="17">
        <f t="shared" si="84"/>
        <v>574480</v>
      </c>
      <c r="H555" s="17">
        <f t="shared" si="84"/>
        <v>525953</v>
      </c>
      <c r="I555" s="17">
        <f t="shared" si="84"/>
        <v>555642</v>
      </c>
      <c r="J555" s="17">
        <f t="shared" si="84"/>
        <v>630148</v>
      </c>
      <c r="K555" s="17">
        <f t="shared" si="84"/>
        <v>536269</v>
      </c>
      <c r="L555" s="17">
        <f t="shared" si="84"/>
        <v>490876</v>
      </c>
      <c r="M555" s="17">
        <f t="shared" si="84"/>
        <v>584746</v>
      </c>
      <c r="N555" s="17">
        <f t="shared" si="84"/>
        <v>625857</v>
      </c>
      <c r="O555" s="17">
        <f t="shared" si="84"/>
        <v>793368</v>
      </c>
      <c r="P555" s="7"/>
      <c r="Q555" s="10" t="s">
        <v>47</v>
      </c>
    </row>
    <row r="556" spans="1:17" x14ac:dyDescent="0.3">
      <c r="B556" s="8">
        <f t="shared" ref="B556:O558" si="85">IFERROR(B548+B594-B593,"")</f>
        <v>340841</v>
      </c>
      <c r="C556" s="8">
        <f t="shared" si="85"/>
        <v>442649</v>
      </c>
      <c r="D556" s="8">
        <f t="shared" si="85"/>
        <v>560945</v>
      </c>
      <c r="E556" s="8">
        <f t="shared" si="85"/>
        <v>542425</v>
      </c>
      <c r="F556" s="8">
        <f t="shared" si="85"/>
        <v>469116</v>
      </c>
      <c r="G556" s="8">
        <f t="shared" si="85"/>
        <v>479855</v>
      </c>
      <c r="H556" s="8">
        <f t="shared" si="85"/>
        <v>486008</v>
      </c>
      <c r="I556" s="8">
        <f t="shared" si="85"/>
        <v>538811</v>
      </c>
      <c r="J556" s="8">
        <f t="shared" si="85"/>
        <v>532515</v>
      </c>
      <c r="K556" s="8">
        <f t="shared" si="85"/>
        <v>492604</v>
      </c>
      <c r="L556" s="8">
        <f t="shared" si="85"/>
        <v>485685</v>
      </c>
      <c r="M556" s="8">
        <f t="shared" si="85"/>
        <v>458736</v>
      </c>
      <c r="N556" s="8">
        <f t="shared" si="85"/>
        <v>755546</v>
      </c>
      <c r="O556" s="8" t="str">
        <f t="shared" si="85"/>
        <v/>
      </c>
      <c r="P556" s="7"/>
      <c r="Q556" s="10" t="s">
        <v>48</v>
      </c>
    </row>
    <row r="557" spans="1:17" x14ac:dyDescent="0.3">
      <c r="B557" s="8">
        <f t="shared" si="85"/>
        <v>278998</v>
      </c>
      <c r="C557" s="8">
        <f t="shared" si="85"/>
        <v>445313</v>
      </c>
      <c r="D557" s="8">
        <f t="shared" si="85"/>
        <v>454991</v>
      </c>
      <c r="E557" s="8">
        <f t="shared" si="85"/>
        <v>474125</v>
      </c>
      <c r="F557" s="8">
        <f t="shared" si="85"/>
        <v>421260</v>
      </c>
      <c r="G557" s="8">
        <f t="shared" si="85"/>
        <v>434921</v>
      </c>
      <c r="H557" s="8">
        <f t="shared" si="85"/>
        <v>418629</v>
      </c>
      <c r="I557" s="8">
        <f t="shared" si="85"/>
        <v>428989</v>
      </c>
      <c r="J557" s="8">
        <f t="shared" si="85"/>
        <v>489588</v>
      </c>
      <c r="K557" s="8">
        <f t="shared" si="85"/>
        <v>402401</v>
      </c>
      <c r="L557" s="8">
        <f t="shared" si="85"/>
        <v>459501</v>
      </c>
      <c r="M557" s="8">
        <f t="shared" si="85"/>
        <v>460028</v>
      </c>
      <c r="N557" s="8">
        <f t="shared" si="85"/>
        <v>705234</v>
      </c>
      <c r="O557" s="8" t="str">
        <f t="shared" si="85"/>
        <v/>
      </c>
      <c r="P557" s="7"/>
      <c r="Q557" s="10" t="s">
        <v>49</v>
      </c>
    </row>
    <row r="558" spans="1:17" x14ac:dyDescent="0.3">
      <c r="B558" s="19">
        <f t="shared" si="85"/>
        <v>290216</v>
      </c>
      <c r="C558" s="19">
        <f t="shared" si="85"/>
        <v>425272</v>
      </c>
      <c r="D558" s="19">
        <f t="shared" si="85"/>
        <v>465910</v>
      </c>
      <c r="E558" s="19">
        <f t="shared" si="85"/>
        <v>414200.75</v>
      </c>
      <c r="F558" s="19">
        <f t="shared" si="85"/>
        <v>428681.54000000004</v>
      </c>
      <c r="G558" s="19">
        <f t="shared" si="85"/>
        <v>403591</v>
      </c>
      <c r="H558" s="19">
        <f t="shared" si="85"/>
        <v>561410</v>
      </c>
      <c r="I558" s="19">
        <f t="shared" si="85"/>
        <v>517044</v>
      </c>
      <c r="J558" s="19">
        <f t="shared" si="85"/>
        <v>475982</v>
      </c>
      <c r="K558" s="19">
        <f t="shared" si="85"/>
        <v>349084.62000000011</v>
      </c>
      <c r="L558" s="19">
        <f t="shared" si="85"/>
        <v>464773.5199999999</v>
      </c>
      <c r="M558" s="19">
        <f t="shared" si="85"/>
        <v>460197.45000000019</v>
      </c>
      <c r="N558" s="19">
        <f t="shared" si="85"/>
        <v>631239.81999999983</v>
      </c>
      <c r="O558" s="19" t="str">
        <f t="shared" si="85"/>
        <v/>
      </c>
      <c r="P558" s="7"/>
      <c r="Q558" s="10" t="s">
        <v>55</v>
      </c>
    </row>
    <row r="559" spans="1:17" x14ac:dyDescent="0.3">
      <c r="B559" s="26">
        <f t="shared" ref="B559:O559" si="86">IFERROR(B551+B596,"")</f>
        <v>1321814</v>
      </c>
      <c r="C559" s="19">
        <f t="shared" si="86"/>
        <v>1804318</v>
      </c>
      <c r="D559" s="19">
        <f t="shared" si="86"/>
        <v>2072219</v>
      </c>
      <c r="E559" s="19">
        <f t="shared" si="86"/>
        <v>2042552.7500000005</v>
      </c>
      <c r="F559" s="19">
        <f t="shared" si="86"/>
        <v>1846922.5399999998</v>
      </c>
      <c r="G559" s="19">
        <f t="shared" si="86"/>
        <v>1892847</v>
      </c>
      <c r="H559" s="19">
        <f t="shared" si="86"/>
        <v>1992000</v>
      </c>
      <c r="I559" s="19">
        <f t="shared" si="86"/>
        <v>2040486</v>
      </c>
      <c r="J559" s="19">
        <f t="shared" si="86"/>
        <v>2128233</v>
      </c>
      <c r="K559" s="19">
        <f t="shared" si="86"/>
        <v>1780358.6199999996</v>
      </c>
      <c r="L559" s="19">
        <f t="shared" si="86"/>
        <v>1900835.52</v>
      </c>
      <c r="M559" s="19">
        <f t="shared" si="86"/>
        <v>1963707.4499999997</v>
      </c>
      <c r="N559" s="19">
        <f t="shared" si="86"/>
        <v>2717876.8200000003</v>
      </c>
      <c r="O559" s="19">
        <f t="shared" si="86"/>
        <v>3173472</v>
      </c>
      <c r="P559" s="7">
        <f>RATE(M$348-C$348,,-C559,M559)</f>
        <v>8.5010869067905417E-3</v>
      </c>
      <c r="Q559" s="10" t="s">
        <v>50</v>
      </c>
    </row>
    <row r="560" spans="1:17" x14ac:dyDescent="0.3">
      <c r="B560" s="11">
        <f t="shared" ref="B560:O560" si="87">+B559/(B$465+B$472)</f>
        <v>0.25943707579160541</v>
      </c>
      <c r="C560" s="11">
        <f t="shared" si="87"/>
        <v>0.30551523751147175</v>
      </c>
      <c r="D560" s="11">
        <f t="shared" si="87"/>
        <v>0.31725734291986146</v>
      </c>
      <c r="E560" s="11">
        <f t="shared" si="87"/>
        <v>0.28256120876156621</v>
      </c>
      <c r="F560" s="11">
        <f t="shared" si="87"/>
        <v>0.24182205220931605</v>
      </c>
      <c r="G560" s="11">
        <f t="shared" si="87"/>
        <v>0.25012920422486912</v>
      </c>
      <c r="H560" s="11">
        <f t="shared" si="87"/>
        <v>0.27674000276740002</v>
      </c>
      <c r="I560" s="11">
        <f t="shared" si="87"/>
        <v>0.28400031065574249</v>
      </c>
      <c r="J560" s="11">
        <f t="shared" si="87"/>
        <v>0.29627824497746413</v>
      </c>
      <c r="K560" s="11">
        <f t="shared" si="87"/>
        <v>0.24082781016280402</v>
      </c>
      <c r="L560" s="11">
        <f t="shared" si="87"/>
        <v>0.23606343149286191</v>
      </c>
      <c r="M560" s="11">
        <f t="shared" si="87"/>
        <v>0.23972592183304087</v>
      </c>
      <c r="N560" s="11">
        <f t="shared" si="87"/>
        <v>0.31642368873206012</v>
      </c>
      <c r="O560" s="11">
        <f t="shared" si="87"/>
        <v>0.32569609366500885</v>
      </c>
      <c r="P560" s="7">
        <f>RATE(M$348-C$348,,-C560,M560)</f>
        <v>-2.3958660698499678E-2</v>
      </c>
      <c r="Q560" s="12" t="s">
        <v>64</v>
      </c>
    </row>
    <row r="561" spans="1:17" s="98" customFormat="1" x14ac:dyDescent="0.3">
      <c r="A561" s="97"/>
      <c r="B561" s="20"/>
      <c r="C561" s="11">
        <f t="shared" ref="C561:M561" si="88">C559/B559-1</f>
        <v>0.36503169129696</v>
      </c>
      <c r="D561" s="11">
        <f t="shared" si="88"/>
        <v>0.14847770736643984</v>
      </c>
      <c r="E561" s="11">
        <f t="shared" si="88"/>
        <v>-1.4316175076089732E-2</v>
      </c>
      <c r="F561" s="11">
        <f t="shared" si="88"/>
        <v>-9.5777311014367039E-2</v>
      </c>
      <c r="G561" s="11">
        <f t="shared" si="88"/>
        <v>2.4865395816762392E-2</v>
      </c>
      <c r="H561" s="11">
        <f t="shared" si="88"/>
        <v>5.2382997674931042E-2</v>
      </c>
      <c r="I561" s="11">
        <f t="shared" si="88"/>
        <v>2.434036144578311E-2</v>
      </c>
      <c r="J561" s="11">
        <f t="shared" si="88"/>
        <v>4.300299046403655E-2</v>
      </c>
      <c r="K561" s="11">
        <f t="shared" si="88"/>
        <v>-0.16345690532944479</v>
      </c>
      <c r="L561" s="11">
        <f t="shared" si="88"/>
        <v>6.7670018077593985E-2</v>
      </c>
      <c r="M561" s="11">
        <f t="shared" si="88"/>
        <v>3.3075944414169944E-2</v>
      </c>
      <c r="N561" s="11">
        <f>N559/M559-1</f>
        <v>0.38405383144011629</v>
      </c>
      <c r="O561" s="11">
        <f>O559/N559-1</f>
        <v>0.16762907599322308</v>
      </c>
      <c r="P561" s="18"/>
      <c r="Q561" s="15" t="s">
        <v>56</v>
      </c>
    </row>
    <row r="562" spans="1:17" x14ac:dyDescent="0.3">
      <c r="B562" s="194" t="s">
        <v>1047</v>
      </c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47"/>
      <c r="P562" s="7"/>
      <c r="Q562" s="3"/>
    </row>
    <row r="563" spans="1:17" x14ac:dyDescent="0.3">
      <c r="B563" s="17">
        <f t="shared" ref="B563:O566" si="89">IFERROR(VLOOKUP($B$562,$130:$216,MATCH($Q563&amp;"/"&amp;B$348,$128:$128,0),FALSE),"")</f>
        <v>7896</v>
      </c>
      <c r="C563" s="17">
        <f t="shared" si="89"/>
        <v>5203</v>
      </c>
      <c r="D563" s="17">
        <f t="shared" si="89"/>
        <v>1</v>
      </c>
      <c r="E563" s="17">
        <f t="shared" si="89"/>
        <v>0</v>
      </c>
      <c r="F563" s="17">
        <f t="shared" si="89"/>
        <v>2474</v>
      </c>
      <c r="G563" s="17">
        <f t="shared" si="89"/>
        <v>5593</v>
      </c>
      <c r="H563" s="17">
        <f t="shared" si="89"/>
        <v>8093</v>
      </c>
      <c r="I563" s="17">
        <f t="shared" si="89"/>
        <v>8309</v>
      </c>
      <c r="J563" s="17">
        <f t="shared" si="89"/>
        <v>5304</v>
      </c>
      <c r="K563" s="17">
        <f t="shared" si="89"/>
        <v>5833</v>
      </c>
      <c r="L563" s="17">
        <f t="shared" si="89"/>
        <v>10559</v>
      </c>
      <c r="M563" s="17">
        <f t="shared" si="89"/>
        <v>12402</v>
      </c>
      <c r="N563" s="17">
        <f t="shared" si="89"/>
        <v>19000</v>
      </c>
      <c r="O563" s="17">
        <f t="shared" si="89"/>
        <v>6867</v>
      </c>
      <c r="P563" s="7"/>
      <c r="Q563" s="10" t="s">
        <v>47</v>
      </c>
    </row>
    <row r="564" spans="1:17" x14ac:dyDescent="0.3">
      <c r="B564" s="8">
        <f t="shared" si="89"/>
        <v>4949</v>
      </c>
      <c r="C564" s="8">
        <f t="shared" si="89"/>
        <v>186</v>
      </c>
      <c r="D564" s="8">
        <f t="shared" si="89"/>
        <v>2</v>
      </c>
      <c r="E564" s="8">
        <f t="shared" si="89"/>
        <v>0</v>
      </c>
      <c r="F564" s="8">
        <f t="shared" si="89"/>
        <v>1857</v>
      </c>
      <c r="G564" s="8">
        <f t="shared" si="89"/>
        <v>3378</v>
      </c>
      <c r="H564" s="8">
        <f t="shared" si="89"/>
        <v>6292</v>
      </c>
      <c r="I564" s="8">
        <f t="shared" si="89"/>
        <v>5225</v>
      </c>
      <c r="J564" s="8">
        <f t="shared" si="89"/>
        <v>3585</v>
      </c>
      <c r="K564" s="8">
        <f t="shared" si="89"/>
        <v>6326</v>
      </c>
      <c r="L564" s="8">
        <f t="shared" si="89"/>
        <v>9467</v>
      </c>
      <c r="M564" s="8">
        <f t="shared" si="89"/>
        <v>10937</v>
      </c>
      <c r="N564" s="8">
        <f t="shared" si="89"/>
        <v>12200</v>
      </c>
      <c r="O564" s="8" t="str">
        <f t="shared" si="89"/>
        <v/>
      </c>
      <c r="P564" s="7"/>
      <c r="Q564" s="10" t="s">
        <v>48</v>
      </c>
    </row>
    <row r="565" spans="1:17" x14ac:dyDescent="0.3">
      <c r="B565" s="8">
        <f t="shared" si="89"/>
        <v>6898</v>
      </c>
      <c r="C565" s="8">
        <f t="shared" si="89"/>
        <v>165</v>
      </c>
      <c r="D565" s="8">
        <f t="shared" si="89"/>
        <v>1</v>
      </c>
      <c r="E565" s="8">
        <f t="shared" si="89"/>
        <v>645</v>
      </c>
      <c r="F565" s="8">
        <f t="shared" si="89"/>
        <v>4723</v>
      </c>
      <c r="G565" s="8">
        <f t="shared" si="89"/>
        <v>6455</v>
      </c>
      <c r="H565" s="8">
        <f t="shared" si="89"/>
        <v>8738</v>
      </c>
      <c r="I565" s="8">
        <f t="shared" si="89"/>
        <v>5228</v>
      </c>
      <c r="J565" s="8">
        <f t="shared" si="89"/>
        <v>6334</v>
      </c>
      <c r="K565" s="8">
        <f t="shared" si="89"/>
        <v>8264</v>
      </c>
      <c r="L565" s="8">
        <f t="shared" si="89"/>
        <v>9059</v>
      </c>
      <c r="M565" s="8">
        <f t="shared" si="89"/>
        <v>4518</v>
      </c>
      <c r="N565" s="8">
        <f t="shared" si="89"/>
        <v>8936</v>
      </c>
      <c r="O565" s="8" t="str">
        <f t="shared" si="89"/>
        <v/>
      </c>
      <c r="P565" s="7"/>
      <c r="Q565" s="10" t="s">
        <v>49</v>
      </c>
    </row>
    <row r="566" spans="1:17" x14ac:dyDescent="0.3">
      <c r="B566" s="19">
        <f t="shared" si="89"/>
        <v>8892</v>
      </c>
      <c r="C566" s="19">
        <f t="shared" si="89"/>
        <v>20</v>
      </c>
      <c r="D566" s="19">
        <f t="shared" si="89"/>
        <v>162</v>
      </c>
      <c r="E566" s="19">
        <f t="shared" si="89"/>
        <v>2915.74</v>
      </c>
      <c r="F566" s="19">
        <f t="shared" si="89"/>
        <v>6741.44</v>
      </c>
      <c r="G566" s="19">
        <f t="shared" si="89"/>
        <v>8451</v>
      </c>
      <c r="H566" s="19">
        <f t="shared" si="89"/>
        <v>9730</v>
      </c>
      <c r="I566" s="19">
        <f t="shared" si="89"/>
        <v>6762</v>
      </c>
      <c r="J566" s="19">
        <f t="shared" si="89"/>
        <v>4857</v>
      </c>
      <c r="K566" s="19">
        <f t="shared" si="89"/>
        <v>10294.35</v>
      </c>
      <c r="L566" s="19">
        <f t="shared" si="89"/>
        <v>11646.59</v>
      </c>
      <c r="M566" s="19">
        <f t="shared" si="89"/>
        <v>13950.25</v>
      </c>
      <c r="N566" s="19">
        <f t="shared" si="89"/>
        <v>8767.93</v>
      </c>
      <c r="O566" s="19" t="str">
        <f t="shared" si="89"/>
        <v/>
      </c>
      <c r="P566" s="7"/>
      <c r="Q566" s="10" t="s">
        <v>55</v>
      </c>
    </row>
    <row r="567" spans="1:17" x14ac:dyDescent="0.3">
      <c r="B567" s="19">
        <f>SUM(B563:B566)</f>
        <v>28635</v>
      </c>
      <c r="C567" s="19">
        <f t="shared" ref="C567:M567" si="90">SUM(C563:C566)</f>
        <v>5574</v>
      </c>
      <c r="D567" s="19">
        <f t="shared" si="90"/>
        <v>166</v>
      </c>
      <c r="E567" s="19">
        <f t="shared" si="90"/>
        <v>3560.74</v>
      </c>
      <c r="F567" s="19">
        <f t="shared" si="90"/>
        <v>15795.439999999999</v>
      </c>
      <c r="G567" s="19">
        <f t="shared" si="90"/>
        <v>23877</v>
      </c>
      <c r="H567" s="19">
        <f t="shared" si="90"/>
        <v>32853</v>
      </c>
      <c r="I567" s="19">
        <f t="shared" si="90"/>
        <v>25524</v>
      </c>
      <c r="J567" s="19">
        <f t="shared" si="90"/>
        <v>20080</v>
      </c>
      <c r="K567" s="19">
        <f t="shared" si="90"/>
        <v>30717.35</v>
      </c>
      <c r="L567" s="19">
        <f t="shared" si="90"/>
        <v>40731.589999999997</v>
      </c>
      <c r="M567" s="19">
        <f t="shared" si="90"/>
        <v>41807.25</v>
      </c>
      <c r="N567" s="19">
        <f>IF(N564="",N563*4,IF(N565="",(N564+N563)*2,IF(N566="",((N565+N564+N563)/3)*4,SUM(N563:N566))))</f>
        <v>48903.93</v>
      </c>
      <c r="O567" s="19">
        <f>IF(O564="",O563*4,IF(O565="",(O564+O563)*2,IF(O566="",((O565+O564+O563)/3)*4,SUM(O563:O566))))</f>
        <v>27468</v>
      </c>
      <c r="P567" s="7">
        <f>RATE(M$348-C$348,,-C567,M567)</f>
        <v>0.22323095763641226</v>
      </c>
      <c r="Q567" s="10" t="s">
        <v>50</v>
      </c>
    </row>
    <row r="568" spans="1:17" x14ac:dyDescent="0.3">
      <c r="B568" s="11">
        <f t="shared" ref="B568:O568" si="91">+B567/(B$465+B$472)</f>
        <v>5.6202920118054592E-3</v>
      </c>
      <c r="C568" s="11">
        <f t="shared" si="91"/>
        <v>9.4381474545448391E-4</v>
      </c>
      <c r="D568" s="11">
        <f t="shared" si="91"/>
        <v>2.5414649187512037E-5</v>
      </c>
      <c r="E568" s="11">
        <f t="shared" si="91"/>
        <v>4.9258311614505863E-4</v>
      </c>
      <c r="F568" s="11">
        <f t="shared" si="91"/>
        <v>2.068135308126739E-3</v>
      </c>
      <c r="G568" s="11">
        <f t="shared" si="91"/>
        <v>3.1552127611355805E-3</v>
      </c>
      <c r="H568" s="11">
        <f t="shared" si="91"/>
        <v>4.5641261600990928E-3</v>
      </c>
      <c r="I568" s="11">
        <f t="shared" si="91"/>
        <v>3.5524987327416957E-3</v>
      </c>
      <c r="J568" s="11">
        <f t="shared" si="91"/>
        <v>2.7954021759588731E-3</v>
      </c>
      <c r="K568" s="11">
        <f t="shared" si="91"/>
        <v>4.1551134987087091E-3</v>
      </c>
      <c r="L568" s="11">
        <f t="shared" si="91"/>
        <v>5.0584276253214889E-3</v>
      </c>
      <c r="M568" s="11">
        <f t="shared" si="91"/>
        <v>5.1037549129603794E-3</v>
      </c>
      <c r="N568" s="11">
        <f t="shared" si="91"/>
        <v>5.6935479232257677E-3</v>
      </c>
      <c r="O568" s="11">
        <f t="shared" si="91"/>
        <v>2.8190638835919974E-3</v>
      </c>
      <c r="P568" s="7">
        <f>RATE(M$348-C$348,,-C568,M568)</f>
        <v>0.18385988638650863</v>
      </c>
      <c r="Q568" s="12" t="s">
        <v>51</v>
      </c>
    </row>
    <row r="569" spans="1:17" x14ac:dyDescent="0.3">
      <c r="B569" s="199" t="s">
        <v>65</v>
      </c>
      <c r="C569" s="199"/>
      <c r="D569" s="199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49"/>
      <c r="P569" s="7"/>
      <c r="Q569" s="3"/>
    </row>
    <row r="570" spans="1:17" x14ac:dyDescent="0.3">
      <c r="B570" s="17">
        <f t="shared" ref="B570:O573" si="92">IFERROR(B547-B563,"")</f>
        <v>321700</v>
      </c>
      <c r="C570" s="17">
        <f t="shared" si="92"/>
        <v>403935</v>
      </c>
      <c r="D570" s="17">
        <f t="shared" si="92"/>
        <v>507810</v>
      </c>
      <c r="E570" s="17">
        <f t="shared" si="92"/>
        <v>523897</v>
      </c>
      <c r="F570" s="17">
        <f t="shared" si="92"/>
        <v>482610</v>
      </c>
      <c r="G570" s="17">
        <f t="shared" si="92"/>
        <v>517437</v>
      </c>
      <c r="H570" s="17">
        <f t="shared" si="92"/>
        <v>447175</v>
      </c>
      <c r="I570" s="17">
        <f t="shared" si="92"/>
        <v>477848</v>
      </c>
      <c r="J570" s="17">
        <f t="shared" si="92"/>
        <v>548264</v>
      </c>
      <c r="K570" s="17">
        <f t="shared" si="92"/>
        <v>430723</v>
      </c>
      <c r="L570" s="17">
        <f t="shared" si="92"/>
        <v>349042</v>
      </c>
      <c r="M570" s="17">
        <f t="shared" si="92"/>
        <v>439428</v>
      </c>
      <c r="N570" s="17">
        <f t="shared" si="92"/>
        <v>425548</v>
      </c>
      <c r="O570" s="17">
        <f t="shared" si="92"/>
        <v>615882</v>
      </c>
      <c r="P570" s="7"/>
      <c r="Q570" s="10" t="s">
        <v>47</v>
      </c>
    </row>
    <row r="571" spans="1:17" x14ac:dyDescent="0.3">
      <c r="B571" s="8">
        <f t="shared" si="92"/>
        <v>254509</v>
      </c>
      <c r="C571" s="8">
        <f t="shared" si="92"/>
        <v>360502</v>
      </c>
      <c r="D571" s="8">
        <f t="shared" si="92"/>
        <v>476811</v>
      </c>
      <c r="E571" s="8">
        <f t="shared" si="92"/>
        <v>506546</v>
      </c>
      <c r="F571" s="8">
        <f t="shared" si="92"/>
        <v>420611</v>
      </c>
      <c r="G571" s="8">
        <f t="shared" si="92"/>
        <v>422218</v>
      </c>
      <c r="H571" s="8">
        <f t="shared" si="92"/>
        <v>403824</v>
      </c>
      <c r="I571" s="8">
        <f t="shared" si="92"/>
        <v>461403</v>
      </c>
      <c r="J571" s="8">
        <f t="shared" si="92"/>
        <v>449604</v>
      </c>
      <c r="K571" s="8">
        <f t="shared" si="92"/>
        <v>371328</v>
      </c>
      <c r="L571" s="8">
        <f t="shared" si="92"/>
        <v>346858</v>
      </c>
      <c r="M571" s="8">
        <f t="shared" si="92"/>
        <v>310546</v>
      </c>
      <c r="N571" s="8">
        <f t="shared" si="92"/>
        <v>561490</v>
      </c>
      <c r="O571" s="8" t="str">
        <f t="shared" si="92"/>
        <v/>
      </c>
      <c r="P571" s="7"/>
      <c r="Q571" s="10" t="s">
        <v>48</v>
      </c>
    </row>
    <row r="572" spans="1:17" x14ac:dyDescent="0.3">
      <c r="B572" s="8">
        <f t="shared" si="92"/>
        <v>189727</v>
      </c>
      <c r="C572" s="8">
        <f t="shared" si="92"/>
        <v>361109</v>
      </c>
      <c r="D572" s="8">
        <f t="shared" si="92"/>
        <v>368845</v>
      </c>
      <c r="E572" s="8">
        <f t="shared" si="92"/>
        <v>438061</v>
      </c>
      <c r="F572" s="8">
        <f t="shared" si="92"/>
        <v>371256</v>
      </c>
      <c r="G572" s="8">
        <f t="shared" si="92"/>
        <v>370829</v>
      </c>
      <c r="H572" s="8">
        <f t="shared" si="92"/>
        <v>341544</v>
      </c>
      <c r="I572" s="8">
        <f t="shared" si="92"/>
        <v>349556</v>
      </c>
      <c r="J572" s="8">
        <f t="shared" si="92"/>
        <v>396635</v>
      </c>
      <c r="K572" s="8">
        <f t="shared" si="92"/>
        <v>276191</v>
      </c>
      <c r="L572" s="8">
        <f t="shared" si="92"/>
        <v>319191</v>
      </c>
      <c r="M572" s="8">
        <f t="shared" si="92"/>
        <v>316207</v>
      </c>
      <c r="N572" s="8">
        <f t="shared" si="92"/>
        <v>514349</v>
      </c>
      <c r="O572" s="8" t="str">
        <f t="shared" si="92"/>
        <v/>
      </c>
      <c r="P572" s="7"/>
      <c r="Q572" s="10" t="s">
        <v>49</v>
      </c>
    </row>
    <row r="573" spans="1:17" x14ac:dyDescent="0.3">
      <c r="B573" s="8">
        <f t="shared" si="92"/>
        <v>198947</v>
      </c>
      <c r="C573" s="19">
        <f t="shared" si="92"/>
        <v>341277</v>
      </c>
      <c r="D573" s="19">
        <f t="shared" si="92"/>
        <v>379224</v>
      </c>
      <c r="E573" s="19">
        <f t="shared" si="92"/>
        <v>374872.94</v>
      </c>
      <c r="F573" s="19">
        <f t="shared" si="92"/>
        <v>373649.01</v>
      </c>
      <c r="G573" s="19">
        <f t="shared" si="92"/>
        <v>326171</v>
      </c>
      <c r="H573" s="19">
        <f t="shared" si="92"/>
        <v>481550</v>
      </c>
      <c r="I573" s="19">
        <f t="shared" si="92"/>
        <v>434836</v>
      </c>
      <c r="J573" s="19">
        <f t="shared" si="92"/>
        <v>376342</v>
      </c>
      <c r="K573" s="19">
        <f t="shared" si="92"/>
        <v>219269.88000000003</v>
      </c>
      <c r="L573" s="19">
        <f t="shared" si="92"/>
        <v>323132.02999999985</v>
      </c>
      <c r="M573" s="19">
        <f t="shared" si="92"/>
        <v>321786.55000000016</v>
      </c>
      <c r="N573" s="19">
        <f t="shared" si="92"/>
        <v>445104.83999999985</v>
      </c>
      <c r="O573" s="19" t="str">
        <f t="shared" si="92"/>
        <v/>
      </c>
      <c r="P573" s="7"/>
      <c r="Q573" s="10" t="s">
        <v>55</v>
      </c>
    </row>
    <row r="574" spans="1:17" x14ac:dyDescent="0.3">
      <c r="B574" s="26">
        <f t="shared" ref="B574:M574" si="93">B551-B567</f>
        <v>964883</v>
      </c>
      <c r="C574" s="19">
        <f t="shared" si="93"/>
        <v>1466823</v>
      </c>
      <c r="D574" s="19">
        <f t="shared" si="93"/>
        <v>1732690</v>
      </c>
      <c r="E574" s="19">
        <f t="shared" si="93"/>
        <v>1843376.9400000004</v>
      </c>
      <c r="F574" s="19">
        <f t="shared" si="93"/>
        <v>1648126.0099999998</v>
      </c>
      <c r="G574" s="19">
        <f t="shared" si="93"/>
        <v>1636655</v>
      </c>
      <c r="H574" s="19">
        <f t="shared" si="93"/>
        <v>1674093</v>
      </c>
      <c r="I574" s="19">
        <f t="shared" si="93"/>
        <v>1723643</v>
      </c>
      <c r="J574" s="19">
        <f t="shared" si="93"/>
        <v>1770845</v>
      </c>
      <c r="K574" s="19">
        <f t="shared" si="93"/>
        <v>1297511.8799999997</v>
      </c>
      <c r="L574" s="19">
        <f t="shared" si="93"/>
        <v>1338223.03</v>
      </c>
      <c r="M574" s="19">
        <f t="shared" si="93"/>
        <v>1387967.5499999998</v>
      </c>
      <c r="N574" s="19">
        <f>IFERROR(N551-N567,"")</f>
        <v>1946491.8400000005</v>
      </c>
      <c r="O574" s="19">
        <f>IFERROR(O551-O567,"")</f>
        <v>2463528</v>
      </c>
      <c r="P574" s="7">
        <f>RATE(M$348-C$348,,-C574,M574)</f>
        <v>-5.5105961177725803E-3</v>
      </c>
      <c r="Q574" s="10" t="s">
        <v>50</v>
      </c>
    </row>
    <row r="575" spans="1:17" x14ac:dyDescent="0.3">
      <c r="B575" s="11">
        <f t="shared" ref="B575:O575" si="94">+B574/(B$465+B$472)</f>
        <v>0.18938097493371353</v>
      </c>
      <c r="C575" s="11">
        <f t="shared" si="94"/>
        <v>0.24836906644631906</v>
      </c>
      <c r="D575" s="11">
        <f t="shared" si="94"/>
        <v>0.26527535241391709</v>
      </c>
      <c r="E575" s="11">
        <f t="shared" si="94"/>
        <v>0.25500776729981495</v>
      </c>
      <c r="F575" s="11">
        <f t="shared" si="94"/>
        <v>0.21579313988866675</v>
      </c>
      <c r="G575" s="11">
        <f t="shared" si="94"/>
        <v>0.2162748562037255</v>
      </c>
      <c r="H575" s="11">
        <f t="shared" si="94"/>
        <v>0.23257454892213103</v>
      </c>
      <c r="I575" s="11">
        <f t="shared" si="94"/>
        <v>0.2399012526719595</v>
      </c>
      <c r="J575" s="11">
        <f t="shared" si="94"/>
        <v>0.2465250979226041</v>
      </c>
      <c r="K575" s="11">
        <f t="shared" si="94"/>
        <v>0.17551348431172981</v>
      </c>
      <c r="L575" s="11">
        <f t="shared" si="94"/>
        <v>0.16619298052920176</v>
      </c>
      <c r="M575" s="11">
        <f t="shared" si="94"/>
        <v>0.16944061621709347</v>
      </c>
      <c r="N575" s="11">
        <f t="shared" si="94"/>
        <v>0.22661664559899189</v>
      </c>
      <c r="O575" s="11">
        <f t="shared" si="94"/>
        <v>0.25283394535523612</v>
      </c>
      <c r="P575" s="7">
        <f>RATE(M$348-C$348,,-C575,M575)</f>
        <v>-3.7519361859536665E-2</v>
      </c>
      <c r="Q575" s="12" t="s">
        <v>66</v>
      </c>
    </row>
    <row r="576" spans="1:17" x14ac:dyDescent="0.3">
      <c r="B576" s="203" t="s">
        <v>1048</v>
      </c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3"/>
      <c r="N576" s="203"/>
      <c r="O576" s="151"/>
      <c r="P576" s="7"/>
      <c r="Q576" s="3"/>
    </row>
    <row r="577" spans="1:17" x14ac:dyDescent="0.3">
      <c r="B577" s="17">
        <f t="shared" ref="B577:O580" si="95">IFERROR(VLOOKUP($B$576,$130:$216,MATCH($Q577&amp;"/"&amp;B$348,$128:$128,0),FALSE),"")</f>
        <v>101322</v>
      </c>
      <c r="C577" s="17">
        <f t="shared" si="95"/>
        <v>106948</v>
      </c>
      <c r="D577" s="17">
        <f t="shared" si="95"/>
        <v>144302</v>
      </c>
      <c r="E577" s="17">
        <f t="shared" si="95"/>
        <v>152871</v>
      </c>
      <c r="F577" s="17">
        <f t="shared" si="95"/>
        <v>108942</v>
      </c>
      <c r="G577" s="17">
        <f t="shared" si="95"/>
        <v>104731</v>
      </c>
      <c r="H577" s="17">
        <f t="shared" si="95"/>
        <v>91781</v>
      </c>
      <c r="I577" s="17">
        <f t="shared" si="95"/>
        <v>92475</v>
      </c>
      <c r="J577" s="17">
        <f t="shared" si="95"/>
        <v>109258</v>
      </c>
      <c r="K577" s="17">
        <f t="shared" si="95"/>
        <v>84377</v>
      </c>
      <c r="L577" s="17">
        <f t="shared" si="95"/>
        <v>67648</v>
      </c>
      <c r="M577" s="17">
        <f t="shared" si="95"/>
        <v>89299</v>
      </c>
      <c r="N577" s="17">
        <f t="shared" si="95"/>
        <v>64696</v>
      </c>
      <c r="O577" s="17">
        <f t="shared" si="95"/>
        <v>120822</v>
      </c>
      <c r="P577" s="7"/>
      <c r="Q577" s="10" t="s">
        <v>47</v>
      </c>
    </row>
    <row r="578" spans="1:17" x14ac:dyDescent="0.3">
      <c r="B578" s="8">
        <f t="shared" si="95"/>
        <v>82191</v>
      </c>
      <c r="C578" s="8">
        <f t="shared" si="95"/>
        <v>112608</v>
      </c>
      <c r="D578" s="8">
        <f t="shared" si="95"/>
        <v>140540</v>
      </c>
      <c r="E578" s="8">
        <f t="shared" si="95"/>
        <v>150284</v>
      </c>
      <c r="F578" s="8">
        <f t="shared" si="95"/>
        <v>98046</v>
      </c>
      <c r="G578" s="8">
        <f t="shared" si="95"/>
        <v>86655</v>
      </c>
      <c r="H578" s="8">
        <f t="shared" si="95"/>
        <v>83116</v>
      </c>
      <c r="I578" s="8">
        <f t="shared" si="95"/>
        <v>93661</v>
      </c>
      <c r="J578" s="8">
        <f t="shared" si="95"/>
        <v>90463</v>
      </c>
      <c r="K578" s="8">
        <f t="shared" si="95"/>
        <v>79411</v>
      </c>
      <c r="L578" s="8">
        <f t="shared" si="95"/>
        <v>72479</v>
      </c>
      <c r="M578" s="8">
        <f t="shared" si="95"/>
        <v>66524</v>
      </c>
      <c r="N578" s="8">
        <f t="shared" si="95"/>
        <v>114021</v>
      </c>
      <c r="O578" s="8" t="str">
        <f t="shared" si="95"/>
        <v/>
      </c>
      <c r="P578" s="7"/>
      <c r="Q578" s="10" t="s">
        <v>48</v>
      </c>
    </row>
    <row r="579" spans="1:17" x14ac:dyDescent="0.3">
      <c r="B579" s="8">
        <f t="shared" si="95"/>
        <v>40606</v>
      </c>
      <c r="C579" s="8">
        <f t="shared" si="95"/>
        <v>112514</v>
      </c>
      <c r="D579" s="8">
        <f t="shared" si="95"/>
        <v>112309</v>
      </c>
      <c r="E579" s="8">
        <f t="shared" si="95"/>
        <v>141019</v>
      </c>
      <c r="F579" s="8">
        <f t="shared" si="95"/>
        <v>102797</v>
      </c>
      <c r="G579" s="8">
        <f t="shared" si="95"/>
        <v>75777</v>
      </c>
      <c r="H579" s="8">
        <f t="shared" si="95"/>
        <v>69439</v>
      </c>
      <c r="I579" s="8">
        <f t="shared" si="95"/>
        <v>73895</v>
      </c>
      <c r="J579" s="8">
        <f t="shared" si="95"/>
        <v>79546</v>
      </c>
      <c r="K579" s="8">
        <f t="shared" si="95"/>
        <v>61292</v>
      </c>
      <c r="L579" s="8">
        <f t="shared" si="95"/>
        <v>60821</v>
      </c>
      <c r="M579" s="8">
        <f t="shared" si="95"/>
        <v>58659</v>
      </c>
      <c r="N579" s="8">
        <f t="shared" si="95"/>
        <v>98873</v>
      </c>
      <c r="O579" s="8" t="str">
        <f t="shared" si="95"/>
        <v/>
      </c>
      <c r="P579" s="7"/>
      <c r="Q579" s="10" t="s">
        <v>49</v>
      </c>
    </row>
    <row r="580" spans="1:17" x14ac:dyDescent="0.3">
      <c r="B580" s="19">
        <f t="shared" si="95"/>
        <v>66866</v>
      </c>
      <c r="C580" s="19">
        <f t="shared" si="95"/>
        <v>103187</v>
      </c>
      <c r="D580" s="19">
        <f t="shared" si="95"/>
        <v>119171</v>
      </c>
      <c r="E580" s="19">
        <f t="shared" si="95"/>
        <v>110605.36</v>
      </c>
      <c r="F580" s="19">
        <f t="shared" si="95"/>
        <v>78607.77</v>
      </c>
      <c r="G580" s="19">
        <f t="shared" si="95"/>
        <v>67784</v>
      </c>
      <c r="H580" s="19">
        <f t="shared" si="95"/>
        <v>97380</v>
      </c>
      <c r="I580" s="19">
        <f t="shared" si="95"/>
        <v>88029</v>
      </c>
      <c r="J580" s="19">
        <f t="shared" si="95"/>
        <v>68068</v>
      </c>
      <c r="K580" s="19">
        <f t="shared" si="95"/>
        <v>30117.83</v>
      </c>
      <c r="L580" s="19">
        <f t="shared" si="95"/>
        <v>726.83</v>
      </c>
      <c r="M580" s="19">
        <f t="shared" si="95"/>
        <v>60636.71</v>
      </c>
      <c r="N580" s="19">
        <f t="shared" si="95"/>
        <v>82416.61</v>
      </c>
      <c r="O580" s="19" t="str">
        <f t="shared" si="95"/>
        <v/>
      </c>
      <c r="P580" s="7"/>
      <c r="Q580" s="10" t="s">
        <v>55</v>
      </c>
    </row>
    <row r="581" spans="1:17" x14ac:dyDescent="0.3">
      <c r="B581" s="19">
        <f>SUM(B577:B580)</f>
        <v>290985</v>
      </c>
      <c r="C581" s="19">
        <f t="shared" ref="C581:M581" si="96">SUM(C577:C580)</f>
        <v>435257</v>
      </c>
      <c r="D581" s="19">
        <f t="shared" si="96"/>
        <v>516322</v>
      </c>
      <c r="E581" s="19">
        <f t="shared" si="96"/>
        <v>554779.36</v>
      </c>
      <c r="F581" s="19">
        <f t="shared" si="96"/>
        <v>388392.77</v>
      </c>
      <c r="G581" s="19">
        <f t="shared" si="96"/>
        <v>334947</v>
      </c>
      <c r="H581" s="19">
        <f t="shared" si="96"/>
        <v>341716</v>
      </c>
      <c r="I581" s="19">
        <f t="shared" si="96"/>
        <v>348060</v>
      </c>
      <c r="J581" s="19">
        <f t="shared" si="96"/>
        <v>347335</v>
      </c>
      <c r="K581" s="19">
        <f t="shared" si="96"/>
        <v>255197.83000000002</v>
      </c>
      <c r="L581" s="19">
        <f t="shared" si="96"/>
        <v>201674.83</v>
      </c>
      <c r="M581" s="19">
        <f t="shared" si="96"/>
        <v>275118.71000000002</v>
      </c>
      <c r="N581" s="19">
        <f>IF(N578="",N577*4,IF(N579="",(N578+N577)*2,IF(N580="",((N579+N578+N577)/3)*4,SUM(N577:N580))))</f>
        <v>360006.61</v>
      </c>
      <c r="O581" s="19">
        <f>IF(O578="",O577*4,IF(O579="",(O578+O577)*2,IF(O580="",((O579+O578+O577)/3)*4,SUM(O577:O580))))</f>
        <v>483288</v>
      </c>
      <c r="P581" s="7">
        <f>RATE(M$348-C$348,,-C581,M581)</f>
        <v>-4.4837120312889771E-2</v>
      </c>
      <c r="Q581" s="10" t="s">
        <v>50</v>
      </c>
    </row>
    <row r="582" spans="1:17" x14ac:dyDescent="0.3">
      <c r="B582" s="11">
        <f t="shared" ref="B582:M582" si="97">+B581/B$574</f>
        <v>0.3015754241705989</v>
      </c>
      <c r="C582" s="11">
        <f t="shared" si="97"/>
        <v>0.29673450716275923</v>
      </c>
      <c r="D582" s="11">
        <f t="shared" si="97"/>
        <v>0.29798867656649486</v>
      </c>
      <c r="E582" s="11">
        <f t="shared" si="97"/>
        <v>0.30095817516302437</v>
      </c>
      <c r="F582" s="11">
        <f t="shared" si="97"/>
        <v>0.23565720560407882</v>
      </c>
      <c r="G582" s="11">
        <f t="shared" si="97"/>
        <v>0.20465339365962895</v>
      </c>
      <c r="H582" s="11">
        <f t="shared" si="97"/>
        <v>0.20412008173978388</v>
      </c>
      <c r="I582" s="11">
        <f t="shared" si="97"/>
        <v>0.20193276682004335</v>
      </c>
      <c r="J582" s="11">
        <f t="shared" si="97"/>
        <v>0.19614082542515013</v>
      </c>
      <c r="K582" s="11">
        <f t="shared" si="97"/>
        <v>0.19668246120413177</v>
      </c>
      <c r="L582" s="11">
        <f t="shared" si="97"/>
        <v>0.1507034518752827</v>
      </c>
      <c r="M582" s="11">
        <f t="shared" si="97"/>
        <v>0.19821696119624702</v>
      </c>
      <c r="N582" s="11">
        <f>+N581/N$574</f>
        <v>0.1849515125632378</v>
      </c>
      <c r="O582" s="11">
        <f>+O581/O$574</f>
        <v>0.19617718978635518</v>
      </c>
      <c r="P582" s="7">
        <f>RATE(M$348-C$348,,-C582,M582)</f>
        <v>-3.9544437611647228E-2</v>
      </c>
      <c r="Q582" s="12" t="s">
        <v>67</v>
      </c>
    </row>
    <row r="583" spans="1:17" x14ac:dyDescent="0.3">
      <c r="B583" s="199" t="s">
        <v>1064</v>
      </c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49"/>
      <c r="P583" s="7"/>
      <c r="Q583" s="3"/>
    </row>
    <row r="584" spans="1:17" x14ac:dyDescent="0.3">
      <c r="B584" s="17">
        <f t="shared" ref="B584:O587" si="98">IFERROR(VLOOKUP($B$583,$130:$216,MATCH($Q584&amp;"/"&amp;B$348,$128:$128,0),FALSE),"")</f>
        <v>218839</v>
      </c>
      <c r="C584" s="17">
        <f t="shared" si="98"/>
        <v>288775</v>
      </c>
      <c r="D584" s="17">
        <f t="shared" si="98"/>
        <v>357506</v>
      </c>
      <c r="E584" s="17">
        <f t="shared" si="98"/>
        <v>363793</v>
      </c>
      <c r="F584" s="17">
        <f t="shared" si="98"/>
        <v>372570</v>
      </c>
      <c r="G584" s="17">
        <f t="shared" si="98"/>
        <v>410629</v>
      </c>
      <c r="H584" s="17">
        <f t="shared" si="98"/>
        <v>354817</v>
      </c>
      <c r="I584" s="17">
        <f t="shared" si="98"/>
        <v>383854</v>
      </c>
      <c r="J584" s="17">
        <f t="shared" si="98"/>
        <v>439175</v>
      </c>
      <c r="K584" s="17">
        <f t="shared" si="98"/>
        <v>346224</v>
      </c>
      <c r="L584" s="17">
        <f t="shared" si="98"/>
        <v>278766</v>
      </c>
      <c r="M584" s="17">
        <f t="shared" si="98"/>
        <v>306090</v>
      </c>
      <c r="N584" s="17">
        <f t="shared" si="98"/>
        <v>367268</v>
      </c>
      <c r="O584" s="17">
        <f t="shared" si="98"/>
        <v>493133</v>
      </c>
      <c r="P584" s="7"/>
      <c r="Q584" s="10" t="s">
        <v>47</v>
      </c>
    </row>
    <row r="585" spans="1:17" x14ac:dyDescent="0.3">
      <c r="B585" s="8">
        <f t="shared" si="98"/>
        <v>166186</v>
      </c>
      <c r="C585" s="8">
        <f t="shared" si="98"/>
        <v>235468</v>
      </c>
      <c r="D585" s="8">
        <f t="shared" si="98"/>
        <v>320315</v>
      </c>
      <c r="E585" s="8">
        <f t="shared" si="98"/>
        <v>336975</v>
      </c>
      <c r="F585" s="8">
        <f t="shared" si="98"/>
        <v>321777</v>
      </c>
      <c r="G585" s="8">
        <f t="shared" si="98"/>
        <v>333937</v>
      </c>
      <c r="H585" s="8">
        <f t="shared" si="98"/>
        <v>320020</v>
      </c>
      <c r="I585" s="8">
        <f t="shared" si="98"/>
        <v>366904</v>
      </c>
      <c r="J585" s="8">
        <f t="shared" si="98"/>
        <v>358946</v>
      </c>
      <c r="K585" s="8">
        <f t="shared" si="98"/>
        <v>321037</v>
      </c>
      <c r="L585" s="8">
        <f t="shared" si="98"/>
        <v>247056</v>
      </c>
      <c r="M585" s="8">
        <f t="shared" si="98"/>
        <v>207389</v>
      </c>
      <c r="N585" s="8">
        <f t="shared" si="98"/>
        <v>443532</v>
      </c>
      <c r="O585" s="8" t="str">
        <f t="shared" si="98"/>
        <v/>
      </c>
      <c r="P585" s="7"/>
      <c r="Q585" s="10" t="s">
        <v>48</v>
      </c>
    </row>
    <row r="586" spans="1:17" x14ac:dyDescent="0.3">
      <c r="B586" s="8">
        <f t="shared" si="98"/>
        <v>148337</v>
      </c>
      <c r="C586" s="8">
        <f t="shared" si="98"/>
        <v>239615</v>
      </c>
      <c r="D586" s="8">
        <f t="shared" si="98"/>
        <v>250478</v>
      </c>
      <c r="E586" s="8">
        <f t="shared" si="98"/>
        <v>289329</v>
      </c>
      <c r="F586" s="8">
        <f t="shared" si="98"/>
        <v>266756</v>
      </c>
      <c r="G586" s="8">
        <f t="shared" si="98"/>
        <v>294841</v>
      </c>
      <c r="H586" s="8">
        <f t="shared" si="98"/>
        <v>271698</v>
      </c>
      <c r="I586" s="8">
        <f t="shared" si="98"/>
        <v>275127</v>
      </c>
      <c r="J586" s="8">
        <f t="shared" si="98"/>
        <v>316444</v>
      </c>
      <c r="K586" s="8">
        <f t="shared" si="98"/>
        <v>241582</v>
      </c>
      <c r="L586" s="8">
        <f t="shared" si="98"/>
        <v>227270</v>
      </c>
      <c r="M586" s="8">
        <f t="shared" si="98"/>
        <v>221099</v>
      </c>
      <c r="N586" s="8">
        <f t="shared" si="98"/>
        <v>413021</v>
      </c>
      <c r="O586" s="8" t="str">
        <f t="shared" si="98"/>
        <v/>
      </c>
      <c r="P586" s="7"/>
      <c r="Q586" s="10" t="s">
        <v>49</v>
      </c>
    </row>
    <row r="587" spans="1:17" x14ac:dyDescent="0.3">
      <c r="B587" s="8">
        <f t="shared" si="98"/>
        <v>130962</v>
      </c>
      <c r="C587" s="19">
        <f t="shared" si="98"/>
        <v>230504</v>
      </c>
      <c r="D587" s="19">
        <f t="shared" si="98"/>
        <v>246756</v>
      </c>
      <c r="E587" s="19">
        <f t="shared" si="98"/>
        <v>253110.02</v>
      </c>
      <c r="F587" s="19">
        <f t="shared" si="98"/>
        <v>294150.76</v>
      </c>
      <c r="G587" s="19">
        <f t="shared" si="98"/>
        <v>258725</v>
      </c>
      <c r="H587" s="19">
        <f t="shared" si="98"/>
        <v>280127</v>
      </c>
      <c r="I587" s="19">
        <f t="shared" si="98"/>
        <v>346554</v>
      </c>
      <c r="J587" s="19">
        <f t="shared" si="98"/>
        <v>307158</v>
      </c>
      <c r="K587" s="19">
        <f t="shared" si="98"/>
        <v>208024.12</v>
      </c>
      <c r="L587" s="19">
        <f t="shared" si="98"/>
        <v>225661.54</v>
      </c>
      <c r="M587" s="19">
        <f t="shared" si="98"/>
        <v>238212.73</v>
      </c>
      <c r="N587" s="19">
        <f t="shared" si="98"/>
        <v>361523.69</v>
      </c>
      <c r="O587" s="19" t="str">
        <f t="shared" si="98"/>
        <v/>
      </c>
      <c r="P587" s="7"/>
      <c r="Q587" s="10" t="s">
        <v>55</v>
      </c>
    </row>
    <row r="588" spans="1:17" x14ac:dyDescent="0.3">
      <c r="B588" s="27">
        <f>SUM(B584:B587)</f>
        <v>664324</v>
      </c>
      <c r="C588" s="19">
        <f t="shared" ref="C588:M588" si="99">SUM(C584:C587)</f>
        <v>994362</v>
      </c>
      <c r="D588" s="19">
        <f t="shared" si="99"/>
        <v>1175055</v>
      </c>
      <c r="E588" s="19">
        <f t="shared" si="99"/>
        <v>1243207.02</v>
      </c>
      <c r="F588" s="19">
        <f t="shared" si="99"/>
        <v>1255253.76</v>
      </c>
      <c r="G588" s="19">
        <f t="shared" si="99"/>
        <v>1298132</v>
      </c>
      <c r="H588" s="19">
        <f t="shared" si="99"/>
        <v>1226662</v>
      </c>
      <c r="I588" s="19">
        <f t="shared" si="99"/>
        <v>1372439</v>
      </c>
      <c r="J588" s="19">
        <f t="shared" si="99"/>
        <v>1421723</v>
      </c>
      <c r="K588" s="19">
        <f t="shared" si="99"/>
        <v>1116867.1200000001</v>
      </c>
      <c r="L588" s="19">
        <f t="shared" si="99"/>
        <v>978753.54</v>
      </c>
      <c r="M588" s="19">
        <f t="shared" si="99"/>
        <v>972790.73</v>
      </c>
      <c r="N588" s="19">
        <f>IF(N585="",N584*4,IF(N586="",(N585+N584)*2,IF(N587="",((N586+N585+N584)/3)*4,SUM(N584:N587))))</f>
        <v>1585344.69</v>
      </c>
      <c r="O588" s="19">
        <f>IF(O585="",O584*4,IF(O586="",(O585+O584)*2,IF(O587="",((O586+O585+O584)/3)*4,SUM(O584:O587))))</f>
        <v>1972532</v>
      </c>
      <c r="P588" s="7">
        <f>RATE(M$348-C$348,,-C588,M588)</f>
        <v>-2.1908309684749629E-3</v>
      </c>
      <c r="Q588" s="10" t="s">
        <v>50</v>
      </c>
    </row>
    <row r="589" spans="1:17" x14ac:dyDescent="0.3">
      <c r="B589" s="11">
        <f t="shared" ref="B589:O589" si="100">+B588/(B$465+B$472)</f>
        <v>0.13038920448579186</v>
      </c>
      <c r="C589" s="11">
        <f t="shared" si="100"/>
        <v>0.16836984533900456</v>
      </c>
      <c r="D589" s="11">
        <f t="shared" si="100"/>
        <v>0.17990126868091541</v>
      </c>
      <c r="E589" s="11">
        <f t="shared" si="100"/>
        <v>0.1719818880134501</v>
      </c>
      <c r="F589" s="11">
        <f t="shared" si="100"/>
        <v>0.16435342236207715</v>
      </c>
      <c r="G589" s="11">
        <f t="shared" si="100"/>
        <v>0.17154092440584887</v>
      </c>
      <c r="H589" s="11">
        <f t="shared" si="100"/>
        <v>0.17041488216599621</v>
      </c>
      <c r="I589" s="11">
        <f t="shared" si="100"/>
        <v>0.19101973860935903</v>
      </c>
      <c r="J589" s="11">
        <f t="shared" si="100"/>
        <v>0.19792268763997892</v>
      </c>
      <c r="K589" s="11">
        <f t="shared" si="100"/>
        <v>0.15107779956851486</v>
      </c>
      <c r="L589" s="11">
        <f t="shared" si="100"/>
        <v>0.12155071641242589</v>
      </c>
      <c r="M589" s="11">
        <f t="shared" si="100"/>
        <v>0.11875656656488562</v>
      </c>
      <c r="N589" s="11">
        <f t="shared" si="100"/>
        <v>0.1845707690025423</v>
      </c>
      <c r="O589" s="11">
        <f t="shared" si="100"/>
        <v>0.20244261396641508</v>
      </c>
      <c r="P589" s="7">
        <f>RATE(M$348-C$348,,-C589,M589)</f>
        <v>-3.4306447107136546E-2</v>
      </c>
      <c r="Q589" s="12" t="s">
        <v>68</v>
      </c>
    </row>
    <row r="590" spans="1:17" s="98" customFormat="1" x14ac:dyDescent="0.3">
      <c r="A590" s="97"/>
      <c r="B590" s="20"/>
      <c r="C590" s="11">
        <f t="shared" ref="C590:M590" si="101">C588/B588-1</f>
        <v>0.49680276491591457</v>
      </c>
      <c r="D590" s="11">
        <f t="shared" si="101"/>
        <v>0.18171752339691172</v>
      </c>
      <c r="E590" s="11">
        <f t="shared" si="101"/>
        <v>5.7999004301926282E-2</v>
      </c>
      <c r="F590" s="11">
        <f t="shared" si="101"/>
        <v>9.6900514606168553E-3</v>
      </c>
      <c r="G590" s="11">
        <f t="shared" si="101"/>
        <v>3.4159021359951858E-2</v>
      </c>
      <c r="H590" s="11">
        <f t="shared" si="101"/>
        <v>-5.5056034363223483E-2</v>
      </c>
      <c r="I590" s="11">
        <f t="shared" si="101"/>
        <v>0.11884039776238287</v>
      </c>
      <c r="J590" s="11">
        <f t="shared" si="101"/>
        <v>3.5909792712098598E-2</v>
      </c>
      <c r="K590" s="11">
        <f t="shared" si="101"/>
        <v>-0.21442705787273608</v>
      </c>
      <c r="L590" s="11">
        <f t="shared" si="101"/>
        <v>-0.12366160443509167</v>
      </c>
      <c r="M590" s="11">
        <f t="shared" si="101"/>
        <v>-6.0922487187122787E-3</v>
      </c>
      <c r="N590" s="11">
        <f>N588/M588-1</f>
        <v>0.62968729153083114</v>
      </c>
      <c r="O590" s="11">
        <f>O588/N588-1</f>
        <v>0.2442291020005245</v>
      </c>
      <c r="P590" s="18"/>
      <c r="Q590" s="15" t="s">
        <v>56</v>
      </c>
    </row>
    <row r="591" spans="1:17" x14ac:dyDescent="0.3">
      <c r="B591" s="195" t="s">
        <v>44</v>
      </c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44"/>
    </row>
    <row r="592" spans="1:17" x14ac:dyDescent="0.3">
      <c r="B592" s="204" t="s">
        <v>1073</v>
      </c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152"/>
    </row>
    <row r="593" spans="2:17" x14ac:dyDescent="0.3">
      <c r="B593" s="8">
        <f t="shared" ref="B593:O595" si="102">IFERROR(VLOOKUP($B$592,$221:$343,MATCH($Q593&amp;"/"&amp;B$348,$219:$219,0),FALSE),"")</f>
        <v>82163</v>
      </c>
      <c r="C593" s="8">
        <f t="shared" si="102"/>
        <v>81946</v>
      </c>
      <c r="D593" s="8">
        <f t="shared" si="102"/>
        <v>82562</v>
      </c>
      <c r="E593" s="8">
        <f t="shared" si="102"/>
        <v>87905</v>
      </c>
      <c r="F593" s="8">
        <f t="shared" si="102"/>
        <v>42781</v>
      </c>
      <c r="G593" s="8">
        <f t="shared" si="102"/>
        <v>51450</v>
      </c>
      <c r="H593" s="8">
        <f t="shared" si="102"/>
        <v>70685</v>
      </c>
      <c r="I593" s="8">
        <f t="shared" si="102"/>
        <v>69485</v>
      </c>
      <c r="J593" s="8">
        <f t="shared" si="102"/>
        <v>76580</v>
      </c>
      <c r="K593" s="8">
        <f t="shared" si="102"/>
        <v>99713</v>
      </c>
      <c r="L593" s="8">
        <f t="shared" si="102"/>
        <v>131275</v>
      </c>
      <c r="M593" s="8">
        <f t="shared" si="102"/>
        <v>132916</v>
      </c>
      <c r="N593" s="9">
        <f t="shared" si="102"/>
        <v>181309</v>
      </c>
      <c r="O593" s="9">
        <f t="shared" si="102"/>
        <v>170619</v>
      </c>
      <c r="P593" s="7"/>
      <c r="Q593" s="10" t="s">
        <v>47</v>
      </c>
    </row>
    <row r="594" spans="2:17" x14ac:dyDescent="0.3">
      <c r="B594" s="8">
        <f t="shared" si="102"/>
        <v>163546</v>
      </c>
      <c r="C594" s="8">
        <f t="shared" si="102"/>
        <v>163907</v>
      </c>
      <c r="D594" s="8">
        <f t="shared" si="102"/>
        <v>166694</v>
      </c>
      <c r="E594" s="8">
        <f t="shared" si="102"/>
        <v>123784</v>
      </c>
      <c r="F594" s="8">
        <f t="shared" si="102"/>
        <v>89429</v>
      </c>
      <c r="G594" s="8">
        <f t="shared" si="102"/>
        <v>105709</v>
      </c>
      <c r="H594" s="8">
        <f t="shared" si="102"/>
        <v>146577</v>
      </c>
      <c r="I594" s="8">
        <f t="shared" si="102"/>
        <v>141668</v>
      </c>
      <c r="J594" s="8">
        <f t="shared" si="102"/>
        <v>155906</v>
      </c>
      <c r="K594" s="8">
        <f t="shared" si="102"/>
        <v>214663</v>
      </c>
      <c r="L594" s="8">
        <f t="shared" si="102"/>
        <v>260635</v>
      </c>
      <c r="M594" s="8">
        <f t="shared" si="102"/>
        <v>270169</v>
      </c>
      <c r="N594" s="9">
        <f t="shared" si="102"/>
        <v>363165</v>
      </c>
      <c r="O594" s="9" t="str">
        <f t="shared" si="102"/>
        <v/>
      </c>
      <c r="P594" s="7"/>
      <c r="Q594" s="10" t="s">
        <v>48</v>
      </c>
    </row>
    <row r="595" spans="2:17" x14ac:dyDescent="0.3">
      <c r="B595" s="8">
        <f t="shared" si="102"/>
        <v>245919</v>
      </c>
      <c r="C595" s="8">
        <f t="shared" si="102"/>
        <v>247946</v>
      </c>
      <c r="D595" s="8">
        <f t="shared" si="102"/>
        <v>252839</v>
      </c>
      <c r="E595" s="8">
        <f t="shared" si="102"/>
        <v>159203</v>
      </c>
      <c r="F595" s="8">
        <f t="shared" si="102"/>
        <v>134710</v>
      </c>
      <c r="G595" s="8">
        <f t="shared" si="102"/>
        <v>163346</v>
      </c>
      <c r="H595" s="8">
        <f t="shared" si="102"/>
        <v>214924</v>
      </c>
      <c r="I595" s="8">
        <f t="shared" si="102"/>
        <v>215873</v>
      </c>
      <c r="J595" s="8">
        <f t="shared" si="102"/>
        <v>242525</v>
      </c>
      <c r="K595" s="8">
        <f t="shared" si="102"/>
        <v>332609</v>
      </c>
      <c r="L595" s="8">
        <f t="shared" si="102"/>
        <v>391886</v>
      </c>
      <c r="M595" s="8">
        <f t="shared" si="102"/>
        <v>409472</v>
      </c>
      <c r="N595" s="9">
        <f t="shared" si="102"/>
        <v>545114</v>
      </c>
      <c r="O595" s="9" t="str">
        <f t="shared" si="102"/>
        <v/>
      </c>
      <c r="P595" s="7"/>
      <c r="Q595" s="10" t="s">
        <v>49</v>
      </c>
    </row>
    <row r="596" spans="2:17" x14ac:dyDescent="0.3">
      <c r="B596" s="8">
        <f t="shared" ref="B596:M596" si="103">IFERROR(VLOOKUP($B$592,$221:$343,MATCH($Q596&amp;"/"&amp;B$348,$219:$219,0),FALSE),"")</f>
        <v>328296</v>
      </c>
      <c r="C596" s="8">
        <f t="shared" si="103"/>
        <v>331921</v>
      </c>
      <c r="D596" s="8">
        <f t="shared" si="103"/>
        <v>339363</v>
      </c>
      <c r="E596" s="8">
        <f t="shared" si="103"/>
        <v>195615.07</v>
      </c>
      <c r="F596" s="8">
        <f t="shared" si="103"/>
        <v>183001.09</v>
      </c>
      <c r="G596" s="8">
        <f t="shared" si="103"/>
        <v>232315</v>
      </c>
      <c r="H596" s="8">
        <f t="shared" si="103"/>
        <v>285054</v>
      </c>
      <c r="I596" s="8">
        <f t="shared" si="103"/>
        <v>291319</v>
      </c>
      <c r="J596" s="8">
        <f t="shared" si="103"/>
        <v>337308</v>
      </c>
      <c r="K596" s="8">
        <f t="shared" si="103"/>
        <v>452129.39</v>
      </c>
      <c r="L596" s="8">
        <f t="shared" si="103"/>
        <v>521880.9</v>
      </c>
      <c r="M596" s="8">
        <f t="shared" si="103"/>
        <v>533932.65</v>
      </c>
      <c r="N596" s="9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>722481.05</v>
      </c>
      <c r="O596" s="9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>682476</v>
      </c>
      <c r="P596" s="7">
        <f>RATE(M$348-C$348,,-C596,M596)</f>
        <v>4.8685286845776977E-2</v>
      </c>
      <c r="Q596" s="10" t="s">
        <v>50</v>
      </c>
    </row>
    <row r="597" spans="2:17" x14ac:dyDescent="0.3">
      <c r="B597" s="11">
        <f t="shared" ref="B597:O597" si="104">B596/(B$465+B472)</f>
        <v>6.4435808846086434E-2</v>
      </c>
      <c r="C597" s="11">
        <f t="shared" si="104"/>
        <v>5.6202356319698193E-2</v>
      </c>
      <c r="D597" s="11">
        <f t="shared" si="104"/>
        <v>5.1956575856756913E-2</v>
      </c>
      <c r="E597" s="11">
        <f t="shared" si="104"/>
        <v>2.706085834560619E-2</v>
      </c>
      <c r="F597" s="11">
        <f t="shared" si="104"/>
        <v>2.3960777012522545E-2</v>
      </c>
      <c r="G597" s="11">
        <f t="shared" si="104"/>
        <v>3.0699135260008059E-2</v>
      </c>
      <c r="H597" s="11">
        <f t="shared" si="104"/>
        <v>3.9601327685169906E-2</v>
      </c>
      <c r="I597" s="11">
        <f t="shared" si="104"/>
        <v>4.0546559251041295E-2</v>
      </c>
      <c r="J597" s="11">
        <f t="shared" si="104"/>
        <v>4.695774487890117E-2</v>
      </c>
      <c r="K597" s="11">
        <f t="shared" si="104"/>
        <v>6.1159212352365502E-2</v>
      </c>
      <c r="L597" s="11">
        <f t="shared" si="104"/>
        <v>6.4812023338338673E-2</v>
      </c>
      <c r="M597" s="11">
        <f t="shared" si="104"/>
        <v>6.5181550702987048E-2</v>
      </c>
      <c r="N597" s="11">
        <f t="shared" si="104"/>
        <v>8.4113495209842487E-2</v>
      </c>
      <c r="O597" s="11">
        <f t="shared" si="104"/>
        <v>7.0043084426180721E-2</v>
      </c>
      <c r="P597" s="7">
        <f>RATE(M$348-C$348,,-C597,M597)</f>
        <v>1.493216534736168E-2</v>
      </c>
      <c r="Q597" s="12" t="s">
        <v>51</v>
      </c>
    </row>
    <row r="598" spans="2:17" x14ac:dyDescent="0.3">
      <c r="B598" s="205" t="s">
        <v>1104</v>
      </c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144"/>
    </row>
    <row r="599" spans="2:17" x14ac:dyDescent="0.3">
      <c r="B599" s="8">
        <f t="shared" ref="B599:O602" si="105">IFERROR(VLOOKUP($B$598,$221:$343,MATCH($Q599&amp;"/"&amp;B$348,$219:$219,0),FALSE),"")</f>
        <v>605072</v>
      </c>
      <c r="C599" s="8">
        <f t="shared" si="105"/>
        <v>750375</v>
      </c>
      <c r="D599" s="8">
        <f t="shared" si="105"/>
        <v>861395</v>
      </c>
      <c r="E599" s="8">
        <f t="shared" si="105"/>
        <v>821661</v>
      </c>
      <c r="F599" s="8">
        <f t="shared" si="105"/>
        <v>646072</v>
      </c>
      <c r="G599" s="8">
        <f t="shared" si="105"/>
        <v>770252</v>
      </c>
      <c r="H599" s="8">
        <f t="shared" si="105"/>
        <v>644149</v>
      </c>
      <c r="I599" s="8">
        <f t="shared" si="105"/>
        <v>790277</v>
      </c>
      <c r="J599" s="8">
        <f t="shared" si="105"/>
        <v>887181</v>
      </c>
      <c r="K599" s="8">
        <f t="shared" si="105"/>
        <v>675532</v>
      </c>
      <c r="L599" s="8">
        <f t="shared" si="105"/>
        <v>782930</v>
      </c>
      <c r="M599" s="8">
        <f t="shared" si="105"/>
        <v>671556</v>
      </c>
      <c r="N599" s="9">
        <f t="shared" si="105"/>
        <v>836802</v>
      </c>
      <c r="O599" s="9">
        <f t="shared" si="105"/>
        <v>1075272</v>
      </c>
      <c r="P599" s="7"/>
      <c r="Q599" s="10" t="s">
        <v>47</v>
      </c>
    </row>
    <row r="600" spans="2:17" x14ac:dyDescent="0.3">
      <c r="B600" s="8">
        <f t="shared" si="105"/>
        <v>850476</v>
      </c>
      <c r="C600" s="8">
        <f t="shared" si="105"/>
        <v>1243253</v>
      </c>
      <c r="D600" s="8">
        <f t="shared" si="105"/>
        <v>1274306</v>
      </c>
      <c r="E600" s="8">
        <f t="shared" si="105"/>
        <v>1161875</v>
      </c>
      <c r="F600" s="8">
        <f t="shared" si="105"/>
        <v>798615</v>
      </c>
      <c r="G600" s="8">
        <f t="shared" si="105"/>
        <v>1103484</v>
      </c>
      <c r="H600" s="8">
        <f t="shared" si="105"/>
        <v>1008571</v>
      </c>
      <c r="I600" s="8">
        <f t="shared" si="105"/>
        <v>1341197</v>
      </c>
      <c r="J600" s="8">
        <f t="shared" si="105"/>
        <v>1262137</v>
      </c>
      <c r="K600" s="8">
        <f t="shared" si="105"/>
        <v>921285</v>
      </c>
      <c r="L600" s="8">
        <f t="shared" si="105"/>
        <v>1072010</v>
      </c>
      <c r="M600" s="8">
        <f t="shared" si="105"/>
        <v>956591</v>
      </c>
      <c r="N600" s="9">
        <f t="shared" si="105"/>
        <v>1719493</v>
      </c>
      <c r="O600" s="9" t="str">
        <f t="shared" si="105"/>
        <v/>
      </c>
      <c r="P600" s="7"/>
      <c r="Q600" s="10" t="s">
        <v>48</v>
      </c>
    </row>
    <row r="601" spans="2:17" x14ac:dyDescent="0.3">
      <c r="B601" s="8">
        <f t="shared" si="105"/>
        <v>782828</v>
      </c>
      <c r="C601" s="8">
        <f t="shared" si="105"/>
        <v>1464214</v>
      </c>
      <c r="D601" s="8">
        <f t="shared" si="105"/>
        <v>1205084</v>
      </c>
      <c r="E601" s="8">
        <f t="shared" si="105"/>
        <v>1205302</v>
      </c>
      <c r="F601" s="8">
        <f t="shared" si="105"/>
        <v>786536</v>
      </c>
      <c r="G601" s="8">
        <f t="shared" si="105"/>
        <v>1105526</v>
      </c>
      <c r="H601" s="8">
        <f t="shared" si="105"/>
        <v>1080800</v>
      </c>
      <c r="I601" s="8">
        <f t="shared" si="105"/>
        <v>1310009</v>
      </c>
      <c r="J601" s="8">
        <f t="shared" si="105"/>
        <v>1291332</v>
      </c>
      <c r="K601" s="8">
        <f t="shared" si="105"/>
        <v>1102002</v>
      </c>
      <c r="L601" s="8">
        <f t="shared" si="105"/>
        <v>1193478</v>
      </c>
      <c r="M601" s="8">
        <f t="shared" si="105"/>
        <v>1079571</v>
      </c>
      <c r="N601" s="9">
        <f t="shared" si="105"/>
        <v>2110751</v>
      </c>
      <c r="O601" s="9" t="str">
        <f t="shared" si="105"/>
        <v/>
      </c>
      <c r="P601" s="7"/>
      <c r="Q601" s="10" t="s">
        <v>49</v>
      </c>
    </row>
    <row r="602" spans="2:17" x14ac:dyDescent="0.3">
      <c r="B602" s="8">
        <f t="shared" si="105"/>
        <v>972939</v>
      </c>
      <c r="C602" s="8">
        <f t="shared" si="105"/>
        <v>1892607</v>
      </c>
      <c r="D602" s="8">
        <f t="shared" si="105"/>
        <v>1545931</v>
      </c>
      <c r="E602" s="8">
        <f t="shared" si="105"/>
        <v>1460664.01</v>
      </c>
      <c r="F602" s="8">
        <f t="shared" si="105"/>
        <v>1145931.75</v>
      </c>
      <c r="G602" s="8">
        <f t="shared" si="105"/>
        <v>1484604</v>
      </c>
      <c r="H602" s="8">
        <f t="shared" si="105"/>
        <v>1418534</v>
      </c>
      <c r="I602" s="8">
        <f t="shared" si="105"/>
        <v>1907794</v>
      </c>
      <c r="J602" s="8">
        <f t="shared" si="105"/>
        <v>1794376</v>
      </c>
      <c r="K602" s="8">
        <f t="shared" si="105"/>
        <v>1465603.91</v>
      </c>
      <c r="L602" s="8">
        <f t="shared" si="105"/>
        <v>1547033.87</v>
      </c>
      <c r="M602" s="8">
        <f t="shared" si="105"/>
        <v>1467983.26</v>
      </c>
      <c r="N602" s="9">
        <f t="shared" si="105"/>
        <v>2574040.66</v>
      </c>
      <c r="O602" s="9" t="str">
        <f t="shared" si="105"/>
        <v/>
      </c>
      <c r="P602" s="7"/>
      <c r="Q602" s="10" t="s">
        <v>50</v>
      </c>
    </row>
    <row r="603" spans="2:17" x14ac:dyDescent="0.3">
      <c r="B603" s="139">
        <f t="shared" ref="B603:M603" si="106">B602/B$588</f>
        <v>1.4645549460805269</v>
      </c>
      <c r="C603" s="139">
        <f t="shared" si="106"/>
        <v>1.9033380197553809</v>
      </c>
      <c r="D603" s="139">
        <f t="shared" si="106"/>
        <v>1.315624375029254</v>
      </c>
      <c r="E603" s="139">
        <f t="shared" si="106"/>
        <v>1.174916153546173</v>
      </c>
      <c r="F603" s="139">
        <f t="shared" si="106"/>
        <v>0.91290843852959258</v>
      </c>
      <c r="G603" s="139">
        <f t="shared" si="106"/>
        <v>1.1436464088397791</v>
      </c>
      <c r="H603" s="139">
        <f t="shared" si="106"/>
        <v>1.1564179863727742</v>
      </c>
      <c r="I603" s="139">
        <f t="shared" si="106"/>
        <v>1.3900756244904144</v>
      </c>
      <c r="J603" s="139">
        <f t="shared" si="106"/>
        <v>1.2621136466104861</v>
      </c>
      <c r="K603" s="139">
        <f t="shared" si="106"/>
        <v>1.312245551646287</v>
      </c>
      <c r="L603" s="139">
        <f t="shared" si="106"/>
        <v>1.5806163725343971</v>
      </c>
      <c r="M603" s="139">
        <f t="shared" si="106"/>
        <v>1.5090432245381287</v>
      </c>
      <c r="N603" s="139">
        <f>IFERROR(N602/N$588,IFERROR(N601/N$588,IFERROR(N600/N$588,N599/N$588)))</f>
        <v>1.6236473217695013</v>
      </c>
      <c r="O603" s="139">
        <f>IFERROR(O602/O$588,IFERROR(O601/O$588,IFERROR(O600/O$588,O599/O$588)))</f>
        <v>0.54512271537293189</v>
      </c>
      <c r="P603" s="7">
        <f>RATE(M$348-C$348,,-C603,M603)</f>
        <v>-2.2945980562751163E-2</v>
      </c>
      <c r="Q603" s="12" t="s">
        <v>69</v>
      </c>
    </row>
    <row r="604" spans="2:17" x14ac:dyDescent="0.3">
      <c r="B604" s="207" t="s">
        <v>70</v>
      </c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149"/>
    </row>
    <row r="605" spans="2:17" x14ac:dyDescent="0.3">
      <c r="B605" s="8">
        <f>IFERROR(B599+B611,"")</f>
        <v>582720</v>
      </c>
      <c r="C605" s="8">
        <f t="shared" ref="C605:O608" si="107">IFERROR(C599+C611,"")</f>
        <v>733100</v>
      </c>
      <c r="D605" s="8">
        <f t="shared" si="107"/>
        <v>798776</v>
      </c>
      <c r="E605" s="8">
        <f t="shared" si="107"/>
        <v>681011</v>
      </c>
      <c r="F605" s="8">
        <f t="shared" si="107"/>
        <v>646072</v>
      </c>
      <c r="G605" s="8">
        <f t="shared" si="107"/>
        <v>649034</v>
      </c>
      <c r="H605" s="8">
        <f t="shared" si="107"/>
        <v>556273</v>
      </c>
      <c r="I605" s="8">
        <f t="shared" si="107"/>
        <v>739512</v>
      </c>
      <c r="J605" s="8">
        <f t="shared" si="107"/>
        <v>701404</v>
      </c>
      <c r="K605" s="8">
        <f t="shared" si="107"/>
        <v>671848</v>
      </c>
      <c r="L605" s="8">
        <f t="shared" si="107"/>
        <v>780174</v>
      </c>
      <c r="M605" s="8">
        <f t="shared" si="107"/>
        <v>671374</v>
      </c>
      <c r="N605" s="9">
        <f t="shared" si="107"/>
        <v>834407</v>
      </c>
      <c r="O605" s="9">
        <f t="shared" si="107"/>
        <v>1010583</v>
      </c>
      <c r="P605" s="7"/>
      <c r="Q605" s="10" t="s">
        <v>47</v>
      </c>
    </row>
    <row r="606" spans="2:17" x14ac:dyDescent="0.3">
      <c r="B606" s="8">
        <f t="shared" ref="B606:N608" si="108">IFERROR(B600+B612,"")</f>
        <v>800886</v>
      </c>
      <c r="C606" s="8">
        <f t="shared" si="108"/>
        <v>1196943</v>
      </c>
      <c r="D606" s="8">
        <f t="shared" si="108"/>
        <v>1046871</v>
      </c>
      <c r="E606" s="8">
        <f t="shared" si="108"/>
        <v>787807</v>
      </c>
      <c r="F606" s="8">
        <f t="shared" si="108"/>
        <v>669531</v>
      </c>
      <c r="G606" s="8">
        <f t="shared" si="108"/>
        <v>872794</v>
      </c>
      <c r="H606" s="8">
        <f t="shared" si="108"/>
        <v>813443</v>
      </c>
      <c r="I606" s="8">
        <f t="shared" si="108"/>
        <v>1195512</v>
      </c>
      <c r="J606" s="8">
        <f t="shared" si="108"/>
        <v>761238</v>
      </c>
      <c r="K606" s="8">
        <f t="shared" si="108"/>
        <v>916369</v>
      </c>
      <c r="L606" s="8">
        <f t="shared" si="108"/>
        <v>1069166</v>
      </c>
      <c r="M606" s="8">
        <f t="shared" si="108"/>
        <v>954353</v>
      </c>
      <c r="N606" s="9">
        <f t="shared" si="108"/>
        <v>1717080</v>
      </c>
      <c r="O606" s="9" t="str">
        <f t="shared" si="107"/>
        <v/>
      </c>
      <c r="P606" s="7"/>
      <c r="Q606" s="10" t="s">
        <v>48</v>
      </c>
    </row>
    <row r="607" spans="2:17" x14ac:dyDescent="0.3">
      <c r="B607" s="8">
        <f t="shared" si="108"/>
        <v>702597</v>
      </c>
      <c r="C607" s="8">
        <f t="shared" si="108"/>
        <v>1377608</v>
      </c>
      <c r="D607" s="8">
        <f t="shared" si="108"/>
        <v>839530</v>
      </c>
      <c r="E607" s="8">
        <f t="shared" si="108"/>
        <v>679678</v>
      </c>
      <c r="F607" s="8">
        <f t="shared" si="108"/>
        <v>580696</v>
      </c>
      <c r="G607" s="8">
        <f t="shared" si="108"/>
        <v>1094349</v>
      </c>
      <c r="H607" s="8">
        <f t="shared" si="108"/>
        <v>1075935</v>
      </c>
      <c r="I607" s="8">
        <f t="shared" si="108"/>
        <v>1044322</v>
      </c>
      <c r="J607" s="8">
        <f t="shared" si="108"/>
        <v>543002</v>
      </c>
      <c r="K607" s="8">
        <f t="shared" si="108"/>
        <v>208022</v>
      </c>
      <c r="L607" s="8">
        <f t="shared" si="108"/>
        <v>259124</v>
      </c>
      <c r="M607" s="8">
        <f t="shared" si="108"/>
        <v>1076119</v>
      </c>
      <c r="N607" s="9">
        <f t="shared" si="108"/>
        <v>2108338</v>
      </c>
      <c r="O607" s="9" t="str">
        <f t="shared" si="107"/>
        <v/>
      </c>
      <c r="P607" s="7"/>
      <c r="Q607" s="10" t="s">
        <v>49</v>
      </c>
    </row>
    <row r="608" spans="2:17" x14ac:dyDescent="0.3">
      <c r="B608" s="8">
        <f t="shared" si="108"/>
        <v>855162</v>
      </c>
      <c r="C608" s="19">
        <f t="shared" si="108"/>
        <v>1669761</v>
      </c>
      <c r="D608" s="19">
        <f t="shared" si="108"/>
        <v>1122640</v>
      </c>
      <c r="E608" s="19">
        <f t="shared" si="108"/>
        <v>854170.7</v>
      </c>
      <c r="F608" s="19">
        <f t="shared" si="108"/>
        <v>773720.82000000007</v>
      </c>
      <c r="G608" s="19">
        <f t="shared" si="108"/>
        <v>987139</v>
      </c>
      <c r="H608" s="19">
        <f t="shared" si="108"/>
        <v>1066795</v>
      </c>
      <c r="I608" s="19">
        <f t="shared" si="108"/>
        <v>1527404</v>
      </c>
      <c r="J608" s="19">
        <f t="shared" si="108"/>
        <v>685503</v>
      </c>
      <c r="K608" s="19">
        <f t="shared" si="108"/>
        <v>215360.12999999989</v>
      </c>
      <c r="L608" s="19">
        <f t="shared" si="108"/>
        <v>1537231.77</v>
      </c>
      <c r="M608" s="19">
        <f t="shared" si="108"/>
        <v>1463755.3800000001</v>
      </c>
      <c r="N608" s="19">
        <f t="shared" si="108"/>
        <v>2571627.56</v>
      </c>
      <c r="O608" s="19" t="str">
        <f t="shared" si="107"/>
        <v/>
      </c>
      <c r="P608" s="7">
        <f>RATE(M$348-C$348,,-C608,M608)</f>
        <v>-1.3081206576349052E-2</v>
      </c>
      <c r="Q608" s="10" t="s">
        <v>50</v>
      </c>
    </row>
    <row r="609" spans="2:17" x14ac:dyDescent="0.3">
      <c r="B609" s="209" t="s">
        <v>45</v>
      </c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153"/>
      <c r="P609" s="7"/>
      <c r="Q609" s="10"/>
    </row>
    <row r="610" spans="2:17" x14ac:dyDescent="0.3">
      <c r="B610" s="201" t="s">
        <v>1117</v>
      </c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147"/>
    </row>
    <row r="611" spans="2:17" x14ac:dyDescent="0.3">
      <c r="B611" s="8">
        <f t="shared" ref="B611:O614" si="109">IFERROR(VLOOKUP($B$610,$221:$343,MATCH($Q611&amp;"/"&amp;B$348,$219:$219,0),FALSE),"")</f>
        <v>-22352</v>
      </c>
      <c r="C611" s="8">
        <f t="shared" si="109"/>
        <v>-17275</v>
      </c>
      <c r="D611" s="8">
        <f t="shared" si="109"/>
        <v>-62619</v>
      </c>
      <c r="E611" s="8">
        <f t="shared" si="109"/>
        <v>-140650</v>
      </c>
      <c r="F611" s="8">
        <f t="shared" si="109"/>
        <v>0</v>
      </c>
      <c r="G611" s="8">
        <f t="shared" si="109"/>
        <v>-121218</v>
      </c>
      <c r="H611" s="8">
        <f t="shared" si="109"/>
        <v>-87876</v>
      </c>
      <c r="I611" s="8">
        <f t="shared" si="109"/>
        <v>-50765</v>
      </c>
      <c r="J611" s="8">
        <f t="shared" si="109"/>
        <v>-185777</v>
      </c>
      <c r="K611" s="8">
        <f t="shared" si="109"/>
        <v>-3684</v>
      </c>
      <c r="L611" s="8">
        <f t="shared" si="109"/>
        <v>-2756</v>
      </c>
      <c r="M611" s="8">
        <f t="shared" si="109"/>
        <v>-182</v>
      </c>
      <c r="N611" s="9">
        <f t="shared" si="109"/>
        <v>-2395</v>
      </c>
      <c r="O611" s="9">
        <f t="shared" si="109"/>
        <v>-64689</v>
      </c>
      <c r="P611" s="7"/>
      <c r="Q611" s="10" t="s">
        <v>47</v>
      </c>
    </row>
    <row r="612" spans="2:17" x14ac:dyDescent="0.3">
      <c r="B612" s="8">
        <f t="shared" si="109"/>
        <v>-49590</v>
      </c>
      <c r="C612" s="8">
        <f t="shared" si="109"/>
        <v>-46310</v>
      </c>
      <c r="D612" s="8">
        <f t="shared" si="109"/>
        <v>-227435</v>
      </c>
      <c r="E612" s="8">
        <f t="shared" si="109"/>
        <v>-374068</v>
      </c>
      <c r="F612" s="8">
        <f t="shared" si="109"/>
        <v>-129084</v>
      </c>
      <c r="G612" s="8">
        <f t="shared" si="109"/>
        <v>-230690</v>
      </c>
      <c r="H612" s="8">
        <f t="shared" si="109"/>
        <v>-195128</v>
      </c>
      <c r="I612" s="8">
        <f t="shared" si="109"/>
        <v>-145685</v>
      </c>
      <c r="J612" s="8">
        <f t="shared" si="109"/>
        <v>-500899</v>
      </c>
      <c r="K612" s="8">
        <f t="shared" si="109"/>
        <v>-4916</v>
      </c>
      <c r="L612" s="8">
        <f t="shared" si="109"/>
        <v>-2844</v>
      </c>
      <c r="M612" s="8">
        <f t="shared" si="109"/>
        <v>-2238</v>
      </c>
      <c r="N612" s="9">
        <f t="shared" si="109"/>
        <v>-2413</v>
      </c>
      <c r="O612" s="9" t="str">
        <f t="shared" si="109"/>
        <v/>
      </c>
      <c r="P612" s="7"/>
      <c r="Q612" s="10" t="s">
        <v>48</v>
      </c>
    </row>
    <row r="613" spans="2:17" x14ac:dyDescent="0.3">
      <c r="B613" s="8">
        <f t="shared" si="109"/>
        <v>-80231</v>
      </c>
      <c r="C613" s="8">
        <f t="shared" si="109"/>
        <v>-86606</v>
      </c>
      <c r="D613" s="8">
        <f t="shared" si="109"/>
        <v>-365554</v>
      </c>
      <c r="E613" s="8">
        <f t="shared" si="109"/>
        <v>-525624</v>
      </c>
      <c r="F613" s="8">
        <f t="shared" si="109"/>
        <v>-205840</v>
      </c>
      <c r="G613" s="8">
        <f t="shared" si="109"/>
        <v>-11177</v>
      </c>
      <c r="H613" s="8">
        <f t="shared" si="109"/>
        <v>-4865</v>
      </c>
      <c r="I613" s="8">
        <f t="shared" si="109"/>
        <v>-265687</v>
      </c>
      <c r="J613" s="8">
        <f t="shared" si="109"/>
        <v>-748330</v>
      </c>
      <c r="K613" s="8">
        <f t="shared" si="109"/>
        <v>-893980</v>
      </c>
      <c r="L613" s="8">
        <f t="shared" si="109"/>
        <v>-934354</v>
      </c>
      <c r="M613" s="8">
        <f t="shared" si="109"/>
        <v>-3452</v>
      </c>
      <c r="N613" s="9">
        <f t="shared" si="109"/>
        <v>-2413</v>
      </c>
      <c r="O613" s="9" t="str">
        <f t="shared" si="109"/>
        <v/>
      </c>
      <c r="P613" s="7"/>
      <c r="Q613" s="10" t="s">
        <v>49</v>
      </c>
    </row>
    <row r="614" spans="2:17" x14ac:dyDescent="0.3">
      <c r="B614" s="8">
        <f t="shared" si="109"/>
        <v>-117777</v>
      </c>
      <c r="C614" s="8">
        <f t="shared" si="109"/>
        <v>-222846</v>
      </c>
      <c r="D614" s="8">
        <f t="shared" si="109"/>
        <v>-423291</v>
      </c>
      <c r="E614" s="8">
        <f t="shared" si="109"/>
        <v>-606493.31000000006</v>
      </c>
      <c r="F614" s="8">
        <f t="shared" si="109"/>
        <v>-372210.93</v>
      </c>
      <c r="G614" s="8">
        <f t="shared" si="109"/>
        <v>-497465</v>
      </c>
      <c r="H614" s="8">
        <f t="shared" si="109"/>
        <v>-351739</v>
      </c>
      <c r="I614" s="8">
        <f t="shared" si="109"/>
        <v>-380390</v>
      </c>
      <c r="J614" s="8">
        <f t="shared" si="109"/>
        <v>-1108873</v>
      </c>
      <c r="K614" s="8">
        <f t="shared" si="109"/>
        <v>-1250243.78</v>
      </c>
      <c r="L614" s="8">
        <f t="shared" si="109"/>
        <v>-9802.1</v>
      </c>
      <c r="M614" s="8">
        <f t="shared" si="109"/>
        <v>-4227.88</v>
      </c>
      <c r="N614" s="9">
        <f t="shared" si="109"/>
        <v>-2413.1</v>
      </c>
      <c r="O614" s="9" t="str">
        <f t="shared" si="109"/>
        <v/>
      </c>
      <c r="P614" s="7"/>
      <c r="Q614" s="10" t="s">
        <v>50</v>
      </c>
    </row>
    <row r="615" spans="2:17" x14ac:dyDescent="0.3">
      <c r="B615" s="219" t="s">
        <v>1119</v>
      </c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151"/>
    </row>
    <row r="616" spans="2:17" x14ac:dyDescent="0.3">
      <c r="B616" s="8">
        <f t="shared" ref="B616:O619" si="110">IFERROR(VLOOKUP($B$615,$221:$343,MATCH($Q616&amp;"/"&amp;B$348,$219:$219,0),FALSE),"")</f>
        <v>-22351</v>
      </c>
      <c r="C616" s="8">
        <f t="shared" si="110"/>
        <v>-16267</v>
      </c>
      <c r="D616" s="8">
        <f t="shared" si="110"/>
        <v>-62051</v>
      </c>
      <c r="E616" s="8">
        <f t="shared" si="110"/>
        <v>-139233</v>
      </c>
      <c r="F616" s="8">
        <f t="shared" si="110"/>
        <v>-69507</v>
      </c>
      <c r="G616" s="8">
        <f t="shared" si="110"/>
        <v>-120317</v>
      </c>
      <c r="H616" s="8">
        <f t="shared" si="110"/>
        <v>-86557</v>
      </c>
      <c r="I616" s="8">
        <f t="shared" si="110"/>
        <v>-50314</v>
      </c>
      <c r="J616" s="8">
        <f t="shared" si="110"/>
        <v>-185712</v>
      </c>
      <c r="K616" s="8">
        <f t="shared" si="110"/>
        <v>-219359</v>
      </c>
      <c r="L616" s="8">
        <f t="shared" si="110"/>
        <v>-238959</v>
      </c>
      <c r="M616" s="8">
        <f t="shared" si="110"/>
        <v>-317783</v>
      </c>
      <c r="N616" s="9">
        <f t="shared" si="110"/>
        <v>-123189</v>
      </c>
      <c r="O616" s="9">
        <f t="shared" si="110"/>
        <v>-60021</v>
      </c>
      <c r="P616" s="7"/>
      <c r="Q616" s="10" t="s">
        <v>47</v>
      </c>
    </row>
    <row r="617" spans="2:17" x14ac:dyDescent="0.3">
      <c r="B617" s="8">
        <f t="shared" si="110"/>
        <v>-48414</v>
      </c>
      <c r="C617" s="8">
        <f t="shared" si="110"/>
        <v>-44802</v>
      </c>
      <c r="D617" s="8">
        <f t="shared" si="110"/>
        <v>-224594</v>
      </c>
      <c r="E617" s="8">
        <f t="shared" si="110"/>
        <v>-368329</v>
      </c>
      <c r="F617" s="8">
        <f t="shared" si="110"/>
        <v>-124663</v>
      </c>
      <c r="G617" s="8">
        <f t="shared" si="110"/>
        <v>-229668</v>
      </c>
      <c r="H617" s="8">
        <f t="shared" si="110"/>
        <v>-193134</v>
      </c>
      <c r="I617" s="8">
        <f t="shared" si="110"/>
        <v>-151647</v>
      </c>
      <c r="J617" s="8">
        <f t="shared" si="110"/>
        <v>-501305</v>
      </c>
      <c r="K617" s="8">
        <f t="shared" si="110"/>
        <v>-479780</v>
      </c>
      <c r="L617" s="8">
        <f t="shared" si="110"/>
        <v>-415972</v>
      </c>
      <c r="M617" s="8">
        <f t="shared" si="110"/>
        <v>-620365</v>
      </c>
      <c r="N617" s="9">
        <f t="shared" si="110"/>
        <v>-262494</v>
      </c>
      <c r="O617" s="9" t="str">
        <f t="shared" si="110"/>
        <v/>
      </c>
      <c r="P617" s="7"/>
      <c r="Q617" s="10" t="s">
        <v>48</v>
      </c>
    </row>
    <row r="618" spans="2:17" x14ac:dyDescent="0.3">
      <c r="B618" s="8">
        <f t="shared" si="110"/>
        <v>-79054</v>
      </c>
      <c r="C618" s="8">
        <f t="shared" si="110"/>
        <v>-55066</v>
      </c>
      <c r="D618" s="8">
        <f t="shared" si="110"/>
        <v>-360206</v>
      </c>
      <c r="E618" s="8">
        <f t="shared" si="110"/>
        <v>-519101</v>
      </c>
      <c r="F618" s="8">
        <f t="shared" si="110"/>
        <v>-201393</v>
      </c>
      <c r="G618" s="8">
        <f t="shared" si="110"/>
        <v>-326266</v>
      </c>
      <c r="H618" s="8">
        <f t="shared" si="110"/>
        <v>-281318</v>
      </c>
      <c r="I618" s="8">
        <f t="shared" si="110"/>
        <v>-264345</v>
      </c>
      <c r="J618" s="8">
        <f t="shared" si="110"/>
        <v>-747399</v>
      </c>
      <c r="K618" s="8">
        <f t="shared" si="110"/>
        <v>-891110</v>
      </c>
      <c r="L618" s="8">
        <f t="shared" si="110"/>
        <v>-909164</v>
      </c>
      <c r="M618" s="8">
        <f t="shared" si="110"/>
        <v>-951841</v>
      </c>
      <c r="N618" s="9">
        <f t="shared" si="110"/>
        <v>-555813</v>
      </c>
      <c r="O618" s="9" t="str">
        <f t="shared" si="110"/>
        <v/>
      </c>
      <c r="P618" s="7"/>
      <c r="Q618" s="10" t="s">
        <v>49</v>
      </c>
    </row>
    <row r="619" spans="2:17" x14ac:dyDescent="0.3">
      <c r="B619" s="8">
        <f t="shared" si="110"/>
        <v>-116573</v>
      </c>
      <c r="C619" s="8">
        <f t="shared" si="110"/>
        <v>-191164</v>
      </c>
      <c r="D619" s="8">
        <f t="shared" si="110"/>
        <v>-412266</v>
      </c>
      <c r="E619" s="8">
        <f t="shared" si="110"/>
        <v>-598715.07999999996</v>
      </c>
      <c r="F619" s="8">
        <f t="shared" si="110"/>
        <v>-364070.67</v>
      </c>
      <c r="G619" s="8">
        <f t="shared" si="110"/>
        <v>-490849</v>
      </c>
      <c r="H619" s="8">
        <f t="shared" si="110"/>
        <v>-344856</v>
      </c>
      <c r="I619" s="8">
        <f t="shared" si="110"/>
        <v>-385934</v>
      </c>
      <c r="J619" s="8">
        <f t="shared" si="110"/>
        <v>-1106264</v>
      </c>
      <c r="K619" s="8">
        <f t="shared" si="110"/>
        <v>-1245211.43</v>
      </c>
      <c r="L619" s="8">
        <f t="shared" si="110"/>
        <v>-1274402.5</v>
      </c>
      <c r="M619" s="8">
        <f t="shared" si="110"/>
        <v>-3073221.1</v>
      </c>
      <c r="N619" s="9">
        <f t="shared" si="110"/>
        <v>-589718.97</v>
      </c>
      <c r="O619" s="9" t="str">
        <f t="shared" si="110"/>
        <v/>
      </c>
      <c r="P619" s="7"/>
      <c r="Q619" s="10" t="s">
        <v>50</v>
      </c>
    </row>
    <row r="620" spans="2:17" x14ac:dyDescent="0.3">
      <c r="B620" s="207" t="s">
        <v>1144</v>
      </c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149"/>
    </row>
    <row r="621" spans="2:17" x14ac:dyDescent="0.3">
      <c r="B621" s="8">
        <f t="shared" ref="B621:O624" si="111">IFERROR(VLOOKUP($B$620,$221:$343,MATCH($Q621&amp;"/"&amp;B$348,$219:$219,0),FALSE),"")</f>
        <v>-554370</v>
      </c>
      <c r="C621" s="8">
        <f t="shared" si="111"/>
        <v>-671758</v>
      </c>
      <c r="D621" s="8">
        <f t="shared" si="111"/>
        <v>-2090</v>
      </c>
      <c r="E621" s="8">
        <f t="shared" si="111"/>
        <v>939</v>
      </c>
      <c r="F621" s="8">
        <f t="shared" si="111"/>
        <v>-401677</v>
      </c>
      <c r="G621" s="8">
        <f t="shared" si="111"/>
        <v>-674991</v>
      </c>
      <c r="H621" s="8">
        <f t="shared" si="111"/>
        <v>-530331</v>
      </c>
      <c r="I621" s="8">
        <f t="shared" si="111"/>
        <v>-527694</v>
      </c>
      <c r="J621" s="8">
        <f t="shared" si="111"/>
        <v>-684048</v>
      </c>
      <c r="K621" s="8">
        <f t="shared" si="111"/>
        <v>-425571</v>
      </c>
      <c r="L621" s="8">
        <f t="shared" si="111"/>
        <v>-455364</v>
      </c>
      <c r="M621" s="8">
        <f t="shared" si="111"/>
        <v>-306540</v>
      </c>
      <c r="N621" s="8">
        <f t="shared" si="111"/>
        <v>-735840</v>
      </c>
      <c r="O621" s="8">
        <f t="shared" si="111"/>
        <v>-1006872</v>
      </c>
      <c r="P621" s="7"/>
      <c r="Q621" s="10" t="s">
        <v>47</v>
      </c>
    </row>
    <row r="622" spans="2:17" x14ac:dyDescent="0.3">
      <c r="B622" s="8">
        <f t="shared" si="111"/>
        <v>-785796</v>
      </c>
      <c r="C622" s="8">
        <f t="shared" si="111"/>
        <v>-1150279</v>
      </c>
      <c r="D622" s="8">
        <f t="shared" si="111"/>
        <v>-552883</v>
      </c>
      <c r="E622" s="8">
        <f t="shared" si="111"/>
        <v>-594182</v>
      </c>
      <c r="F622" s="8">
        <f t="shared" si="111"/>
        <v>-706222</v>
      </c>
      <c r="G622" s="8">
        <f t="shared" si="111"/>
        <v>-901077</v>
      </c>
      <c r="H622" s="8">
        <f t="shared" si="111"/>
        <v>-753550</v>
      </c>
      <c r="I622" s="8">
        <f t="shared" si="111"/>
        <v>-1297321</v>
      </c>
      <c r="J622" s="8">
        <f t="shared" si="111"/>
        <v>-808599</v>
      </c>
      <c r="K622" s="8">
        <f t="shared" si="111"/>
        <v>-419915</v>
      </c>
      <c r="L622" s="8">
        <f t="shared" si="111"/>
        <v>-653566</v>
      </c>
      <c r="M622" s="8">
        <f t="shared" si="111"/>
        <v>-297872</v>
      </c>
      <c r="N622" s="8">
        <f t="shared" si="111"/>
        <v>-1489092</v>
      </c>
      <c r="O622" s="8" t="str">
        <f t="shared" si="111"/>
        <v/>
      </c>
      <c r="P622" s="7"/>
      <c r="Q622" s="10" t="s">
        <v>48</v>
      </c>
    </row>
    <row r="623" spans="2:17" x14ac:dyDescent="0.3">
      <c r="B623" s="8">
        <f t="shared" si="111"/>
        <v>-688198</v>
      </c>
      <c r="C623" s="8">
        <f t="shared" si="111"/>
        <v>-1353283</v>
      </c>
      <c r="D623" s="8">
        <f t="shared" si="111"/>
        <v>-879293</v>
      </c>
      <c r="E623" s="8">
        <f t="shared" si="111"/>
        <v>-728597</v>
      </c>
      <c r="F623" s="8">
        <f t="shared" si="111"/>
        <v>-582706</v>
      </c>
      <c r="G623" s="8">
        <f t="shared" si="111"/>
        <v>-884384</v>
      </c>
      <c r="H623" s="8">
        <f t="shared" si="111"/>
        <v>-794232</v>
      </c>
      <c r="I623" s="8">
        <f t="shared" si="111"/>
        <v>-1156885</v>
      </c>
      <c r="J623" s="8">
        <f t="shared" si="111"/>
        <v>-672816</v>
      </c>
      <c r="K623" s="8">
        <f t="shared" si="111"/>
        <v>-186190</v>
      </c>
      <c r="L623" s="8">
        <f t="shared" si="111"/>
        <v>-298264</v>
      </c>
      <c r="M623" s="8">
        <f t="shared" si="111"/>
        <v>-168782</v>
      </c>
      <c r="N623" s="8">
        <f t="shared" si="111"/>
        <v>-1606278</v>
      </c>
      <c r="O623" s="8" t="str">
        <f t="shared" si="111"/>
        <v/>
      </c>
      <c r="P623" s="7"/>
      <c r="Q623" s="10" t="s">
        <v>49</v>
      </c>
    </row>
    <row r="624" spans="2:17" x14ac:dyDescent="0.3">
      <c r="B624" s="8">
        <f t="shared" si="111"/>
        <v>-850526</v>
      </c>
      <c r="C624" s="8">
        <f t="shared" si="111"/>
        <v>-1559382</v>
      </c>
      <c r="D624" s="8">
        <f t="shared" si="111"/>
        <v>-1164981</v>
      </c>
      <c r="E624" s="8">
        <f t="shared" si="111"/>
        <v>-831541.29</v>
      </c>
      <c r="F624" s="8">
        <f t="shared" si="111"/>
        <v>-783557.18</v>
      </c>
      <c r="G624" s="8">
        <f t="shared" si="111"/>
        <v>-1013254</v>
      </c>
      <c r="H624" s="8">
        <f t="shared" si="111"/>
        <v>-1035965</v>
      </c>
      <c r="I624" s="8">
        <f t="shared" si="111"/>
        <v>-1511582</v>
      </c>
      <c r="J624" s="8">
        <f t="shared" si="111"/>
        <v>-823704</v>
      </c>
      <c r="K624" s="8">
        <f t="shared" si="111"/>
        <v>-207349.31</v>
      </c>
      <c r="L624" s="8">
        <f t="shared" si="111"/>
        <v>-241347.25</v>
      </c>
      <c r="M624" s="8">
        <f t="shared" si="111"/>
        <v>1597313.02</v>
      </c>
      <c r="N624" s="8">
        <f t="shared" si="111"/>
        <v>-2031377.27</v>
      </c>
      <c r="O624" s="8" t="str">
        <f t="shared" si="111"/>
        <v/>
      </c>
      <c r="P624" s="7"/>
      <c r="Q624" s="10" t="s">
        <v>50</v>
      </c>
    </row>
    <row r="625" spans="2:17" x14ac:dyDescent="0.3">
      <c r="B625" s="221" t="s">
        <v>1145</v>
      </c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159"/>
    </row>
    <row r="626" spans="2:17" x14ac:dyDescent="0.3">
      <c r="B626" s="8">
        <f t="shared" ref="B626:O629" si="112">IFERROR(VLOOKUP($B$625,$221:$343,MATCH($Q626&amp;"/"&amp;B$348,$219:$219,0),FALSE),"")</f>
        <v>28351</v>
      </c>
      <c r="C626" s="8">
        <f t="shared" si="112"/>
        <v>62350</v>
      </c>
      <c r="D626" s="8">
        <f t="shared" si="112"/>
        <v>797254</v>
      </c>
      <c r="E626" s="8">
        <f t="shared" si="112"/>
        <v>683367</v>
      </c>
      <c r="F626" s="8">
        <f t="shared" si="112"/>
        <v>174888</v>
      </c>
      <c r="G626" s="8">
        <f t="shared" si="112"/>
        <v>-25056</v>
      </c>
      <c r="H626" s="8">
        <f t="shared" si="112"/>
        <v>27261</v>
      </c>
      <c r="I626" s="8">
        <f t="shared" si="112"/>
        <v>212269</v>
      </c>
      <c r="J626" s="8">
        <f t="shared" si="112"/>
        <v>17421</v>
      </c>
      <c r="K626" s="8">
        <f t="shared" si="112"/>
        <v>30602</v>
      </c>
      <c r="L626" s="8">
        <f t="shared" si="112"/>
        <v>88607</v>
      </c>
      <c r="M626" s="8">
        <f t="shared" si="112"/>
        <v>47233</v>
      </c>
      <c r="N626" s="9">
        <f t="shared" si="112"/>
        <v>-22227</v>
      </c>
      <c r="O626" s="9">
        <f t="shared" si="112"/>
        <v>8379</v>
      </c>
      <c r="P626" s="7"/>
      <c r="Q626" s="10" t="s">
        <v>47</v>
      </c>
    </row>
    <row r="627" spans="2:17" x14ac:dyDescent="0.3">
      <c r="B627" s="8">
        <f t="shared" si="112"/>
        <v>16266</v>
      </c>
      <c r="C627" s="8">
        <f t="shared" si="112"/>
        <v>48172</v>
      </c>
      <c r="D627" s="8">
        <f t="shared" si="112"/>
        <v>496829</v>
      </c>
      <c r="E627" s="8">
        <f t="shared" si="112"/>
        <v>199364</v>
      </c>
      <c r="F627" s="8">
        <f t="shared" si="112"/>
        <v>-32270</v>
      </c>
      <c r="G627" s="8">
        <f t="shared" si="112"/>
        <v>-27261</v>
      </c>
      <c r="H627" s="8">
        <f t="shared" si="112"/>
        <v>61887</v>
      </c>
      <c r="I627" s="8">
        <f t="shared" si="112"/>
        <v>-107771</v>
      </c>
      <c r="J627" s="8">
        <f t="shared" si="112"/>
        <v>-47767</v>
      </c>
      <c r="K627" s="8">
        <f t="shared" si="112"/>
        <v>21590</v>
      </c>
      <c r="L627" s="8">
        <f t="shared" si="112"/>
        <v>2472</v>
      </c>
      <c r="M627" s="8">
        <f t="shared" si="112"/>
        <v>38354</v>
      </c>
      <c r="N627" s="9">
        <f t="shared" si="112"/>
        <v>-32093</v>
      </c>
      <c r="O627" s="9" t="str">
        <f t="shared" si="112"/>
        <v/>
      </c>
      <c r="P627" s="7"/>
      <c r="Q627" s="10" t="s">
        <v>48</v>
      </c>
    </row>
    <row r="628" spans="2:17" x14ac:dyDescent="0.3">
      <c r="B628" s="8">
        <f t="shared" si="112"/>
        <v>15576</v>
      </c>
      <c r="C628" s="8">
        <f t="shared" si="112"/>
        <v>55865</v>
      </c>
      <c r="D628" s="8">
        <f t="shared" si="112"/>
        <v>-34415</v>
      </c>
      <c r="E628" s="8">
        <f t="shared" si="112"/>
        <v>-42396</v>
      </c>
      <c r="F628" s="8">
        <f t="shared" si="112"/>
        <v>2437</v>
      </c>
      <c r="G628" s="8">
        <f t="shared" si="112"/>
        <v>-105124</v>
      </c>
      <c r="H628" s="8">
        <f t="shared" si="112"/>
        <v>5250</v>
      </c>
      <c r="I628" s="8">
        <f t="shared" si="112"/>
        <v>-111221</v>
      </c>
      <c r="J628" s="8">
        <f t="shared" si="112"/>
        <v>-128883</v>
      </c>
      <c r="K628" s="8">
        <f t="shared" si="112"/>
        <v>24702</v>
      </c>
      <c r="L628" s="8">
        <f t="shared" si="112"/>
        <v>-13950</v>
      </c>
      <c r="M628" s="8">
        <f t="shared" si="112"/>
        <v>-41052</v>
      </c>
      <c r="N628" s="9">
        <f t="shared" si="112"/>
        <v>-51340</v>
      </c>
      <c r="O628" s="9" t="str">
        <f t="shared" si="112"/>
        <v/>
      </c>
      <c r="P628" s="7"/>
      <c r="Q628" s="10" t="s">
        <v>49</v>
      </c>
    </row>
    <row r="629" spans="2:17" x14ac:dyDescent="0.3">
      <c r="B629" s="8">
        <f t="shared" si="112"/>
        <v>5840</v>
      </c>
      <c r="C629" s="8">
        <f t="shared" si="112"/>
        <v>142061</v>
      </c>
      <c r="D629" s="8">
        <f t="shared" si="112"/>
        <v>-31316</v>
      </c>
      <c r="E629" s="8">
        <f t="shared" si="112"/>
        <v>30407.64</v>
      </c>
      <c r="F629" s="8">
        <f t="shared" si="112"/>
        <v>-1696.1</v>
      </c>
      <c r="G629" s="8">
        <f t="shared" si="112"/>
        <v>-19499</v>
      </c>
      <c r="H629" s="8">
        <f t="shared" si="112"/>
        <v>37713</v>
      </c>
      <c r="I629" s="8">
        <f t="shared" si="112"/>
        <v>10278</v>
      </c>
      <c r="J629" s="8">
        <f t="shared" si="112"/>
        <v>-135592</v>
      </c>
      <c r="K629" s="8">
        <f t="shared" si="112"/>
        <v>13043.17</v>
      </c>
      <c r="L629" s="8">
        <f t="shared" si="112"/>
        <v>31284.12</v>
      </c>
      <c r="M629" s="8">
        <f t="shared" si="112"/>
        <v>-7924.82</v>
      </c>
      <c r="N629" s="9">
        <f t="shared" si="112"/>
        <v>-47055.58</v>
      </c>
      <c r="O629" s="9" t="str">
        <f t="shared" si="112"/>
        <v/>
      </c>
      <c r="P629" s="7"/>
      <c r="Q629" s="10" t="s">
        <v>50</v>
      </c>
    </row>
    <row r="630" spans="2:17" x14ac:dyDescent="0.3">
      <c r="B630" s="223" t="s">
        <v>71</v>
      </c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154"/>
      <c r="P630" s="29"/>
      <c r="Q630" s="100"/>
    </row>
    <row r="631" spans="2:17" x14ac:dyDescent="0.3">
      <c r="B631" s="211" t="s">
        <v>72</v>
      </c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155"/>
      <c r="P631" s="29"/>
      <c r="Q631" s="100"/>
    </row>
    <row r="632" spans="2:17" x14ac:dyDescent="0.3">
      <c r="B632" s="30">
        <f t="shared" ref="B632:O632" si="113">B588/B402</f>
        <v>0.17067883170796502</v>
      </c>
      <c r="C632" s="30">
        <f t="shared" si="113"/>
        <v>0.2737547934385538</v>
      </c>
      <c r="D632" s="30">
        <f t="shared" si="113"/>
        <v>0.31630124143099292</v>
      </c>
      <c r="E632" s="30">
        <f t="shared" si="113"/>
        <v>0.28993442698397759</v>
      </c>
      <c r="F632" s="30">
        <f t="shared" si="113"/>
        <v>0.26376868739079423</v>
      </c>
      <c r="G632" s="30">
        <f t="shared" si="113"/>
        <v>0.25252774410218981</v>
      </c>
      <c r="H632" s="30">
        <f t="shared" si="113"/>
        <v>0.23617404296201883</v>
      </c>
      <c r="I632" s="30">
        <f t="shared" si="113"/>
        <v>0.26730994002837022</v>
      </c>
      <c r="J632" s="30">
        <f t="shared" si="113"/>
        <v>0.24726361332262692</v>
      </c>
      <c r="K632" s="30">
        <f t="shared" si="113"/>
        <v>0.15736626211967067</v>
      </c>
      <c r="L632" s="30">
        <f t="shared" si="113"/>
        <v>0.12230067914136829</v>
      </c>
      <c r="M632" s="30">
        <f t="shared" si="113"/>
        <v>0.11153428592149485</v>
      </c>
      <c r="N632" s="30">
        <f t="shared" si="113"/>
        <v>0.18024228757994956</v>
      </c>
      <c r="O632" s="30">
        <f t="shared" si="113"/>
        <v>0.22846485804194258</v>
      </c>
      <c r="P632" s="7">
        <f>RATE(M$348-C$348,,-C632,M632)</f>
        <v>-8.5876937637010112E-2</v>
      </c>
      <c r="Q632" s="100" t="s">
        <v>73</v>
      </c>
    </row>
    <row r="633" spans="2:17" x14ac:dyDescent="0.3">
      <c r="B633" s="30">
        <f t="shared" ref="B633:O633" si="114">((B551*(1-B582))/(B457+B432))</f>
        <v>0.21442681254652651</v>
      </c>
      <c r="C633" s="30">
        <f t="shared" si="114"/>
        <v>0.38660170893223494</v>
      </c>
      <c r="D633" s="30">
        <f t="shared" si="114"/>
        <v>0.45244793021676116</v>
      </c>
      <c r="E633" s="30">
        <f t="shared" si="114"/>
        <v>0.42706647983229129</v>
      </c>
      <c r="F633" s="30">
        <f t="shared" si="114"/>
        <v>0.36374046557039497</v>
      </c>
      <c r="G633" s="30">
        <f t="shared" si="114"/>
        <v>0.33895369285160015</v>
      </c>
      <c r="H633" s="30">
        <f t="shared" si="114"/>
        <v>0.3271940381543651</v>
      </c>
      <c r="I633" s="30">
        <f t="shared" si="114"/>
        <v>0.34603678278534938</v>
      </c>
      <c r="J633" s="30">
        <f t="shared" si="114"/>
        <v>0.27849322144457739</v>
      </c>
      <c r="K633" s="30">
        <f t="shared" si="114"/>
        <v>0.18931868160044826</v>
      </c>
      <c r="L633" s="30">
        <f t="shared" si="114"/>
        <v>0.19200132882103338</v>
      </c>
      <c r="M633" s="30">
        <f t="shared" si="114"/>
        <v>0.1563264741211329</v>
      </c>
      <c r="N633" s="30">
        <f t="shared" si="114"/>
        <v>0.23477778288048975</v>
      </c>
      <c r="O633" s="30">
        <f t="shared" si="114"/>
        <v>0.32799948055118522</v>
      </c>
      <c r="P633" s="7">
        <f>RATE(M$348-C$348,,-C633,M633)</f>
        <v>-8.6566623900597925E-2</v>
      </c>
      <c r="Q633" s="100" t="s">
        <v>74</v>
      </c>
    </row>
    <row r="634" spans="2:17" x14ac:dyDescent="0.3">
      <c r="B634" s="30">
        <f t="shared" ref="B634:O634" si="115">B588/B457</f>
        <v>0.27446176575454012</v>
      </c>
      <c r="C634" s="30">
        <f t="shared" si="115"/>
        <v>0.37153771827367355</v>
      </c>
      <c r="D634" s="30">
        <f t="shared" si="115"/>
        <v>0.43705120661400476</v>
      </c>
      <c r="E634" s="30">
        <f t="shared" si="115"/>
        <v>0.4739447703291938</v>
      </c>
      <c r="F634" s="30">
        <f t="shared" si="115"/>
        <v>0.47252759873825634</v>
      </c>
      <c r="G634" s="30">
        <f t="shared" si="115"/>
        <v>0.47876851720035202</v>
      </c>
      <c r="H634" s="30">
        <f t="shared" si="115"/>
        <v>0.44411385191546549</v>
      </c>
      <c r="I634" s="30">
        <f t="shared" si="115"/>
        <v>0.44644982608013944</v>
      </c>
      <c r="J634" s="30">
        <f t="shared" si="115"/>
        <v>0.42708838697060536</v>
      </c>
      <c r="K634" s="30">
        <f t="shared" si="115"/>
        <v>0.31681534477791756</v>
      </c>
      <c r="L634" s="30">
        <f t="shared" si="115"/>
        <v>0.26497335457888099</v>
      </c>
      <c r="M634" s="30">
        <f t="shared" si="115"/>
        <v>0.28895116064883258</v>
      </c>
      <c r="N634" s="30">
        <f t="shared" si="115"/>
        <v>0.33290423223144405</v>
      </c>
      <c r="O634" s="30">
        <f t="shared" si="115"/>
        <v>0.40217655029663735</v>
      </c>
      <c r="P634" s="7">
        <f>RATE(M$348-C$348,,-C634,M634)</f>
        <v>-2.4825910815970218E-2</v>
      </c>
      <c r="Q634" s="100" t="s">
        <v>75</v>
      </c>
    </row>
    <row r="635" spans="2:17" x14ac:dyDescent="0.3">
      <c r="B635" s="211" t="s">
        <v>1150</v>
      </c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155"/>
      <c r="P635" s="29"/>
      <c r="Q635" s="100"/>
    </row>
    <row r="636" spans="2:17" x14ac:dyDescent="0.3">
      <c r="B636" s="14">
        <f t="shared" ref="B636:O636" si="116">B432/B457</f>
        <v>0.33695895120805497</v>
      </c>
      <c r="C636" s="28">
        <f t="shared" si="116"/>
        <v>7.8054299487883086E-4</v>
      </c>
      <c r="D636" s="28">
        <f t="shared" si="116"/>
        <v>2.7895579778010696E-5</v>
      </c>
      <c r="E636" s="28">
        <f t="shared" si="116"/>
        <v>0.15250866448264452</v>
      </c>
      <c r="F636" s="28">
        <f t="shared" si="116"/>
        <v>0.31620951522992075</v>
      </c>
      <c r="G636" s="28">
        <f t="shared" si="116"/>
        <v>0.43704391609051862</v>
      </c>
      <c r="H636" s="28">
        <f t="shared" si="116"/>
        <v>0.50325049130281774</v>
      </c>
      <c r="I636" s="28">
        <f t="shared" si="116"/>
        <v>0.31228479592676534</v>
      </c>
      <c r="J636" s="28">
        <f t="shared" si="116"/>
        <v>0.55290724518478174</v>
      </c>
      <c r="K636" s="28">
        <f t="shared" si="116"/>
        <v>0.59871670718470993</v>
      </c>
      <c r="L636" s="28">
        <f t="shared" si="116"/>
        <v>0.65133032697750715</v>
      </c>
      <c r="M636" s="28">
        <f t="shared" si="116"/>
        <v>1.1781961709133055</v>
      </c>
      <c r="N636" s="28">
        <f t="shared" si="116"/>
        <v>0.45462521010561835</v>
      </c>
      <c r="O636" s="28">
        <f t="shared" si="116"/>
        <v>0.24466617543135666</v>
      </c>
      <c r="P636" s="7" t="e">
        <f>RATE(M$348-C$348,,-C636,M636)</f>
        <v>#NUM!</v>
      </c>
      <c r="Q636" s="100" t="s">
        <v>76</v>
      </c>
    </row>
    <row r="637" spans="2:17" x14ac:dyDescent="0.3">
      <c r="B637" s="14">
        <f t="shared" ref="B637:O637" si="117">B432/B588</f>
        <v>1.2277081664970706</v>
      </c>
      <c r="C637" s="28">
        <f t="shared" si="117"/>
        <v>2.100844561638518E-3</v>
      </c>
      <c r="D637" s="28">
        <f t="shared" si="117"/>
        <v>6.3826799596614623E-5</v>
      </c>
      <c r="E637" s="28">
        <f t="shared" si="117"/>
        <v>0.32178573122922038</v>
      </c>
      <c r="F637" s="28">
        <f t="shared" si="117"/>
        <v>0.66918740000428278</v>
      </c>
      <c r="G637" s="28">
        <f t="shared" si="117"/>
        <v>0.91285015699482019</v>
      </c>
      <c r="H637" s="28">
        <f t="shared" si="117"/>
        <v>1.1331564848344531</v>
      </c>
      <c r="I637" s="28">
        <f t="shared" si="117"/>
        <v>0.69948464011879585</v>
      </c>
      <c r="J637" s="28">
        <f t="shared" si="117"/>
        <v>1.2945967674434471</v>
      </c>
      <c r="K637" s="28">
        <f t="shared" si="117"/>
        <v>1.8897970601910099</v>
      </c>
      <c r="L637" s="28">
        <f t="shared" si="117"/>
        <v>2.4580974491290219</v>
      </c>
      <c r="M637" s="28">
        <f t="shared" si="117"/>
        <v>4.0774924325193762</v>
      </c>
      <c r="N637" s="28">
        <f t="shared" si="117"/>
        <v>1.3656336149837547</v>
      </c>
      <c r="O637" s="28">
        <f t="shared" si="117"/>
        <v>0.60835514962494908</v>
      </c>
      <c r="P637" s="7" t="e">
        <f>RATE(M$348-C$348,,-C637,M637)</f>
        <v>#NUM!</v>
      </c>
      <c r="Q637" s="100" t="s">
        <v>77</v>
      </c>
    </row>
    <row r="638" spans="2:17" x14ac:dyDescent="0.3">
      <c r="B638" s="211" t="s">
        <v>78</v>
      </c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155"/>
      <c r="P638" s="29"/>
      <c r="Q638" s="100"/>
    </row>
    <row r="639" spans="2:17" x14ac:dyDescent="0.3">
      <c r="B639" s="179">
        <v>408000</v>
      </c>
      <c r="C639" s="179">
        <v>408000</v>
      </c>
      <c r="D639" s="180">
        <v>408000</v>
      </c>
      <c r="E639" s="179">
        <v>408000</v>
      </c>
      <c r="F639" s="180">
        <v>408000</v>
      </c>
      <c r="G639" s="179">
        <v>408000</v>
      </c>
      <c r="H639" s="180">
        <v>408000</v>
      </c>
      <c r="I639" s="179">
        <v>6527993.9579999996</v>
      </c>
      <c r="J639" s="180">
        <v>6527993.9579999996</v>
      </c>
      <c r="K639" s="179">
        <v>6527993.9579999996</v>
      </c>
      <c r="L639" s="180">
        <v>6527993.9579999996</v>
      </c>
      <c r="M639" s="179">
        <v>7231432.6569999997</v>
      </c>
      <c r="N639" s="181">
        <v>8198942.1950000003</v>
      </c>
      <c r="O639" s="181">
        <v>9125611.2660000008</v>
      </c>
      <c r="P639" s="31"/>
      <c r="Q639" s="183" t="s">
        <v>79</v>
      </c>
    </row>
    <row r="640" spans="2:17" x14ac:dyDescent="0.3">
      <c r="B640" s="14">
        <f t="shared" ref="B640:O640" si="118">B457/B639</f>
        <v>5.9325024509803921</v>
      </c>
      <c r="C640" s="14">
        <f t="shared" si="118"/>
        <v>6.5596617647058819</v>
      </c>
      <c r="D640" s="14">
        <f t="shared" si="118"/>
        <v>6.5897009803921565</v>
      </c>
      <c r="E640" s="14">
        <f t="shared" si="118"/>
        <v>6.4291795588235292</v>
      </c>
      <c r="F640" s="14">
        <f t="shared" si="118"/>
        <v>6.5109474264705876</v>
      </c>
      <c r="G640" s="14">
        <f t="shared" si="118"/>
        <v>6.6455833333333336</v>
      </c>
      <c r="H640" s="14">
        <f t="shared" si="118"/>
        <v>6.7697156862745098</v>
      </c>
      <c r="I640" s="14">
        <f t="shared" si="118"/>
        <v>0.4709129664914436</v>
      </c>
      <c r="J640" s="14">
        <f t="shared" si="118"/>
        <v>0.50993812516025616</v>
      </c>
      <c r="K640" s="14">
        <f t="shared" si="118"/>
        <v>0.54002709908758162</v>
      </c>
      <c r="L640" s="14">
        <f t="shared" si="118"/>
        <v>0.56583707242456982</v>
      </c>
      <c r="M640" s="14">
        <f t="shared" si="118"/>
        <v>0.4655546127144139</v>
      </c>
      <c r="N640" s="14">
        <f t="shared" si="118"/>
        <v>0.58082668553318173</v>
      </c>
      <c r="O640" s="14">
        <f t="shared" si="118"/>
        <v>0.53745901036499399</v>
      </c>
      <c r="P640" s="7">
        <f>RATE(M$348-C$348,,-C640,M640)</f>
        <v>-0.23244603631084559</v>
      </c>
      <c r="Q640" s="102" t="s">
        <v>80</v>
      </c>
    </row>
    <row r="641" spans="1:18" x14ac:dyDescent="0.3">
      <c r="B641" s="14">
        <f t="shared" ref="B641:O641" si="119">B588/B639</f>
        <v>1.6282450980392156</v>
      </c>
      <c r="C641" s="14">
        <f t="shared" si="119"/>
        <v>2.4371617647058823</v>
      </c>
      <c r="D641" s="14">
        <f t="shared" si="119"/>
        <v>2.8800367647058822</v>
      </c>
      <c r="E641" s="14">
        <f t="shared" si="119"/>
        <v>3.0470760294117647</v>
      </c>
      <c r="F641" s="14">
        <f t="shared" si="119"/>
        <v>3.0766023529411766</v>
      </c>
      <c r="G641" s="14">
        <f t="shared" si="119"/>
        <v>3.1816960784313726</v>
      </c>
      <c r="H641" s="14">
        <f t="shared" si="119"/>
        <v>3.0065245098039215</v>
      </c>
      <c r="I641" s="14">
        <f t="shared" si="119"/>
        <v>0.21023901198898751</v>
      </c>
      <c r="J641" s="14">
        <f t="shared" si="119"/>
        <v>0.21778865132950848</v>
      </c>
      <c r="K641" s="14">
        <f t="shared" si="119"/>
        <v>0.17108887158685085</v>
      </c>
      <c r="L641" s="14">
        <f t="shared" si="119"/>
        <v>0.14993174722543151</v>
      </c>
      <c r="M641" s="14">
        <f t="shared" si="119"/>
        <v>0.13452254568924765</v>
      </c>
      <c r="N641" s="14">
        <f t="shared" si="119"/>
        <v>0.19335966180695824</v>
      </c>
      <c r="O641" s="14">
        <f t="shared" si="119"/>
        <v>0.21615341071443792</v>
      </c>
      <c r="P641" s="7">
        <f>RATE(M$348-C$348,,-C641,M641)</f>
        <v>-0.25150126256005167</v>
      </c>
      <c r="Q641" s="100" t="s">
        <v>81</v>
      </c>
    </row>
    <row r="642" spans="1:18" x14ac:dyDescent="0.3">
      <c r="B642" s="103"/>
      <c r="C642" s="103">
        <f t="shared" ref="C642:M642" si="120">+C641/B641-1</f>
        <v>0.49680276491591457</v>
      </c>
      <c r="D642" s="104">
        <f t="shared" si="120"/>
        <v>0.18171752339691172</v>
      </c>
      <c r="E642" s="103">
        <f t="shared" si="120"/>
        <v>5.7999004301926282E-2</v>
      </c>
      <c r="F642" s="104">
        <f t="shared" si="120"/>
        <v>9.6900514606168553E-3</v>
      </c>
      <c r="G642" s="103">
        <f t="shared" si="120"/>
        <v>3.4159021359951858E-2</v>
      </c>
      <c r="H642" s="104">
        <f t="shared" si="120"/>
        <v>-5.5056034363223483E-2</v>
      </c>
      <c r="I642" s="103">
        <f t="shared" si="120"/>
        <v>-0.93007241041826771</v>
      </c>
      <c r="J642" s="104">
        <f t="shared" si="120"/>
        <v>3.5909792712098598E-2</v>
      </c>
      <c r="K642" s="103">
        <f t="shared" si="120"/>
        <v>-0.21442705787273597</v>
      </c>
      <c r="L642" s="104">
        <f t="shared" si="120"/>
        <v>-0.12366160443509167</v>
      </c>
      <c r="M642" s="103">
        <f t="shared" si="120"/>
        <v>-0.10277477466473584</v>
      </c>
      <c r="N642" s="105">
        <f>+N641/M641-1</f>
        <v>0.43737736166268082</v>
      </c>
      <c r="O642" s="105">
        <f>+O641/N641-1</f>
        <v>0.11788264777912127</v>
      </c>
      <c r="P642" s="32"/>
      <c r="Q642" s="106" t="s">
        <v>82</v>
      </c>
    </row>
    <row r="643" spans="1:18" x14ac:dyDescent="0.3">
      <c r="B643" s="182">
        <v>7.8125000000000014E-2</v>
      </c>
      <c r="C643" s="182">
        <v>0.13</v>
      </c>
      <c r="D643" s="182">
        <v>0.18000000000000002</v>
      </c>
      <c r="E643" s="182">
        <v>0.19062500000000002</v>
      </c>
      <c r="F643" s="182">
        <v>0.1925</v>
      </c>
      <c r="G643" s="182">
        <v>0.19874999999999998</v>
      </c>
      <c r="H643" s="182">
        <v>0.18812500000000001</v>
      </c>
      <c r="I643" s="182">
        <v>0.18507999999999999</v>
      </c>
      <c r="J643" s="182">
        <v>0.16325000000000001</v>
      </c>
      <c r="K643" s="182">
        <v>0.128</v>
      </c>
      <c r="L643" s="182">
        <v>0.11600000000000001</v>
      </c>
      <c r="M643" s="182">
        <v>0.10440000000000001</v>
      </c>
      <c r="N643" s="182">
        <v>0.16500000000000001</v>
      </c>
      <c r="O643" s="182">
        <v>0.05</v>
      </c>
      <c r="P643" s="7">
        <f>RATE(M$348-C$348,,-C643,M643)</f>
        <v>-2.1691752878407286E-2</v>
      </c>
      <c r="Q643" s="183" t="s">
        <v>83</v>
      </c>
    </row>
    <row r="644" spans="1:18" x14ac:dyDescent="0.3">
      <c r="B644" s="103">
        <f t="shared" ref="B644:O644" si="121">+B643/B653</f>
        <v>8.5008063203861672E-2</v>
      </c>
      <c r="C644" s="103">
        <f t="shared" si="121"/>
        <v>9.9297886929789844E-2</v>
      </c>
      <c r="D644" s="104">
        <f t="shared" si="121"/>
        <v>6.3384418715940166E-2</v>
      </c>
      <c r="E644" s="103">
        <f t="shared" si="121"/>
        <v>5.7295171354265977E-2</v>
      </c>
      <c r="F644" s="104">
        <f t="shared" si="121"/>
        <v>5.8683708206617592E-2</v>
      </c>
      <c r="G644" s="103">
        <f t="shared" si="121"/>
        <v>5.4712762335180659E-2</v>
      </c>
      <c r="H644" s="104">
        <f t="shared" si="121"/>
        <v>5.4555802215295816E-2</v>
      </c>
      <c r="I644" s="103">
        <f t="shared" si="121"/>
        <v>4.8061216645636014E-2</v>
      </c>
      <c r="J644" s="104">
        <f t="shared" si="121"/>
        <v>3.748869333807802E-2</v>
      </c>
      <c r="K644" s="103">
        <f t="shared" si="121"/>
        <v>3.1540317815302796E-2</v>
      </c>
      <c r="L644" s="104">
        <f t="shared" si="121"/>
        <v>4.531411370529987E-2</v>
      </c>
      <c r="M644" s="103">
        <f t="shared" si="121"/>
        <v>5.0763914197257475E-2</v>
      </c>
      <c r="N644" s="105">
        <f t="shared" si="121"/>
        <v>7.3692236487839721E-2</v>
      </c>
      <c r="O644" s="105">
        <f t="shared" si="121"/>
        <v>1.5923566878980892E-2</v>
      </c>
      <c r="P644" s="7">
        <f>RATE(M$348-C$348,,-C644,M644)</f>
        <v>-6.4892566303164465E-2</v>
      </c>
      <c r="Q644" s="106" t="s">
        <v>84</v>
      </c>
    </row>
    <row r="645" spans="1:18" x14ac:dyDescent="0.3">
      <c r="B645" s="107">
        <f t="shared" ref="B645:M645" si="122">+B643/B641</f>
        <v>4.7981105605096323E-2</v>
      </c>
      <c r="C645" s="107">
        <f t="shared" si="122"/>
        <v>5.3340735064292481E-2</v>
      </c>
      <c r="D645" s="108">
        <f t="shared" si="122"/>
        <v>6.2499202165005055E-2</v>
      </c>
      <c r="E645" s="107">
        <f t="shared" si="122"/>
        <v>6.2559974926782516E-2</v>
      </c>
      <c r="F645" s="108">
        <f t="shared" si="122"/>
        <v>6.2569021900400437E-2</v>
      </c>
      <c r="G645" s="107">
        <f t="shared" si="122"/>
        <v>6.2466682895113895E-2</v>
      </c>
      <c r="H645" s="108">
        <f t="shared" si="122"/>
        <v>6.2572248916164364E-2</v>
      </c>
      <c r="I645" s="107">
        <f t="shared" si="122"/>
        <v>0.88033138212091022</v>
      </c>
      <c r="J645" s="108">
        <f t="shared" si="122"/>
        <v>0.74957992073244928</v>
      </c>
      <c r="K645" s="107">
        <f t="shared" si="122"/>
        <v>0.74814918593359603</v>
      </c>
      <c r="L645" s="108">
        <f t="shared" si="122"/>
        <v>0.77368537448967989</v>
      </c>
      <c r="M645" s="107">
        <f t="shared" si="122"/>
        <v>0.77607808761787855</v>
      </c>
      <c r="N645" s="109">
        <f>+N643/N641</f>
        <v>0.85333206759912894</v>
      </c>
      <c r="O645" s="109">
        <f>+O643/O641</f>
        <v>0.23131719196443964</v>
      </c>
      <c r="P645" s="29"/>
      <c r="Q645" s="110" t="s">
        <v>85</v>
      </c>
    </row>
    <row r="646" spans="1:18" x14ac:dyDescent="0.3">
      <c r="B646" s="17">
        <f t="shared" ref="B646:M646" si="123">+B653*B639</f>
        <v>374964.43041596102</v>
      </c>
      <c r="C646" s="17">
        <f t="shared" si="123"/>
        <v>534150.33934712806</v>
      </c>
      <c r="D646" s="17">
        <f t="shared" si="123"/>
        <v>1158644.3717205066</v>
      </c>
      <c r="E646" s="17">
        <f t="shared" si="123"/>
        <v>1357444.2341589958</v>
      </c>
      <c r="F646" s="17">
        <f t="shared" si="123"/>
        <v>1338361.2317659108</v>
      </c>
      <c r="G646" s="17">
        <f t="shared" si="123"/>
        <v>1482103.9285720473</v>
      </c>
      <c r="H646" s="17">
        <f t="shared" si="123"/>
        <v>1406908.099290678</v>
      </c>
      <c r="I646" s="17">
        <f t="shared" si="123"/>
        <v>25138796.020394657</v>
      </c>
      <c r="J646" s="17">
        <f t="shared" si="123"/>
        <v>28427104.781511605</v>
      </c>
      <c r="K646" s="17">
        <f t="shared" si="123"/>
        <v>26492543.021192703</v>
      </c>
      <c r="L646" s="17">
        <f t="shared" si="123"/>
        <v>16711069.404396925</v>
      </c>
      <c r="M646" s="17">
        <f t="shared" si="123"/>
        <v>14872012.557132306</v>
      </c>
      <c r="N646" s="17">
        <f>+N653*N639</f>
        <v>18357774.531625673</v>
      </c>
      <c r="O646" s="17">
        <f>+O653*O639</f>
        <v>28654419.375240002</v>
      </c>
      <c r="P646" s="7">
        <f>RATE(M$348-C$348,,-C646,M646)</f>
        <v>0.39466731645712161</v>
      </c>
      <c r="Q646" s="100" t="s">
        <v>86</v>
      </c>
    </row>
    <row r="647" spans="1:18" x14ac:dyDescent="0.3">
      <c r="B647" s="33">
        <f t="shared" ref="B647:M647" si="124">+B653/B$640</f>
        <v>0.1549144689445362</v>
      </c>
      <c r="C647" s="33">
        <f t="shared" si="124"/>
        <v>0.19958224298207336</v>
      </c>
      <c r="D647" s="34">
        <f t="shared" si="124"/>
        <v>0.43094742007563291</v>
      </c>
      <c r="E647" s="33">
        <f t="shared" si="124"/>
        <v>0.51749514396497975</v>
      </c>
      <c r="F647" s="34">
        <f t="shared" si="124"/>
        <v>0.50381256702287891</v>
      </c>
      <c r="G647" s="33">
        <f t="shared" si="124"/>
        <v>0.54661983543989012</v>
      </c>
      <c r="H647" s="34">
        <f t="shared" si="124"/>
        <v>0.50937208070931461</v>
      </c>
      <c r="I647" s="33">
        <f t="shared" si="124"/>
        <v>8.1775664427849222</v>
      </c>
      <c r="J647" s="34">
        <f t="shared" si="124"/>
        <v>8.539558217304057</v>
      </c>
      <c r="K647" s="33">
        <f t="shared" si="124"/>
        <v>7.5149890268978288</v>
      </c>
      <c r="L647" s="34">
        <f t="shared" si="124"/>
        <v>4.5241094286959678</v>
      </c>
      <c r="M647" s="33">
        <f t="shared" si="124"/>
        <v>4.4174817430336661</v>
      </c>
      <c r="N647" s="35">
        <f>+N653/N$640</f>
        <v>3.8549224496590719</v>
      </c>
      <c r="O647" s="35">
        <f>+O653/O$640</f>
        <v>5.8423059981217795</v>
      </c>
      <c r="P647" s="36">
        <f>(SUM(B647:N647)-MAX(B647:N647)-MIN(B647:N647))/(COUNTA(B647:N647)-2)</f>
        <v>2.8360816710242025</v>
      </c>
      <c r="Q647" s="37" t="s">
        <v>87</v>
      </c>
    </row>
    <row r="648" spans="1:18" x14ac:dyDescent="0.3">
      <c r="B648" s="33">
        <f t="shared" ref="B648:M648" si="125">+B653/B$641</f>
        <v>0.56443005282958469</v>
      </c>
      <c r="C648" s="33">
        <f t="shared" si="125"/>
        <v>0.53717895429142315</v>
      </c>
      <c r="D648" s="34">
        <f t="shared" si="125"/>
        <v>0.98603416156733648</v>
      </c>
      <c r="E648" s="33">
        <f t="shared" si="125"/>
        <v>1.0918891321567632</v>
      </c>
      <c r="F648" s="34">
        <f t="shared" si="125"/>
        <v>1.0662077058951893</v>
      </c>
      <c r="G648" s="33">
        <f t="shared" si="125"/>
        <v>1.141720509603066</v>
      </c>
      <c r="H648" s="34">
        <f t="shared" si="125"/>
        <v>1.1469403138685947</v>
      </c>
      <c r="I648" s="33">
        <f t="shared" si="125"/>
        <v>18.316876757651638</v>
      </c>
      <c r="J648" s="34">
        <f t="shared" si="125"/>
        <v>19.994826546037174</v>
      </c>
      <c r="K648" s="33">
        <f t="shared" si="125"/>
        <v>23.720407331171767</v>
      </c>
      <c r="L648" s="34">
        <f t="shared" si="125"/>
        <v>17.073827803878924</v>
      </c>
      <c r="M648" s="33">
        <f t="shared" si="125"/>
        <v>15.287987537805078</v>
      </c>
      <c r="N648" s="35">
        <f>+N653/N$641</f>
        <v>11.579673901469134</v>
      </c>
      <c r="O648" s="35">
        <f>+O653/O$641</f>
        <v>14.52671965536681</v>
      </c>
      <c r="P648" s="36">
        <f>(SUM(B648:N648)-MAX(B648:N648)-MIN(B648:N648))/(COUNTA(B648:N648)-2)</f>
        <v>8.0227649475238625</v>
      </c>
      <c r="Q648" s="37" t="s">
        <v>88</v>
      </c>
    </row>
    <row r="649" spans="1:18" x14ac:dyDescent="0.3">
      <c r="B649" s="33">
        <f t="shared" ref="B649:O649" si="126">+(B646+B432-B354-B360)/B559</f>
        <v>0.8635045705492308</v>
      </c>
      <c r="C649" s="33">
        <f t="shared" si="126"/>
        <v>0.19121371030335454</v>
      </c>
      <c r="D649" s="34">
        <f t="shared" si="126"/>
        <v>0.48199846238284011</v>
      </c>
      <c r="E649" s="33">
        <f t="shared" si="126"/>
        <v>0.76726044610549005</v>
      </c>
      <c r="F649" s="34">
        <f t="shared" si="126"/>
        <v>1.0773255015697145</v>
      </c>
      <c r="G649" s="33">
        <f t="shared" si="126"/>
        <v>1.3196940527005339</v>
      </c>
      <c r="H649" s="34">
        <f t="shared" si="126"/>
        <v>1.3002359936198185</v>
      </c>
      <c r="I649" s="33">
        <f t="shared" si="126"/>
        <v>12.684076254575947</v>
      </c>
      <c r="J649" s="34">
        <f t="shared" si="126"/>
        <v>14.183663058279617</v>
      </c>
      <c r="K649" s="33">
        <f t="shared" si="126"/>
        <v>16.002537056940081</v>
      </c>
      <c r="L649" s="34">
        <f t="shared" si="126"/>
        <v>9.9903576898631012</v>
      </c>
      <c r="M649" s="33">
        <f t="shared" si="126"/>
        <v>9.5327692407197961</v>
      </c>
      <c r="N649" s="35">
        <f t="shared" si="126"/>
        <v>7.5249564222802681</v>
      </c>
      <c r="O649" s="35">
        <f t="shared" si="126"/>
        <v>9.3821865689188382</v>
      </c>
      <c r="P649" s="36">
        <f>(SUM(B649:N649)-MAX(B649:N649)-MIN(B649:N649))/(COUNTA(B649:N649)-2)</f>
        <v>5.4296219720587606</v>
      </c>
      <c r="Q649" s="37" t="s">
        <v>89</v>
      </c>
    </row>
    <row r="650" spans="1:18" x14ac:dyDescent="0.3">
      <c r="B650" s="33">
        <f t="shared" ref="B650:O650" si="127">B646/B465</f>
        <v>7.3675060279964483E-2</v>
      </c>
      <c r="C650" s="33">
        <f t="shared" si="127"/>
        <v>9.0782222118816133E-2</v>
      </c>
      <c r="D650" s="34">
        <f t="shared" si="127"/>
        <v>0.17789885207285169</v>
      </c>
      <c r="E650" s="33">
        <f t="shared" si="127"/>
        <v>0.18835709517091717</v>
      </c>
      <c r="F650" s="34">
        <f t="shared" si="127"/>
        <v>0.17603653806869046</v>
      </c>
      <c r="G650" s="33">
        <f t="shared" si="127"/>
        <v>0.19640335778114848</v>
      </c>
      <c r="H650" s="34">
        <f t="shared" si="127"/>
        <v>0.19601667257736799</v>
      </c>
      <c r="I650" s="33">
        <f t="shared" si="127"/>
        <v>3.5051368638000397</v>
      </c>
      <c r="J650" s="34">
        <f t="shared" si="127"/>
        <v>3.9676499310317324</v>
      </c>
      <c r="K650" s="33">
        <f t="shared" si="127"/>
        <v>3.5979641265846301</v>
      </c>
      <c r="L650" s="34">
        <f t="shared" si="127"/>
        <v>2.0819734339594955</v>
      </c>
      <c r="M650" s="33">
        <f t="shared" si="127"/>
        <v>1.8320729936010243</v>
      </c>
      <c r="N650" s="35">
        <f t="shared" si="127"/>
        <v>2.1594200087066784</v>
      </c>
      <c r="O650" s="35">
        <f t="shared" si="127"/>
        <v>2.9683683282863318</v>
      </c>
      <c r="P650" s="36">
        <f>(SUM(B650:N650)-MAX(B650:N650)-MIN(B650:N650))/(COUNTA(B650:N650)-2)</f>
        <v>1.2910965604037872</v>
      </c>
      <c r="Q650" s="37" t="s">
        <v>90</v>
      </c>
    </row>
    <row r="651" spans="1:18" s="16" customFormat="1" ht="14.25" x14ac:dyDescent="0.2">
      <c r="A651" s="111"/>
      <c r="B651" s="170">
        <v>1.1937500000000001</v>
      </c>
      <c r="C651" s="170">
        <v>1.9375</v>
      </c>
      <c r="D651" s="171">
        <v>4.125</v>
      </c>
      <c r="E651" s="170">
        <v>4.125</v>
      </c>
      <c r="F651" s="171">
        <v>4.234375</v>
      </c>
      <c r="G651" s="170">
        <v>4.15625</v>
      </c>
      <c r="H651" s="171">
        <v>3.84375</v>
      </c>
      <c r="I651" s="170">
        <v>4.34</v>
      </c>
      <c r="J651" s="171">
        <v>4.8</v>
      </c>
      <c r="K651" s="170">
        <v>4.76</v>
      </c>
      <c r="L651" s="171">
        <v>4</v>
      </c>
      <c r="M651" s="170">
        <v>2.2799999999999998</v>
      </c>
      <c r="N651" s="172">
        <v>2.72</v>
      </c>
      <c r="O651" s="172">
        <v>3.34</v>
      </c>
      <c r="P651" s="32"/>
      <c r="Q651" s="184" t="s">
        <v>91</v>
      </c>
    </row>
    <row r="652" spans="1:18" s="82" customFormat="1" ht="14.25" x14ac:dyDescent="0.2">
      <c r="A652" s="112"/>
      <c r="B652" s="173">
        <v>0.48125000000000001</v>
      </c>
      <c r="C652" s="173">
        <v>0.64375000000000004</v>
      </c>
      <c r="D652" s="174">
        <v>1.796875</v>
      </c>
      <c r="E652" s="173">
        <v>2.84375</v>
      </c>
      <c r="F652" s="174">
        <v>2.515625</v>
      </c>
      <c r="G652" s="173">
        <v>2.75</v>
      </c>
      <c r="H652" s="174">
        <v>3</v>
      </c>
      <c r="I652" s="173">
        <v>3.4375</v>
      </c>
      <c r="J652" s="174">
        <v>4</v>
      </c>
      <c r="K652" s="173">
        <v>3.38</v>
      </c>
      <c r="L652" s="174">
        <v>1.93</v>
      </c>
      <c r="M652" s="173">
        <v>1.81</v>
      </c>
      <c r="N652" s="175">
        <v>1.1200000000000001</v>
      </c>
      <c r="O652" s="175">
        <v>2.2200000000000002</v>
      </c>
      <c r="P652" s="45"/>
      <c r="Q652" s="185" t="s">
        <v>92</v>
      </c>
    </row>
    <row r="653" spans="1:18" s="3" customFormat="1" ht="14.25" x14ac:dyDescent="0.2">
      <c r="A653" s="113"/>
      <c r="B653" s="176">
        <v>0.91903046670578681</v>
      </c>
      <c r="C653" s="176">
        <v>1.3091920082037454</v>
      </c>
      <c r="D653" s="177">
        <v>2.8398146365698689</v>
      </c>
      <c r="E653" s="176">
        <v>3.3270692013700875</v>
      </c>
      <c r="F653" s="177">
        <v>3.2802971366811535</v>
      </c>
      <c r="G653" s="176">
        <v>3.6326076680687431</v>
      </c>
      <c r="H653" s="177">
        <v>3.4483041649281327</v>
      </c>
      <c r="I653" s="176">
        <v>3.8509220722527293</v>
      </c>
      <c r="J653" s="177">
        <v>4.3546463070288901</v>
      </c>
      <c r="K653" s="176">
        <v>4.0582977238706421</v>
      </c>
      <c r="L653" s="177">
        <v>2.5599088344617194</v>
      </c>
      <c r="M653" s="176">
        <v>2.0565790020510324</v>
      </c>
      <c r="N653" s="178">
        <v>2.2390418294229324</v>
      </c>
      <c r="O653" s="178">
        <f>VLOOKUP($R653,Price!$A:$E,5,FALSE)</f>
        <v>3.14</v>
      </c>
      <c r="P653" s="32"/>
      <c r="Q653" s="186" t="s">
        <v>93</v>
      </c>
      <c r="R653" s="3" t="s">
        <v>670</v>
      </c>
    </row>
    <row r="654" spans="1:18" x14ac:dyDescent="0.3">
      <c r="B654" s="213" t="s">
        <v>95</v>
      </c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4"/>
      <c r="N654" s="214"/>
      <c r="O654" s="156"/>
      <c r="P654" s="50"/>
      <c r="Q654" s="51"/>
    </row>
    <row r="655" spans="1:18" x14ac:dyDescent="0.3">
      <c r="B655" s="52"/>
      <c r="C655" s="53">
        <f t="shared" ref="C655:O655" si="128">365/(C465/((C366+B366)/2))</f>
        <v>12.757365269257537</v>
      </c>
      <c r="D655" s="53">
        <f t="shared" si="128"/>
        <v>8.9301423673705536</v>
      </c>
      <c r="E655" s="53">
        <f t="shared" si="128"/>
        <v>7.039697755380681</v>
      </c>
      <c r="F655" s="53">
        <f t="shared" si="128"/>
        <v>6.4250379918280141</v>
      </c>
      <c r="G655" s="53">
        <f t="shared" si="128"/>
        <v>5.8673151741433633</v>
      </c>
      <c r="H655" s="53">
        <f t="shared" si="128"/>
        <v>4.9910086977456753</v>
      </c>
      <c r="I655" s="53">
        <f t="shared" si="128"/>
        <v>5.5107873173780151</v>
      </c>
      <c r="J655" s="53">
        <f t="shared" si="128"/>
        <v>6.7623149596474166</v>
      </c>
      <c r="K655" s="53">
        <f t="shared" si="128"/>
        <v>10.17468382176798</v>
      </c>
      <c r="L655" s="53">
        <f t="shared" si="128"/>
        <v>12.784313175489713</v>
      </c>
      <c r="M655" s="53">
        <f t="shared" si="128"/>
        <v>13.478014483576821</v>
      </c>
      <c r="N655" s="54">
        <f>365/(N465/((N366+M366)/2))</f>
        <v>9.7041838329608954</v>
      </c>
      <c r="O655" s="54">
        <f t="shared" si="128"/>
        <v>6.9896676701622749</v>
      </c>
      <c r="P655" s="50"/>
      <c r="Q655" s="51" t="s">
        <v>96</v>
      </c>
    </row>
    <row r="656" spans="1:18" x14ac:dyDescent="0.3">
      <c r="B656" s="52"/>
      <c r="C656" s="53">
        <f t="shared" ref="C656:O656" si="129">365/(C503/((C372+B372)/2))</f>
        <v>131.5567626932924</v>
      </c>
      <c r="D656" s="53">
        <f t="shared" si="129"/>
        <v>114.23366861859442</v>
      </c>
      <c r="E656" s="53">
        <f t="shared" si="129"/>
        <v>106.9614794185817</v>
      </c>
      <c r="F656" s="53">
        <f t="shared" si="129"/>
        <v>111.13276766485112</v>
      </c>
      <c r="G656" s="53">
        <f t="shared" si="129"/>
        <v>129.45064237113172</v>
      </c>
      <c r="H656" s="53">
        <f t="shared" si="129"/>
        <v>148.27130160326158</v>
      </c>
      <c r="I656" s="53">
        <f t="shared" si="129"/>
        <v>146.56286924322995</v>
      </c>
      <c r="J656" s="53">
        <f t="shared" si="129"/>
        <v>141.56369826930782</v>
      </c>
      <c r="K656" s="53">
        <f t="shared" si="129"/>
        <v>135.97994862938066</v>
      </c>
      <c r="L656" s="53">
        <f t="shared" si="129"/>
        <v>139.3915831909313</v>
      </c>
      <c r="M656" s="53">
        <f t="shared" si="129"/>
        <v>150.95337940401896</v>
      </c>
      <c r="N656" s="54">
        <f t="shared" si="129"/>
        <v>156.11935191596905</v>
      </c>
      <c r="O656" s="54">
        <f t="shared" si="129"/>
        <v>132.8202192755891</v>
      </c>
      <c r="P656" s="50"/>
      <c r="Q656" s="51" t="s">
        <v>97</v>
      </c>
    </row>
    <row r="657" spans="1:17" x14ac:dyDescent="0.3">
      <c r="B657" s="52"/>
      <c r="C657" s="53">
        <f t="shared" ref="C657:O657" si="130">365/(C503/((C408+B408)/2))</f>
        <v>42.75557980042506</v>
      </c>
      <c r="D657" s="53">
        <f t="shared" si="130"/>
        <v>47.385959619752903</v>
      </c>
      <c r="E657" s="53">
        <f t="shared" si="130"/>
        <v>48.599516576464069</v>
      </c>
      <c r="F657" s="53">
        <f t="shared" si="130"/>
        <v>48.492054940436006</v>
      </c>
      <c r="G657" s="53">
        <f t="shared" si="130"/>
        <v>49.633351600441515</v>
      </c>
      <c r="H657" s="53">
        <f t="shared" si="130"/>
        <v>48.395127215845811</v>
      </c>
      <c r="I657" s="53">
        <f t="shared" si="130"/>
        <v>43.336230407054579</v>
      </c>
      <c r="J657" s="53">
        <f t="shared" si="130"/>
        <v>21.489315523080531</v>
      </c>
      <c r="K657" s="53">
        <f t="shared" si="130"/>
        <v>35.317305637268781</v>
      </c>
      <c r="L657" s="53">
        <f t="shared" si="130"/>
        <v>66.441463534676743</v>
      </c>
      <c r="M657" s="53">
        <f t="shared" si="130"/>
        <v>64.940834159424185</v>
      </c>
      <c r="N657" s="54">
        <f t="shared" si="130"/>
        <v>60.29773548636895</v>
      </c>
      <c r="O657" s="54">
        <f t="shared" si="130"/>
        <v>70.662528089298277</v>
      </c>
      <c r="P657" s="50"/>
      <c r="Q657" s="51" t="s">
        <v>98</v>
      </c>
    </row>
    <row r="658" spans="1:17" x14ac:dyDescent="0.3">
      <c r="B658" s="55"/>
      <c r="C658" s="56">
        <f t="shared" ref="C658:M658" si="131">C656+C655-C657</f>
        <v>101.55854816212488</v>
      </c>
      <c r="D658" s="56">
        <f t="shared" si="131"/>
        <v>75.777851366212076</v>
      </c>
      <c r="E658" s="56">
        <f t="shared" si="131"/>
        <v>65.401660597498321</v>
      </c>
      <c r="F658" s="56">
        <f t="shared" si="131"/>
        <v>69.06575071624313</v>
      </c>
      <c r="G658" s="56">
        <f t="shared" si="131"/>
        <v>85.684605944833564</v>
      </c>
      <c r="H658" s="56">
        <f t="shared" si="131"/>
        <v>104.86718308516146</v>
      </c>
      <c r="I658" s="56">
        <f t="shared" si="131"/>
        <v>108.73742615355337</v>
      </c>
      <c r="J658" s="56">
        <f t="shared" si="131"/>
        <v>126.83669770587471</v>
      </c>
      <c r="K658" s="56">
        <f t="shared" si="131"/>
        <v>110.83732681387986</v>
      </c>
      <c r="L658" s="56">
        <f t="shared" si="131"/>
        <v>85.734432831744257</v>
      </c>
      <c r="M658" s="56">
        <f t="shared" si="131"/>
        <v>99.490559728171604</v>
      </c>
      <c r="N658" s="57">
        <f>N656+N655-N657</f>
        <v>105.52580026256099</v>
      </c>
      <c r="O658" s="57">
        <f>O656+O655-O657</f>
        <v>69.147358856453096</v>
      </c>
      <c r="P658" s="50"/>
      <c r="Q658" s="51" t="s">
        <v>99</v>
      </c>
    </row>
    <row r="659" spans="1:17" x14ac:dyDescent="0.3">
      <c r="B659" s="215" t="s">
        <v>100</v>
      </c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157"/>
      <c r="P659" s="29"/>
      <c r="Q659" s="100"/>
    </row>
    <row r="660" spans="1:17" x14ac:dyDescent="0.3">
      <c r="B660" s="114"/>
      <c r="C660" s="115">
        <f t="shared" ref="C660:O660" si="132">+C648/C642/100</f>
        <v>1.0812720705818584E-2</v>
      </c>
      <c r="D660" s="114">
        <f t="shared" si="132"/>
        <v>5.4261919441506878E-2</v>
      </c>
      <c r="E660" s="115">
        <f t="shared" si="132"/>
        <v>0.18825997882182591</v>
      </c>
      <c r="F660" s="114">
        <f t="shared" si="132"/>
        <v>1.1003117065255668</v>
      </c>
      <c r="G660" s="115">
        <f t="shared" si="132"/>
        <v>0.33423689091445186</v>
      </c>
      <c r="H660" s="114">
        <f t="shared" si="132"/>
        <v>-0.20832236232305387</v>
      </c>
      <c r="I660" s="115">
        <f t="shared" si="132"/>
        <v>-0.19694033015573764</v>
      </c>
      <c r="J660" s="114">
        <f t="shared" si="132"/>
        <v>5.5680707227531805</v>
      </c>
      <c r="K660" s="115">
        <f t="shared" si="132"/>
        <v>-1.106222673877753</v>
      </c>
      <c r="L660" s="114">
        <f t="shared" si="132"/>
        <v>-1.3806894938712162</v>
      </c>
      <c r="M660" s="115">
        <f t="shared" si="132"/>
        <v>-1.4875233331988715</v>
      </c>
      <c r="N660" s="116">
        <f t="shared" si="132"/>
        <v>0.26475247501263549</v>
      </c>
      <c r="O660" s="116">
        <f t="shared" si="132"/>
        <v>1.2323034754517708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20"/>
      <c r="P661" s="31"/>
      <c r="Q661" s="102" t="s">
        <v>102</v>
      </c>
    </row>
    <row r="662" spans="1:17" x14ac:dyDescent="0.3">
      <c r="B662" s="58">
        <f t="shared" ref="B662:O665" si="133">($P647-B647)/$P647</f>
        <v>0.94537728919189001</v>
      </c>
      <c r="C662" s="59">
        <f t="shared" si="133"/>
        <v>0.9296274698217708</v>
      </c>
      <c r="D662" s="58">
        <f t="shared" si="133"/>
        <v>0.84804830394041386</v>
      </c>
      <c r="E662" s="59">
        <f t="shared" si="133"/>
        <v>0.81753164965164937</v>
      </c>
      <c r="F662" s="58">
        <f t="shared" si="133"/>
        <v>0.82235611471621139</v>
      </c>
      <c r="G662" s="59">
        <f t="shared" si="133"/>
        <v>0.80726230805529375</v>
      </c>
      <c r="H662" s="58">
        <f t="shared" si="133"/>
        <v>0.82039583488956302</v>
      </c>
      <c r="I662" s="59">
        <f t="shared" si="133"/>
        <v>-1.8834030156232184</v>
      </c>
      <c r="J662" s="58">
        <f t="shared" si="133"/>
        <v>-2.0110410093444671</v>
      </c>
      <c r="K662" s="59">
        <f t="shared" si="133"/>
        <v>-1.649778778826182</v>
      </c>
      <c r="L662" s="58">
        <f t="shared" si="133"/>
        <v>-0.59519716054656591</v>
      </c>
      <c r="M662" s="59">
        <f t="shared" si="133"/>
        <v>-0.55760032870928145</v>
      </c>
      <c r="N662" s="60">
        <f t="shared" si="133"/>
        <v>-0.35924239736965419</v>
      </c>
      <c r="O662" s="60">
        <f t="shared" si="133"/>
        <v>-1.0599921567180857</v>
      </c>
      <c r="P662" s="32"/>
      <c r="Q662" s="61" t="s">
        <v>103</v>
      </c>
    </row>
    <row r="663" spans="1:17" x14ac:dyDescent="0.3">
      <c r="B663" s="58">
        <f t="shared" si="133"/>
        <v>0.92964644277609176</v>
      </c>
      <c r="C663" s="59">
        <f t="shared" si="133"/>
        <v>0.93304316431989975</v>
      </c>
      <c r="D663" s="58">
        <f t="shared" si="133"/>
        <v>0.87709546920333681</v>
      </c>
      <c r="E663" s="59">
        <f t="shared" si="133"/>
        <v>0.86390114389506545</v>
      </c>
      <c r="F663" s="58">
        <f t="shared" si="133"/>
        <v>0.86710221315604374</v>
      </c>
      <c r="G663" s="59">
        <f t="shared" si="133"/>
        <v>0.85768989655424899</v>
      </c>
      <c r="H663" s="58">
        <f t="shared" si="133"/>
        <v>0.85703927244900957</v>
      </c>
      <c r="I663" s="59">
        <f t="shared" si="133"/>
        <v>-1.2831127270287208</v>
      </c>
      <c r="J663" s="58">
        <f t="shared" si="133"/>
        <v>-1.4922612935591932</v>
      </c>
      <c r="K663" s="59">
        <f t="shared" si="133"/>
        <v>-1.9566374543345941</v>
      </c>
      <c r="L663" s="58">
        <f t="shared" si="133"/>
        <v>-1.1281725085500069</v>
      </c>
      <c r="M663" s="59">
        <f t="shared" si="133"/>
        <v>-0.90557590030399004</v>
      </c>
      <c r="N663" s="60">
        <f t="shared" si="133"/>
        <v>-0.44335200859188473</v>
      </c>
      <c r="O663" s="60">
        <f t="shared" si="133"/>
        <v>-0.81068743137617671</v>
      </c>
      <c r="P663" s="32"/>
      <c r="Q663" s="61" t="s">
        <v>104</v>
      </c>
    </row>
    <row r="664" spans="1:17" x14ac:dyDescent="0.3">
      <c r="B664" s="58">
        <f t="shared" si="133"/>
        <v>0.84096414538748931</v>
      </c>
      <c r="C664" s="59">
        <f t="shared" si="133"/>
        <v>0.96478323697536328</v>
      </c>
      <c r="D664" s="58">
        <f t="shared" si="133"/>
        <v>0.91122798882440792</v>
      </c>
      <c r="E664" s="59">
        <f t="shared" si="133"/>
        <v>0.85868989589811795</v>
      </c>
      <c r="F664" s="58">
        <f t="shared" si="133"/>
        <v>0.80158370009667113</v>
      </c>
      <c r="G664" s="59">
        <f t="shared" si="133"/>
        <v>0.7569455001670875</v>
      </c>
      <c r="H664" s="58">
        <f t="shared" si="133"/>
        <v>0.7605291859523684</v>
      </c>
      <c r="I664" s="59">
        <f t="shared" si="133"/>
        <v>-1.3360882801508371</v>
      </c>
      <c r="J664" s="58">
        <f t="shared" si="133"/>
        <v>-1.6122745066359689</v>
      </c>
      <c r="K664" s="59">
        <f t="shared" si="133"/>
        <v>-1.9472654153991436</v>
      </c>
      <c r="L664" s="58">
        <f t="shared" si="133"/>
        <v>-0.83997297441225682</v>
      </c>
      <c r="M664" s="59">
        <f t="shared" si="133"/>
        <v>-0.75569667460757617</v>
      </c>
      <c r="N664" s="60">
        <f t="shared" si="133"/>
        <v>-0.38590798051950109</v>
      </c>
      <c r="O664" s="60">
        <f t="shared" si="133"/>
        <v>-0.72796312840935695</v>
      </c>
      <c r="P664" s="32"/>
      <c r="Q664" s="61" t="s">
        <v>105</v>
      </c>
    </row>
    <row r="665" spans="1:17" x14ac:dyDescent="0.3">
      <c r="B665" s="58">
        <f t="shared" si="133"/>
        <v>0.9429360571939539</v>
      </c>
      <c r="C665" s="59">
        <f t="shared" si="133"/>
        <v>0.92968595463500869</v>
      </c>
      <c r="D665" s="58">
        <f t="shared" si="133"/>
        <v>0.86221104018957784</v>
      </c>
      <c r="E665" s="59">
        <f t="shared" si="133"/>
        <v>0.85411076061421076</v>
      </c>
      <c r="F665" s="58">
        <f t="shared" si="133"/>
        <v>0.86365346832491319</v>
      </c>
      <c r="G665" s="59">
        <f t="shared" si="133"/>
        <v>0.84787864532787238</v>
      </c>
      <c r="H665" s="58">
        <f t="shared" si="133"/>
        <v>0.84817814670959679</v>
      </c>
      <c r="I665" s="59">
        <f t="shared" si="133"/>
        <v>-1.7148526076963735</v>
      </c>
      <c r="J665" s="58">
        <f t="shared" si="133"/>
        <v>-2.0730853545073811</v>
      </c>
      <c r="K665" s="59">
        <f t="shared" si="133"/>
        <v>-1.786750609465938</v>
      </c>
      <c r="L665" s="58">
        <f t="shared" si="133"/>
        <v>-0.61256214121456853</v>
      </c>
      <c r="M665" s="59">
        <f t="shared" si="133"/>
        <v>-0.41900540191048768</v>
      </c>
      <c r="N665" s="60">
        <f t="shared" si="133"/>
        <v>-0.67254725551381322</v>
      </c>
      <c r="O665" s="60">
        <f t="shared" si="133"/>
        <v>-1.299106371531175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>
        <f>N661/N653-1</f>
        <v>-1</v>
      </c>
      <c r="O666" s="109">
        <f>O661/O653-1</f>
        <v>-1</v>
      </c>
      <c r="P666" s="29"/>
      <c r="Q666" s="110" t="s">
        <v>107</v>
      </c>
    </row>
    <row r="667" spans="1:17" x14ac:dyDescent="0.3">
      <c r="B667" s="121">
        <f t="shared" ref="B667:M667" si="134">AVERAGE(B662:B666)</f>
        <v>0.91473098363735628</v>
      </c>
      <c r="C667" s="122">
        <f t="shared" si="134"/>
        <v>0.93928495643801058</v>
      </c>
      <c r="D667" s="121">
        <f t="shared" si="134"/>
        <v>0.87464570053943402</v>
      </c>
      <c r="E667" s="122">
        <f t="shared" si="134"/>
        <v>0.84855836251476091</v>
      </c>
      <c r="F667" s="121">
        <f t="shared" si="134"/>
        <v>0.83867387407345995</v>
      </c>
      <c r="G667" s="122">
        <f t="shared" si="134"/>
        <v>0.81744408752612574</v>
      </c>
      <c r="H667" s="121">
        <f t="shared" si="134"/>
        <v>0.82153561000013442</v>
      </c>
      <c r="I667" s="122">
        <f t="shared" si="134"/>
        <v>-1.5543641576247875</v>
      </c>
      <c r="J667" s="62">
        <f t="shared" si="134"/>
        <v>-1.7971655410117524</v>
      </c>
      <c r="K667" s="63">
        <f t="shared" si="134"/>
        <v>-1.8351080645064644</v>
      </c>
      <c r="L667" s="62">
        <f t="shared" si="134"/>
        <v>-0.79397619618084958</v>
      </c>
      <c r="M667" s="63">
        <f t="shared" si="134"/>
        <v>-0.65946957638283388</v>
      </c>
      <c r="N667" s="64">
        <f>AVERAGE(N662:N666)</f>
        <v>-0.57220992839897067</v>
      </c>
      <c r="O667" s="64">
        <f>AVERAGE(O662:O666)</f>
        <v>-0.97954981760695892</v>
      </c>
      <c r="P667" s="32"/>
      <c r="Q667" s="61" t="s">
        <v>108</v>
      </c>
    </row>
    <row r="668" spans="1:17" x14ac:dyDescent="0.3">
      <c r="B668" s="217" t="s">
        <v>109</v>
      </c>
      <c r="C668" s="218"/>
      <c r="D668" s="218"/>
      <c r="E668" s="218"/>
      <c r="F668" s="218"/>
      <c r="G668" s="218"/>
      <c r="H668" s="218"/>
      <c r="I668" s="218"/>
      <c r="J668" s="218"/>
      <c r="K668" s="218"/>
      <c r="L668" s="218"/>
      <c r="M668" s="218"/>
      <c r="N668" s="218"/>
      <c r="O668" s="158"/>
      <c r="P668" s="29"/>
      <c r="Q668" s="100"/>
    </row>
    <row r="669" spans="1:17" s="3" customFormat="1" ht="14.25" x14ac:dyDescent="0.2">
      <c r="B669" s="65"/>
      <c r="C669" s="66">
        <f>+B$643+B669</f>
        <v>7.8125000000000014E-2</v>
      </c>
      <c r="D669" s="66">
        <f t="shared" ref="D669:N669" si="135">+C$643+C669</f>
        <v>0.208125</v>
      </c>
      <c r="E669" s="66">
        <f t="shared" si="135"/>
        <v>0.38812500000000005</v>
      </c>
      <c r="F669" s="66">
        <f t="shared" si="135"/>
        <v>0.5787500000000001</v>
      </c>
      <c r="G669" s="66">
        <f t="shared" si="135"/>
        <v>0.7712500000000001</v>
      </c>
      <c r="H669" s="66">
        <f t="shared" si="135"/>
        <v>0.97000000000000008</v>
      </c>
      <c r="I669" s="66">
        <f t="shared" si="135"/>
        <v>1.1581250000000001</v>
      </c>
      <c r="J669" s="66">
        <f t="shared" si="135"/>
        <v>1.343205</v>
      </c>
      <c r="K669" s="66">
        <f t="shared" si="135"/>
        <v>1.5064549999999999</v>
      </c>
      <c r="L669" s="66">
        <f t="shared" si="135"/>
        <v>1.634455</v>
      </c>
      <c r="M669" s="66">
        <f t="shared" si="135"/>
        <v>1.7504550000000001</v>
      </c>
      <c r="N669" s="67">
        <f t="shared" si="135"/>
        <v>1.8548550000000001</v>
      </c>
      <c r="O669" s="67">
        <f>+N$643+N669</f>
        <v>2.0198550000000002</v>
      </c>
      <c r="P669" s="32"/>
      <c r="Q669" s="37" t="s">
        <v>110</v>
      </c>
    </row>
    <row r="670" spans="1:17" s="3" customFormat="1" ht="14.25" x14ac:dyDescent="0.2">
      <c r="B670" s="68">
        <f>+B$653+B669</f>
        <v>0.91903046670578681</v>
      </c>
      <c r="C670" s="69">
        <f t="shared" ref="C670:O670" si="136">+C$653+C669</f>
        <v>1.3873170082037454</v>
      </c>
      <c r="D670" s="69">
        <f t="shared" si="136"/>
        <v>3.0479396365698688</v>
      </c>
      <c r="E670" s="69">
        <f t="shared" si="136"/>
        <v>3.7151942013700876</v>
      </c>
      <c r="F670" s="69">
        <f t="shared" si="136"/>
        <v>3.8590471366811538</v>
      </c>
      <c r="G670" s="69">
        <f t="shared" si="136"/>
        <v>4.4038576680687429</v>
      </c>
      <c r="H670" s="69">
        <f t="shared" si="136"/>
        <v>4.4183041649281325</v>
      </c>
      <c r="I670" s="69">
        <f t="shared" si="136"/>
        <v>5.0090470722527289</v>
      </c>
      <c r="J670" s="69">
        <f t="shared" si="136"/>
        <v>5.6978513070288903</v>
      </c>
      <c r="K670" s="69">
        <f t="shared" si="136"/>
        <v>5.564752723870642</v>
      </c>
      <c r="L670" s="69">
        <f t="shared" si="136"/>
        <v>4.1943638344617193</v>
      </c>
      <c r="M670" s="69">
        <f t="shared" si="136"/>
        <v>3.8070340020510325</v>
      </c>
      <c r="N670" s="70">
        <f t="shared" si="136"/>
        <v>4.093896829422933</v>
      </c>
      <c r="O670" s="70">
        <f t="shared" si="136"/>
        <v>5.1598550000000003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>
        <f>+N670/B670-1</f>
        <v>3.4545822774486208</v>
      </c>
      <c r="O671" s="72">
        <f>+O670/C670-1</f>
        <v>2.7193049385884911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>
        <f>RATE(C$348-$B$348,,-$B670,C670)</f>
        <v>0.509544088539856</v>
      </c>
      <c r="D672" s="76">
        <f t="shared" ref="D672:O672" si="137">RATE(D$348-$B$348,,-$B670,D670)</f>
        <v>0.82111858466612242</v>
      </c>
      <c r="E672" s="76">
        <f t="shared" si="137"/>
        <v>0.59300523784980708</v>
      </c>
      <c r="F672" s="76">
        <f t="shared" si="137"/>
        <v>0.43148744585501703</v>
      </c>
      <c r="G672" s="76">
        <f t="shared" si="137"/>
        <v>0.36804591323765079</v>
      </c>
      <c r="H672" s="76">
        <f t="shared" si="137"/>
        <v>0.29913500091439271</v>
      </c>
      <c r="I672" s="76">
        <f t="shared" si="137"/>
        <v>0.27410024900092689</v>
      </c>
      <c r="J672" s="76">
        <f t="shared" si="137"/>
        <v>0.25616778154382591</v>
      </c>
      <c r="K672" s="76">
        <f t="shared" si="137"/>
        <v>0.2215233511365583</v>
      </c>
      <c r="L672" s="76">
        <f t="shared" si="137"/>
        <v>0.16394810910089924</v>
      </c>
      <c r="M672" s="76">
        <f t="shared" si="137"/>
        <v>0.13792662425259822</v>
      </c>
      <c r="N672" s="77">
        <f t="shared" si="137"/>
        <v>0.13257572442070348</v>
      </c>
      <c r="O672" s="77">
        <f t="shared" si="137"/>
        <v>0.1419288501208712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138">+C$643+C673</f>
        <v>0.13</v>
      </c>
      <c r="E673" s="66">
        <f t="shared" si="138"/>
        <v>0.31000000000000005</v>
      </c>
      <c r="F673" s="66">
        <f t="shared" si="138"/>
        <v>0.5006250000000001</v>
      </c>
      <c r="G673" s="66">
        <f t="shared" si="138"/>
        <v>0.6931250000000001</v>
      </c>
      <c r="H673" s="66">
        <f t="shared" si="138"/>
        <v>0.89187500000000008</v>
      </c>
      <c r="I673" s="66">
        <f t="shared" si="138"/>
        <v>1.08</v>
      </c>
      <c r="J673" s="66">
        <f t="shared" si="138"/>
        <v>1.26508</v>
      </c>
      <c r="K673" s="66">
        <f t="shared" si="138"/>
        <v>1.4283299999999999</v>
      </c>
      <c r="L673" s="66">
        <f t="shared" si="138"/>
        <v>1.55633</v>
      </c>
      <c r="M673" s="66">
        <f t="shared" si="138"/>
        <v>1.6723300000000001</v>
      </c>
      <c r="N673" s="67">
        <f t="shared" si="138"/>
        <v>1.7767300000000001</v>
      </c>
      <c r="O673" s="67">
        <f>+N$643+N673</f>
        <v>1.9417300000000002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39">+C$653+C673</f>
        <v>1.3091920082037454</v>
      </c>
      <c r="D674" s="69">
        <f t="shared" si="139"/>
        <v>2.9698146365698688</v>
      </c>
      <c r="E674" s="69">
        <f t="shared" si="139"/>
        <v>3.6370692013700876</v>
      </c>
      <c r="F674" s="69">
        <f t="shared" si="139"/>
        <v>3.7809221366811538</v>
      </c>
      <c r="G674" s="69">
        <f t="shared" si="139"/>
        <v>4.3257326680687429</v>
      </c>
      <c r="H674" s="69">
        <f t="shared" si="139"/>
        <v>4.3401791649281325</v>
      </c>
      <c r="I674" s="69">
        <f t="shared" si="139"/>
        <v>4.9309220722527289</v>
      </c>
      <c r="J674" s="69">
        <f t="shared" si="139"/>
        <v>5.6197263070288903</v>
      </c>
      <c r="K674" s="69">
        <f t="shared" si="139"/>
        <v>5.486627723870642</v>
      </c>
      <c r="L674" s="69">
        <f t="shared" si="139"/>
        <v>4.1162388344617193</v>
      </c>
      <c r="M674" s="69">
        <f t="shared" si="139"/>
        <v>3.7289090020510325</v>
      </c>
      <c r="N674" s="70">
        <f t="shared" si="139"/>
        <v>4.015771829422933</v>
      </c>
      <c r="O674" s="70">
        <f t="shared" si="139"/>
        <v>5.0817300000000003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>
        <f>+N674/C674-1</f>
        <v>2.0673665927221054</v>
      </c>
      <c r="O675" s="72">
        <f>+O674/D674-1</f>
        <v>0.71112699675741053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>
        <f>RATE(D$348-$C$348,,-$C674,D674)</f>
        <v>1.2684332152657671</v>
      </c>
      <c r="E676" s="76">
        <f t="shared" ref="E676:O676" si="140">RATE(E$348-$C$348,,-$C674,E674)</f>
        <v>0.66676399121508878</v>
      </c>
      <c r="F676" s="76">
        <f t="shared" si="140"/>
        <v>0.42407041052863714</v>
      </c>
      <c r="G676" s="76">
        <f t="shared" si="140"/>
        <v>0.34823029844546793</v>
      </c>
      <c r="H676" s="76">
        <f t="shared" si="140"/>
        <v>0.27086922316063561</v>
      </c>
      <c r="I676" s="76">
        <f t="shared" si="140"/>
        <v>0.24734751332464111</v>
      </c>
      <c r="J676" s="76">
        <f t="shared" si="140"/>
        <v>0.23136669444871644</v>
      </c>
      <c r="K676" s="76">
        <f t="shared" si="140"/>
        <v>0.19615584974916603</v>
      </c>
      <c r="L676" s="76">
        <f t="shared" si="140"/>
        <v>0.13573620096561342</v>
      </c>
      <c r="M676" s="76">
        <f t="shared" si="140"/>
        <v>0.11034475133139418</v>
      </c>
      <c r="N676" s="77">
        <f t="shared" si="140"/>
        <v>0.10726462627274429</v>
      </c>
      <c r="O676" s="77">
        <f t="shared" si="140"/>
        <v>0.1196544746791318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141">+D$643+D677</f>
        <v>0.18000000000000002</v>
      </c>
      <c r="F677" s="66">
        <f t="shared" si="141"/>
        <v>0.37062500000000004</v>
      </c>
      <c r="G677" s="66">
        <f t="shared" si="141"/>
        <v>0.5631250000000001</v>
      </c>
      <c r="H677" s="66">
        <f t="shared" si="141"/>
        <v>0.76187500000000008</v>
      </c>
      <c r="I677" s="66">
        <f t="shared" si="141"/>
        <v>0.95000000000000007</v>
      </c>
      <c r="J677" s="66">
        <f t="shared" si="141"/>
        <v>1.1350800000000001</v>
      </c>
      <c r="K677" s="66">
        <f t="shared" si="141"/>
        <v>1.29833</v>
      </c>
      <c r="L677" s="66">
        <f t="shared" si="141"/>
        <v>1.4263300000000001</v>
      </c>
      <c r="M677" s="66">
        <f t="shared" si="141"/>
        <v>1.5423300000000002</v>
      </c>
      <c r="N677" s="67">
        <f t="shared" si="141"/>
        <v>1.6467300000000002</v>
      </c>
      <c r="O677" s="67">
        <f>+N$643+N677</f>
        <v>1.8117300000000003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42">+D$653+D677</f>
        <v>2.8398146365698689</v>
      </c>
      <c r="E678" s="69">
        <f t="shared" si="142"/>
        <v>3.5070692013700877</v>
      </c>
      <c r="F678" s="69">
        <f t="shared" si="142"/>
        <v>3.6509221366811535</v>
      </c>
      <c r="G678" s="69">
        <f t="shared" si="142"/>
        <v>4.195732668068743</v>
      </c>
      <c r="H678" s="69">
        <f t="shared" si="142"/>
        <v>4.2101791649281326</v>
      </c>
      <c r="I678" s="69">
        <f t="shared" si="142"/>
        <v>4.800922072252729</v>
      </c>
      <c r="J678" s="69">
        <f t="shared" si="142"/>
        <v>5.4897263070288904</v>
      </c>
      <c r="K678" s="69">
        <f t="shared" si="142"/>
        <v>5.3566277238706421</v>
      </c>
      <c r="L678" s="69">
        <f t="shared" si="142"/>
        <v>3.9862388344617194</v>
      </c>
      <c r="M678" s="69">
        <f t="shared" si="142"/>
        <v>3.5989090020510326</v>
      </c>
      <c r="N678" s="70">
        <f t="shared" si="142"/>
        <v>3.8857718294229326</v>
      </c>
      <c r="O678" s="70">
        <f t="shared" si="142"/>
        <v>4.9517300000000004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>
        <f>+N678/D678-1</f>
        <v>0.36831882594859988</v>
      </c>
      <c r="O679" s="72">
        <f>+O678/E678-1</f>
        <v>0.41192822715489474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>
        <f>RATE(E$348-$D$348,,-$D678,E678)</f>
        <v>0.23496412625233049</v>
      </c>
      <c r="F680" s="76">
        <f t="shared" ref="F680:O680" si="143">RATE(F$348-$D$348,,-$D678,F678)</f>
        <v>0.1338517868327708</v>
      </c>
      <c r="G680" s="76">
        <f t="shared" si="143"/>
        <v>0.13895335615261464</v>
      </c>
      <c r="H680" s="76">
        <f t="shared" si="143"/>
        <v>0.10344996725542766</v>
      </c>
      <c r="I680" s="76">
        <f t="shared" si="143"/>
        <v>0.11072598638938053</v>
      </c>
      <c r="J680" s="76">
        <f t="shared" si="143"/>
        <v>0.11611801139184448</v>
      </c>
      <c r="K680" s="76">
        <f t="shared" si="143"/>
        <v>9.4892898122557592E-2</v>
      </c>
      <c r="L680" s="76">
        <f t="shared" si="143"/>
        <v>4.3299898951349801E-2</v>
      </c>
      <c r="M680" s="76">
        <f t="shared" si="143"/>
        <v>2.6670794840099075E-2</v>
      </c>
      <c r="N680" s="77">
        <f t="shared" si="143"/>
        <v>3.1855136084509635E-2</v>
      </c>
      <c r="O680" s="77">
        <f t="shared" si="143"/>
        <v>5.1844504066024324E-2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144">+E$643+E681</f>
        <v>0.19062500000000002</v>
      </c>
      <c r="G681" s="66">
        <f t="shared" si="144"/>
        <v>0.38312500000000005</v>
      </c>
      <c r="H681" s="66">
        <f t="shared" si="144"/>
        <v>0.58187500000000003</v>
      </c>
      <c r="I681" s="66">
        <f t="shared" si="144"/>
        <v>0.77</v>
      </c>
      <c r="J681" s="66">
        <f t="shared" si="144"/>
        <v>0.95508000000000004</v>
      </c>
      <c r="K681" s="66">
        <f t="shared" si="144"/>
        <v>1.11833</v>
      </c>
      <c r="L681" s="66">
        <f t="shared" si="144"/>
        <v>1.2463299999999999</v>
      </c>
      <c r="M681" s="66">
        <f t="shared" si="144"/>
        <v>1.36233</v>
      </c>
      <c r="N681" s="67">
        <f t="shared" si="144"/>
        <v>1.4667300000000001</v>
      </c>
      <c r="O681" s="67">
        <f>+N$643+N681</f>
        <v>1.6317300000000001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45">+E$653+E681</f>
        <v>3.3270692013700875</v>
      </c>
      <c r="F682" s="69">
        <f t="shared" si="145"/>
        <v>3.4709221366811533</v>
      </c>
      <c r="G682" s="69">
        <f t="shared" si="145"/>
        <v>4.0157326680687433</v>
      </c>
      <c r="H682" s="69">
        <f t="shared" si="145"/>
        <v>4.0301791649281329</v>
      </c>
      <c r="I682" s="69">
        <f t="shared" si="145"/>
        <v>4.6209220722527293</v>
      </c>
      <c r="J682" s="69">
        <f t="shared" si="145"/>
        <v>5.3097263070288898</v>
      </c>
      <c r="K682" s="69">
        <f t="shared" si="145"/>
        <v>5.1766277238706424</v>
      </c>
      <c r="L682" s="69">
        <f t="shared" si="145"/>
        <v>3.8062388344617193</v>
      </c>
      <c r="M682" s="69">
        <f t="shared" si="145"/>
        <v>3.4189090020510324</v>
      </c>
      <c r="N682" s="70">
        <f t="shared" si="145"/>
        <v>3.7057718294229325</v>
      </c>
      <c r="O682" s="70">
        <f t="shared" si="145"/>
        <v>4.7717299999999998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>
        <f>+N682/E682-1</f>
        <v>0.11382469228379599</v>
      </c>
      <c r="O683" s="72">
        <f>+O682/F682-1</f>
        <v>0.37477298887570565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>
        <f>RATE(F$348-$E$348,,-$E682,F682)</f>
        <v>4.3237133526356317E-2</v>
      </c>
      <c r="G684" s="76">
        <f t="shared" ref="G684:O684" si="146">RATE(G$348-$E$348,,-$E682,G682)</f>
        <v>9.8630065168161099E-2</v>
      </c>
      <c r="H684" s="76">
        <f t="shared" si="146"/>
        <v>6.5992558916078123E-2</v>
      </c>
      <c r="I684" s="76">
        <f t="shared" si="146"/>
        <v>8.5592170956073715E-2</v>
      </c>
      <c r="J684" s="76">
        <f t="shared" si="146"/>
        <v>9.7999292627078849E-2</v>
      </c>
      <c r="K684" s="76">
        <f t="shared" si="146"/>
        <v>7.6459058258451118E-2</v>
      </c>
      <c r="L684" s="76">
        <f t="shared" si="146"/>
        <v>1.9407309092089656E-2</v>
      </c>
      <c r="M684" s="76">
        <f t="shared" si="146"/>
        <v>3.4095114807942395E-3</v>
      </c>
      <c r="N684" s="77">
        <f t="shared" si="146"/>
        <v>1.2049771785320669E-2</v>
      </c>
      <c r="O684" s="77">
        <f t="shared" si="146"/>
        <v>3.6719823175382957E-2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147">+F$643+F685</f>
        <v>0.1925</v>
      </c>
      <c r="H685" s="66">
        <f t="shared" si="147"/>
        <v>0.39124999999999999</v>
      </c>
      <c r="I685" s="66">
        <f t="shared" si="147"/>
        <v>0.57937499999999997</v>
      </c>
      <c r="J685" s="66">
        <f t="shared" si="147"/>
        <v>0.764455</v>
      </c>
      <c r="K685" s="66">
        <f t="shared" si="147"/>
        <v>0.927705</v>
      </c>
      <c r="L685" s="66">
        <f t="shared" si="147"/>
        <v>1.0557050000000001</v>
      </c>
      <c r="M685" s="66">
        <f t="shared" si="147"/>
        <v>1.1717050000000002</v>
      </c>
      <c r="N685" s="67">
        <f t="shared" si="147"/>
        <v>1.2761050000000003</v>
      </c>
      <c r="O685" s="67">
        <f>+N$643+N685</f>
        <v>1.4411050000000003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48">+F$653+F685</f>
        <v>3.2802971366811535</v>
      </c>
      <c r="G686" s="69">
        <f t="shared" si="148"/>
        <v>3.825107668068743</v>
      </c>
      <c r="H686" s="69">
        <f t="shared" si="148"/>
        <v>3.8395541649281326</v>
      </c>
      <c r="I686" s="69">
        <f t="shared" si="148"/>
        <v>4.4302970722527295</v>
      </c>
      <c r="J686" s="69">
        <f t="shared" si="148"/>
        <v>5.11910130702889</v>
      </c>
      <c r="K686" s="69">
        <f t="shared" si="148"/>
        <v>4.9860027238706426</v>
      </c>
      <c r="L686" s="69">
        <f t="shared" si="148"/>
        <v>3.6156138344617195</v>
      </c>
      <c r="M686" s="69">
        <f t="shared" si="148"/>
        <v>3.2282840020510326</v>
      </c>
      <c r="N686" s="70">
        <f t="shared" si="148"/>
        <v>3.5151468294229327</v>
      </c>
      <c r="O686" s="70">
        <f t="shared" si="148"/>
        <v>4.5811050000000009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>
        <f>+N686/F686-1</f>
        <v>7.1594030344271919E-2</v>
      </c>
      <c r="O687" s="72">
        <f>+O686/G686-1</f>
        <v>0.19764079799430934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>
        <f>RATE(G$348-$F$348,,-$F686,G686)</f>
        <v>0.16608572598359267</v>
      </c>
      <c r="H688" s="76">
        <f t="shared" ref="H688:O688" si="149">RATE(H$348-$F$348,,-$F686,H686)</f>
        <v>8.1891744489975771E-2</v>
      </c>
      <c r="I688" s="76">
        <f t="shared" si="149"/>
        <v>0.10536715205772999</v>
      </c>
      <c r="J688" s="76">
        <f t="shared" si="149"/>
        <v>0.11768683337375711</v>
      </c>
      <c r="K688" s="76">
        <f t="shared" si="149"/>
        <v>8.7346260717737684E-2</v>
      </c>
      <c r="L688" s="76">
        <f t="shared" si="149"/>
        <v>1.6353551536008499E-2</v>
      </c>
      <c r="M688" s="76">
        <f t="shared" si="149"/>
        <v>-2.2807211079750992E-3</v>
      </c>
      <c r="N688" s="77">
        <f t="shared" si="149"/>
        <v>8.6808731187169984E-3</v>
      </c>
      <c r="O688" s="77">
        <f t="shared" si="149"/>
        <v>3.780904447719758E-2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150">+G$643+G689</f>
        <v>0.19874999999999998</v>
      </c>
      <c r="I689" s="66">
        <f t="shared" si="150"/>
        <v>0.38687499999999997</v>
      </c>
      <c r="J689" s="66">
        <f t="shared" si="150"/>
        <v>0.57195499999999999</v>
      </c>
      <c r="K689" s="66">
        <f t="shared" si="150"/>
        <v>0.735205</v>
      </c>
      <c r="L689" s="66">
        <f t="shared" si="150"/>
        <v>0.863205</v>
      </c>
      <c r="M689" s="66">
        <f t="shared" si="150"/>
        <v>0.97920499999999999</v>
      </c>
      <c r="N689" s="67">
        <f t="shared" si="150"/>
        <v>1.0836049999999999</v>
      </c>
      <c r="O689" s="67">
        <f>+N$643+N689</f>
        <v>1.248605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51">+G$653+G689</f>
        <v>3.6326076680687431</v>
      </c>
      <c r="H690" s="69">
        <f t="shared" si="151"/>
        <v>3.6470541649281327</v>
      </c>
      <c r="I690" s="69">
        <f t="shared" si="151"/>
        <v>4.2377970722527296</v>
      </c>
      <c r="J690" s="69">
        <f t="shared" si="151"/>
        <v>4.9266013070288901</v>
      </c>
      <c r="K690" s="69">
        <f t="shared" si="151"/>
        <v>4.7935027238706418</v>
      </c>
      <c r="L690" s="69">
        <f t="shared" si="151"/>
        <v>3.4231138344617191</v>
      </c>
      <c r="M690" s="69">
        <f t="shared" si="151"/>
        <v>3.0357840020510323</v>
      </c>
      <c r="N690" s="70">
        <f t="shared" si="151"/>
        <v>3.3226468294229323</v>
      </c>
      <c r="O690" s="70">
        <f t="shared" si="151"/>
        <v>4.3886050000000001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>
        <f>+N690/G690-1</f>
        <v>-8.5327364518447912E-2</v>
      </c>
      <c r="O691" s="72">
        <f>+O690/H690-1</f>
        <v>0.20332871450141465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>
        <f>RATE(H$348-$G$348,,-$G690,H690)</f>
        <v>3.9768943358175065E-3</v>
      </c>
      <c r="I692" s="76">
        <f t="shared" ref="I692:O692" si="152">RATE(I$348-$G$348,,-$G690,I690)</f>
        <v>8.0092202071442381E-2</v>
      </c>
      <c r="J692" s="76">
        <f t="shared" si="152"/>
        <v>0.10690319444348638</v>
      </c>
      <c r="K692" s="76">
        <f t="shared" si="152"/>
        <v>7.1787334947518933E-2</v>
      </c>
      <c r="L692" s="76">
        <f t="shared" si="152"/>
        <v>-1.1809739380147585E-2</v>
      </c>
      <c r="M692" s="76">
        <f t="shared" si="152"/>
        <v>-2.9470526527648432E-2</v>
      </c>
      <c r="N692" s="77">
        <f t="shared" si="152"/>
        <v>-1.2660466670641144E-2</v>
      </c>
      <c r="O692" s="77">
        <f t="shared" si="152"/>
        <v>2.3914043897304626E-2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53">+H$643+H693</f>
        <v>0.18812500000000001</v>
      </c>
      <c r="J693" s="66">
        <f t="shared" si="153"/>
        <v>0.37320500000000001</v>
      </c>
      <c r="K693" s="66">
        <f t="shared" si="153"/>
        <v>0.53645500000000002</v>
      </c>
      <c r="L693" s="66">
        <f t="shared" si="153"/>
        <v>0.66445500000000002</v>
      </c>
      <c r="M693" s="66">
        <f t="shared" si="153"/>
        <v>0.78045500000000001</v>
      </c>
      <c r="N693" s="67">
        <f t="shared" si="153"/>
        <v>0.88485500000000006</v>
      </c>
      <c r="O693" s="67">
        <f>+N$643+N693</f>
        <v>1.049855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54">+H$653+H693</f>
        <v>3.4483041649281327</v>
      </c>
      <c r="I694" s="69">
        <f t="shared" si="154"/>
        <v>4.0390470722527292</v>
      </c>
      <c r="J694" s="69">
        <f t="shared" si="154"/>
        <v>4.7278513070288906</v>
      </c>
      <c r="K694" s="69">
        <f t="shared" si="154"/>
        <v>4.5947527238706423</v>
      </c>
      <c r="L694" s="69">
        <f t="shared" si="154"/>
        <v>3.2243638344617196</v>
      </c>
      <c r="M694" s="69">
        <f t="shared" si="154"/>
        <v>2.8370340020510323</v>
      </c>
      <c r="N694" s="70">
        <f t="shared" si="154"/>
        <v>3.1238968294229323</v>
      </c>
      <c r="O694" s="70">
        <f t="shared" si="154"/>
        <v>4.1898549999999997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>
        <f>+N694/H694-1</f>
        <v>-9.407735512564952E-2</v>
      </c>
      <c r="O695" s="72">
        <f>+O694/I694-1</f>
        <v>3.7337501903180081E-2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>
        <f t="shared" ref="I696:O696" si="155">RATE(I$348-$H$348,,-$H694,I694)</f>
        <v>0.17131403700778466</v>
      </c>
      <c r="J696" s="76">
        <f t="shared" si="155"/>
        <v>0.17092511527052609</v>
      </c>
      <c r="K696" s="76">
        <f t="shared" si="155"/>
        <v>0.10040408109175382</v>
      </c>
      <c r="L696" s="76">
        <f t="shared" si="155"/>
        <v>-1.6646611470835956E-2</v>
      </c>
      <c r="M696" s="76">
        <f t="shared" si="155"/>
        <v>-3.827303095910254E-2</v>
      </c>
      <c r="N696" s="77">
        <f t="shared" si="155"/>
        <v>-1.6332054774506697E-2</v>
      </c>
      <c r="O696" s="77">
        <f t="shared" si="155"/>
        <v>2.8216988774324384E-2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56">+I$643+I697</f>
        <v>0.18507999999999999</v>
      </c>
      <c r="K697" s="66">
        <f t="shared" si="156"/>
        <v>0.34833000000000003</v>
      </c>
      <c r="L697" s="66">
        <f t="shared" si="156"/>
        <v>0.47633000000000003</v>
      </c>
      <c r="M697" s="66">
        <f t="shared" si="156"/>
        <v>0.59233000000000002</v>
      </c>
      <c r="N697" s="67">
        <f t="shared" si="156"/>
        <v>0.69673000000000007</v>
      </c>
      <c r="O697" s="67">
        <f>+N$643+N697</f>
        <v>0.86173000000000011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57">+I$653+I697</f>
        <v>3.8509220722527293</v>
      </c>
      <c r="J698" s="69">
        <f t="shared" si="157"/>
        <v>4.5397263070288902</v>
      </c>
      <c r="K698" s="69">
        <f t="shared" si="157"/>
        <v>4.4066277238706419</v>
      </c>
      <c r="L698" s="69">
        <f t="shared" si="157"/>
        <v>3.0362388344617193</v>
      </c>
      <c r="M698" s="69">
        <f t="shared" si="157"/>
        <v>2.6489090020510324</v>
      </c>
      <c r="N698" s="70">
        <f t="shared" si="157"/>
        <v>2.9357718294229325</v>
      </c>
      <c r="O698" s="70">
        <f t="shared" si="157"/>
        <v>4.0017300000000002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>
        <f>+N698/I698-1</f>
        <v>-0.23764444609871016</v>
      </c>
      <c r="O699" s="72">
        <f>+O698/J698-1</f>
        <v>-0.11850853347610546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>
        <f t="shared" ref="J700:O700" si="158">RATE(J$348-$I$348,,-$I698,J698)</f>
        <v>0.17886735224772313</v>
      </c>
      <c r="K700" s="76">
        <f t="shared" si="158"/>
        <v>6.9721725239309182E-2</v>
      </c>
      <c r="L700" s="76">
        <f t="shared" si="158"/>
        <v>-7.6173533378159658E-2</v>
      </c>
      <c r="M700" s="76">
        <f t="shared" si="158"/>
        <v>-8.9299495332544596E-2</v>
      </c>
      <c r="N700" s="77">
        <f t="shared" si="158"/>
        <v>-5.2822192955485583E-2</v>
      </c>
      <c r="O700" s="77">
        <f t="shared" si="158"/>
        <v>6.4228970218117108E-3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0.16325000000000001</v>
      </c>
      <c r="L701" s="66">
        <f>+K$643+K701</f>
        <v>0.29125000000000001</v>
      </c>
      <c r="M701" s="66">
        <f>+L$643+L701</f>
        <v>0.40725</v>
      </c>
      <c r="N701" s="67">
        <f>+M$643+M701</f>
        <v>0.51165000000000005</v>
      </c>
      <c r="O701" s="67">
        <f>+N$643+N701</f>
        <v>0.67665000000000008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9">+J$653+J701</f>
        <v>4.3546463070288901</v>
      </c>
      <c r="K702" s="69">
        <f t="shared" si="159"/>
        <v>4.2215477238706418</v>
      </c>
      <c r="L702" s="69">
        <f t="shared" si="159"/>
        <v>2.8511588344617191</v>
      </c>
      <c r="M702" s="69">
        <f t="shared" si="159"/>
        <v>2.4638290020510323</v>
      </c>
      <c r="N702" s="70">
        <f t="shared" si="159"/>
        <v>2.7506918294229323</v>
      </c>
      <c r="O702" s="70">
        <f t="shared" si="159"/>
        <v>3.8166500000000001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>
        <f>+N702/J702-1</f>
        <v>-0.36833174602883234</v>
      </c>
      <c r="O703" s="72">
        <f>+O702/K702-1</f>
        <v>-9.5912151266502876E-2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>
        <f>RATE(K$348-$J$348,,-$J702,K702)</f>
        <v>-3.0564728745802409E-2</v>
      </c>
      <c r="L704" s="76">
        <f>RATE(L$348-$J$348,,-$J702,L702)</f>
        <v>-0.19084026642086038</v>
      </c>
      <c r="M704" s="76">
        <f>RATE(M$348-$J$348,,-$J702,M702)</f>
        <v>-0.17291040210324157</v>
      </c>
      <c r="N704" s="77">
        <f>RATE(N$348-$J$348,,-$J702,N702)</f>
        <v>-0.10849812127865265</v>
      </c>
      <c r="O704" s="77">
        <f>RATE(O$348-$J$348,,-$J702,O702)</f>
        <v>-2.6029305352917136E-2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0.128</v>
      </c>
      <c r="M705" s="85">
        <f>+L$643+L705</f>
        <v>0.24399999999999999</v>
      </c>
      <c r="N705" s="86">
        <f>+M$643+M705</f>
        <v>0.34839999999999999</v>
      </c>
      <c r="O705" s="86">
        <f>+N$643+N705</f>
        <v>0.51339999999999997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4.0582977238706421</v>
      </c>
      <c r="L706" s="88">
        <f>+L$653+L705</f>
        <v>2.6879088344617195</v>
      </c>
      <c r="M706" s="88">
        <f>+M$653+M705</f>
        <v>2.3005790020510322</v>
      </c>
      <c r="N706" s="89">
        <f>+N$653+N705</f>
        <v>2.5874418294229322</v>
      </c>
      <c r="O706" s="89">
        <f>+O$653+O705</f>
        <v>3.6534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>
        <f>+N706/K706-1</f>
        <v>-0.3624317372765018</v>
      </c>
      <c r="O707" s="72">
        <f>+O706/L706-1</f>
        <v>0.35919788393107077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>
        <f>RATE(L$348-$K$348,,-$K706,L706)</f>
        <v>-0.33767578986341612</v>
      </c>
      <c r="M708" s="76">
        <f>RATE(M$348-$K$348,,-$K706,M706)</f>
        <v>-0.2470838314224596</v>
      </c>
      <c r="N708" s="77">
        <f>RATE(N$348-$K$348,,-$K706,N706)</f>
        <v>-0.13931897160421236</v>
      </c>
      <c r="O708" s="77">
        <f>RATE(O$348-$K$348,,-$K706,O706)</f>
        <v>-2.5934122167987721E-2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0.11600000000000001</v>
      </c>
      <c r="N709" s="86">
        <f>+M$643+M709</f>
        <v>0.22040000000000001</v>
      </c>
      <c r="O709" s="86">
        <f>+N$643+N709</f>
        <v>0.38540000000000002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2.5599088344617194</v>
      </c>
      <c r="M710" s="88">
        <f>+M$653+M709</f>
        <v>2.1725790020510325</v>
      </c>
      <c r="N710" s="89">
        <f>+N$653+N709</f>
        <v>2.4594418294229325</v>
      </c>
      <c r="O710" s="89">
        <f>+O$653+O709</f>
        <v>3.5254000000000003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>
        <f>+N710/L710-1</f>
        <v>-3.9246321465159606E-2</v>
      </c>
      <c r="O711" s="72">
        <f>+O710/M710-1</f>
        <v>0.62267977213801262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>
        <f>RATE(M$348-$L$348,,-$L710,M710)</f>
        <v>-0.15130610402855693</v>
      </c>
      <c r="N712" s="77">
        <f>RATE(N$348-$L$348,,-$L710,N710)</f>
        <v>-1.9819568377923358E-2</v>
      </c>
      <c r="O712" s="77">
        <f>RATE(O$348-$L$348,,-$L710,O710)</f>
        <v>0.1125715929801346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0.10440000000000001</v>
      </c>
      <c r="O713" s="86">
        <f>+N$643+N713</f>
        <v>0.26940000000000003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2.0565790020510324</v>
      </c>
      <c r="N714" s="89">
        <f>+N$653+N713</f>
        <v>2.3434418294229324</v>
      </c>
      <c r="O714" s="89">
        <f>+O$653+O713</f>
        <v>3.4094000000000002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>
        <f>+N714/M714-1</f>
        <v>0.13948544018285269</v>
      </c>
      <c r="O715" s="72">
        <f>+O714/N714-1</f>
        <v>0.45486862835402997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>
        <f>RATE(N$348-$M$348,,-$M714,N714)</f>
        <v>0.13948544018285255</v>
      </c>
      <c r="O716" s="77">
        <f>RATE(O$348-$M$348,,-$M714,O714)</f>
        <v>0.28755645289369136</v>
      </c>
      <c r="P716" s="78"/>
      <c r="Q716" s="79" t="s">
        <v>113</v>
      </c>
    </row>
  </sheetData>
  <mergeCells count="58"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O460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5994" priority="1197" operator="lessThan">
      <formula>0</formula>
    </cfRule>
  </conditionalFormatting>
  <conditionalFormatting sqref="P583">
    <cfRule type="cellIs" dxfId="5993" priority="1192" operator="lessThan">
      <formula>0</formula>
    </cfRule>
  </conditionalFormatting>
  <conditionalFormatting sqref="B348:N348">
    <cfRule type="cellIs" dxfId="5992" priority="1191" operator="lessThan">
      <formula>0</formula>
    </cfRule>
  </conditionalFormatting>
  <conditionalFormatting sqref="P514:P515">
    <cfRule type="cellIs" dxfId="5991" priority="1193" operator="lessThan">
      <formula>0</formula>
    </cfRule>
  </conditionalFormatting>
  <conditionalFormatting sqref="P523 Q529 Q539:Q545">
    <cfRule type="cellIs" dxfId="5990" priority="1194" operator="lessThan">
      <formula>0</formula>
    </cfRule>
  </conditionalFormatting>
  <conditionalFormatting sqref="P531">
    <cfRule type="cellIs" dxfId="5989" priority="1195" operator="lessThan">
      <formula>0</formula>
    </cfRule>
  </conditionalFormatting>
  <conditionalFormatting sqref="P562">
    <cfRule type="cellIs" dxfId="5988" priority="1196" operator="lessThan">
      <formula>0</formula>
    </cfRule>
  </conditionalFormatting>
  <conditionalFormatting sqref="B348:N348">
    <cfRule type="cellIs" dxfId="5987" priority="1190" operator="lessThan">
      <formula>0</formula>
    </cfRule>
  </conditionalFormatting>
  <conditionalFormatting sqref="Q588">
    <cfRule type="cellIs" dxfId="5986" priority="1175" operator="lessThan">
      <formula>0</formula>
    </cfRule>
  </conditionalFormatting>
  <conditionalFormatting sqref="Q499:Q502">
    <cfRule type="cellIs" dxfId="5985" priority="1189" operator="lessThan">
      <formula>0</formula>
    </cfRule>
  </conditionalFormatting>
  <conditionalFormatting sqref="Q503">
    <cfRule type="cellIs" dxfId="5984" priority="1188" operator="lessThan">
      <formula>0</formula>
    </cfRule>
  </conditionalFormatting>
  <conditionalFormatting sqref="Q503">
    <cfRule type="cellIs" dxfId="5983" priority="1187" operator="lessThan">
      <formula>0</formula>
    </cfRule>
  </conditionalFormatting>
  <conditionalFormatting sqref="B514">
    <cfRule type="cellIs" dxfId="5982" priority="1185" operator="lessThan">
      <formula>0</formula>
    </cfRule>
  </conditionalFormatting>
  <conditionalFormatting sqref="B531">
    <cfRule type="cellIs" dxfId="5981" priority="1184" operator="lessThan">
      <formula>0</formula>
    </cfRule>
  </conditionalFormatting>
  <conditionalFormatting sqref="Q520">
    <cfRule type="cellIs" dxfId="5980" priority="1183" operator="lessThan">
      <formula>0</formula>
    </cfRule>
  </conditionalFormatting>
  <conditionalFormatting sqref="Q520">
    <cfRule type="cellIs" dxfId="5979" priority="1182" operator="lessThan">
      <formula>0</formula>
    </cfRule>
  </conditionalFormatting>
  <conditionalFormatting sqref="Q567">
    <cfRule type="cellIs" dxfId="5978" priority="1177" operator="lessThan">
      <formula>0</formula>
    </cfRule>
  </conditionalFormatting>
  <conditionalFormatting sqref="B523 B515">
    <cfRule type="cellIs" dxfId="5977" priority="1186" operator="lessThan">
      <formula>0</formula>
    </cfRule>
  </conditionalFormatting>
  <conditionalFormatting sqref="Q528">
    <cfRule type="cellIs" dxfId="5976" priority="1180" operator="lessThan">
      <formula>0</formula>
    </cfRule>
  </conditionalFormatting>
  <conditionalFormatting sqref="Q536">
    <cfRule type="cellIs" dxfId="5975" priority="1179" operator="lessThan">
      <formula>0</formula>
    </cfRule>
  </conditionalFormatting>
  <conditionalFormatting sqref="Q536">
    <cfRule type="cellIs" dxfId="5974" priority="1178" operator="lessThan">
      <formula>0</formula>
    </cfRule>
  </conditionalFormatting>
  <conditionalFormatting sqref="P539">
    <cfRule type="cellIs" dxfId="5973" priority="1166" operator="lessThan">
      <formula>0</formula>
    </cfRule>
  </conditionalFormatting>
  <conditionalFormatting sqref="Q528">
    <cfRule type="cellIs" dxfId="5972" priority="1181" operator="lessThan">
      <formula>0</formula>
    </cfRule>
  </conditionalFormatting>
  <conditionalFormatting sqref="Q567">
    <cfRule type="cellIs" dxfId="5971" priority="1176" operator="lessThan">
      <formula>0</formula>
    </cfRule>
  </conditionalFormatting>
  <conditionalFormatting sqref="P584:P587">
    <cfRule type="cellIs" dxfId="5970" priority="1168" operator="lessThan">
      <formula>0</formula>
    </cfRule>
  </conditionalFormatting>
  <conditionalFormatting sqref="P563:P566">
    <cfRule type="cellIs" dxfId="5969" priority="1169" operator="lessThan">
      <formula>0</formula>
    </cfRule>
  </conditionalFormatting>
  <conditionalFormatting sqref="Q366">
    <cfRule type="cellIs" dxfId="5968" priority="1127" operator="lessThan">
      <formula>0</formula>
    </cfRule>
  </conditionalFormatting>
  <conditionalFormatting sqref="Q588">
    <cfRule type="cellIs" dxfId="5967" priority="1174" operator="lessThan">
      <formula>0</formula>
    </cfRule>
  </conditionalFormatting>
  <conditionalFormatting sqref="Q544">
    <cfRule type="cellIs" dxfId="5966" priority="1165" operator="lessThan">
      <formula>0</formula>
    </cfRule>
  </conditionalFormatting>
  <conditionalFormatting sqref="J353:N354 K351:N352">
    <cfRule type="cellIs" dxfId="5965" priority="1154" operator="lessThan">
      <formula>0</formula>
    </cfRule>
  </conditionalFormatting>
  <conditionalFormatting sqref="P516:P519">
    <cfRule type="cellIs" dxfId="5964" priority="1173" operator="lessThan">
      <formula>0</formula>
    </cfRule>
  </conditionalFormatting>
  <conditionalFormatting sqref="P524:P527">
    <cfRule type="cellIs" dxfId="5963" priority="1172" operator="lessThan">
      <formula>0</formula>
    </cfRule>
  </conditionalFormatting>
  <conditionalFormatting sqref="P539:P543">
    <cfRule type="cellIs" dxfId="5962" priority="1171" operator="lessThan">
      <formula>0</formula>
    </cfRule>
  </conditionalFormatting>
  <conditionalFormatting sqref="P532:P535">
    <cfRule type="cellIs" dxfId="5961" priority="1170" operator="lessThan">
      <formula>0</formula>
    </cfRule>
  </conditionalFormatting>
  <conditionalFormatting sqref="Q544">
    <cfRule type="cellIs" dxfId="5960" priority="1164" operator="lessThan">
      <formula>0</formula>
    </cfRule>
  </conditionalFormatting>
  <conditionalFormatting sqref="Q354">
    <cfRule type="cellIs" dxfId="5959" priority="1147" operator="lessThan">
      <formula>0</formula>
    </cfRule>
  </conditionalFormatting>
  <conditionalFormatting sqref="Q540:Q543 B539">
    <cfRule type="cellIs" dxfId="5958" priority="1167" operator="lessThan">
      <formula>0</formula>
    </cfRule>
  </conditionalFormatting>
  <conditionalFormatting sqref="P555:P558">
    <cfRule type="cellIs" dxfId="5957" priority="1159" operator="lessThan">
      <formula>0</formula>
    </cfRule>
  </conditionalFormatting>
  <conditionalFormatting sqref="Q555:Q558 Q560">
    <cfRule type="cellIs" dxfId="5956" priority="1162" operator="lessThan">
      <formula>0</formula>
    </cfRule>
  </conditionalFormatting>
  <conditionalFormatting sqref="Q559">
    <cfRule type="cellIs" dxfId="5955" priority="1161" operator="lessThan">
      <formula>0</formula>
    </cfRule>
  </conditionalFormatting>
  <conditionalFormatting sqref="Q468:Q472">
    <cfRule type="cellIs" dxfId="5954" priority="1158" operator="lessThan">
      <formula>0</formula>
    </cfRule>
  </conditionalFormatting>
  <conditionalFormatting sqref="Q559">
    <cfRule type="cellIs" dxfId="5953" priority="1160" operator="lessThan">
      <formula>0</formula>
    </cfRule>
  </conditionalFormatting>
  <conditionalFormatting sqref="J351">
    <cfRule type="cellIs" dxfId="5952" priority="1153" operator="lessThan">
      <formula>0</formula>
    </cfRule>
  </conditionalFormatting>
  <conditionalFormatting sqref="P540:P543">
    <cfRule type="cellIs" dxfId="5951" priority="1163" operator="lessThan">
      <formula>0</formula>
    </cfRule>
  </conditionalFormatting>
  <conditionalFormatting sqref="P349:Q350 Q351:Q353">
    <cfRule type="cellIs" dxfId="5950" priority="1157" operator="lessThan">
      <formula>0</formula>
    </cfRule>
  </conditionalFormatting>
  <conditionalFormatting sqref="Q396">
    <cfRule type="cellIs" dxfId="5949" priority="1080" operator="lessThan">
      <formula>0</formula>
    </cfRule>
  </conditionalFormatting>
  <conditionalFormatting sqref="B349">
    <cfRule type="cellIs" dxfId="5948" priority="1152" operator="lessThan">
      <formula>0</formula>
    </cfRule>
  </conditionalFormatting>
  <conditionalFormatting sqref="P393:P395">
    <cfRule type="cellIs" dxfId="5947" priority="1084" operator="lessThan">
      <formula>0</formula>
    </cfRule>
  </conditionalFormatting>
  <conditionalFormatting sqref="Q397">
    <cfRule type="cellIs" dxfId="5946" priority="1082" operator="lessThan">
      <formula>0</formula>
    </cfRule>
  </conditionalFormatting>
  <conditionalFormatting sqref="P349:P350">
    <cfRule type="cellIs" dxfId="5945" priority="1156" operator="lessThan">
      <formula>0</formula>
    </cfRule>
  </conditionalFormatting>
  <conditionalFormatting sqref="P351:P354">
    <cfRule type="cellIs" dxfId="5944" priority="1155" operator="lessThan">
      <formula>0</formula>
    </cfRule>
  </conditionalFormatting>
  <conditionalFormatting sqref="C397:M397">
    <cfRule type="cellIs" dxfId="5943" priority="1079" operator="lessThan">
      <formula>0</formula>
    </cfRule>
  </conditionalFormatting>
  <conditionalFormatting sqref="Q355">
    <cfRule type="cellIs" dxfId="5942" priority="1150" operator="lessThan">
      <formula>0</formula>
    </cfRule>
  </conditionalFormatting>
  <conditionalFormatting sqref="P398:Q398 Q399:Q401">
    <cfRule type="cellIs" dxfId="5941" priority="1078" operator="lessThan">
      <formula>0</formula>
    </cfRule>
  </conditionalFormatting>
  <conditionalFormatting sqref="P399:P401">
    <cfRule type="cellIs" dxfId="5940" priority="1076" operator="lessThan">
      <formula>0</formula>
    </cfRule>
  </conditionalFormatting>
  <conditionalFormatting sqref="C357:J357">
    <cfRule type="cellIs" dxfId="5939" priority="1141" operator="lessThan">
      <formula>0</formula>
    </cfRule>
  </conditionalFormatting>
  <conditionalFormatting sqref="H385">
    <cfRule type="cellIs" dxfId="5938" priority="1041" operator="lessThan">
      <formula>0</formula>
    </cfRule>
  </conditionalFormatting>
  <conditionalFormatting sqref="Q402">
    <cfRule type="cellIs" dxfId="5937" priority="1074" operator="lessThan">
      <formula>0</formula>
    </cfRule>
  </conditionalFormatting>
  <conditionalFormatting sqref="B350">
    <cfRule type="cellIs" dxfId="5936" priority="1151" operator="lessThan">
      <formula>0</formula>
    </cfRule>
  </conditionalFormatting>
  <conditionalFormatting sqref="J352">
    <cfRule type="cellIs" dxfId="5935" priority="1148" operator="lessThan">
      <formula>0</formula>
    </cfRule>
  </conditionalFormatting>
  <conditionalFormatting sqref="P355">
    <cfRule type="cellIs" dxfId="5934" priority="1149" operator="lessThan">
      <formula>0</formula>
    </cfRule>
  </conditionalFormatting>
  <conditionalFormatting sqref="P440">
    <cfRule type="cellIs" dxfId="5933" priority="1027" operator="lessThan">
      <formula>0</formula>
    </cfRule>
  </conditionalFormatting>
  <conditionalFormatting sqref="Q354">
    <cfRule type="cellIs" dxfId="5932" priority="1146" operator="lessThan">
      <formula>0</formula>
    </cfRule>
  </conditionalFormatting>
  <conditionalFormatting sqref="P356:Q356 Q357:Q359">
    <cfRule type="cellIs" dxfId="5931" priority="1145" operator="lessThan">
      <formula>0</formula>
    </cfRule>
  </conditionalFormatting>
  <conditionalFormatting sqref="P356">
    <cfRule type="cellIs" dxfId="5930" priority="1144" operator="lessThan">
      <formula>0</formula>
    </cfRule>
  </conditionalFormatting>
  <conditionalFormatting sqref="P357:P360">
    <cfRule type="cellIs" dxfId="5929" priority="1143" operator="lessThan">
      <formula>0</formula>
    </cfRule>
  </conditionalFormatting>
  <conditionalFormatting sqref="I358 K358:N358 C359:M360 K357:M357">
    <cfRule type="cellIs" dxfId="5928" priority="1142" operator="lessThan">
      <formula>0</formula>
    </cfRule>
  </conditionalFormatting>
  <conditionalFormatting sqref="B356">
    <cfRule type="cellIs" dxfId="5927" priority="1139" operator="lessThan">
      <formula>0</formula>
    </cfRule>
  </conditionalFormatting>
  <conditionalFormatting sqref="I357">
    <cfRule type="cellIs" dxfId="5926" priority="1140" operator="lessThan">
      <formula>0</formula>
    </cfRule>
  </conditionalFormatting>
  <conditionalFormatting sqref="Q361">
    <cfRule type="cellIs" dxfId="5925" priority="1138" operator="lessThan">
      <formula>0</formula>
    </cfRule>
  </conditionalFormatting>
  <conditionalFormatting sqref="C358:J358">
    <cfRule type="cellIs" dxfId="5924" priority="1137" operator="lessThan">
      <formula>0</formula>
    </cfRule>
  </conditionalFormatting>
  <conditionalFormatting sqref="Q360">
    <cfRule type="cellIs" dxfId="5923" priority="1136" operator="lessThan">
      <formula>0</formula>
    </cfRule>
  </conditionalFormatting>
  <conditionalFormatting sqref="Q360">
    <cfRule type="cellIs" dxfId="5922" priority="1135" operator="lessThan">
      <formula>0</formula>
    </cfRule>
  </conditionalFormatting>
  <conditionalFormatting sqref="P362:Q362 Q363:Q365">
    <cfRule type="cellIs" dxfId="5921" priority="1134" operator="lessThan">
      <formula>0</formula>
    </cfRule>
  </conditionalFormatting>
  <conditionalFormatting sqref="P362">
    <cfRule type="cellIs" dxfId="5920" priority="1133" operator="lessThan">
      <formula>0</formula>
    </cfRule>
  </conditionalFormatting>
  <conditionalFormatting sqref="J363">
    <cfRule type="cellIs" dxfId="5919" priority="1131" operator="lessThan">
      <formula>0</formula>
    </cfRule>
  </conditionalFormatting>
  <conditionalFormatting sqref="K363:N364 J365:M366">
    <cfRule type="cellIs" dxfId="5918" priority="1132" operator="lessThan">
      <formula>0</formula>
    </cfRule>
  </conditionalFormatting>
  <conditionalFormatting sqref="P368">
    <cfRule type="cellIs" dxfId="5917" priority="1124" operator="lessThan">
      <formula>0</formula>
    </cfRule>
  </conditionalFormatting>
  <conditionalFormatting sqref="Q367">
    <cfRule type="cellIs" dxfId="5916" priority="1129" operator="lessThan">
      <formula>0</formula>
    </cfRule>
  </conditionalFormatting>
  <conditionalFormatting sqref="B362">
    <cfRule type="cellIs" dxfId="5915" priority="1130" operator="lessThan">
      <formula>0</formula>
    </cfRule>
  </conditionalFormatting>
  <conditionalFormatting sqref="P405:P407">
    <cfRule type="cellIs" dxfId="5914" priority="1062" operator="lessThan">
      <formula>0</formula>
    </cfRule>
  </conditionalFormatting>
  <conditionalFormatting sqref="J364">
    <cfRule type="cellIs" dxfId="5913" priority="1128" operator="lessThan">
      <formula>0</formula>
    </cfRule>
  </conditionalFormatting>
  <conditionalFormatting sqref="Q366">
    <cfRule type="cellIs" dxfId="5912" priority="1126" operator="lessThan">
      <formula>0</formula>
    </cfRule>
  </conditionalFormatting>
  <conditionalFormatting sqref="P368:Q368 Q369:Q371">
    <cfRule type="cellIs" dxfId="5911" priority="1125" operator="lessThan">
      <formula>0</formula>
    </cfRule>
  </conditionalFormatting>
  <conditionalFormatting sqref="Q372">
    <cfRule type="cellIs" dxfId="5910" priority="1116" operator="lessThan">
      <formula>0</formula>
    </cfRule>
  </conditionalFormatting>
  <conditionalFormatting sqref="I370 K369:N370 C371:M372">
    <cfRule type="cellIs" dxfId="5909" priority="1123" operator="lessThan">
      <formula>0</formula>
    </cfRule>
  </conditionalFormatting>
  <conditionalFormatting sqref="I369">
    <cfRule type="cellIs" dxfId="5908" priority="1121" operator="lessThan">
      <formula>0</formula>
    </cfRule>
  </conditionalFormatting>
  <conditionalFormatting sqref="C369:J369">
    <cfRule type="cellIs" dxfId="5907" priority="1122" operator="lessThan">
      <formula>0</formula>
    </cfRule>
  </conditionalFormatting>
  <conditionalFormatting sqref="B368">
    <cfRule type="cellIs" dxfId="5906" priority="1120" operator="lessThan">
      <formula>0</formula>
    </cfRule>
  </conditionalFormatting>
  <conditionalFormatting sqref="Q373">
    <cfRule type="cellIs" dxfId="5905" priority="1119" operator="lessThan">
      <formula>0</formula>
    </cfRule>
  </conditionalFormatting>
  <conditionalFormatting sqref="P411:P413">
    <cfRule type="cellIs" dxfId="5904" priority="1055" operator="lessThan">
      <formula>0</formula>
    </cfRule>
  </conditionalFormatting>
  <conditionalFormatting sqref="C370:J370">
    <cfRule type="cellIs" dxfId="5903" priority="1118" operator="lessThan">
      <formula>0</formula>
    </cfRule>
  </conditionalFormatting>
  <conditionalFormatting sqref="Q372">
    <cfRule type="cellIs" dxfId="5902" priority="1117" operator="lessThan">
      <formula>0</formula>
    </cfRule>
  </conditionalFormatting>
  <conditionalFormatting sqref="P374:Q374 Q375:Q377">
    <cfRule type="cellIs" dxfId="5901" priority="1115" operator="lessThan">
      <formula>0</formula>
    </cfRule>
  </conditionalFormatting>
  <conditionalFormatting sqref="P374">
    <cfRule type="cellIs" dxfId="5900" priority="1114" operator="lessThan">
      <formula>0</formula>
    </cfRule>
  </conditionalFormatting>
  <conditionalFormatting sqref="P375:P377">
    <cfRule type="cellIs" dxfId="5899" priority="1113" operator="lessThan">
      <formula>0</formula>
    </cfRule>
  </conditionalFormatting>
  <conditionalFormatting sqref="I376 K375:N376 C377:M378">
    <cfRule type="cellIs" dxfId="5898" priority="1112" operator="lessThan">
      <formula>0</formula>
    </cfRule>
  </conditionalFormatting>
  <conditionalFormatting sqref="I375">
    <cfRule type="cellIs" dxfId="5897" priority="1110" operator="lessThan">
      <formula>0</formula>
    </cfRule>
  </conditionalFormatting>
  <conditionalFormatting sqref="C375:J375">
    <cfRule type="cellIs" dxfId="5896" priority="1111" operator="lessThan">
      <formula>0</formula>
    </cfRule>
  </conditionalFormatting>
  <conditionalFormatting sqref="B374">
    <cfRule type="cellIs" dxfId="5895" priority="1109" operator="lessThan">
      <formula>0</formula>
    </cfRule>
  </conditionalFormatting>
  <conditionalFormatting sqref="Q379">
    <cfRule type="cellIs" dxfId="5894" priority="1108" operator="lessThan">
      <formula>0</formula>
    </cfRule>
  </conditionalFormatting>
  <conditionalFormatting sqref="C376:J376">
    <cfRule type="cellIs" dxfId="5893" priority="1107" operator="lessThan">
      <formula>0</formula>
    </cfRule>
  </conditionalFormatting>
  <conditionalFormatting sqref="Q378">
    <cfRule type="cellIs" dxfId="5892" priority="1106" operator="lessThan">
      <formula>0</formula>
    </cfRule>
  </conditionalFormatting>
  <conditionalFormatting sqref="Q378">
    <cfRule type="cellIs" dxfId="5891" priority="1105" operator="lessThan">
      <formula>0</formula>
    </cfRule>
  </conditionalFormatting>
  <conditionalFormatting sqref="P380:Q380 Q381:Q383">
    <cfRule type="cellIs" dxfId="5890" priority="1104" operator="lessThan">
      <formula>0</formula>
    </cfRule>
  </conditionalFormatting>
  <conditionalFormatting sqref="P380">
    <cfRule type="cellIs" dxfId="5889" priority="1103" operator="lessThan">
      <formula>0</formula>
    </cfRule>
  </conditionalFormatting>
  <conditionalFormatting sqref="P381:P383">
    <cfRule type="cellIs" dxfId="5888" priority="1102" operator="lessThan">
      <formula>0</formula>
    </cfRule>
  </conditionalFormatting>
  <conditionalFormatting sqref="I382 K381:N382 C383:N383 C384:M384">
    <cfRule type="cellIs" dxfId="5887" priority="1101" operator="lessThan">
      <formula>0</formula>
    </cfRule>
  </conditionalFormatting>
  <conditionalFormatting sqref="I381">
    <cfRule type="cellIs" dxfId="5886" priority="1099" operator="lessThan">
      <formula>0</formula>
    </cfRule>
  </conditionalFormatting>
  <conditionalFormatting sqref="C381:J381">
    <cfRule type="cellIs" dxfId="5885" priority="1100" operator="lessThan">
      <formula>0</formula>
    </cfRule>
  </conditionalFormatting>
  <conditionalFormatting sqref="B380">
    <cfRule type="cellIs" dxfId="5884" priority="1098" operator="lessThan">
      <formula>0</formula>
    </cfRule>
  </conditionalFormatting>
  <conditionalFormatting sqref="Q385">
    <cfRule type="cellIs" dxfId="5883" priority="1097" operator="lessThan">
      <formula>0</formula>
    </cfRule>
  </conditionalFormatting>
  <conditionalFormatting sqref="C382:J382">
    <cfRule type="cellIs" dxfId="5882" priority="1096" operator="lessThan">
      <formula>0</formula>
    </cfRule>
  </conditionalFormatting>
  <conditionalFormatting sqref="Q384">
    <cfRule type="cellIs" dxfId="5881" priority="1095" operator="lessThan">
      <formula>0</formula>
    </cfRule>
  </conditionalFormatting>
  <conditionalFormatting sqref="Q384">
    <cfRule type="cellIs" dxfId="5880" priority="1094" operator="lessThan">
      <formula>0</formula>
    </cfRule>
  </conditionalFormatting>
  <conditionalFormatting sqref="P386:Q386 Q387:Q389">
    <cfRule type="cellIs" dxfId="5879" priority="1093" operator="lessThan">
      <formula>0</formula>
    </cfRule>
  </conditionalFormatting>
  <conditionalFormatting sqref="P386">
    <cfRule type="cellIs" dxfId="5878" priority="1092" operator="lessThan">
      <formula>0</formula>
    </cfRule>
  </conditionalFormatting>
  <conditionalFormatting sqref="P387:P389">
    <cfRule type="cellIs" dxfId="5877" priority="1091" operator="lessThan">
      <formula>0</formula>
    </cfRule>
  </conditionalFormatting>
  <conditionalFormatting sqref="B386">
    <cfRule type="cellIs" dxfId="5876" priority="1090" operator="lessThan">
      <formula>0</formula>
    </cfRule>
  </conditionalFormatting>
  <conditionalFormatting sqref="Q391">
    <cfRule type="cellIs" dxfId="5875" priority="1089" operator="lessThan">
      <formula>0</formula>
    </cfRule>
  </conditionalFormatting>
  <conditionalFormatting sqref="Q390">
    <cfRule type="cellIs" dxfId="5874" priority="1088" operator="lessThan">
      <formula>0</formula>
    </cfRule>
  </conditionalFormatting>
  <conditionalFormatting sqref="Q390">
    <cfRule type="cellIs" dxfId="5873" priority="1087" operator="lessThan">
      <formula>0</formula>
    </cfRule>
  </conditionalFormatting>
  <conditionalFormatting sqref="P392:Q392 Q393:Q395">
    <cfRule type="cellIs" dxfId="5872" priority="1086" operator="lessThan">
      <formula>0</formula>
    </cfRule>
  </conditionalFormatting>
  <conditionalFormatting sqref="P392">
    <cfRule type="cellIs" dxfId="5871" priority="1085" operator="lessThan">
      <formula>0</formula>
    </cfRule>
  </conditionalFormatting>
  <conditionalFormatting sqref="H397">
    <cfRule type="cellIs" dxfId="5870" priority="1044" operator="lessThan">
      <formula>0</formula>
    </cfRule>
  </conditionalFormatting>
  <conditionalFormatting sqref="B392">
    <cfRule type="cellIs" dxfId="5869" priority="1083" operator="lessThan">
      <formula>0</formula>
    </cfRule>
  </conditionalFormatting>
  <conditionalFormatting sqref="H378">
    <cfRule type="cellIs" dxfId="5868" priority="1040" operator="lessThan">
      <formula>0</formula>
    </cfRule>
  </conditionalFormatting>
  <conditionalFormatting sqref="Q396">
    <cfRule type="cellIs" dxfId="5867" priority="1081" operator="lessThan">
      <formula>0</formula>
    </cfRule>
  </conditionalFormatting>
  <conditionalFormatting sqref="H360">
    <cfRule type="cellIs" dxfId="5866" priority="1038" operator="lessThan">
      <formula>0</formula>
    </cfRule>
  </conditionalFormatting>
  <conditionalFormatting sqref="H361">
    <cfRule type="cellIs" dxfId="5865" priority="1037" operator="lessThan">
      <formula>0</formula>
    </cfRule>
  </conditionalFormatting>
  <conditionalFormatting sqref="P398">
    <cfRule type="cellIs" dxfId="5864" priority="1077" operator="lessThan">
      <formula>0</formula>
    </cfRule>
  </conditionalFormatting>
  <conditionalFormatting sqref="Q438">
    <cfRule type="cellIs" dxfId="5863" priority="1030" operator="lessThan">
      <formula>0</formula>
    </cfRule>
  </conditionalFormatting>
  <conditionalFormatting sqref="H372">
    <cfRule type="cellIs" dxfId="5862" priority="1036" operator="lessThan">
      <formula>0</formula>
    </cfRule>
  </conditionalFormatting>
  <conditionalFormatting sqref="Q402">
    <cfRule type="cellIs" dxfId="5861" priority="1075" operator="lessThan">
      <formula>0</formula>
    </cfRule>
  </conditionalFormatting>
  <conditionalFormatting sqref="P440:Q440 Q441:Q443">
    <cfRule type="cellIs" dxfId="5860" priority="1028" operator="lessThan">
      <formula>0</formula>
    </cfRule>
  </conditionalFormatting>
  <conditionalFormatting sqref="C391:M391">
    <cfRule type="cellIs" dxfId="5859" priority="1073" operator="lessThan">
      <formula>0</formula>
    </cfRule>
  </conditionalFormatting>
  <conditionalFormatting sqref="C385:M385">
    <cfRule type="cellIs" dxfId="5858" priority="1072" operator="lessThan">
      <formula>0</formula>
    </cfRule>
  </conditionalFormatting>
  <conditionalFormatting sqref="C379:M379">
    <cfRule type="cellIs" dxfId="5857" priority="1071" operator="lessThan">
      <formula>0</formula>
    </cfRule>
  </conditionalFormatting>
  <conditionalFormatting sqref="C373:M373">
    <cfRule type="cellIs" dxfId="5856" priority="1070" operator="lessThan">
      <formula>0</formula>
    </cfRule>
  </conditionalFormatting>
  <conditionalFormatting sqref="J367:M367">
    <cfRule type="cellIs" dxfId="5855" priority="1069" operator="lessThan">
      <formula>0</formula>
    </cfRule>
  </conditionalFormatting>
  <conditionalFormatting sqref="C361:M361">
    <cfRule type="cellIs" dxfId="5854" priority="1068" operator="lessThan">
      <formula>0</formula>
    </cfRule>
  </conditionalFormatting>
  <conditionalFormatting sqref="J355:N355">
    <cfRule type="cellIs" dxfId="5853" priority="1067" operator="lessThan">
      <formula>0</formula>
    </cfRule>
  </conditionalFormatting>
  <conditionalFormatting sqref="B398">
    <cfRule type="cellIs" dxfId="5852" priority="1066" operator="lessThan">
      <formula>0</formula>
    </cfRule>
  </conditionalFormatting>
  <conditionalFormatting sqref="B403">
    <cfRule type="cellIs" dxfId="5851" priority="1065" operator="lessThan">
      <formula>0</formula>
    </cfRule>
  </conditionalFormatting>
  <conditionalFormatting sqref="Q408">
    <cfRule type="cellIs" dxfId="5850" priority="1059" operator="lessThan">
      <formula>0</formula>
    </cfRule>
  </conditionalFormatting>
  <conditionalFormatting sqref="Q409">
    <cfRule type="cellIs" dxfId="5849" priority="1061" operator="lessThan">
      <formula>0</formula>
    </cfRule>
  </conditionalFormatting>
  <conditionalFormatting sqref="P404:Q404 Q405:Q407">
    <cfRule type="cellIs" dxfId="5848" priority="1064" operator="lessThan">
      <formula>0</formula>
    </cfRule>
  </conditionalFormatting>
  <conditionalFormatting sqref="P404">
    <cfRule type="cellIs" dxfId="5847" priority="1063" operator="lessThan">
      <formula>0</formula>
    </cfRule>
  </conditionalFormatting>
  <conditionalFormatting sqref="Q408">
    <cfRule type="cellIs" dxfId="5846" priority="1060" operator="lessThan">
      <formula>0</formula>
    </cfRule>
  </conditionalFormatting>
  <conditionalFormatting sqref="B404">
    <cfRule type="cellIs" dxfId="5845" priority="1058" operator="lessThan">
      <formula>0</formula>
    </cfRule>
  </conditionalFormatting>
  <conditionalFormatting sqref="Q414">
    <cfRule type="cellIs" dxfId="5844" priority="1052" operator="lessThan">
      <formula>0</formula>
    </cfRule>
  </conditionalFormatting>
  <conditionalFormatting sqref="Q415">
    <cfRule type="cellIs" dxfId="5843" priority="1054" operator="lessThan">
      <formula>0</formula>
    </cfRule>
  </conditionalFormatting>
  <conditionalFormatting sqref="P410:Q410 Q411:Q413">
    <cfRule type="cellIs" dxfId="5842" priority="1057" operator="lessThan">
      <formula>0</formula>
    </cfRule>
  </conditionalFormatting>
  <conditionalFormatting sqref="P410">
    <cfRule type="cellIs" dxfId="5841" priority="1056" operator="lessThan">
      <formula>0</formula>
    </cfRule>
  </conditionalFormatting>
  <conditionalFormatting sqref="Q414">
    <cfRule type="cellIs" dxfId="5840" priority="1053" operator="lessThan">
      <formula>0</formula>
    </cfRule>
  </conditionalFormatting>
  <conditionalFormatting sqref="B410">
    <cfRule type="cellIs" dxfId="5839" priority="1051" operator="lessThan">
      <formula>0</formula>
    </cfRule>
  </conditionalFormatting>
  <conditionalFormatting sqref="Q432">
    <cfRule type="cellIs" dxfId="5838" priority="1045" operator="lessThan">
      <formula>0</formula>
    </cfRule>
  </conditionalFormatting>
  <conditionalFormatting sqref="P429:P431">
    <cfRule type="cellIs" dxfId="5837" priority="1048" operator="lessThan">
      <formula>0</formula>
    </cfRule>
  </conditionalFormatting>
  <conditionalFormatting sqref="Q433">
    <cfRule type="cellIs" dxfId="5836" priority="1047" operator="lessThan">
      <formula>0</formula>
    </cfRule>
  </conditionalFormatting>
  <conditionalFormatting sqref="P428:Q428 Q429:Q431">
    <cfRule type="cellIs" dxfId="5835" priority="1050" operator="lessThan">
      <formula>0</formula>
    </cfRule>
  </conditionalFormatting>
  <conditionalFormatting sqref="P428">
    <cfRule type="cellIs" dxfId="5834" priority="1049" operator="lessThan">
      <formula>0</formula>
    </cfRule>
  </conditionalFormatting>
  <conditionalFormatting sqref="Q432">
    <cfRule type="cellIs" dxfId="5833" priority="1046" operator="lessThan">
      <formula>0</formula>
    </cfRule>
  </conditionalFormatting>
  <conditionalFormatting sqref="H391">
    <cfRule type="cellIs" dxfId="5832" priority="1043" operator="lessThan">
      <formula>0</formula>
    </cfRule>
  </conditionalFormatting>
  <conditionalFormatting sqref="P435:P437">
    <cfRule type="cellIs" dxfId="5831" priority="1032" operator="lessThan">
      <formula>0</formula>
    </cfRule>
  </conditionalFormatting>
  <conditionalFormatting sqref="Q444">
    <cfRule type="cellIs" dxfId="5830" priority="1024" operator="lessThan">
      <formula>0</formula>
    </cfRule>
  </conditionalFormatting>
  <conditionalFormatting sqref="H384">
    <cfRule type="cellIs" dxfId="5829" priority="1042" operator="lessThan">
      <formula>0</formula>
    </cfRule>
  </conditionalFormatting>
  <conditionalFormatting sqref="H379">
    <cfRule type="cellIs" dxfId="5828" priority="1039" operator="lessThan">
      <formula>0</formula>
    </cfRule>
  </conditionalFormatting>
  <conditionalFormatting sqref="Q438">
    <cfRule type="cellIs" dxfId="5827" priority="1031" operator="lessThan">
      <formula>0</formula>
    </cfRule>
  </conditionalFormatting>
  <conditionalFormatting sqref="H373">
    <cfRule type="cellIs" dxfId="5826" priority="1035" operator="lessThan">
      <formula>0</formula>
    </cfRule>
  </conditionalFormatting>
  <conditionalFormatting sqref="P441:P443">
    <cfRule type="cellIs" dxfId="5825" priority="1026" operator="lessThan">
      <formula>0</formula>
    </cfRule>
  </conditionalFormatting>
  <conditionalFormatting sqref="P434:Q434 Q435:Q437">
    <cfRule type="cellIs" dxfId="5824" priority="1034" operator="lessThan">
      <formula>0</formula>
    </cfRule>
  </conditionalFormatting>
  <conditionalFormatting sqref="P434">
    <cfRule type="cellIs" dxfId="5823" priority="1033" operator="lessThan">
      <formula>0</formula>
    </cfRule>
  </conditionalFormatting>
  <conditionalFormatting sqref="B434">
    <cfRule type="cellIs" dxfId="5822" priority="1029" operator="lessThan">
      <formula>0</formula>
    </cfRule>
  </conditionalFormatting>
  <conditionalFormatting sqref="Q445:Q446">
    <cfRule type="cellIs" dxfId="5821" priority="1020" operator="lessThan">
      <formula>0</formula>
    </cfRule>
  </conditionalFormatting>
  <conditionalFormatting sqref="Q444">
    <cfRule type="cellIs" dxfId="5820" priority="1023" operator="lessThan">
      <formula>0</formula>
    </cfRule>
  </conditionalFormatting>
  <conditionalFormatting sqref="B446">
    <cfRule type="cellIs" dxfId="5819" priority="1019" operator="lessThan">
      <formula>0</formula>
    </cfRule>
  </conditionalFormatting>
  <conditionalFormatting sqref="B440">
    <cfRule type="cellIs" dxfId="5818" priority="1022" operator="lessThan">
      <formula>0</formula>
    </cfRule>
  </conditionalFormatting>
  <conditionalFormatting sqref="P446">
    <cfRule type="cellIs" dxfId="5817" priority="1025" operator="lessThan">
      <formula>0</formula>
    </cfRule>
  </conditionalFormatting>
  <conditionalFormatting sqref="B447">
    <cfRule type="cellIs" dxfId="5816" priority="1018" operator="lessThan">
      <formula>0</formula>
    </cfRule>
  </conditionalFormatting>
  <conditionalFormatting sqref="Q439">
    <cfRule type="cellIs" dxfId="5815" priority="1021" operator="lessThan">
      <formula>0</formula>
    </cfRule>
  </conditionalFormatting>
  <conditionalFormatting sqref="Q448:Q450">
    <cfRule type="cellIs" dxfId="5814" priority="1017" operator="lessThan">
      <formula>0</formula>
    </cfRule>
  </conditionalFormatting>
  <conditionalFormatting sqref="P448:P450">
    <cfRule type="cellIs" dxfId="5813" priority="1016" operator="lessThan">
      <formula>0</formula>
    </cfRule>
  </conditionalFormatting>
  <conditionalFormatting sqref="Q603">
    <cfRule type="cellIs" dxfId="5812" priority="991" operator="lessThan">
      <formula>0</formula>
    </cfRule>
  </conditionalFormatting>
  <conditionalFormatting sqref="B625">
    <cfRule type="cellIs" dxfId="5811" priority="955" operator="lessThan">
      <formula>0</formula>
    </cfRule>
  </conditionalFormatting>
  <conditionalFormatting sqref="P454:P456">
    <cfRule type="cellIs" dxfId="5810" priority="1012" operator="lessThan">
      <formula>0</formula>
    </cfRule>
  </conditionalFormatting>
  <conditionalFormatting sqref="Q457">
    <cfRule type="cellIs" dxfId="5809" priority="1011" operator="lessThan">
      <formula>0</formula>
    </cfRule>
  </conditionalFormatting>
  <conditionalFormatting sqref="Q597">
    <cfRule type="cellIs" dxfId="5808" priority="1000" operator="lessThan">
      <formula>0</formula>
    </cfRule>
  </conditionalFormatting>
  <conditionalFormatting sqref="Q451">
    <cfRule type="cellIs" dxfId="5807" priority="1015" operator="lessThan">
      <formula>0</formula>
    </cfRule>
  </conditionalFormatting>
  <conditionalFormatting sqref="Q451">
    <cfRule type="cellIs" dxfId="5806" priority="1014" operator="lessThan">
      <formula>0</formula>
    </cfRule>
  </conditionalFormatting>
  <conditionalFormatting sqref="Q457">
    <cfRule type="cellIs" dxfId="5805" priority="1010" operator="lessThan">
      <formula>0</formula>
    </cfRule>
  </conditionalFormatting>
  <conditionalFormatting sqref="J593:N595 J596:M596">
    <cfRule type="cellIs" dxfId="5804" priority="1004" operator="lessThan">
      <formula>0</formula>
    </cfRule>
  </conditionalFormatting>
  <conditionalFormatting sqref="B453">
    <cfRule type="cellIs" dxfId="5803" priority="1008" operator="lessThan">
      <formula>0</formula>
    </cfRule>
  </conditionalFormatting>
  <conditionalFormatting sqref="P599:P602">
    <cfRule type="cellIs" dxfId="5802" priority="997" operator="lessThan">
      <formula>0</formula>
    </cfRule>
  </conditionalFormatting>
  <conditionalFormatting sqref="Q454:Q456">
    <cfRule type="cellIs" dxfId="5801" priority="1013" operator="lessThan">
      <formula>0</formula>
    </cfRule>
  </conditionalFormatting>
  <conditionalFormatting sqref="Q593:Q595">
    <cfRule type="cellIs" dxfId="5800" priority="1007" operator="lessThan">
      <formula>0</formula>
    </cfRule>
  </conditionalFormatting>
  <conditionalFormatting sqref="Q596">
    <cfRule type="cellIs" dxfId="5799" priority="1002" operator="lessThan">
      <formula>0</formula>
    </cfRule>
  </conditionalFormatting>
  <conditionalFormatting sqref="Q452">
    <cfRule type="cellIs" dxfId="5798" priority="1009" operator="lessThan">
      <formula>0</formula>
    </cfRule>
  </conditionalFormatting>
  <conditionalFormatting sqref="B592">
    <cfRule type="cellIs" dxfId="5797" priority="999" operator="lessThan">
      <formula>0</formula>
    </cfRule>
  </conditionalFormatting>
  <conditionalFormatting sqref="P593:P595">
    <cfRule type="cellIs" dxfId="5796" priority="1006" operator="lessThan">
      <formula>0</formula>
    </cfRule>
  </conditionalFormatting>
  <conditionalFormatting sqref="J594">
    <cfRule type="cellIs" dxfId="5795" priority="1003" operator="lessThan">
      <formula>0</formula>
    </cfRule>
  </conditionalFormatting>
  <conditionalFormatting sqref="Q602">
    <cfRule type="cellIs" dxfId="5794" priority="992" operator="lessThan">
      <formula>0</formula>
    </cfRule>
  </conditionalFormatting>
  <conditionalFormatting sqref="J595:N595 K593:N594 J596:M596">
    <cfRule type="cellIs" dxfId="5793" priority="1005" operator="lessThan">
      <formula>0</formula>
    </cfRule>
  </conditionalFormatting>
  <conditionalFormatting sqref="Q596">
    <cfRule type="cellIs" dxfId="5792" priority="1001" operator="lessThan">
      <formula>0</formula>
    </cfRule>
  </conditionalFormatting>
  <conditionalFormatting sqref="J599:N599 J601:N602 J600:M600">
    <cfRule type="cellIs" dxfId="5791" priority="995" operator="lessThan">
      <formula>0</formula>
    </cfRule>
  </conditionalFormatting>
  <conditionalFormatting sqref="P616:P619">
    <cfRule type="cellIs" dxfId="5790" priority="989" operator="lessThan">
      <formula>0</formula>
    </cfRule>
  </conditionalFormatting>
  <conditionalFormatting sqref="Q602">
    <cfRule type="cellIs" dxfId="5789" priority="993" operator="lessThan">
      <formula>0</formula>
    </cfRule>
  </conditionalFormatting>
  <conditionalFormatting sqref="J600">
    <cfRule type="cellIs" dxfId="5788" priority="994" operator="lessThan">
      <formula>0</formula>
    </cfRule>
  </conditionalFormatting>
  <conditionalFormatting sqref="J601:N602 K599:N599 K600:M600">
    <cfRule type="cellIs" dxfId="5787" priority="996" operator="lessThan">
      <formula>0</formula>
    </cfRule>
  </conditionalFormatting>
  <conditionalFormatting sqref="Q599:Q601">
    <cfRule type="cellIs" dxfId="5786" priority="998" operator="lessThan">
      <formula>0</formula>
    </cfRule>
  </conditionalFormatting>
  <conditionalFormatting sqref="Q629">
    <cfRule type="cellIs" dxfId="5785" priority="959" operator="lessThan">
      <formula>0</formula>
    </cfRule>
  </conditionalFormatting>
  <conditionalFormatting sqref="I626">
    <cfRule type="cellIs" dxfId="5784" priority="962" operator="lessThan">
      <formula>0</formula>
    </cfRule>
  </conditionalFormatting>
  <conditionalFormatting sqref="C616:N619">
    <cfRule type="cellIs" dxfId="5783" priority="987" operator="lessThan">
      <formula>0</formula>
    </cfRule>
  </conditionalFormatting>
  <conditionalFormatting sqref="Q619">
    <cfRule type="cellIs" dxfId="5782" priority="983" operator="lessThan">
      <formula>0</formula>
    </cfRule>
  </conditionalFormatting>
  <conditionalFormatting sqref="I616">
    <cfRule type="cellIs" dxfId="5781" priority="986" operator="lessThan">
      <formula>0</formula>
    </cfRule>
  </conditionalFormatting>
  <conditionalFormatting sqref="H621:H624">
    <cfRule type="cellIs" dxfId="5780" priority="969" operator="lessThan">
      <formula>0</formula>
    </cfRule>
  </conditionalFormatting>
  <conditionalFormatting sqref="Q619">
    <cfRule type="cellIs" dxfId="5779" priority="984" operator="lessThan">
      <formula>0</formula>
    </cfRule>
  </conditionalFormatting>
  <conditionalFormatting sqref="H616">
    <cfRule type="cellIs" dxfId="5778" priority="980" operator="lessThan">
      <formula>0</formula>
    </cfRule>
  </conditionalFormatting>
  <conditionalFormatting sqref="H616:H619">
    <cfRule type="cellIs" dxfId="5777" priority="981" operator="lessThan">
      <formula>0</formula>
    </cfRule>
  </conditionalFormatting>
  <conditionalFormatting sqref="C617:J617">
    <cfRule type="cellIs" dxfId="5776" priority="985" operator="lessThan">
      <formula>0</formula>
    </cfRule>
  </conditionalFormatting>
  <conditionalFormatting sqref="H617:H619">
    <cfRule type="cellIs" dxfId="5775" priority="982" operator="lessThan">
      <formula>0</formula>
    </cfRule>
  </conditionalFormatting>
  <conditionalFormatting sqref="I617 K616:N617 C618:N619">
    <cfRule type="cellIs" dxfId="5774" priority="988" operator="lessThan">
      <formula>0</formula>
    </cfRule>
  </conditionalFormatting>
  <conditionalFormatting sqref="Q616:Q618">
    <cfRule type="cellIs" dxfId="5773" priority="990" operator="lessThan">
      <formula>0</formula>
    </cfRule>
  </conditionalFormatting>
  <conditionalFormatting sqref="B615">
    <cfRule type="cellIs" dxfId="5772" priority="979" operator="lessThan">
      <formula>0</formula>
    </cfRule>
  </conditionalFormatting>
  <conditionalFormatting sqref="Q624">
    <cfRule type="cellIs" dxfId="5771" priority="971" operator="lessThan">
      <formula>0</formula>
    </cfRule>
  </conditionalFormatting>
  <conditionalFormatting sqref="I621">
    <cfRule type="cellIs" dxfId="5770" priority="974" operator="lessThan">
      <formula>0</formula>
    </cfRule>
  </conditionalFormatting>
  <conditionalFormatting sqref="C621:N624">
    <cfRule type="cellIs" dxfId="5769" priority="975" operator="lessThan">
      <formula>0</formula>
    </cfRule>
  </conditionalFormatting>
  <conditionalFormatting sqref="Q624">
    <cfRule type="cellIs" dxfId="5768" priority="972" operator="lessThan">
      <formula>0</formula>
    </cfRule>
  </conditionalFormatting>
  <conditionalFormatting sqref="H621">
    <cfRule type="cellIs" dxfId="5767" priority="968" operator="lessThan">
      <formula>0</formula>
    </cfRule>
  </conditionalFormatting>
  <conditionalFormatting sqref="P621:P624">
    <cfRule type="cellIs" dxfId="5766" priority="977" operator="lessThan">
      <formula>0</formula>
    </cfRule>
  </conditionalFormatting>
  <conditionalFormatting sqref="C622:J622">
    <cfRule type="cellIs" dxfId="5765" priority="973" operator="lessThan">
      <formula>0</formula>
    </cfRule>
  </conditionalFormatting>
  <conditionalFormatting sqref="H622:H624">
    <cfRule type="cellIs" dxfId="5764" priority="970" operator="lessThan">
      <formula>0</formula>
    </cfRule>
  </conditionalFormatting>
  <conditionalFormatting sqref="I622 K621:N622 C623:N624">
    <cfRule type="cellIs" dxfId="5763" priority="976" operator="lessThan">
      <formula>0</formula>
    </cfRule>
  </conditionalFormatting>
  <conditionalFormatting sqref="Q621:Q623">
    <cfRule type="cellIs" dxfId="5762" priority="978" operator="lessThan">
      <formula>0</formula>
    </cfRule>
  </conditionalFormatting>
  <conditionalFormatting sqref="B620">
    <cfRule type="cellIs" dxfId="5761" priority="967" operator="lessThan">
      <formula>0</formula>
    </cfRule>
  </conditionalFormatting>
  <conditionalFormatting sqref="C626:N629">
    <cfRule type="cellIs" dxfId="5760" priority="963" operator="lessThan">
      <formula>0</formula>
    </cfRule>
  </conditionalFormatting>
  <conditionalFormatting sqref="Q629">
    <cfRule type="cellIs" dxfId="5759" priority="960" operator="lessThan">
      <formula>0</formula>
    </cfRule>
  </conditionalFormatting>
  <conditionalFormatting sqref="H626">
    <cfRule type="cellIs" dxfId="5758" priority="956" operator="lessThan">
      <formula>0</formula>
    </cfRule>
  </conditionalFormatting>
  <conditionalFormatting sqref="H626:H629">
    <cfRule type="cellIs" dxfId="5757" priority="957" operator="lessThan">
      <formula>0</formula>
    </cfRule>
  </conditionalFormatting>
  <conditionalFormatting sqref="P626:P629">
    <cfRule type="cellIs" dxfId="5756" priority="965" operator="lessThan">
      <formula>0</formula>
    </cfRule>
  </conditionalFormatting>
  <conditionalFormatting sqref="C627:J627">
    <cfRule type="cellIs" dxfId="5755" priority="961" operator="lessThan">
      <formula>0</formula>
    </cfRule>
  </conditionalFormatting>
  <conditionalFormatting sqref="H627:H629">
    <cfRule type="cellIs" dxfId="5754" priority="958" operator="lessThan">
      <formula>0</formula>
    </cfRule>
  </conditionalFormatting>
  <conditionalFormatting sqref="I627 K626:N627 C628:N629">
    <cfRule type="cellIs" dxfId="5753" priority="964" operator="lessThan">
      <formula>0</formula>
    </cfRule>
  </conditionalFormatting>
  <conditionalFormatting sqref="Q626:Q628">
    <cfRule type="cellIs" dxfId="5752" priority="966" operator="lessThan">
      <formula>0</formula>
    </cfRule>
  </conditionalFormatting>
  <conditionalFormatting sqref="C351:I351">
    <cfRule type="cellIs" dxfId="5751" priority="952" operator="lessThan">
      <formula>0</formula>
    </cfRule>
  </conditionalFormatting>
  <conditionalFormatting sqref="C353:I354">
    <cfRule type="cellIs" dxfId="5750" priority="953" operator="lessThan">
      <formula>0</formula>
    </cfRule>
  </conditionalFormatting>
  <conditionalFormatting sqref="P506:Q506">
    <cfRule type="cellIs" dxfId="5749" priority="936" operator="lessThan">
      <formula>0</formula>
    </cfRule>
  </conditionalFormatting>
  <conditionalFormatting sqref="P499:P502">
    <cfRule type="cellIs" dxfId="5748" priority="937" operator="lessThan">
      <formula>0</formula>
    </cfRule>
  </conditionalFormatting>
  <conditionalFormatting sqref="Q611:Q613">
    <cfRule type="cellIs" dxfId="5747" priority="899" operator="lessThan">
      <formula>0</formula>
    </cfRule>
  </conditionalFormatting>
  <conditionalFormatting sqref="B498">
    <cfRule type="cellIs" dxfId="5746" priority="954" operator="lessThan">
      <formula>0</formula>
    </cfRule>
  </conditionalFormatting>
  <conditionalFormatting sqref="N427">
    <cfRule type="cellIs" dxfId="5745" priority="673" operator="lessThan">
      <formula>0</formula>
    </cfRule>
  </conditionalFormatting>
  <conditionalFormatting sqref="C352:I352">
    <cfRule type="cellIs" dxfId="5744" priority="951" operator="lessThan">
      <formula>0</formula>
    </cfRule>
  </conditionalFormatting>
  <conditionalFormatting sqref="C355:I355">
    <cfRule type="cellIs" dxfId="5743" priority="950" operator="lessThan">
      <formula>0</formula>
    </cfRule>
  </conditionalFormatting>
  <conditionalFormatting sqref="C365:I366">
    <cfRule type="cellIs" dxfId="5742" priority="949" operator="lessThan">
      <formula>0</formula>
    </cfRule>
  </conditionalFormatting>
  <conditionalFormatting sqref="C363:I363">
    <cfRule type="cellIs" dxfId="5741" priority="948" operator="lessThan">
      <formula>0</formula>
    </cfRule>
  </conditionalFormatting>
  <conditionalFormatting sqref="C364:I364">
    <cfRule type="cellIs" dxfId="5740" priority="947" operator="lessThan">
      <formula>0</formula>
    </cfRule>
  </conditionalFormatting>
  <conditionalFormatting sqref="C367:I367">
    <cfRule type="cellIs" dxfId="5739" priority="946" operator="lessThan">
      <formula>0</formula>
    </cfRule>
  </conditionalFormatting>
  <conditionalFormatting sqref="C593:I596">
    <cfRule type="cellIs" dxfId="5738" priority="944" operator="lessThan">
      <formula>0</formula>
    </cfRule>
  </conditionalFormatting>
  <conditionalFormatting sqref="C594:I594">
    <cfRule type="cellIs" dxfId="5737" priority="943" operator="lessThan">
      <formula>0</formula>
    </cfRule>
  </conditionalFormatting>
  <conditionalFormatting sqref="C595:I596">
    <cfRule type="cellIs" dxfId="5736" priority="945" operator="lessThan">
      <formula>0</formula>
    </cfRule>
  </conditionalFormatting>
  <conditionalFormatting sqref="Q551">
    <cfRule type="cellIs" dxfId="5735" priority="925" operator="lessThan">
      <formula>0</formula>
    </cfRule>
  </conditionalFormatting>
  <conditionalFormatting sqref="Q551">
    <cfRule type="cellIs" dxfId="5734" priority="926" operator="lessThan">
      <formula>0</formula>
    </cfRule>
  </conditionalFormatting>
  <conditionalFormatting sqref="C599:I602">
    <cfRule type="cellIs" dxfId="5733" priority="941" operator="lessThan">
      <formula>0</formula>
    </cfRule>
  </conditionalFormatting>
  <conditionalFormatting sqref="C600:I600">
    <cfRule type="cellIs" dxfId="5732" priority="940" operator="lessThan">
      <formula>0</formula>
    </cfRule>
  </conditionalFormatting>
  <conditionalFormatting sqref="C601:I602">
    <cfRule type="cellIs" dxfId="5731" priority="942" operator="lessThan">
      <formula>0</formula>
    </cfRule>
  </conditionalFormatting>
  <conditionalFormatting sqref="C461:C464">
    <cfRule type="cellIs" dxfId="5730" priority="939" operator="lessThan">
      <formula>0</formula>
    </cfRule>
  </conditionalFormatting>
  <conditionalFormatting sqref="P468:P471">
    <cfRule type="cellIs" dxfId="5729" priority="938" operator="lessThan">
      <formula>0</formula>
    </cfRule>
  </conditionalFormatting>
  <conditionalFormatting sqref="Q507:Q510">
    <cfRule type="cellIs" dxfId="5728" priority="935" operator="lessThan">
      <formula>0</formula>
    </cfRule>
  </conditionalFormatting>
  <conditionalFormatting sqref="Q511:Q512">
    <cfRule type="cellIs" dxfId="5727" priority="934" operator="lessThan">
      <formula>0</formula>
    </cfRule>
  </conditionalFormatting>
  <conditionalFormatting sqref="Q512">
    <cfRule type="cellIs" dxfId="5726" priority="933" operator="lessThan">
      <formula>0</formula>
    </cfRule>
  </conditionalFormatting>
  <conditionalFormatting sqref="Q511">
    <cfRule type="cellIs" dxfId="5725" priority="932" operator="lessThan">
      <formula>0</formula>
    </cfRule>
  </conditionalFormatting>
  <conditionalFormatting sqref="P507:P510">
    <cfRule type="cellIs" dxfId="5724" priority="931" operator="lessThan">
      <formula>0</formula>
    </cfRule>
  </conditionalFormatting>
  <conditionalFormatting sqref="B506">
    <cfRule type="cellIs" dxfId="5723" priority="930" operator="lessThan">
      <formula>0</formula>
    </cfRule>
  </conditionalFormatting>
  <conditionalFormatting sqref="C611:N614">
    <cfRule type="cellIs" dxfId="5722" priority="896" operator="lessThan">
      <formula>0</formula>
    </cfRule>
  </conditionalFormatting>
  <conditionalFormatting sqref="Q614">
    <cfRule type="cellIs" dxfId="5721" priority="893" operator="lessThan">
      <formula>0</formula>
    </cfRule>
  </conditionalFormatting>
  <conditionalFormatting sqref="P547:P550">
    <cfRule type="cellIs" dxfId="5720" priority="924" operator="lessThan">
      <formula>0</formula>
    </cfRule>
  </conditionalFormatting>
  <conditionalFormatting sqref="H611:H614">
    <cfRule type="cellIs" dxfId="5719" priority="890" operator="lessThan">
      <formula>0</formula>
    </cfRule>
  </conditionalFormatting>
  <conditionalFormatting sqref="Q504">
    <cfRule type="cellIs" dxfId="5718" priority="929" operator="lessThan">
      <formula>0</formula>
    </cfRule>
  </conditionalFormatting>
  <conditionalFormatting sqref="Q547:Q550 Q552 Q554:Q560">
    <cfRule type="cellIs" dxfId="5717" priority="928" operator="lessThan">
      <formula>0</formula>
    </cfRule>
  </conditionalFormatting>
  <conditionalFormatting sqref="P546">
    <cfRule type="cellIs" dxfId="5716" priority="927" operator="lessThan">
      <formula>0</formula>
    </cfRule>
  </conditionalFormatting>
  <conditionalFormatting sqref="P554:P558">
    <cfRule type="cellIs" dxfId="5715" priority="923" operator="lessThan">
      <formula>0</formula>
    </cfRule>
  </conditionalFormatting>
  <conditionalFormatting sqref="Q570:Q573 Q575">
    <cfRule type="cellIs" dxfId="5714" priority="921" operator="lessThan">
      <formula>0</formula>
    </cfRule>
  </conditionalFormatting>
  <conditionalFormatting sqref="B546">
    <cfRule type="cellIs" dxfId="5713" priority="922" operator="lessThan">
      <formula>0</formula>
    </cfRule>
  </conditionalFormatting>
  <conditionalFormatting sqref="P569">
    <cfRule type="cellIs" dxfId="5712" priority="920" operator="lessThan">
      <formula>0</formula>
    </cfRule>
  </conditionalFormatting>
  <conditionalFormatting sqref="Q574">
    <cfRule type="cellIs" dxfId="5711" priority="919" operator="lessThan">
      <formula>0</formula>
    </cfRule>
  </conditionalFormatting>
  <conditionalFormatting sqref="Q574">
    <cfRule type="cellIs" dxfId="5710" priority="918" operator="lessThan">
      <formula>0</formula>
    </cfRule>
  </conditionalFormatting>
  <conditionalFormatting sqref="P570:P573">
    <cfRule type="cellIs" dxfId="5709" priority="917" operator="lessThan">
      <formula>0</formula>
    </cfRule>
  </conditionalFormatting>
  <conditionalFormatting sqref="Q582 Q577:Q580">
    <cfRule type="cellIs" dxfId="5708" priority="915" operator="lessThan">
      <formula>0</formula>
    </cfRule>
  </conditionalFormatting>
  <conditionalFormatting sqref="Q581">
    <cfRule type="cellIs" dxfId="5707" priority="913" operator="lessThan">
      <formula>0</formula>
    </cfRule>
  </conditionalFormatting>
  <conditionalFormatting sqref="B569">
    <cfRule type="cellIs" dxfId="5706" priority="916" operator="lessThan">
      <formula>0</formula>
    </cfRule>
  </conditionalFormatting>
  <conditionalFormatting sqref="P576">
    <cfRule type="cellIs" dxfId="5705" priority="914" operator="lessThan">
      <formula>0</formula>
    </cfRule>
  </conditionalFormatting>
  <conditionalFormatting sqref="P577:P580">
    <cfRule type="cellIs" dxfId="5704" priority="911" operator="lessThan">
      <formula>0</formula>
    </cfRule>
  </conditionalFormatting>
  <conditionalFormatting sqref="Q581">
    <cfRule type="cellIs" dxfId="5703" priority="912" operator="lessThan">
      <formula>0</formula>
    </cfRule>
  </conditionalFormatting>
  <conditionalFormatting sqref="P605:P607 P609">
    <cfRule type="cellIs" dxfId="5702" priority="909" operator="lessThan">
      <formula>0</formula>
    </cfRule>
  </conditionalFormatting>
  <conditionalFormatting sqref="Q605:Q607">
    <cfRule type="cellIs" dxfId="5701" priority="910" operator="lessThan">
      <formula>0</formula>
    </cfRule>
  </conditionalFormatting>
  <conditionalFormatting sqref="C607:I607">
    <cfRule type="cellIs" dxfId="5700" priority="902" operator="lessThan">
      <formula>0</formula>
    </cfRule>
  </conditionalFormatting>
  <conditionalFormatting sqref="C605:I607">
    <cfRule type="cellIs" dxfId="5699" priority="901" operator="lessThan">
      <formula>0</formula>
    </cfRule>
  </conditionalFormatting>
  <conditionalFormatting sqref="B604">
    <cfRule type="cellIs" dxfId="5698" priority="903" operator="lessThan">
      <formula>0</formula>
    </cfRule>
  </conditionalFormatting>
  <conditionalFormatting sqref="J605:N607">
    <cfRule type="cellIs" dxfId="5697" priority="907" operator="lessThan">
      <formula>0</formula>
    </cfRule>
  </conditionalFormatting>
  <conditionalFormatting sqref="P611:P614">
    <cfRule type="cellIs" dxfId="5696" priority="898" operator="lessThan">
      <formula>0</formula>
    </cfRule>
  </conditionalFormatting>
  <conditionalFormatting sqref="Q608:Q609">
    <cfRule type="cellIs" dxfId="5695" priority="904" operator="lessThan">
      <formula>0</formula>
    </cfRule>
  </conditionalFormatting>
  <conditionalFormatting sqref="C433:M433">
    <cfRule type="cellIs" dxfId="5694" priority="671" operator="lessThan">
      <formula>0</formula>
    </cfRule>
  </conditionalFormatting>
  <conditionalFormatting sqref="Q608:Q609">
    <cfRule type="cellIs" dxfId="5693" priority="905" operator="lessThan">
      <formula>0</formula>
    </cfRule>
  </conditionalFormatting>
  <conditionalFormatting sqref="J606">
    <cfRule type="cellIs" dxfId="5692" priority="906" operator="lessThan">
      <formula>0</formula>
    </cfRule>
  </conditionalFormatting>
  <conditionalFormatting sqref="J607:N607 K605:N606">
    <cfRule type="cellIs" dxfId="5691" priority="908" operator="lessThan">
      <formula>0</formula>
    </cfRule>
  </conditionalFormatting>
  <conditionalFormatting sqref="I612 K611:N612 C613:N614">
    <cfRule type="cellIs" dxfId="5690" priority="897" operator="lessThan">
      <formula>0</formula>
    </cfRule>
  </conditionalFormatting>
  <conditionalFormatting sqref="N427">
    <cfRule type="cellIs" dxfId="5689" priority="674" operator="lessThan">
      <formula>0</formula>
    </cfRule>
  </conditionalFormatting>
  <conditionalFormatting sqref="B429:N429">
    <cfRule type="cellIs" dxfId="5688" priority="666" operator="lessThan">
      <formula>0</formula>
    </cfRule>
  </conditionalFormatting>
  <conditionalFormatting sqref="C606:I606">
    <cfRule type="cellIs" dxfId="5687" priority="900" operator="lessThan">
      <formula>0</formula>
    </cfRule>
  </conditionalFormatting>
  <conditionalFormatting sqref="B429:N429">
    <cfRule type="cellIs" dxfId="5686" priority="667" operator="lessThan">
      <formula>0</formula>
    </cfRule>
  </conditionalFormatting>
  <conditionalFormatting sqref="H433">
    <cfRule type="cellIs" dxfId="5685" priority="670" operator="lessThan">
      <formula>0</formula>
    </cfRule>
  </conditionalFormatting>
  <conditionalFormatting sqref="B433">
    <cfRule type="cellIs" dxfId="5684" priority="669" operator="lessThan">
      <formula>0</formula>
    </cfRule>
  </conditionalFormatting>
  <conditionalFormatting sqref="B433">
    <cfRule type="cellIs" dxfId="5683" priority="668" operator="lessThan">
      <formula>0</formula>
    </cfRule>
  </conditionalFormatting>
  <conditionalFormatting sqref="B429:N429">
    <cfRule type="cellIs" dxfId="5682" priority="664" operator="lessThan">
      <formula>0</formula>
    </cfRule>
  </conditionalFormatting>
  <conditionalFormatting sqref="B429:N429">
    <cfRule type="cellIs" dxfId="5681" priority="665" operator="lessThan">
      <formula>0</formula>
    </cfRule>
  </conditionalFormatting>
  <conditionalFormatting sqref="B435:N435">
    <cfRule type="cellIs" dxfId="5680" priority="651" operator="lessThan">
      <formula>0</formula>
    </cfRule>
  </conditionalFormatting>
  <conditionalFormatting sqref="H611">
    <cfRule type="cellIs" dxfId="5679" priority="889" operator="lessThan">
      <formula>0</formula>
    </cfRule>
  </conditionalFormatting>
  <conditionalFormatting sqref="C433:M433">
    <cfRule type="cellIs" dxfId="5678" priority="672" operator="lessThan">
      <formula>0</formula>
    </cfRule>
  </conditionalFormatting>
  <conditionalFormatting sqref="H612:H614">
    <cfRule type="cellIs" dxfId="5677" priority="891" operator="lessThan">
      <formula>0</formula>
    </cfRule>
  </conditionalFormatting>
  <conditionalFormatting sqref="Q614">
    <cfRule type="cellIs" dxfId="5676" priority="892" operator="lessThan">
      <formula>0</formula>
    </cfRule>
  </conditionalFormatting>
  <conditionalFormatting sqref="I611">
    <cfRule type="cellIs" dxfId="5675" priority="895" operator="lessThan">
      <formula>0</formula>
    </cfRule>
  </conditionalFormatting>
  <conditionalFormatting sqref="N439">
    <cfRule type="cellIs" dxfId="5674" priority="644" operator="lessThan">
      <formula>0</formula>
    </cfRule>
  </conditionalFormatting>
  <conditionalFormatting sqref="C612:J612">
    <cfRule type="cellIs" dxfId="5673" priority="894" operator="lessThan">
      <formula>0</formula>
    </cfRule>
  </conditionalFormatting>
  <conditionalFormatting sqref="B610">
    <cfRule type="cellIs" dxfId="5672" priority="888" operator="lessThan">
      <formula>0</formula>
    </cfRule>
  </conditionalFormatting>
  <conditionalFormatting sqref="B435:N435">
    <cfRule type="cellIs" dxfId="5671" priority="650" operator="lessThan">
      <formula>0</formula>
    </cfRule>
  </conditionalFormatting>
  <conditionalFormatting sqref="C445:M445">
    <cfRule type="cellIs" dxfId="5670" priority="641" operator="lessThan">
      <formula>0</formula>
    </cfRule>
  </conditionalFormatting>
  <conditionalFormatting sqref="C445:M445">
    <cfRule type="cellIs" dxfId="5669" priority="642" operator="lessThan">
      <formula>0</formula>
    </cfRule>
  </conditionalFormatting>
  <conditionalFormatting sqref="B435:N435">
    <cfRule type="cellIs" dxfId="5668" priority="649" operator="lessThan">
      <formula>0</formula>
    </cfRule>
  </conditionalFormatting>
  <conditionalFormatting sqref="N438">
    <cfRule type="cellIs" dxfId="5667" priority="645" operator="lessThan">
      <formula>0</formula>
    </cfRule>
  </conditionalFormatting>
  <conditionalFormatting sqref="B435:N435">
    <cfRule type="cellIs" dxfId="5666" priority="648" operator="lessThan">
      <formula>0</formula>
    </cfRule>
  </conditionalFormatting>
  <conditionalFormatting sqref="B435:N435">
    <cfRule type="cellIs" dxfId="5665" priority="646" operator="lessThan">
      <formula>0</formula>
    </cfRule>
  </conditionalFormatting>
  <conditionalFormatting sqref="B598">
    <cfRule type="cellIs" dxfId="5664" priority="887" operator="lessThan">
      <formula>0</formula>
    </cfRule>
  </conditionalFormatting>
  <conditionalFormatting sqref="N439">
    <cfRule type="cellIs" dxfId="5663" priority="643" operator="lessThan">
      <formula>0</formula>
    </cfRule>
  </conditionalFormatting>
  <conditionalFormatting sqref="B435:N435">
    <cfRule type="cellIs" dxfId="5662" priority="647" operator="lessThan">
      <formula>0</formula>
    </cfRule>
  </conditionalFormatting>
  <conditionalFormatting sqref="B598">
    <cfRule type="cellIs" dxfId="5661" priority="886" operator="lessThan">
      <formula>0</formula>
    </cfRule>
  </conditionalFormatting>
  <conditionalFormatting sqref="B654">
    <cfRule type="cellIs" dxfId="5660" priority="874" operator="lessThan">
      <formula>0</formula>
    </cfRule>
  </conditionalFormatting>
  <conditionalFormatting sqref="B591">
    <cfRule type="cellIs" dxfId="5659" priority="884" operator="lessThan">
      <formula>0</formula>
    </cfRule>
  </conditionalFormatting>
  <conditionalFormatting sqref="B591">
    <cfRule type="cellIs" dxfId="5658" priority="885" operator="lessThan">
      <formula>0</formula>
    </cfRule>
  </conditionalFormatting>
  <conditionalFormatting sqref="B609">
    <cfRule type="cellIs" dxfId="5657" priority="882" operator="lessThan">
      <formula>0</formula>
    </cfRule>
  </conditionalFormatting>
  <conditionalFormatting sqref="B609">
    <cfRule type="cellIs" dxfId="5656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5655" priority="881" operator="lessThan">
      <formula>0</formula>
    </cfRule>
  </conditionalFormatting>
  <conditionalFormatting sqref="B638">
    <cfRule type="cellIs" dxfId="5654" priority="878" operator="lessThan">
      <formula>0</formula>
    </cfRule>
  </conditionalFormatting>
  <conditionalFormatting sqref="B631">
    <cfRule type="cellIs" dxfId="5653" priority="880" operator="lessThan">
      <formula>0</formula>
    </cfRule>
  </conditionalFormatting>
  <conditionalFormatting sqref="B635">
    <cfRule type="cellIs" dxfId="5652" priority="879" operator="lessThan">
      <formula>0</formula>
    </cfRule>
  </conditionalFormatting>
  <conditionalFormatting sqref="B659">
    <cfRule type="cellIs" dxfId="5651" priority="877" operator="lessThan">
      <formula>0</formula>
    </cfRule>
  </conditionalFormatting>
  <conditionalFormatting sqref="B668">
    <cfRule type="cellIs" dxfId="5650" priority="876" operator="lessThan">
      <formula>0</formula>
    </cfRule>
  </conditionalFormatting>
  <conditionalFormatting sqref="I671:N671 P669:Q672">
    <cfRule type="cellIs" dxfId="5649" priority="875" operator="lessThan">
      <formula>0</formula>
    </cfRule>
  </conditionalFormatting>
  <conditionalFormatting sqref="P654">
    <cfRule type="cellIs" dxfId="5648" priority="872" operator="lessThan">
      <formula>0</formula>
    </cfRule>
  </conditionalFormatting>
  <conditionalFormatting sqref="P654">
    <cfRule type="cellIs" dxfId="5647" priority="873" operator="lessThan">
      <formula>0</formula>
    </cfRule>
  </conditionalFormatting>
  <conditionalFormatting sqref="P422:Q422 Q423:Q425">
    <cfRule type="cellIs" dxfId="5646" priority="859" operator="lessThan">
      <formula>0</formula>
    </cfRule>
  </conditionalFormatting>
  <conditionalFormatting sqref="B416">
    <cfRule type="cellIs" dxfId="5645" priority="860" operator="lessThan">
      <formula>0</formula>
    </cfRule>
  </conditionalFormatting>
  <conditionalFormatting sqref="P423:P425">
    <cfRule type="cellIs" dxfId="5644" priority="857" operator="lessThan">
      <formula>0</formula>
    </cfRule>
  </conditionalFormatting>
  <conditionalFormatting sqref="P422">
    <cfRule type="cellIs" dxfId="5643" priority="858" operator="lessThan">
      <formula>0</formula>
    </cfRule>
  </conditionalFormatting>
  <conditionalFormatting sqref="Q426">
    <cfRule type="cellIs" dxfId="5642" priority="855" operator="lessThan">
      <formula>0</formula>
    </cfRule>
  </conditionalFormatting>
  <conditionalFormatting sqref="Q427">
    <cfRule type="cellIs" dxfId="5641" priority="856" operator="lessThan">
      <formula>0</formula>
    </cfRule>
  </conditionalFormatting>
  <conditionalFormatting sqref="B422">
    <cfRule type="cellIs" dxfId="5640" priority="853" operator="lessThan">
      <formula>0</formula>
    </cfRule>
  </conditionalFormatting>
  <conditionalFormatting sqref="Q426">
    <cfRule type="cellIs" dxfId="5639" priority="854" operator="lessThan">
      <formula>0</formula>
    </cfRule>
  </conditionalFormatting>
  <conditionalFormatting sqref="B454:N454">
    <cfRule type="cellIs" dxfId="5638" priority="604" operator="lessThan">
      <formula>0</formula>
    </cfRule>
  </conditionalFormatting>
  <conditionalFormatting sqref="B454:N454">
    <cfRule type="cellIs" dxfId="5637" priority="605" operator="lessThan">
      <formula>0</formula>
    </cfRule>
  </conditionalFormatting>
  <conditionalFormatting sqref="C644:I644">
    <cfRule type="cellIs" dxfId="5636" priority="871" operator="lessThan">
      <formula>0</formula>
    </cfRule>
  </conditionalFormatting>
  <conditionalFormatting sqref="C645:I645">
    <cfRule type="cellIs" dxfId="5635" priority="870" operator="lessThan">
      <formula>0</formula>
    </cfRule>
  </conditionalFormatting>
  <conditionalFormatting sqref="C650:M650">
    <cfRule type="cellIs" dxfId="5634" priority="869" operator="lessThan">
      <formula>0</formula>
    </cfRule>
  </conditionalFormatting>
  <conditionalFormatting sqref="C639:N639">
    <cfRule type="cellIs" dxfId="5633" priority="868" operator="lessThan">
      <formula>0</formula>
    </cfRule>
  </conditionalFormatting>
  <conditionalFormatting sqref="P642">
    <cfRule type="cellIs" dxfId="5632" priority="867" operator="lessThan">
      <formula>0</formula>
    </cfRule>
  </conditionalFormatting>
  <conditionalFormatting sqref="P417:P419">
    <cfRule type="cellIs" dxfId="5631" priority="864" operator="lessThan">
      <formula>0</formula>
    </cfRule>
  </conditionalFormatting>
  <conditionalFormatting sqref="Q420">
    <cfRule type="cellIs" dxfId="5630" priority="861" operator="lessThan">
      <formula>0</formula>
    </cfRule>
  </conditionalFormatting>
  <conditionalFormatting sqref="Q421">
    <cfRule type="cellIs" dxfId="5629" priority="863" operator="lessThan">
      <formula>0</formula>
    </cfRule>
  </conditionalFormatting>
  <conditionalFormatting sqref="P416:Q416 Q417:Q419">
    <cfRule type="cellIs" dxfId="5628" priority="866" operator="lessThan">
      <formula>0</formula>
    </cfRule>
  </conditionalFormatting>
  <conditionalFormatting sqref="P416">
    <cfRule type="cellIs" dxfId="5627" priority="865" operator="lessThan">
      <formula>0</formula>
    </cfRule>
  </conditionalFormatting>
  <conditionalFormatting sqref="Q420">
    <cfRule type="cellIs" dxfId="5626" priority="862" operator="lessThan">
      <formula>0</formula>
    </cfRule>
  </conditionalFormatting>
  <conditionalFormatting sqref="B454:N454">
    <cfRule type="cellIs" dxfId="5625" priority="603" operator="lessThan">
      <formula>0</formula>
    </cfRule>
  </conditionalFormatting>
  <conditionalFormatting sqref="B454:N454">
    <cfRule type="cellIs" dxfId="5624" priority="602" operator="lessThan">
      <formula>0</formula>
    </cfRule>
  </conditionalFormatting>
  <conditionalFormatting sqref="B454:N454">
    <cfRule type="cellIs" dxfId="5623" priority="601" operator="lessThan">
      <formula>0</formula>
    </cfRule>
  </conditionalFormatting>
  <conditionalFormatting sqref="B454:N454">
    <cfRule type="cellIs" dxfId="5622" priority="599" operator="lessThan">
      <formula>0</formula>
    </cfRule>
  </conditionalFormatting>
  <conditionalFormatting sqref="B454:N454">
    <cfRule type="cellIs" dxfId="5621" priority="600" operator="lessThan">
      <formula>0</formula>
    </cfRule>
  </conditionalFormatting>
  <conditionalFormatting sqref="N457">
    <cfRule type="cellIs" dxfId="5620" priority="597" operator="lessThan">
      <formula>0</formula>
    </cfRule>
  </conditionalFormatting>
  <conditionalFormatting sqref="B454:N454">
    <cfRule type="cellIs" dxfId="5619" priority="598" operator="lessThan">
      <formula>0</formula>
    </cfRule>
  </conditionalFormatting>
  <conditionalFormatting sqref="N458">
    <cfRule type="cellIs" dxfId="5618" priority="596" operator="lessThan">
      <formula>0</formula>
    </cfRule>
  </conditionalFormatting>
  <conditionalFormatting sqref="P530">
    <cfRule type="cellIs" dxfId="5617" priority="316" operator="lessThan">
      <formula>0</formula>
    </cfRule>
  </conditionalFormatting>
  <conditionalFormatting sqref="N458">
    <cfRule type="cellIs" dxfId="5616" priority="595" operator="lessThan">
      <formula>0</formula>
    </cfRule>
  </conditionalFormatting>
  <conditionalFormatting sqref="D461:N464">
    <cfRule type="cellIs" dxfId="5615" priority="592" operator="lessThan">
      <formula>0</formula>
    </cfRule>
  </conditionalFormatting>
  <conditionalFormatting sqref="P538">
    <cfRule type="cellIs" dxfId="5614" priority="313" operator="lessThan">
      <formula>0</formula>
    </cfRule>
  </conditionalFormatting>
  <conditionalFormatting sqref="B461:B464">
    <cfRule type="cellIs" dxfId="5613" priority="589" operator="lessThan">
      <formula>0</formula>
    </cfRule>
  </conditionalFormatting>
  <conditionalFormatting sqref="P553">
    <cfRule type="cellIs" dxfId="5612" priority="310" operator="lessThan">
      <formula>0</formula>
    </cfRule>
  </conditionalFormatting>
  <conditionalFormatting sqref="B512">
    <cfRule type="cellIs" dxfId="5611" priority="586" operator="lessThan">
      <formula>0</formula>
    </cfRule>
  </conditionalFormatting>
  <conditionalFormatting sqref="C512">
    <cfRule type="cellIs" dxfId="5610" priority="583" operator="lessThan">
      <formula>0</formula>
    </cfRule>
  </conditionalFormatting>
  <conditionalFormatting sqref="P561">
    <cfRule type="cellIs" dxfId="5609" priority="307" operator="lessThan">
      <formula>0</formula>
    </cfRule>
  </conditionalFormatting>
  <conditionalFormatting sqref="P590">
    <cfRule type="cellIs" dxfId="5608" priority="304" operator="lessThan">
      <formula>0</formula>
    </cfRule>
  </conditionalFormatting>
  <conditionalFormatting sqref="N365">
    <cfRule type="cellIs" dxfId="5607" priority="852" operator="lessThan">
      <formula>0</formula>
    </cfRule>
  </conditionalFormatting>
  <conditionalFormatting sqref="N371">
    <cfRule type="cellIs" dxfId="5606" priority="851" operator="lessThan">
      <formula>0</formula>
    </cfRule>
  </conditionalFormatting>
  <conditionalFormatting sqref="N377">
    <cfRule type="cellIs" dxfId="5605" priority="850" operator="lessThan">
      <formula>0</formula>
    </cfRule>
  </conditionalFormatting>
  <conditionalFormatting sqref="N359">
    <cfRule type="cellIs" dxfId="5604" priority="849" operator="lessThan">
      <formula>0</formula>
    </cfRule>
  </conditionalFormatting>
  <conditionalFormatting sqref="B376">
    <cfRule type="cellIs" dxfId="5603" priority="833" operator="lessThan">
      <formula>0</formula>
    </cfRule>
  </conditionalFormatting>
  <conditionalFormatting sqref="B588">
    <cfRule type="cellIs" dxfId="5602" priority="843" operator="lessThan">
      <formula>0</formula>
    </cfRule>
  </conditionalFormatting>
  <conditionalFormatting sqref="B371:B372">
    <cfRule type="cellIs" dxfId="5601" priority="838" operator="lessThan">
      <formula>0</formula>
    </cfRule>
  </conditionalFormatting>
  <conditionalFormatting sqref="B377:B378">
    <cfRule type="cellIs" dxfId="5600" priority="835" operator="lessThan">
      <formula>0</formula>
    </cfRule>
  </conditionalFormatting>
  <conditionalFormatting sqref="C351:M354">
    <cfRule type="cellIs" dxfId="5599" priority="848" operator="lessThan">
      <formula>0</formula>
    </cfRule>
  </conditionalFormatting>
  <conditionalFormatting sqref="B428">
    <cfRule type="cellIs" dxfId="5598" priority="847" operator="lessThan">
      <formula>0</formula>
    </cfRule>
  </conditionalFormatting>
  <conditionalFormatting sqref="B428">
    <cfRule type="cellIs" dxfId="5597" priority="846" operator="lessThan">
      <formula>0</formula>
    </cfRule>
  </conditionalFormatting>
  <conditionalFormatting sqref="B391 B397 B381:B385 B375:B379 B369:B373 B363:B367 B357:B361 B351:B355">
    <cfRule type="cellIs" dxfId="5596" priority="845" operator="lessThan">
      <formula>0</formula>
    </cfRule>
  </conditionalFormatting>
  <conditionalFormatting sqref="B359:B360">
    <cfRule type="cellIs" dxfId="5595" priority="841" operator="lessThan">
      <formula>0</formula>
    </cfRule>
  </conditionalFormatting>
  <conditionalFormatting sqref="B357">
    <cfRule type="cellIs" dxfId="5594" priority="840" operator="lessThan">
      <formula>0</formula>
    </cfRule>
  </conditionalFormatting>
  <conditionalFormatting sqref="B585:B587">
    <cfRule type="cellIs" dxfId="5593" priority="844" operator="lessThan">
      <formula>0</formula>
    </cfRule>
  </conditionalFormatting>
  <conditionalFormatting sqref="B584">
    <cfRule type="cellIs" dxfId="5592" priority="842" operator="lessThan">
      <formula>0</formula>
    </cfRule>
  </conditionalFormatting>
  <conditionalFormatting sqref="B397">
    <cfRule type="cellIs" dxfId="5591" priority="829" operator="lessThan">
      <formula>0</formula>
    </cfRule>
  </conditionalFormatting>
  <conditionalFormatting sqref="B358">
    <cfRule type="cellIs" dxfId="5590" priority="839" operator="lessThan">
      <formula>0</formula>
    </cfRule>
  </conditionalFormatting>
  <conditionalFormatting sqref="B369">
    <cfRule type="cellIs" dxfId="5589" priority="837" operator="lessThan">
      <formula>0</formula>
    </cfRule>
  </conditionalFormatting>
  <conditionalFormatting sqref="B370">
    <cfRule type="cellIs" dxfId="5588" priority="836" operator="lessThan">
      <formula>0</formula>
    </cfRule>
  </conditionalFormatting>
  <conditionalFormatting sqref="B375">
    <cfRule type="cellIs" dxfId="5587" priority="834" operator="lessThan">
      <formula>0</formula>
    </cfRule>
  </conditionalFormatting>
  <conditionalFormatting sqref="B383:B384">
    <cfRule type="cellIs" dxfId="5586" priority="832" operator="lessThan">
      <formula>0</formula>
    </cfRule>
  </conditionalFormatting>
  <conditionalFormatting sqref="B381">
    <cfRule type="cellIs" dxfId="5585" priority="831" operator="lessThan">
      <formula>0</formula>
    </cfRule>
  </conditionalFormatting>
  <conditionalFormatting sqref="B382">
    <cfRule type="cellIs" dxfId="5584" priority="830" operator="lessThan">
      <formula>0</formula>
    </cfRule>
  </conditionalFormatting>
  <conditionalFormatting sqref="B391">
    <cfRule type="cellIs" dxfId="5583" priority="828" operator="lessThan">
      <formula>0</formula>
    </cfRule>
  </conditionalFormatting>
  <conditionalFormatting sqref="B385">
    <cfRule type="cellIs" dxfId="5582" priority="827" operator="lessThan">
      <formula>0</formula>
    </cfRule>
  </conditionalFormatting>
  <conditionalFormatting sqref="B379">
    <cfRule type="cellIs" dxfId="5581" priority="826" operator="lessThan">
      <formula>0</formula>
    </cfRule>
  </conditionalFormatting>
  <conditionalFormatting sqref="B373">
    <cfRule type="cellIs" dxfId="5580" priority="825" operator="lessThan">
      <formula>0</formula>
    </cfRule>
  </conditionalFormatting>
  <conditionalFormatting sqref="B361">
    <cfRule type="cellIs" dxfId="5579" priority="824" operator="lessThan">
      <formula>0</formula>
    </cfRule>
  </conditionalFormatting>
  <conditionalFormatting sqref="B621:B624">
    <cfRule type="cellIs" dxfId="5578" priority="819" operator="lessThan">
      <formula>0</formula>
    </cfRule>
  </conditionalFormatting>
  <conditionalFormatting sqref="B616:B619">
    <cfRule type="cellIs" dxfId="5577" priority="822" operator="lessThan">
      <formula>0</formula>
    </cfRule>
  </conditionalFormatting>
  <conditionalFormatting sqref="B617">
    <cfRule type="cellIs" dxfId="5576" priority="821" operator="lessThan">
      <formula>0</formula>
    </cfRule>
  </conditionalFormatting>
  <conditionalFormatting sqref="B618:B619">
    <cfRule type="cellIs" dxfId="5575" priority="823" operator="lessThan">
      <formula>0</formula>
    </cfRule>
  </conditionalFormatting>
  <conditionalFormatting sqref="B628:B629">
    <cfRule type="cellIs" dxfId="5574" priority="817" operator="lessThan">
      <formula>0</formula>
    </cfRule>
  </conditionalFormatting>
  <conditionalFormatting sqref="B622">
    <cfRule type="cellIs" dxfId="5573" priority="818" operator="lessThan">
      <formula>0</formula>
    </cfRule>
  </conditionalFormatting>
  <conditionalFormatting sqref="B623:B624">
    <cfRule type="cellIs" dxfId="5572" priority="820" operator="lessThan">
      <formula>0</formula>
    </cfRule>
  </conditionalFormatting>
  <conditionalFormatting sqref="B626:B629">
    <cfRule type="cellIs" dxfId="5571" priority="816" operator="lessThan">
      <formula>0</formula>
    </cfRule>
  </conditionalFormatting>
  <conditionalFormatting sqref="B627">
    <cfRule type="cellIs" dxfId="5570" priority="815" operator="lessThan">
      <formula>0</formula>
    </cfRule>
  </conditionalFormatting>
  <conditionalFormatting sqref="B365:B366">
    <cfRule type="cellIs" dxfId="5569" priority="810" operator="lessThan">
      <formula>0</formula>
    </cfRule>
  </conditionalFormatting>
  <conditionalFormatting sqref="B355">
    <cfRule type="cellIs" dxfId="5568" priority="811" operator="lessThan">
      <formula>0</formula>
    </cfRule>
  </conditionalFormatting>
  <conditionalFormatting sqref="B393:N393">
    <cfRule type="cellIs" dxfId="5567" priority="765" operator="lessThan">
      <formula>0</formula>
    </cfRule>
  </conditionalFormatting>
  <conditionalFormatting sqref="B387:N387">
    <cfRule type="cellIs" dxfId="5566" priority="776" operator="lessThan">
      <formula>0</formula>
    </cfRule>
  </conditionalFormatting>
  <conditionalFormatting sqref="B387:N387">
    <cfRule type="cellIs" dxfId="5565" priority="775" operator="lessThan">
      <formula>0</formula>
    </cfRule>
  </conditionalFormatting>
  <conditionalFormatting sqref="B353:B354">
    <cfRule type="cellIs" dxfId="5564" priority="814" operator="lessThan">
      <formula>0</formula>
    </cfRule>
  </conditionalFormatting>
  <conditionalFormatting sqref="B351">
    <cfRule type="cellIs" dxfId="5563" priority="813" operator="lessThan">
      <formula>0</formula>
    </cfRule>
  </conditionalFormatting>
  <conditionalFormatting sqref="B352">
    <cfRule type="cellIs" dxfId="5562" priority="812" operator="lessThan">
      <formula>0</formula>
    </cfRule>
  </conditionalFormatting>
  <conditionalFormatting sqref="B363">
    <cfRule type="cellIs" dxfId="5561" priority="809" operator="lessThan">
      <formula>0</formula>
    </cfRule>
  </conditionalFormatting>
  <conditionalFormatting sqref="B364">
    <cfRule type="cellIs" dxfId="5560" priority="808" operator="lessThan">
      <formula>0</formula>
    </cfRule>
  </conditionalFormatting>
  <conditionalFormatting sqref="B367">
    <cfRule type="cellIs" dxfId="5559" priority="807" operator="lessThan">
      <formula>0</formula>
    </cfRule>
  </conditionalFormatting>
  <conditionalFormatting sqref="B593:B596">
    <cfRule type="cellIs" dxfId="5558" priority="805" operator="lessThan">
      <formula>0</formula>
    </cfRule>
  </conditionalFormatting>
  <conditionalFormatting sqref="B594">
    <cfRule type="cellIs" dxfId="5557" priority="804" operator="lessThan">
      <formula>0</formula>
    </cfRule>
  </conditionalFormatting>
  <conditionalFormatting sqref="B595:B596">
    <cfRule type="cellIs" dxfId="5556" priority="806" operator="lessThan">
      <formula>0</formula>
    </cfRule>
  </conditionalFormatting>
  <conditionalFormatting sqref="B603">
    <cfRule type="cellIs" dxfId="5555" priority="799" operator="lessThan">
      <formula>0</formula>
    </cfRule>
  </conditionalFormatting>
  <conditionalFormatting sqref="B603">
    <cfRule type="cellIs" dxfId="5554" priority="800" operator="lessThan">
      <formula>0</formula>
    </cfRule>
  </conditionalFormatting>
  <conditionalFormatting sqref="B599:B602">
    <cfRule type="cellIs" dxfId="5553" priority="802" operator="lessThan">
      <formula>0</formula>
    </cfRule>
  </conditionalFormatting>
  <conditionalFormatting sqref="B600">
    <cfRule type="cellIs" dxfId="5552" priority="801" operator="lessThan">
      <formula>0</formula>
    </cfRule>
  </conditionalFormatting>
  <conditionalFormatting sqref="B601:B602">
    <cfRule type="cellIs" dxfId="5551" priority="803" operator="lessThan">
      <formula>0</formula>
    </cfRule>
  </conditionalFormatting>
  <conditionalFormatting sqref="N390">
    <cfRule type="cellIs" dxfId="5550" priority="770" operator="lessThan">
      <formula>0</formula>
    </cfRule>
  </conditionalFormatting>
  <conditionalFormatting sqref="B393:N393">
    <cfRule type="cellIs" dxfId="5549" priority="768" operator="lessThan">
      <formula>0</formula>
    </cfRule>
  </conditionalFormatting>
  <conditionalFormatting sqref="B571:B573">
    <cfRule type="cellIs" dxfId="5548" priority="798" operator="lessThan">
      <formula>0</formula>
    </cfRule>
  </conditionalFormatting>
  <conditionalFormatting sqref="B574">
    <cfRule type="cellIs" dxfId="5547" priority="797" operator="lessThan">
      <formula>0</formula>
    </cfRule>
  </conditionalFormatting>
  <conditionalFormatting sqref="B570">
    <cfRule type="cellIs" dxfId="5546" priority="796" operator="lessThan">
      <formula>0</formula>
    </cfRule>
  </conditionalFormatting>
  <conditionalFormatting sqref="B607:B608">
    <cfRule type="cellIs" dxfId="5545" priority="795" operator="lessThan">
      <formula>0</formula>
    </cfRule>
  </conditionalFormatting>
  <conditionalFormatting sqref="B605:B608">
    <cfRule type="cellIs" dxfId="5544" priority="794" operator="lessThan">
      <formula>0</formula>
    </cfRule>
  </conditionalFormatting>
  <conditionalFormatting sqref="B589">
    <cfRule type="cellIs" dxfId="5543" priority="520" operator="lessThan">
      <formula>0</formula>
    </cfRule>
  </conditionalFormatting>
  <conditionalFormatting sqref="B613:B614">
    <cfRule type="cellIs" dxfId="5542" priority="792" operator="lessThan">
      <formula>0</formula>
    </cfRule>
  </conditionalFormatting>
  <conditionalFormatting sqref="B606">
    <cfRule type="cellIs" dxfId="5541" priority="793" operator="lessThan">
      <formula>0</formula>
    </cfRule>
  </conditionalFormatting>
  <conditionalFormatting sqref="B611:B614">
    <cfRule type="cellIs" dxfId="5540" priority="791" operator="lessThan">
      <formula>0</formula>
    </cfRule>
  </conditionalFormatting>
  <conditionalFormatting sqref="O616:O619">
    <cfRule type="cellIs" dxfId="5539" priority="266" operator="lessThan">
      <formula>0</formula>
    </cfRule>
  </conditionalFormatting>
  <conditionalFormatting sqref="O599 O601:O602">
    <cfRule type="cellIs" dxfId="5538" priority="268" operator="lessThan">
      <formula>0</formula>
    </cfRule>
  </conditionalFormatting>
  <conditionalFormatting sqref="B612">
    <cfRule type="cellIs" dxfId="5537" priority="790" operator="lessThan">
      <formula>0</formula>
    </cfRule>
  </conditionalFormatting>
  <conditionalFormatting sqref="D589">
    <cfRule type="cellIs" dxfId="5536" priority="514" operator="lessThan">
      <formula>0</formula>
    </cfRule>
  </conditionalFormatting>
  <conditionalFormatting sqref="O605:O607">
    <cfRule type="cellIs" dxfId="5535" priority="260" operator="lessThan">
      <formula>0</formula>
    </cfRule>
  </conditionalFormatting>
  <conditionalFormatting sqref="O626:O629">
    <cfRule type="cellIs" dxfId="5534" priority="262" operator="lessThan">
      <formula>0</formula>
    </cfRule>
  </conditionalFormatting>
  <conditionalFormatting sqref="B642 B647:B649 B660 B662:B665 B655:B658 B667">
    <cfRule type="cellIs" dxfId="5533" priority="789" operator="lessThan">
      <formula>0</formula>
    </cfRule>
  </conditionalFormatting>
  <conditionalFormatting sqref="N378">
    <cfRule type="cellIs" dxfId="5532" priority="780" operator="lessThan">
      <formula>0</formula>
    </cfRule>
  </conditionalFormatting>
  <conditionalFormatting sqref="N372">
    <cfRule type="cellIs" dxfId="5531" priority="781" operator="lessThan">
      <formula>0</formula>
    </cfRule>
  </conditionalFormatting>
  <conditionalFormatting sqref="B387:N387">
    <cfRule type="cellIs" dxfId="5530" priority="778" operator="lessThan">
      <formula>0</formula>
    </cfRule>
  </conditionalFormatting>
  <conditionalFormatting sqref="N384">
    <cfRule type="cellIs" dxfId="5529" priority="779" operator="lessThan">
      <formula>0</formula>
    </cfRule>
  </conditionalFormatting>
  <conditionalFormatting sqref="B387:N387">
    <cfRule type="cellIs" dxfId="5528" priority="777" operator="lessThan">
      <formula>0</formula>
    </cfRule>
  </conditionalFormatting>
  <conditionalFormatting sqref="B387:N387">
    <cfRule type="cellIs" dxfId="5527" priority="774" operator="lessThan">
      <formula>0</formula>
    </cfRule>
  </conditionalFormatting>
  <conditionalFormatting sqref="B644">
    <cfRule type="cellIs" dxfId="5526" priority="788" operator="lessThan">
      <formula>0</formula>
    </cfRule>
  </conditionalFormatting>
  <conditionalFormatting sqref="B645">
    <cfRule type="cellIs" dxfId="5525" priority="787" operator="lessThan">
      <formula>0</formula>
    </cfRule>
  </conditionalFormatting>
  <conditionalFormatting sqref="B650">
    <cfRule type="cellIs" dxfId="5524" priority="786" operator="lessThan">
      <formula>0</formula>
    </cfRule>
  </conditionalFormatting>
  <conditionalFormatting sqref="B639">
    <cfRule type="cellIs" dxfId="5523" priority="785" operator="lessThan">
      <formula>0</formula>
    </cfRule>
  </conditionalFormatting>
  <conditionalFormatting sqref="O365">
    <cfRule type="cellIs" dxfId="5522" priority="254" operator="lessThan">
      <formula>0</formula>
    </cfRule>
  </conditionalFormatting>
  <conditionalFormatting sqref="O371">
    <cfRule type="cellIs" dxfId="5521" priority="253" operator="lessThan">
      <formula>0</formula>
    </cfRule>
  </conditionalFormatting>
  <conditionalFormatting sqref="G589">
    <cfRule type="cellIs" dxfId="5520" priority="505" operator="lessThan">
      <formula>0</formula>
    </cfRule>
  </conditionalFormatting>
  <conditionalFormatting sqref="O359">
    <cfRule type="cellIs" dxfId="5519" priority="251" operator="lessThan">
      <formula>0</formula>
    </cfRule>
  </conditionalFormatting>
  <conditionalFormatting sqref="O360">
    <cfRule type="cellIs" dxfId="5518" priority="250" operator="lessThan">
      <formula>0</formula>
    </cfRule>
  </conditionalFormatting>
  <conditionalFormatting sqref="H589">
    <cfRule type="cellIs" dxfId="5517" priority="502" operator="lessThan">
      <formula>0</formula>
    </cfRule>
  </conditionalFormatting>
  <conditionalFormatting sqref="B351:B354">
    <cfRule type="cellIs" dxfId="5516" priority="784" operator="lessThan">
      <formula>0</formula>
    </cfRule>
  </conditionalFormatting>
  <conditionalFormatting sqref="N360">
    <cfRule type="cellIs" dxfId="5515" priority="783" operator="lessThan">
      <formula>0</formula>
    </cfRule>
  </conditionalFormatting>
  <conditionalFormatting sqref="N366">
    <cfRule type="cellIs" dxfId="5514" priority="782" operator="lessThan">
      <formula>0</formula>
    </cfRule>
  </conditionalFormatting>
  <conditionalFormatting sqref="B387:N387">
    <cfRule type="cellIs" dxfId="5513" priority="773" operator="lessThan">
      <formula>0</formula>
    </cfRule>
  </conditionalFormatting>
  <conditionalFormatting sqref="B387:N387">
    <cfRule type="cellIs" dxfId="5512" priority="772" operator="lessThan">
      <formula>0</formula>
    </cfRule>
  </conditionalFormatting>
  <conditionalFormatting sqref="B387:N387">
    <cfRule type="cellIs" dxfId="5511" priority="771" operator="lessThan">
      <formula>0</formula>
    </cfRule>
  </conditionalFormatting>
  <conditionalFormatting sqref="B393:N393">
    <cfRule type="cellIs" dxfId="5510" priority="766" operator="lessThan">
      <formula>0</formula>
    </cfRule>
  </conditionalFormatting>
  <conditionalFormatting sqref="B393:N393">
    <cfRule type="cellIs" dxfId="5509" priority="769" operator="lessThan">
      <formula>0</formula>
    </cfRule>
  </conditionalFormatting>
  <conditionalFormatting sqref="B393:N393">
    <cfRule type="cellIs" dxfId="5508" priority="764" operator="lessThan">
      <formula>0</formula>
    </cfRule>
  </conditionalFormatting>
  <conditionalFormatting sqref="B393:N393">
    <cfRule type="cellIs" dxfId="5507" priority="767" operator="lessThan">
      <formula>0</formula>
    </cfRule>
  </conditionalFormatting>
  <conditionalFormatting sqref="B393:N393">
    <cfRule type="cellIs" dxfId="5506" priority="762" operator="lessThan">
      <formula>0</formula>
    </cfRule>
  </conditionalFormatting>
  <conditionalFormatting sqref="B393:N393">
    <cfRule type="cellIs" dxfId="5505" priority="763" operator="lessThan">
      <formula>0</formula>
    </cfRule>
  </conditionalFormatting>
  <conditionalFormatting sqref="B399:N399">
    <cfRule type="cellIs" dxfId="5504" priority="760" operator="lessThan">
      <formula>0</formula>
    </cfRule>
  </conditionalFormatting>
  <conditionalFormatting sqref="N396">
    <cfRule type="cellIs" dxfId="5503" priority="761" operator="lessThan">
      <formula>0</formula>
    </cfRule>
  </conditionalFormatting>
  <conditionalFormatting sqref="B399:N399">
    <cfRule type="cellIs" dxfId="5502" priority="759" operator="lessThan">
      <formula>0</formula>
    </cfRule>
  </conditionalFormatting>
  <conditionalFormatting sqref="B399:N399">
    <cfRule type="cellIs" dxfId="5501" priority="758" operator="lessThan">
      <formula>0</formula>
    </cfRule>
  </conditionalFormatting>
  <conditionalFormatting sqref="B399:N399">
    <cfRule type="cellIs" dxfId="5500" priority="757" operator="lessThan">
      <formula>0</formula>
    </cfRule>
  </conditionalFormatting>
  <conditionalFormatting sqref="B399:N399">
    <cfRule type="cellIs" dxfId="5499" priority="756" operator="lessThan">
      <formula>0</formula>
    </cfRule>
  </conditionalFormatting>
  <conditionalFormatting sqref="B399:N399">
    <cfRule type="cellIs" dxfId="5498" priority="755" operator="lessThan">
      <formula>0</formula>
    </cfRule>
  </conditionalFormatting>
  <conditionalFormatting sqref="B399:N399">
    <cfRule type="cellIs" dxfId="5497" priority="754" operator="lessThan">
      <formula>0</formula>
    </cfRule>
  </conditionalFormatting>
  <conditionalFormatting sqref="B399:N399">
    <cfRule type="cellIs" dxfId="5496" priority="753" operator="lessThan">
      <formula>0</formula>
    </cfRule>
  </conditionalFormatting>
  <conditionalFormatting sqref="N402">
    <cfRule type="cellIs" dxfId="5495" priority="752" operator="lessThan">
      <formula>0</formula>
    </cfRule>
  </conditionalFormatting>
  <conditionalFormatting sqref="N355">
    <cfRule type="cellIs" dxfId="5494" priority="751" operator="lessThan">
      <formula>0</formula>
    </cfRule>
  </conditionalFormatting>
  <conditionalFormatting sqref="N361">
    <cfRule type="cellIs" dxfId="5493" priority="750" operator="lessThan">
      <formula>0</formula>
    </cfRule>
  </conditionalFormatting>
  <conditionalFormatting sqref="N361">
    <cfRule type="cellIs" dxfId="5492" priority="749" operator="lessThan">
      <formula>0</formula>
    </cfRule>
  </conditionalFormatting>
  <conditionalFormatting sqref="N367">
    <cfRule type="cellIs" dxfId="5491" priority="748" operator="lessThan">
      <formula>0</formula>
    </cfRule>
  </conditionalFormatting>
  <conditionalFormatting sqref="N367">
    <cfRule type="cellIs" dxfId="5490" priority="747" operator="lessThan">
      <formula>0</formula>
    </cfRule>
  </conditionalFormatting>
  <conditionalFormatting sqref="N373">
    <cfRule type="cellIs" dxfId="5489" priority="746" operator="lessThan">
      <formula>0</formula>
    </cfRule>
  </conditionalFormatting>
  <conditionalFormatting sqref="N373">
    <cfRule type="cellIs" dxfId="5488" priority="745" operator="lessThan">
      <formula>0</formula>
    </cfRule>
  </conditionalFormatting>
  <conditionalFormatting sqref="N379">
    <cfRule type="cellIs" dxfId="5487" priority="744" operator="lessThan">
      <formula>0</formula>
    </cfRule>
  </conditionalFormatting>
  <conditionalFormatting sqref="N379">
    <cfRule type="cellIs" dxfId="5486" priority="743" operator="lessThan">
      <formula>0</formula>
    </cfRule>
  </conditionalFormatting>
  <conditionalFormatting sqref="N385">
    <cfRule type="cellIs" dxfId="5485" priority="742" operator="lessThan">
      <formula>0</formula>
    </cfRule>
  </conditionalFormatting>
  <conditionalFormatting sqref="N385">
    <cfRule type="cellIs" dxfId="5484" priority="741" operator="lessThan">
      <formula>0</formula>
    </cfRule>
  </conditionalFormatting>
  <conditionalFormatting sqref="N391">
    <cfRule type="cellIs" dxfId="5483" priority="740" operator="lessThan">
      <formula>0</formula>
    </cfRule>
  </conditionalFormatting>
  <conditionalFormatting sqref="N391">
    <cfRule type="cellIs" dxfId="5482" priority="739" operator="lessThan">
      <formula>0</formula>
    </cfRule>
  </conditionalFormatting>
  <conditionalFormatting sqref="N397">
    <cfRule type="cellIs" dxfId="5481" priority="738" operator="lessThan">
      <formula>0</formula>
    </cfRule>
  </conditionalFormatting>
  <conditionalFormatting sqref="N397">
    <cfRule type="cellIs" dxfId="5480" priority="737" operator="lessThan">
      <formula>0</formula>
    </cfRule>
  </conditionalFormatting>
  <conditionalFormatting sqref="C409:M409">
    <cfRule type="cellIs" dxfId="5479" priority="736" operator="lessThan">
      <formula>0</formula>
    </cfRule>
  </conditionalFormatting>
  <conditionalFormatting sqref="C409:M409">
    <cfRule type="cellIs" dxfId="5478" priority="735" operator="lessThan">
      <formula>0</formula>
    </cfRule>
  </conditionalFormatting>
  <conditionalFormatting sqref="H409">
    <cfRule type="cellIs" dxfId="5477" priority="734" operator="lessThan">
      <formula>0</formula>
    </cfRule>
  </conditionalFormatting>
  <conditionalFormatting sqref="B409">
    <cfRule type="cellIs" dxfId="5476" priority="733" operator="lessThan">
      <formula>0</formula>
    </cfRule>
  </conditionalFormatting>
  <conditionalFormatting sqref="B409">
    <cfRule type="cellIs" dxfId="5475" priority="732" operator="lessThan">
      <formula>0</formula>
    </cfRule>
  </conditionalFormatting>
  <conditionalFormatting sqref="B405:N405">
    <cfRule type="cellIs" dxfId="5474" priority="731" operator="lessThan">
      <formula>0</formula>
    </cfRule>
  </conditionalFormatting>
  <conditionalFormatting sqref="B405:N405">
    <cfRule type="cellIs" dxfId="5473" priority="730" operator="lessThan">
      <formula>0</formula>
    </cfRule>
  </conditionalFormatting>
  <conditionalFormatting sqref="B405:N405">
    <cfRule type="cellIs" dxfId="5472" priority="729" operator="lessThan">
      <formula>0</formula>
    </cfRule>
  </conditionalFormatting>
  <conditionalFormatting sqref="B405:N405">
    <cfRule type="cellIs" dxfId="5471" priority="728" operator="lessThan">
      <formula>0</formula>
    </cfRule>
  </conditionalFormatting>
  <conditionalFormatting sqref="B405:N405">
    <cfRule type="cellIs" dxfId="5470" priority="727" operator="lessThan">
      <formula>0</formula>
    </cfRule>
  </conditionalFormatting>
  <conditionalFormatting sqref="B405:N405">
    <cfRule type="cellIs" dxfId="5469" priority="726" operator="lessThan">
      <formula>0</formula>
    </cfRule>
  </conditionalFormatting>
  <conditionalFormatting sqref="B405:N405">
    <cfRule type="cellIs" dxfId="5468" priority="725" operator="lessThan">
      <formula>0</formula>
    </cfRule>
  </conditionalFormatting>
  <conditionalFormatting sqref="B405:N405">
    <cfRule type="cellIs" dxfId="5467" priority="724" operator="lessThan">
      <formula>0</formula>
    </cfRule>
  </conditionalFormatting>
  <conditionalFormatting sqref="N408">
    <cfRule type="cellIs" dxfId="5466" priority="723" operator="lessThan">
      <formula>0</formula>
    </cfRule>
  </conditionalFormatting>
  <conditionalFormatting sqref="N409">
    <cfRule type="cellIs" dxfId="5465" priority="722" operator="lessThan">
      <formula>0</formula>
    </cfRule>
  </conditionalFormatting>
  <conditionalFormatting sqref="N409">
    <cfRule type="cellIs" dxfId="5464" priority="721" operator="lessThan">
      <formula>0</formula>
    </cfRule>
  </conditionalFormatting>
  <conditionalFormatting sqref="C415:M415">
    <cfRule type="cellIs" dxfId="5463" priority="720" operator="lessThan">
      <formula>0</formula>
    </cfRule>
  </conditionalFormatting>
  <conditionalFormatting sqref="C415:M415">
    <cfRule type="cellIs" dxfId="5462" priority="719" operator="lessThan">
      <formula>0</formula>
    </cfRule>
  </conditionalFormatting>
  <conditionalFormatting sqref="H415">
    <cfRule type="cellIs" dxfId="5461" priority="718" operator="lessThan">
      <formula>0</formula>
    </cfRule>
  </conditionalFormatting>
  <conditionalFormatting sqref="B415">
    <cfRule type="cellIs" dxfId="5460" priority="717" operator="lessThan">
      <formula>0</formula>
    </cfRule>
  </conditionalFormatting>
  <conditionalFormatting sqref="B415">
    <cfRule type="cellIs" dxfId="5459" priority="716" operator="lessThan">
      <formula>0</formula>
    </cfRule>
  </conditionalFormatting>
  <conditionalFormatting sqref="B411:N411">
    <cfRule type="cellIs" dxfId="5458" priority="715" operator="lessThan">
      <formula>0</formula>
    </cfRule>
  </conditionalFormatting>
  <conditionalFormatting sqref="B411:N411">
    <cfRule type="cellIs" dxfId="5457" priority="714" operator="lessThan">
      <formula>0</formula>
    </cfRule>
  </conditionalFormatting>
  <conditionalFormatting sqref="B411:N411">
    <cfRule type="cellIs" dxfId="5456" priority="713" operator="lessThan">
      <formula>0</formula>
    </cfRule>
  </conditionalFormatting>
  <conditionalFormatting sqref="B411:N411">
    <cfRule type="cellIs" dxfId="5455" priority="712" operator="lessThan">
      <formula>0</formula>
    </cfRule>
  </conditionalFormatting>
  <conditionalFormatting sqref="B411:N411">
    <cfRule type="cellIs" dxfId="5454" priority="711" operator="lessThan">
      <formula>0</formula>
    </cfRule>
  </conditionalFormatting>
  <conditionalFormatting sqref="B411:N411">
    <cfRule type="cellIs" dxfId="5453" priority="710" operator="lessThan">
      <formula>0</formula>
    </cfRule>
  </conditionalFormatting>
  <conditionalFormatting sqref="B411:N411">
    <cfRule type="cellIs" dxfId="5452" priority="709" operator="lessThan">
      <formula>0</formula>
    </cfRule>
  </conditionalFormatting>
  <conditionalFormatting sqref="B411:N411">
    <cfRule type="cellIs" dxfId="5451" priority="708" operator="lessThan">
      <formula>0</formula>
    </cfRule>
  </conditionalFormatting>
  <conditionalFormatting sqref="N414">
    <cfRule type="cellIs" dxfId="5450" priority="707" operator="lessThan">
      <formula>0</formula>
    </cfRule>
  </conditionalFormatting>
  <conditionalFormatting sqref="N415">
    <cfRule type="cellIs" dxfId="5449" priority="706" operator="lessThan">
      <formula>0</formula>
    </cfRule>
  </conditionalFormatting>
  <conditionalFormatting sqref="N415">
    <cfRule type="cellIs" dxfId="5448" priority="705" operator="lessThan">
      <formula>0</formula>
    </cfRule>
  </conditionalFormatting>
  <conditionalFormatting sqref="C421:M421">
    <cfRule type="cellIs" dxfId="5447" priority="704" operator="lessThan">
      <formula>0</formula>
    </cfRule>
  </conditionalFormatting>
  <conditionalFormatting sqref="C421:M421">
    <cfRule type="cellIs" dxfId="5446" priority="703" operator="lessThan">
      <formula>0</formula>
    </cfRule>
  </conditionalFormatting>
  <conditionalFormatting sqref="H421">
    <cfRule type="cellIs" dxfId="5445" priority="702" operator="lessThan">
      <formula>0</formula>
    </cfRule>
  </conditionalFormatting>
  <conditionalFormatting sqref="B421">
    <cfRule type="cellIs" dxfId="5444" priority="701" operator="lessThan">
      <formula>0</formula>
    </cfRule>
  </conditionalFormatting>
  <conditionalFormatting sqref="B421">
    <cfRule type="cellIs" dxfId="5443" priority="700" operator="lessThan">
      <formula>0</formula>
    </cfRule>
  </conditionalFormatting>
  <conditionalFormatting sqref="B417:N417">
    <cfRule type="cellIs" dxfId="5442" priority="699" operator="lessThan">
      <formula>0</formula>
    </cfRule>
  </conditionalFormatting>
  <conditionalFormatting sqref="B417:N417">
    <cfRule type="cellIs" dxfId="5441" priority="698" operator="lessThan">
      <formula>0</formula>
    </cfRule>
  </conditionalFormatting>
  <conditionalFormatting sqref="B417:N417">
    <cfRule type="cellIs" dxfId="5440" priority="697" operator="lessThan">
      <formula>0</formula>
    </cfRule>
  </conditionalFormatting>
  <conditionalFormatting sqref="B417:N417">
    <cfRule type="cellIs" dxfId="5439" priority="696" operator="lessThan">
      <formula>0</formula>
    </cfRule>
  </conditionalFormatting>
  <conditionalFormatting sqref="B417:N417">
    <cfRule type="cellIs" dxfId="5438" priority="695" operator="lessThan">
      <formula>0</formula>
    </cfRule>
  </conditionalFormatting>
  <conditionalFormatting sqref="B417:N417">
    <cfRule type="cellIs" dxfId="5437" priority="694" operator="lessThan">
      <formula>0</formula>
    </cfRule>
  </conditionalFormatting>
  <conditionalFormatting sqref="B417:N417">
    <cfRule type="cellIs" dxfId="5436" priority="693" operator="lessThan">
      <formula>0</formula>
    </cfRule>
  </conditionalFormatting>
  <conditionalFormatting sqref="B417:N417">
    <cfRule type="cellIs" dxfId="5435" priority="692" operator="lessThan">
      <formula>0</formula>
    </cfRule>
  </conditionalFormatting>
  <conditionalFormatting sqref="N420">
    <cfRule type="cellIs" dxfId="5434" priority="691" operator="lessThan">
      <formula>0</formula>
    </cfRule>
  </conditionalFormatting>
  <conditionalFormatting sqref="N421">
    <cfRule type="cellIs" dxfId="5433" priority="690" operator="lessThan">
      <formula>0</formula>
    </cfRule>
  </conditionalFormatting>
  <conditionalFormatting sqref="N421">
    <cfRule type="cellIs" dxfId="5432" priority="689" operator="lessThan">
      <formula>0</formula>
    </cfRule>
  </conditionalFormatting>
  <conditionalFormatting sqref="C427:M427">
    <cfRule type="cellIs" dxfId="5431" priority="688" operator="lessThan">
      <formula>0</formula>
    </cfRule>
  </conditionalFormatting>
  <conditionalFormatting sqref="C427:M427">
    <cfRule type="cellIs" dxfId="5430" priority="687" operator="lessThan">
      <formula>0</formula>
    </cfRule>
  </conditionalFormatting>
  <conditionalFormatting sqref="H427">
    <cfRule type="cellIs" dxfId="5429" priority="686" operator="lessThan">
      <formula>0</formula>
    </cfRule>
  </conditionalFormatting>
  <conditionalFormatting sqref="B427">
    <cfRule type="cellIs" dxfId="5428" priority="685" operator="lessThan">
      <formula>0</formula>
    </cfRule>
  </conditionalFormatting>
  <conditionalFormatting sqref="B427">
    <cfRule type="cellIs" dxfId="5427" priority="684" operator="lessThan">
      <formula>0</formula>
    </cfRule>
  </conditionalFormatting>
  <conditionalFormatting sqref="B423:N423">
    <cfRule type="cellIs" dxfId="5426" priority="683" operator="lessThan">
      <formula>0</formula>
    </cfRule>
  </conditionalFormatting>
  <conditionalFormatting sqref="B423:N423">
    <cfRule type="cellIs" dxfId="5425" priority="682" operator="lessThan">
      <formula>0</formula>
    </cfRule>
  </conditionalFormatting>
  <conditionalFormatting sqref="B423:N423">
    <cfRule type="cellIs" dxfId="5424" priority="681" operator="lessThan">
      <formula>0</formula>
    </cfRule>
  </conditionalFormatting>
  <conditionalFormatting sqref="B423:N423">
    <cfRule type="cellIs" dxfId="5423" priority="680" operator="lessThan">
      <formula>0</formula>
    </cfRule>
  </conditionalFormatting>
  <conditionalFormatting sqref="B423:N423">
    <cfRule type="cellIs" dxfId="5422" priority="679" operator="lessThan">
      <formula>0</formula>
    </cfRule>
  </conditionalFormatting>
  <conditionalFormatting sqref="B423:N423">
    <cfRule type="cellIs" dxfId="5421" priority="678" operator="lessThan">
      <formula>0</formula>
    </cfRule>
  </conditionalFormatting>
  <conditionalFormatting sqref="B423:N423">
    <cfRule type="cellIs" dxfId="5420" priority="677" operator="lessThan">
      <formula>0</formula>
    </cfRule>
  </conditionalFormatting>
  <conditionalFormatting sqref="B423:N423">
    <cfRule type="cellIs" dxfId="5419" priority="676" operator="lessThan">
      <formula>0</formula>
    </cfRule>
  </conditionalFormatting>
  <conditionalFormatting sqref="N426">
    <cfRule type="cellIs" dxfId="5418" priority="675" operator="lessThan">
      <formula>0</formula>
    </cfRule>
  </conditionalFormatting>
  <conditionalFormatting sqref="C537:N537">
    <cfRule type="cellIs" dxfId="5417" priority="395" operator="lessThan">
      <formula>0</formula>
    </cfRule>
  </conditionalFormatting>
  <conditionalFormatting sqref="C568:N568">
    <cfRule type="cellIs" dxfId="5416" priority="392" operator="lessThan">
      <formula>0</formula>
    </cfRule>
  </conditionalFormatting>
  <conditionalFormatting sqref="I552:N552">
    <cfRule type="cellIs" dxfId="5415" priority="389" operator="lessThan">
      <formula>0</formula>
    </cfRule>
  </conditionalFormatting>
  <conditionalFormatting sqref="I560:N560">
    <cfRule type="cellIs" dxfId="5414" priority="386" operator="lessThan">
      <formula>0</formula>
    </cfRule>
  </conditionalFormatting>
  <conditionalFormatting sqref="B429:N429">
    <cfRule type="cellIs" dxfId="5413" priority="663" operator="lessThan">
      <formula>0</formula>
    </cfRule>
  </conditionalFormatting>
  <conditionalFormatting sqref="B429:N429">
    <cfRule type="cellIs" dxfId="5412" priority="662" operator="lessThan">
      <formula>0</formula>
    </cfRule>
  </conditionalFormatting>
  <conditionalFormatting sqref="B429:N429">
    <cfRule type="cellIs" dxfId="5411" priority="661" operator="lessThan">
      <formula>0</formula>
    </cfRule>
  </conditionalFormatting>
  <conditionalFormatting sqref="B429:N429">
    <cfRule type="cellIs" dxfId="5410" priority="660" operator="lessThan">
      <formula>0</formula>
    </cfRule>
  </conditionalFormatting>
  <conditionalFormatting sqref="N432">
    <cfRule type="cellIs" dxfId="5409" priority="659" operator="lessThan">
      <formula>0</formula>
    </cfRule>
  </conditionalFormatting>
  <conditionalFormatting sqref="C439:M439">
    <cfRule type="cellIs" dxfId="5408" priority="658" operator="lessThan">
      <formula>0</formula>
    </cfRule>
  </conditionalFormatting>
  <conditionalFormatting sqref="C439:M439">
    <cfRule type="cellIs" dxfId="5407" priority="657" operator="lessThan">
      <formula>0</formula>
    </cfRule>
  </conditionalFormatting>
  <conditionalFormatting sqref="H439">
    <cfRule type="cellIs" dxfId="5406" priority="656" operator="lessThan">
      <formula>0</formula>
    </cfRule>
  </conditionalFormatting>
  <conditionalFormatting sqref="B439">
    <cfRule type="cellIs" dxfId="5405" priority="655" operator="lessThan">
      <formula>0</formula>
    </cfRule>
  </conditionalFormatting>
  <conditionalFormatting sqref="B439">
    <cfRule type="cellIs" dxfId="5404" priority="654" operator="lessThan">
      <formula>0</formula>
    </cfRule>
  </conditionalFormatting>
  <conditionalFormatting sqref="B435:N435">
    <cfRule type="cellIs" dxfId="5403" priority="653" operator="lessThan">
      <formula>0</formula>
    </cfRule>
  </conditionalFormatting>
  <conditionalFormatting sqref="B435:N435">
    <cfRule type="cellIs" dxfId="5402" priority="652" operator="lessThan">
      <formula>0</formula>
    </cfRule>
  </conditionalFormatting>
  <conditionalFormatting sqref="C636:N637">
    <cfRule type="cellIs" dxfId="5401" priority="371" operator="lessThan">
      <formula>0</formula>
    </cfRule>
  </conditionalFormatting>
  <conditionalFormatting sqref="C597:N597">
    <cfRule type="cellIs" dxfId="5400" priority="368" operator="lessThan">
      <formula>0</formula>
    </cfRule>
  </conditionalFormatting>
  <conditionalFormatting sqref="C603:N603">
    <cfRule type="cellIs" dxfId="5399" priority="365" operator="lessThan">
      <formula>0</formula>
    </cfRule>
  </conditionalFormatting>
  <conditionalFormatting sqref="C603:N603">
    <cfRule type="cellIs" dxfId="5398" priority="364" operator="lessThan">
      <formula>0</formula>
    </cfRule>
  </conditionalFormatting>
  <conditionalFormatting sqref="C603:N603">
    <cfRule type="cellIs" dxfId="5397" priority="363" operator="lessThan">
      <formula>0</formula>
    </cfRule>
  </conditionalFormatting>
  <conditionalFormatting sqref="H445">
    <cfRule type="cellIs" dxfId="5396" priority="640" operator="lessThan">
      <formula>0</formula>
    </cfRule>
  </conditionalFormatting>
  <conditionalFormatting sqref="B445">
    <cfRule type="cellIs" dxfId="5395" priority="639" operator="lessThan">
      <formula>0</formula>
    </cfRule>
  </conditionalFormatting>
  <conditionalFormatting sqref="B445">
    <cfRule type="cellIs" dxfId="5394" priority="638" operator="lessThan">
      <formula>0</formula>
    </cfRule>
  </conditionalFormatting>
  <conditionalFormatting sqref="B441:N441">
    <cfRule type="cellIs" dxfId="5393" priority="637" operator="lessThan">
      <formula>0</formula>
    </cfRule>
  </conditionalFormatting>
  <conditionalFormatting sqref="B441:N441">
    <cfRule type="cellIs" dxfId="5392" priority="636" operator="lessThan">
      <formula>0</formula>
    </cfRule>
  </conditionalFormatting>
  <conditionalFormatting sqref="B441:N441">
    <cfRule type="cellIs" dxfId="5391" priority="635" operator="lessThan">
      <formula>0</formula>
    </cfRule>
  </conditionalFormatting>
  <conditionalFormatting sqref="B441:N441">
    <cfRule type="cellIs" dxfId="5390" priority="634" operator="lessThan">
      <formula>0</formula>
    </cfRule>
  </conditionalFormatting>
  <conditionalFormatting sqref="B441:N441">
    <cfRule type="cellIs" dxfId="5389" priority="633" operator="lessThan">
      <formula>0</formula>
    </cfRule>
  </conditionalFormatting>
  <conditionalFormatting sqref="B441:N441">
    <cfRule type="cellIs" dxfId="5388" priority="632" operator="lessThan">
      <formula>0</formula>
    </cfRule>
  </conditionalFormatting>
  <conditionalFormatting sqref="B441:N441">
    <cfRule type="cellIs" dxfId="5387" priority="631" operator="lessThan">
      <formula>0</formula>
    </cfRule>
  </conditionalFormatting>
  <conditionalFormatting sqref="B441:N441">
    <cfRule type="cellIs" dxfId="5386" priority="630" operator="lessThan">
      <formula>0</formula>
    </cfRule>
  </conditionalFormatting>
  <conditionalFormatting sqref="N444">
    <cfRule type="cellIs" dxfId="5385" priority="629" operator="lessThan">
      <formula>0</formula>
    </cfRule>
  </conditionalFormatting>
  <conditionalFormatting sqref="N445">
    <cfRule type="cellIs" dxfId="5384" priority="628" operator="lessThan">
      <formula>0</formula>
    </cfRule>
  </conditionalFormatting>
  <conditionalFormatting sqref="N445">
    <cfRule type="cellIs" dxfId="5383" priority="627" operator="lessThan">
      <formula>0</formula>
    </cfRule>
  </conditionalFormatting>
  <conditionalFormatting sqref="C452:M452">
    <cfRule type="cellIs" dxfId="5382" priority="626" operator="lessThan">
      <formula>0</formula>
    </cfRule>
  </conditionalFormatting>
  <conditionalFormatting sqref="C452:M452">
    <cfRule type="cellIs" dxfId="5381" priority="625" operator="lessThan">
      <formula>0</formula>
    </cfRule>
  </conditionalFormatting>
  <conditionalFormatting sqref="H452">
    <cfRule type="cellIs" dxfId="5380" priority="624" operator="lessThan">
      <formula>0</formula>
    </cfRule>
  </conditionalFormatting>
  <conditionalFormatting sqref="B452">
    <cfRule type="cellIs" dxfId="5379" priority="623" operator="lessThan">
      <formula>0</formula>
    </cfRule>
  </conditionalFormatting>
  <conditionalFormatting sqref="B452">
    <cfRule type="cellIs" dxfId="5378" priority="622" operator="lessThan">
      <formula>0</formula>
    </cfRule>
  </conditionalFormatting>
  <conditionalFormatting sqref="B448:N448">
    <cfRule type="cellIs" dxfId="5377" priority="621" operator="lessThan">
      <formula>0</formula>
    </cfRule>
  </conditionalFormatting>
  <conditionalFormatting sqref="B448:N448">
    <cfRule type="cellIs" dxfId="5376" priority="620" operator="lessThan">
      <formula>0</formula>
    </cfRule>
  </conditionalFormatting>
  <conditionalFormatting sqref="B448:N448">
    <cfRule type="cellIs" dxfId="5375" priority="619" operator="lessThan">
      <formula>0</formula>
    </cfRule>
  </conditionalFormatting>
  <conditionalFormatting sqref="B448:N448">
    <cfRule type="cellIs" dxfId="5374" priority="618" operator="lessThan">
      <formula>0</formula>
    </cfRule>
  </conditionalFormatting>
  <conditionalFormatting sqref="B448:N448">
    <cfRule type="cellIs" dxfId="5373" priority="617" operator="lessThan">
      <formula>0</formula>
    </cfRule>
  </conditionalFormatting>
  <conditionalFormatting sqref="B448:N448">
    <cfRule type="cellIs" dxfId="5372" priority="616" operator="lessThan">
      <formula>0</formula>
    </cfRule>
  </conditionalFormatting>
  <conditionalFormatting sqref="B448:N448">
    <cfRule type="cellIs" dxfId="5371" priority="615" operator="lessThan">
      <formula>0</formula>
    </cfRule>
  </conditionalFormatting>
  <conditionalFormatting sqref="B448:N448">
    <cfRule type="cellIs" dxfId="5370" priority="614" operator="lessThan">
      <formula>0</formula>
    </cfRule>
  </conditionalFormatting>
  <conditionalFormatting sqref="N451">
    <cfRule type="cellIs" dxfId="5369" priority="613" operator="lessThan">
      <formula>0</formula>
    </cfRule>
  </conditionalFormatting>
  <conditionalFormatting sqref="N452">
    <cfRule type="cellIs" dxfId="5368" priority="612" operator="lessThan">
      <formula>0</formula>
    </cfRule>
  </conditionalFormatting>
  <conditionalFormatting sqref="N452">
    <cfRule type="cellIs" dxfId="5367" priority="611" operator="lessThan">
      <formula>0</formula>
    </cfRule>
  </conditionalFormatting>
  <conditionalFormatting sqref="C458:M458">
    <cfRule type="cellIs" dxfId="5366" priority="610" operator="lessThan">
      <formula>0</formula>
    </cfRule>
  </conditionalFormatting>
  <conditionalFormatting sqref="C458:M458">
    <cfRule type="cellIs" dxfId="5365" priority="609" operator="lessThan">
      <formula>0</formula>
    </cfRule>
  </conditionalFormatting>
  <conditionalFormatting sqref="H458">
    <cfRule type="cellIs" dxfId="5364" priority="608" operator="lessThan">
      <formula>0</formula>
    </cfRule>
  </conditionalFormatting>
  <conditionalFormatting sqref="B458">
    <cfRule type="cellIs" dxfId="5363" priority="607" operator="lessThan">
      <formula>0</formula>
    </cfRule>
  </conditionalFormatting>
  <conditionalFormatting sqref="B458">
    <cfRule type="cellIs" dxfId="5362" priority="606" operator="lessThan">
      <formula>0</formula>
    </cfRule>
  </conditionalFormatting>
  <conditionalFormatting sqref="Q505">
    <cfRule type="cellIs" dxfId="5361" priority="326" operator="lessThan">
      <formula>0</formula>
    </cfRule>
  </conditionalFormatting>
  <conditionalFormatting sqref="P505">
    <cfRule type="cellIs" dxfId="5360" priority="325" operator="lessThan">
      <formula>0</formula>
    </cfRule>
  </conditionalFormatting>
  <conditionalFormatting sqref="Q513">
    <cfRule type="cellIs" dxfId="5359" priority="323" operator="lessThan">
      <formula>0</formula>
    </cfRule>
  </conditionalFormatting>
  <conditionalFormatting sqref="P513">
    <cfRule type="cellIs" dxfId="5358" priority="322" operator="lessThan">
      <formula>0</formula>
    </cfRule>
  </conditionalFormatting>
  <conditionalFormatting sqref="Q522">
    <cfRule type="cellIs" dxfId="5357" priority="320" operator="lessThan">
      <formula>0</formula>
    </cfRule>
  </conditionalFormatting>
  <conditionalFormatting sqref="P522">
    <cfRule type="cellIs" dxfId="5356" priority="319" operator="lessThan">
      <formula>0</formula>
    </cfRule>
  </conditionalFormatting>
  <conditionalFormatting sqref="Q530">
    <cfRule type="cellIs" dxfId="5355" priority="317" operator="lessThan">
      <formula>0</formula>
    </cfRule>
  </conditionalFormatting>
  <conditionalFormatting sqref="C461:C464">
    <cfRule type="expression" dxfId="5354" priority="593">
      <formula>C461/B461&gt;1</formula>
    </cfRule>
    <cfRule type="expression" dxfId="5353" priority="594">
      <formula>C461/B461&lt;1</formula>
    </cfRule>
  </conditionalFormatting>
  <conditionalFormatting sqref="Q538">
    <cfRule type="cellIs" dxfId="5352" priority="314" operator="lessThan">
      <formula>0</formula>
    </cfRule>
  </conditionalFormatting>
  <conditionalFormatting sqref="D461:N464">
    <cfRule type="expression" dxfId="5351" priority="590">
      <formula>D461/C461&gt;1</formula>
    </cfRule>
    <cfRule type="expression" dxfId="5350" priority="591">
      <formula>D461/C461&lt;1</formula>
    </cfRule>
  </conditionalFormatting>
  <conditionalFormatting sqref="Q553">
    <cfRule type="cellIs" dxfId="5349" priority="311" operator="lessThan">
      <formula>0</formula>
    </cfRule>
  </conditionalFormatting>
  <conditionalFormatting sqref="B461:B464 B552:N552 B560:N560 B575:N575 B589:N589">
    <cfRule type="expression" dxfId="5348" priority="587">
      <formula>B461/#REF!&gt;1</formula>
    </cfRule>
    <cfRule type="expression" dxfId="5347" priority="588">
      <formula>B461/#REF!&lt;1</formula>
    </cfRule>
  </conditionalFormatting>
  <conditionalFormatting sqref="Q561">
    <cfRule type="cellIs" dxfId="5346" priority="308" operator="lessThan">
      <formula>0</formula>
    </cfRule>
  </conditionalFormatting>
  <conditionalFormatting sqref="B512">
    <cfRule type="expression" dxfId="5345" priority="584">
      <formula>B512/#REF!&gt;1</formula>
    </cfRule>
    <cfRule type="expression" dxfId="5344" priority="585">
      <formula>B512/#REF!&lt;1</formula>
    </cfRule>
  </conditionalFormatting>
  <conditionalFormatting sqref="Q590">
    <cfRule type="cellIs" dxfId="5343" priority="305" operator="lessThan">
      <formula>0</formula>
    </cfRule>
  </conditionalFormatting>
  <conditionalFormatting sqref="C512">
    <cfRule type="expression" dxfId="5342" priority="581">
      <formula>C512/B512&gt;1</formula>
    </cfRule>
    <cfRule type="expression" dxfId="5341" priority="582">
      <formula>C512/B512&lt;1</formula>
    </cfRule>
  </conditionalFormatting>
  <conditionalFormatting sqref="D512">
    <cfRule type="cellIs" dxfId="5340" priority="580" operator="lessThan">
      <formula>0</formula>
    </cfRule>
  </conditionalFormatting>
  <conditionalFormatting sqref="D512">
    <cfRule type="expression" dxfId="5339" priority="578">
      <formula>D512/C512&gt;1</formula>
    </cfRule>
    <cfRule type="expression" dxfId="5338" priority="579">
      <formula>D512/C512&lt;1</formula>
    </cfRule>
  </conditionalFormatting>
  <conditionalFormatting sqref="E512">
    <cfRule type="cellIs" dxfId="5337" priority="577" operator="lessThan">
      <formula>0</formula>
    </cfRule>
  </conditionalFormatting>
  <conditionalFormatting sqref="E512">
    <cfRule type="expression" dxfId="5336" priority="575">
      <formula>E512/D512&gt;1</formula>
    </cfRule>
    <cfRule type="expression" dxfId="5335" priority="576">
      <formula>E512/D512&lt;1</formula>
    </cfRule>
  </conditionalFormatting>
  <conditionalFormatting sqref="F512">
    <cfRule type="cellIs" dxfId="5334" priority="574" operator="lessThan">
      <formula>0</formula>
    </cfRule>
  </conditionalFormatting>
  <conditionalFormatting sqref="F512">
    <cfRule type="expression" dxfId="5333" priority="572">
      <formula>F512/E512&gt;1</formula>
    </cfRule>
    <cfRule type="expression" dxfId="5332" priority="573">
      <formula>F512/E512&lt;1</formula>
    </cfRule>
  </conditionalFormatting>
  <conditionalFormatting sqref="G512">
    <cfRule type="cellIs" dxfId="5331" priority="571" operator="lessThan">
      <formula>0</formula>
    </cfRule>
  </conditionalFormatting>
  <conditionalFormatting sqref="G512">
    <cfRule type="expression" dxfId="5330" priority="569">
      <formula>G512/F512&gt;1</formula>
    </cfRule>
    <cfRule type="expression" dxfId="5329" priority="570">
      <formula>G512/F512&lt;1</formula>
    </cfRule>
  </conditionalFormatting>
  <conditionalFormatting sqref="H512">
    <cfRule type="cellIs" dxfId="5328" priority="568" operator="lessThan">
      <formula>0</formula>
    </cfRule>
  </conditionalFormatting>
  <conditionalFormatting sqref="H512">
    <cfRule type="expression" dxfId="5327" priority="566">
      <formula>H512/G512&gt;1</formula>
    </cfRule>
    <cfRule type="expression" dxfId="5326" priority="567">
      <formula>H512/G512&lt;1</formula>
    </cfRule>
  </conditionalFormatting>
  <conditionalFormatting sqref="I512:N512">
    <cfRule type="cellIs" dxfId="5325" priority="565" operator="lessThan">
      <formula>0</formula>
    </cfRule>
  </conditionalFormatting>
  <conditionalFormatting sqref="I512:N512">
    <cfRule type="expression" dxfId="5324" priority="563">
      <formula>I512/H512&gt;1</formula>
    </cfRule>
    <cfRule type="expression" dxfId="5323" priority="564">
      <formula>I512/H512&lt;1</formula>
    </cfRule>
  </conditionalFormatting>
  <conditionalFormatting sqref="B552">
    <cfRule type="cellIs" dxfId="5322" priority="562" operator="lessThan">
      <formula>0</formula>
    </cfRule>
  </conditionalFormatting>
  <conditionalFormatting sqref="B552">
    <cfRule type="expression" dxfId="5321" priority="560">
      <formula>B552/#REF!&gt;1</formula>
    </cfRule>
    <cfRule type="expression" dxfId="5320" priority="561">
      <formula>B552/#REF!&lt;1</formula>
    </cfRule>
  </conditionalFormatting>
  <conditionalFormatting sqref="C552">
    <cfRule type="cellIs" dxfId="5319" priority="559" operator="lessThan">
      <formula>0</formula>
    </cfRule>
  </conditionalFormatting>
  <conditionalFormatting sqref="C552">
    <cfRule type="expression" dxfId="5318" priority="557">
      <formula>C552/B552&gt;1</formula>
    </cfRule>
    <cfRule type="expression" dxfId="5317" priority="558">
      <formula>C552/B552&lt;1</formula>
    </cfRule>
  </conditionalFormatting>
  <conditionalFormatting sqref="D552">
    <cfRule type="cellIs" dxfId="5316" priority="556" operator="lessThan">
      <formula>0</formula>
    </cfRule>
  </conditionalFormatting>
  <conditionalFormatting sqref="D552">
    <cfRule type="expression" dxfId="5315" priority="554">
      <formula>D552/C552&gt;1</formula>
    </cfRule>
    <cfRule type="expression" dxfId="5314" priority="555">
      <formula>D552/C552&lt;1</formula>
    </cfRule>
  </conditionalFormatting>
  <conditionalFormatting sqref="E552">
    <cfRule type="cellIs" dxfId="5313" priority="553" operator="lessThan">
      <formula>0</formula>
    </cfRule>
  </conditionalFormatting>
  <conditionalFormatting sqref="E552">
    <cfRule type="expression" dxfId="5312" priority="551">
      <formula>E552/D552&gt;1</formula>
    </cfRule>
    <cfRule type="expression" dxfId="5311" priority="552">
      <formula>E552/D552&lt;1</formula>
    </cfRule>
  </conditionalFormatting>
  <conditionalFormatting sqref="F552">
    <cfRule type="cellIs" dxfId="5310" priority="550" operator="lessThan">
      <formula>0</formula>
    </cfRule>
  </conditionalFormatting>
  <conditionalFormatting sqref="F552">
    <cfRule type="expression" dxfId="5309" priority="548">
      <formula>F552/E552&gt;1</formula>
    </cfRule>
    <cfRule type="expression" dxfId="5308" priority="549">
      <formula>F552/E552&lt;1</formula>
    </cfRule>
  </conditionalFormatting>
  <conditionalFormatting sqref="G552">
    <cfRule type="cellIs" dxfId="5307" priority="547" operator="lessThan">
      <formula>0</formula>
    </cfRule>
  </conditionalFormatting>
  <conditionalFormatting sqref="G552">
    <cfRule type="expression" dxfId="5306" priority="545">
      <formula>G552/F552&gt;1</formula>
    </cfRule>
    <cfRule type="expression" dxfId="5305" priority="546">
      <formula>G552/F552&lt;1</formula>
    </cfRule>
  </conditionalFormatting>
  <conditionalFormatting sqref="H552">
    <cfRule type="cellIs" dxfId="5304" priority="544" operator="lessThan">
      <formula>0</formula>
    </cfRule>
  </conditionalFormatting>
  <conditionalFormatting sqref="H552">
    <cfRule type="expression" dxfId="5303" priority="542">
      <formula>H552/G552&gt;1</formula>
    </cfRule>
    <cfRule type="expression" dxfId="5302" priority="543">
      <formula>H552/G552&lt;1</formula>
    </cfRule>
  </conditionalFormatting>
  <conditionalFormatting sqref="B560">
    <cfRule type="cellIs" dxfId="5301" priority="541" operator="lessThan">
      <formula>0</formula>
    </cfRule>
  </conditionalFormatting>
  <conditionalFormatting sqref="B560">
    <cfRule type="expression" dxfId="5300" priority="539">
      <formula>B560/#REF!&gt;1</formula>
    </cfRule>
    <cfRule type="expression" dxfId="5299" priority="540">
      <formula>B560/#REF!&lt;1</formula>
    </cfRule>
  </conditionalFormatting>
  <conditionalFormatting sqref="C560">
    <cfRule type="cellIs" dxfId="5298" priority="538" operator="lessThan">
      <formula>0</formula>
    </cfRule>
  </conditionalFormatting>
  <conditionalFormatting sqref="C560">
    <cfRule type="expression" dxfId="5297" priority="536">
      <formula>C560/B560&gt;1</formula>
    </cfRule>
    <cfRule type="expression" dxfId="5296" priority="537">
      <formula>C560/B560&lt;1</formula>
    </cfRule>
  </conditionalFormatting>
  <conditionalFormatting sqref="D560">
    <cfRule type="cellIs" dxfId="5295" priority="535" operator="lessThan">
      <formula>0</formula>
    </cfRule>
  </conditionalFormatting>
  <conditionalFormatting sqref="D560">
    <cfRule type="expression" dxfId="5294" priority="533">
      <formula>D560/C560&gt;1</formula>
    </cfRule>
    <cfRule type="expression" dxfId="5293" priority="534">
      <formula>D560/C560&lt;1</formula>
    </cfRule>
  </conditionalFormatting>
  <conditionalFormatting sqref="E560">
    <cfRule type="cellIs" dxfId="5292" priority="532" operator="lessThan">
      <formula>0</formula>
    </cfRule>
  </conditionalFormatting>
  <conditionalFormatting sqref="E560">
    <cfRule type="expression" dxfId="5291" priority="530">
      <formula>E560/D560&gt;1</formula>
    </cfRule>
    <cfRule type="expression" dxfId="5290" priority="531">
      <formula>E560/D560&lt;1</formula>
    </cfRule>
  </conditionalFormatting>
  <conditionalFormatting sqref="F560">
    <cfRule type="cellIs" dxfId="5289" priority="529" operator="lessThan">
      <formula>0</formula>
    </cfRule>
  </conditionalFormatting>
  <conditionalFormatting sqref="F560">
    <cfRule type="expression" dxfId="5288" priority="527">
      <formula>F560/E560&gt;1</formula>
    </cfRule>
    <cfRule type="expression" dxfId="5287" priority="528">
      <formula>F560/E560&lt;1</formula>
    </cfRule>
  </conditionalFormatting>
  <conditionalFormatting sqref="G560">
    <cfRule type="cellIs" dxfId="5286" priority="526" operator="lessThan">
      <formula>0</formula>
    </cfRule>
  </conditionalFormatting>
  <conditionalFormatting sqref="G560">
    <cfRule type="expression" dxfId="5285" priority="524">
      <formula>G560/F560&gt;1</formula>
    </cfRule>
    <cfRule type="expression" dxfId="5284" priority="525">
      <formula>G560/F560&lt;1</formula>
    </cfRule>
  </conditionalFormatting>
  <conditionalFormatting sqref="H560">
    <cfRule type="cellIs" dxfId="5283" priority="523" operator="lessThan">
      <formula>0</formula>
    </cfRule>
  </conditionalFormatting>
  <conditionalFormatting sqref="H560">
    <cfRule type="expression" dxfId="5282" priority="521">
      <formula>H560/G560&gt;1</formula>
    </cfRule>
    <cfRule type="expression" dxfId="5281" priority="522">
      <formula>H560/G560&lt;1</formula>
    </cfRule>
  </conditionalFormatting>
  <conditionalFormatting sqref="O616:O619">
    <cfRule type="cellIs" dxfId="5280" priority="267" operator="lessThan">
      <formula>0</formula>
    </cfRule>
  </conditionalFormatting>
  <conditionalFormatting sqref="B589">
    <cfRule type="expression" dxfId="5279" priority="518">
      <formula>B589/#REF!&gt;1</formula>
    </cfRule>
    <cfRule type="expression" dxfId="5278" priority="519">
      <formula>B589/#REF!&lt;1</formula>
    </cfRule>
  </conditionalFormatting>
  <conditionalFormatting sqref="C589">
    <cfRule type="cellIs" dxfId="5277" priority="517" operator="lessThan">
      <formula>0</formula>
    </cfRule>
  </conditionalFormatting>
  <conditionalFormatting sqref="C589">
    <cfRule type="expression" dxfId="5276" priority="515">
      <formula>C589/B589&gt;1</formula>
    </cfRule>
    <cfRule type="expression" dxfId="5275" priority="516">
      <formula>C589/B589&lt;1</formula>
    </cfRule>
  </conditionalFormatting>
  <conditionalFormatting sqref="O605:O607">
    <cfRule type="cellIs" dxfId="5274" priority="261" operator="lessThan">
      <formula>0</formula>
    </cfRule>
  </conditionalFormatting>
  <conditionalFormatting sqref="D589">
    <cfRule type="expression" dxfId="5273" priority="512">
      <formula>D589/C589&gt;1</formula>
    </cfRule>
    <cfRule type="expression" dxfId="5272" priority="513">
      <formula>D589/C589&lt;1</formula>
    </cfRule>
  </conditionalFormatting>
  <conditionalFormatting sqref="E589">
    <cfRule type="cellIs" dxfId="5271" priority="511" operator="lessThan">
      <formula>0</formula>
    </cfRule>
  </conditionalFormatting>
  <conditionalFormatting sqref="E589">
    <cfRule type="expression" dxfId="5270" priority="509">
      <formula>E589/D589&gt;1</formula>
    </cfRule>
    <cfRule type="expression" dxfId="5269" priority="510">
      <formula>E589/D589&lt;1</formula>
    </cfRule>
  </conditionalFormatting>
  <conditionalFormatting sqref="F589">
    <cfRule type="cellIs" dxfId="5268" priority="508" operator="lessThan">
      <formula>0</formula>
    </cfRule>
  </conditionalFormatting>
  <conditionalFormatting sqref="F589">
    <cfRule type="expression" dxfId="5267" priority="506">
      <formula>F589/E589&gt;1</formula>
    </cfRule>
    <cfRule type="expression" dxfId="5266" priority="507">
      <formula>F589/E589&lt;1</formula>
    </cfRule>
  </conditionalFormatting>
  <conditionalFormatting sqref="O377">
    <cfRule type="cellIs" dxfId="5265" priority="252" operator="lessThan">
      <formula>0</formula>
    </cfRule>
  </conditionalFormatting>
  <conditionalFormatting sqref="G589">
    <cfRule type="expression" dxfId="5264" priority="503">
      <formula>G589/F589&gt;1</formula>
    </cfRule>
    <cfRule type="expression" dxfId="5263" priority="504">
      <formula>G589/F589&lt;1</formula>
    </cfRule>
  </conditionalFormatting>
  <conditionalFormatting sqref="O366">
    <cfRule type="cellIs" dxfId="5262" priority="249" operator="lessThan">
      <formula>0</formula>
    </cfRule>
  </conditionalFormatting>
  <conditionalFormatting sqref="H589">
    <cfRule type="expression" dxfId="5261" priority="500">
      <formula>H589/G589&gt;1</formula>
    </cfRule>
    <cfRule type="expression" dxfId="5260" priority="501">
      <formula>H589/G589&lt;1</formula>
    </cfRule>
  </conditionalFormatting>
  <conditionalFormatting sqref="N596">
    <cfRule type="cellIs" dxfId="5259" priority="499" operator="lessThan">
      <formula>0</formula>
    </cfRule>
  </conditionalFormatting>
  <conditionalFormatting sqref="O387">
    <cfRule type="cellIs" dxfId="5258" priority="244" operator="lessThan">
      <formula>0</formula>
    </cfRule>
  </conditionalFormatting>
  <conditionalFormatting sqref="O387">
    <cfRule type="cellIs" dxfId="5257" priority="245" operator="lessThan">
      <formula>0</formula>
    </cfRule>
  </conditionalFormatting>
  <conditionalFormatting sqref="O387">
    <cfRule type="cellIs" dxfId="5256" priority="242" operator="lessThan">
      <formula>0</formula>
    </cfRule>
  </conditionalFormatting>
  <conditionalFormatting sqref="O387">
    <cfRule type="cellIs" dxfId="5255" priority="243" operator="lessThan">
      <formula>0</formula>
    </cfRule>
  </conditionalFormatting>
  <conditionalFormatting sqref="N600">
    <cfRule type="cellIs" dxfId="5254" priority="498" operator="lessThan">
      <formula>0</formula>
    </cfRule>
  </conditionalFormatting>
  <conditionalFormatting sqref="N600">
    <cfRule type="cellIs" dxfId="5253" priority="497" operator="lessThan">
      <formula>0</formula>
    </cfRule>
  </conditionalFormatting>
  <conditionalFormatting sqref="P363">
    <cfRule type="cellIs" dxfId="5252" priority="496" operator="lessThan">
      <formula>0</formula>
    </cfRule>
  </conditionalFormatting>
  <conditionalFormatting sqref="P364:P365">
    <cfRule type="cellIs" dxfId="5251" priority="495" operator="lessThan">
      <formula>0</formula>
    </cfRule>
  </conditionalFormatting>
  <conditionalFormatting sqref="P461:P464">
    <cfRule type="cellIs" dxfId="5250" priority="494" operator="lessThan">
      <formula>0</formula>
    </cfRule>
  </conditionalFormatting>
  <conditionalFormatting sqref="P361">
    <cfRule type="cellIs" dxfId="5249" priority="493" operator="lessThan">
      <formula>0</formula>
    </cfRule>
  </conditionalFormatting>
  <conditionalFormatting sqref="P366:P367">
    <cfRule type="cellIs" dxfId="5248" priority="492" operator="lessThan">
      <formula>0</formula>
    </cfRule>
  </conditionalFormatting>
  <conditionalFormatting sqref="P369:P373">
    <cfRule type="cellIs" dxfId="5247" priority="491" operator="lessThan">
      <formula>0</formula>
    </cfRule>
  </conditionalFormatting>
  <conditionalFormatting sqref="P378:P379">
    <cfRule type="cellIs" dxfId="5246" priority="490" operator="lessThan">
      <formula>0</formula>
    </cfRule>
  </conditionalFormatting>
  <conditionalFormatting sqref="P384:P385">
    <cfRule type="cellIs" dxfId="5245" priority="489" operator="lessThan">
      <formula>0</formula>
    </cfRule>
  </conditionalFormatting>
  <conditionalFormatting sqref="P390:P391">
    <cfRule type="cellIs" dxfId="5244" priority="488" operator="lessThan">
      <formula>0</formula>
    </cfRule>
  </conditionalFormatting>
  <conditionalFormatting sqref="P396:P397">
    <cfRule type="cellIs" dxfId="5243" priority="487" operator="lessThan">
      <formula>0</formula>
    </cfRule>
  </conditionalFormatting>
  <conditionalFormatting sqref="P402">
    <cfRule type="cellIs" dxfId="5242" priority="486" operator="lessThan">
      <formula>0</formula>
    </cfRule>
  </conditionalFormatting>
  <conditionalFormatting sqref="P408:P409">
    <cfRule type="cellIs" dxfId="5241" priority="485" operator="lessThan">
      <formula>0</formula>
    </cfRule>
  </conditionalFormatting>
  <conditionalFormatting sqref="P414:P415">
    <cfRule type="cellIs" dxfId="5240" priority="484" operator="lessThan">
      <formula>0</formula>
    </cfRule>
  </conditionalFormatting>
  <conditionalFormatting sqref="P420:P421">
    <cfRule type="cellIs" dxfId="5239" priority="483" operator="lessThan">
      <formula>0</formula>
    </cfRule>
  </conditionalFormatting>
  <conditionalFormatting sqref="P426:P427">
    <cfRule type="cellIs" dxfId="5238" priority="482" operator="lessThan">
      <formula>0</formula>
    </cfRule>
  </conditionalFormatting>
  <conditionalFormatting sqref="P432:P433">
    <cfRule type="cellIs" dxfId="5237" priority="481" operator="lessThan">
      <formula>0</formula>
    </cfRule>
  </conditionalFormatting>
  <conditionalFormatting sqref="P438:P439">
    <cfRule type="cellIs" dxfId="5236" priority="480" operator="lessThan">
      <formula>0</formula>
    </cfRule>
  </conditionalFormatting>
  <conditionalFormatting sqref="P444:P445">
    <cfRule type="cellIs" dxfId="5235" priority="479" operator="lessThan">
      <formula>0</formula>
    </cfRule>
  </conditionalFormatting>
  <conditionalFormatting sqref="P451:P452">
    <cfRule type="cellIs" dxfId="5234" priority="478" operator="lessThan">
      <formula>0</formula>
    </cfRule>
  </conditionalFormatting>
  <conditionalFormatting sqref="P457:P458">
    <cfRule type="cellIs" dxfId="5233" priority="477" operator="lessThan">
      <formula>0</formula>
    </cfRule>
  </conditionalFormatting>
  <conditionalFormatting sqref="P465">
    <cfRule type="cellIs" dxfId="5232" priority="476" operator="lessThan">
      <formula>0</formula>
    </cfRule>
  </conditionalFormatting>
  <conditionalFormatting sqref="P472">
    <cfRule type="cellIs" dxfId="5231" priority="475" operator="lessThan">
      <formula>0</formula>
    </cfRule>
  </conditionalFormatting>
  <conditionalFormatting sqref="P503:P504">
    <cfRule type="cellIs" dxfId="5230" priority="474" operator="lessThan">
      <formula>0</formula>
    </cfRule>
  </conditionalFormatting>
  <conditionalFormatting sqref="P511:P512">
    <cfRule type="cellIs" dxfId="5229" priority="473" operator="lessThan">
      <formula>0</formula>
    </cfRule>
  </conditionalFormatting>
  <conditionalFormatting sqref="P520:P521">
    <cfRule type="cellIs" dxfId="5228" priority="472" operator="lessThan">
      <formula>0</formula>
    </cfRule>
  </conditionalFormatting>
  <conditionalFormatting sqref="P528:P529">
    <cfRule type="cellIs" dxfId="5227" priority="471" operator="lessThan">
      <formula>0</formula>
    </cfRule>
  </conditionalFormatting>
  <conditionalFormatting sqref="P544:P545">
    <cfRule type="cellIs" dxfId="5226" priority="470" operator="lessThan">
      <formula>0</formula>
    </cfRule>
  </conditionalFormatting>
  <conditionalFormatting sqref="P536:P537">
    <cfRule type="cellIs" dxfId="5225" priority="469" operator="lessThan">
      <formula>0</formula>
    </cfRule>
  </conditionalFormatting>
  <conditionalFormatting sqref="P551:P552">
    <cfRule type="cellIs" dxfId="5224" priority="468" operator="lessThan">
      <formula>0</formula>
    </cfRule>
  </conditionalFormatting>
  <conditionalFormatting sqref="P559:P560">
    <cfRule type="cellIs" dxfId="5223" priority="467" operator="lessThan">
      <formula>0</formula>
    </cfRule>
  </conditionalFormatting>
  <conditionalFormatting sqref="P567:P568">
    <cfRule type="cellIs" dxfId="5222" priority="466" operator="lessThan">
      <formula>0</formula>
    </cfRule>
  </conditionalFormatting>
  <conditionalFormatting sqref="P574:P575">
    <cfRule type="cellIs" dxfId="5221" priority="465" operator="lessThan">
      <formula>0</formula>
    </cfRule>
  </conditionalFormatting>
  <conditionalFormatting sqref="P581:P582">
    <cfRule type="cellIs" dxfId="5220" priority="464" operator="lessThan">
      <formula>0</formula>
    </cfRule>
  </conditionalFormatting>
  <conditionalFormatting sqref="P588:P589">
    <cfRule type="cellIs" dxfId="5219" priority="463" operator="lessThan">
      <formula>0</formula>
    </cfRule>
  </conditionalFormatting>
  <conditionalFormatting sqref="P596:P597">
    <cfRule type="cellIs" dxfId="5218" priority="462" operator="lessThan">
      <formula>0</formula>
    </cfRule>
  </conditionalFormatting>
  <conditionalFormatting sqref="P603">
    <cfRule type="cellIs" dxfId="5217" priority="461" operator="lessThan">
      <formula>0</formula>
    </cfRule>
  </conditionalFormatting>
  <conditionalFormatting sqref="P608">
    <cfRule type="cellIs" dxfId="5216" priority="460" operator="lessThan">
      <formula>0</formula>
    </cfRule>
  </conditionalFormatting>
  <conditionalFormatting sqref="O405">
    <cfRule type="cellIs" dxfId="5215" priority="202" operator="lessThan">
      <formula>0</formula>
    </cfRule>
  </conditionalFormatting>
  <conditionalFormatting sqref="P632:P634">
    <cfRule type="cellIs" dxfId="5214" priority="459" operator="lessThan">
      <formula>0</formula>
    </cfRule>
  </conditionalFormatting>
  <conditionalFormatting sqref="I707:N707 P705:Q708">
    <cfRule type="cellIs" dxfId="5213" priority="453" operator="lessThan">
      <formula>0</formula>
    </cfRule>
  </conditionalFormatting>
  <conditionalFormatting sqref="P636:P637">
    <cfRule type="cellIs" dxfId="5212" priority="458" operator="lessThan">
      <formula>0</formula>
    </cfRule>
  </conditionalFormatting>
  <conditionalFormatting sqref="P640">
    <cfRule type="cellIs" dxfId="5211" priority="457" operator="lessThan">
      <formula>0</formula>
    </cfRule>
  </conditionalFormatting>
  <conditionalFormatting sqref="P641">
    <cfRule type="cellIs" dxfId="5210" priority="456" operator="lessThan">
      <formula>0</formula>
    </cfRule>
  </conditionalFormatting>
  <conditionalFormatting sqref="P643">
    <cfRule type="cellIs" dxfId="5209" priority="455" operator="lessThan">
      <formula>0</formula>
    </cfRule>
  </conditionalFormatting>
  <conditionalFormatting sqref="P644">
    <cfRule type="cellIs" dxfId="5208" priority="454" operator="lessThan">
      <formula>0</formula>
    </cfRule>
  </conditionalFormatting>
  <conditionalFormatting sqref="D646:N646 D643:N643 D640:N641 D632:N634">
    <cfRule type="expression" dxfId="5207" priority="426">
      <formula>D632/C632&gt;1</formula>
    </cfRule>
    <cfRule type="expression" dxfId="5206" priority="427">
      <formula>D632/C632&lt;1</formula>
    </cfRule>
  </conditionalFormatting>
  <conditionalFormatting sqref="C507:C510">
    <cfRule type="cellIs" dxfId="5205" priority="452" operator="lessThan">
      <formula>0</formula>
    </cfRule>
  </conditionalFormatting>
  <conditionalFormatting sqref="C507:C510">
    <cfRule type="expression" dxfId="5204" priority="450">
      <formula>C507/B507&gt;1</formula>
    </cfRule>
    <cfRule type="expression" dxfId="5203" priority="451">
      <formula>C507/B507&lt;1</formula>
    </cfRule>
  </conditionalFormatting>
  <conditionalFormatting sqref="D507:N510">
    <cfRule type="cellIs" dxfId="5202" priority="449" operator="lessThan">
      <formula>0</formula>
    </cfRule>
  </conditionalFormatting>
  <conditionalFormatting sqref="D507:N510">
    <cfRule type="expression" dxfId="5201" priority="447">
      <formula>D507/C507&gt;1</formula>
    </cfRule>
    <cfRule type="expression" dxfId="5200" priority="448">
      <formula>D507/C507&lt;1</formula>
    </cfRule>
  </conditionalFormatting>
  <conditionalFormatting sqref="B507:B510">
    <cfRule type="cellIs" dxfId="5199" priority="446" operator="lessThan">
      <formula>0</formula>
    </cfRule>
  </conditionalFormatting>
  <conditionalFormatting sqref="B507:B510">
    <cfRule type="expression" dxfId="5198" priority="444">
      <formula>B507/#REF!&gt;1</formula>
    </cfRule>
    <cfRule type="expression" dxfId="5197" priority="445">
      <formula>B507/#REF!&lt;1</formula>
    </cfRule>
  </conditionalFormatting>
  <conditionalFormatting sqref="J588:N588 J574:N574 J559:N559 J551:N551">
    <cfRule type="cellIs" dxfId="5196" priority="443" operator="lessThan">
      <formula>0</formula>
    </cfRule>
  </conditionalFormatting>
  <conditionalFormatting sqref="C588:I588 C584:C587 C574:I574 C570:C573 C559:I559 C555:C558 C551:I551 C547:C550">
    <cfRule type="cellIs" dxfId="5195" priority="442" operator="lessThan">
      <formula>0</formula>
    </cfRule>
  </conditionalFormatting>
  <conditionalFormatting sqref="C588:M588 C574:M574 C559:M559 C551:M551">
    <cfRule type="cellIs" dxfId="5194" priority="441" operator="lessThan">
      <formula>0</formula>
    </cfRule>
  </conditionalFormatting>
  <conditionalFormatting sqref="C584:C587 C570:C573 C555:C558 C547:C550">
    <cfRule type="expression" dxfId="5193" priority="439">
      <formula>C547/B547&gt;1</formula>
    </cfRule>
    <cfRule type="expression" dxfId="5192" priority="440">
      <formula>C547/B547&lt;1</formula>
    </cfRule>
  </conditionalFormatting>
  <conditionalFormatting sqref="D584:N587 D570:N573 D555:N558 D547:N550">
    <cfRule type="cellIs" dxfId="5191" priority="438" operator="lessThan">
      <formula>0</formula>
    </cfRule>
  </conditionalFormatting>
  <conditionalFormatting sqref="D584:N587 D570:N573 D555:N558 D547:N550">
    <cfRule type="expression" dxfId="5190" priority="436">
      <formula>D547/C547&gt;1</formula>
    </cfRule>
    <cfRule type="expression" dxfId="5189" priority="437">
      <formula>D547/C547&lt;1</formula>
    </cfRule>
  </conditionalFormatting>
  <conditionalFormatting sqref="C588:N588 C574:N574 C559:N559 C551:N551">
    <cfRule type="cellIs" dxfId="5188" priority="435" operator="lessThan">
      <formula>0</formula>
    </cfRule>
  </conditionalFormatting>
  <conditionalFormatting sqref="C588:N588 C574:N574 C559:N559 C551:N551">
    <cfRule type="expression" dxfId="5187" priority="433">
      <formula>C551/B551&gt;1</formula>
    </cfRule>
    <cfRule type="expression" dxfId="5186" priority="434">
      <formula>C551/B551&lt;1</formula>
    </cfRule>
  </conditionalFormatting>
  <conditionalFormatting sqref="B646 B643 B640:B641 B636:B637 B632:B634">
    <cfRule type="cellIs" dxfId="5185" priority="432" operator="lessThan">
      <formula>0</formula>
    </cfRule>
  </conditionalFormatting>
  <conditionalFormatting sqref="C646 C643 C640:C641 C632:C634">
    <cfRule type="cellIs" dxfId="5184" priority="431" operator="lessThan">
      <formula>0</formula>
    </cfRule>
  </conditionalFormatting>
  <conditionalFormatting sqref="C646 C643 C640:C641 C632:C634">
    <cfRule type="expression" dxfId="5183" priority="429">
      <formula>C632/B632&gt;1</formula>
    </cfRule>
    <cfRule type="expression" dxfId="5182" priority="430">
      <formula>C632/B632&lt;1</formula>
    </cfRule>
  </conditionalFormatting>
  <conditionalFormatting sqref="D646:N646 D643:N643 D640:N641 D632:N634">
    <cfRule type="cellIs" dxfId="5181" priority="428" operator="lessThan">
      <formula>0</formula>
    </cfRule>
  </conditionalFormatting>
  <conditionalFormatting sqref="B504:N504 B537 B568 B597">
    <cfRule type="expression" dxfId="5180" priority="1198">
      <formula>B504/#REF!&gt;1</formula>
    </cfRule>
    <cfRule type="expression" dxfId="5179" priority="1199">
      <formula>B504/#REF!&lt;1</formula>
    </cfRule>
  </conditionalFormatting>
  <conditionalFormatting sqref="C465">
    <cfRule type="cellIs" dxfId="5178" priority="425" operator="lessThan">
      <formula>0</formula>
    </cfRule>
  </conditionalFormatting>
  <conditionalFormatting sqref="C465">
    <cfRule type="expression" dxfId="5177" priority="423">
      <formula>C465/B465&gt;1</formula>
    </cfRule>
    <cfRule type="expression" dxfId="5176" priority="424">
      <formula>C465/B465&lt;1</formula>
    </cfRule>
  </conditionalFormatting>
  <conditionalFormatting sqref="D465:N465">
    <cfRule type="cellIs" dxfId="5175" priority="422" operator="lessThan">
      <formula>0</formula>
    </cfRule>
  </conditionalFormatting>
  <conditionalFormatting sqref="D465:N465">
    <cfRule type="expression" dxfId="5174" priority="420">
      <formula>D465/C465&gt;1</formula>
    </cfRule>
    <cfRule type="expression" dxfId="5173" priority="421">
      <formula>D465/C465&lt;1</formula>
    </cfRule>
  </conditionalFormatting>
  <conditionalFormatting sqref="B465">
    <cfRule type="cellIs" dxfId="5172" priority="419" operator="lessThan">
      <formula>0</formula>
    </cfRule>
  </conditionalFormatting>
  <conditionalFormatting sqref="B465">
    <cfRule type="expression" dxfId="5171" priority="417">
      <formula>B465/#REF!&gt;1</formula>
    </cfRule>
    <cfRule type="expression" dxfId="5170" priority="418">
      <formula>B465/#REF!&lt;1</formula>
    </cfRule>
  </conditionalFormatting>
  <conditionalFormatting sqref="C511">
    <cfRule type="cellIs" dxfId="5169" priority="416" operator="lessThan">
      <formula>0</formula>
    </cfRule>
  </conditionalFormatting>
  <conditionalFormatting sqref="D511:N511">
    <cfRule type="cellIs" dxfId="5168" priority="413" operator="lessThan">
      <formula>0</formula>
    </cfRule>
  </conditionalFormatting>
  <conditionalFormatting sqref="C511">
    <cfRule type="expression" dxfId="5167" priority="414">
      <formula>C511/B511&gt;1</formula>
    </cfRule>
    <cfRule type="expression" dxfId="5166" priority="415">
      <formula>C511/B511&lt;1</formula>
    </cfRule>
  </conditionalFormatting>
  <conditionalFormatting sqref="D511:N511">
    <cfRule type="expression" dxfId="5165" priority="411">
      <formula>D511/C511&gt;1</formula>
    </cfRule>
    <cfRule type="expression" dxfId="5164" priority="412">
      <formula>D511/C511&lt;1</formula>
    </cfRule>
  </conditionalFormatting>
  <conditionalFormatting sqref="B511">
    <cfRule type="cellIs" dxfId="5163" priority="410" operator="lessThan">
      <formula>0</formula>
    </cfRule>
  </conditionalFormatting>
  <conditionalFormatting sqref="B511">
    <cfRule type="expression" dxfId="5162" priority="408">
      <formula>B511/#REF!&gt;1</formula>
    </cfRule>
    <cfRule type="expression" dxfId="5161" priority="409">
      <formula>B511/#REF!&lt;1</formula>
    </cfRule>
  </conditionalFormatting>
  <conditionalFormatting sqref="B529 B521">
    <cfRule type="cellIs" dxfId="5160" priority="407" operator="lessThan">
      <formula>0</formula>
    </cfRule>
  </conditionalFormatting>
  <conditionalFormatting sqref="B529 B521">
    <cfRule type="expression" dxfId="5159" priority="405">
      <formula>B521/#REF!&gt;1</formula>
    </cfRule>
    <cfRule type="expression" dxfId="5158" priority="406">
      <formula>B521/#REF!&lt;1</formula>
    </cfRule>
  </conditionalFormatting>
  <conditionalFormatting sqref="C521">
    <cfRule type="cellIs" dxfId="5157" priority="404" operator="lessThan">
      <formula>0</formula>
    </cfRule>
  </conditionalFormatting>
  <conditionalFormatting sqref="C521">
    <cfRule type="expression" dxfId="5156" priority="402">
      <formula>C521/B521&gt;1</formula>
    </cfRule>
    <cfRule type="expression" dxfId="5155" priority="403">
      <formula>C521/B521&lt;1</formula>
    </cfRule>
  </conditionalFormatting>
  <conditionalFormatting sqref="C603:N603">
    <cfRule type="expression" dxfId="5154" priority="361">
      <formula>C603/B603&gt;1</formula>
    </cfRule>
    <cfRule type="expression" dxfId="5153" priority="362">
      <formula>C603/B603&lt;1</formula>
    </cfRule>
  </conditionalFormatting>
  <conditionalFormatting sqref="I552:N552">
    <cfRule type="expression" dxfId="5152" priority="387">
      <formula>I552/H552&gt;1</formula>
    </cfRule>
    <cfRule type="expression" dxfId="5151" priority="388">
      <formula>I552/H552&lt;1</formula>
    </cfRule>
  </conditionalFormatting>
  <conditionalFormatting sqref="I560:N560">
    <cfRule type="expression" dxfId="5150" priority="384">
      <formula>I560/H560&gt;1</formula>
    </cfRule>
    <cfRule type="expression" dxfId="5149" priority="385">
      <formula>I560/H560&lt;1</formula>
    </cfRule>
  </conditionalFormatting>
  <conditionalFormatting sqref="B575:N575">
    <cfRule type="cellIs" dxfId="5148" priority="383" operator="lessThan">
      <formula>0</formula>
    </cfRule>
  </conditionalFormatting>
  <conditionalFormatting sqref="B575:N575">
    <cfRule type="expression" dxfId="5147" priority="381">
      <formula>B575/A575&gt;1</formula>
    </cfRule>
    <cfRule type="expression" dxfId="5146" priority="382">
      <formula>B575/A575&lt;1</formula>
    </cfRule>
  </conditionalFormatting>
  <conditionalFormatting sqref="B589:N589">
    <cfRule type="cellIs" dxfId="5145" priority="380" operator="lessThan">
      <formula>0</formula>
    </cfRule>
  </conditionalFormatting>
  <conditionalFormatting sqref="B589:N589">
    <cfRule type="expression" dxfId="5144" priority="378">
      <formula>B589/A589&gt;1</formula>
    </cfRule>
    <cfRule type="expression" dxfId="5143" priority="379">
      <formula>B589/A589&lt;1</formula>
    </cfRule>
  </conditionalFormatting>
  <conditionalFormatting sqref="N608">
    <cfRule type="cellIs" dxfId="5142" priority="354" operator="lessThan">
      <formula>0</formula>
    </cfRule>
  </conditionalFormatting>
  <conditionalFormatting sqref="D521:N521">
    <cfRule type="cellIs" dxfId="5141" priority="401" operator="lessThan">
      <formula>0</formula>
    </cfRule>
  </conditionalFormatting>
  <conditionalFormatting sqref="D521:N521">
    <cfRule type="expression" dxfId="5140" priority="399">
      <formula>D521/C521&gt;1</formula>
    </cfRule>
    <cfRule type="expression" dxfId="5139" priority="400">
      <formula>D521/C521&lt;1</formula>
    </cfRule>
  </conditionalFormatting>
  <conditionalFormatting sqref="C529:N529">
    <cfRule type="cellIs" dxfId="5138" priority="398" operator="lessThan">
      <formula>0</formula>
    </cfRule>
  </conditionalFormatting>
  <conditionalFormatting sqref="C529:N529">
    <cfRule type="expression" dxfId="5137" priority="396">
      <formula>C529/B529&gt;1</formula>
    </cfRule>
    <cfRule type="expression" dxfId="5136" priority="397">
      <formula>C529/B529&lt;1</formula>
    </cfRule>
  </conditionalFormatting>
  <conditionalFormatting sqref="C582:N582">
    <cfRule type="expression" dxfId="5135" priority="372">
      <formula>C582/B582&gt;1</formula>
    </cfRule>
    <cfRule type="expression" dxfId="5134" priority="373">
      <formula>C582/B582&lt;1</formula>
    </cfRule>
  </conditionalFormatting>
  <conditionalFormatting sqref="C537:N537">
    <cfRule type="expression" dxfId="5133" priority="393">
      <formula>C537/B537&gt;1</formula>
    </cfRule>
    <cfRule type="expression" dxfId="5132" priority="394">
      <formula>C537/B537&lt;1</formula>
    </cfRule>
  </conditionalFormatting>
  <conditionalFormatting sqref="C568:N568">
    <cfRule type="expression" dxfId="5131" priority="390">
      <formula>C568/B568&gt;1</formula>
    </cfRule>
    <cfRule type="expression" dxfId="5130" priority="391">
      <formula>C568/B568&lt;1</formula>
    </cfRule>
  </conditionalFormatting>
  <conditionalFormatting sqref="C608:M608">
    <cfRule type="expression" dxfId="5129" priority="356">
      <formula>C608/B608&gt;1</formula>
    </cfRule>
    <cfRule type="expression" dxfId="5128" priority="357">
      <formula>C608/B608&lt;1</formula>
    </cfRule>
  </conditionalFormatting>
  <conditionalFormatting sqref="N608">
    <cfRule type="expression" dxfId="5127" priority="351">
      <formula>N608/M608&gt;1</formula>
    </cfRule>
    <cfRule type="expression" dxfId="5126" priority="352">
      <formula>N608/M608&lt;1</formula>
    </cfRule>
  </conditionalFormatting>
  <conditionalFormatting sqref="C608:M608">
    <cfRule type="cellIs" dxfId="5125" priority="360" operator="lessThan">
      <formula>0</formula>
    </cfRule>
  </conditionalFormatting>
  <conditionalFormatting sqref="C608:M608">
    <cfRule type="cellIs" dxfId="5124" priority="359" operator="lessThan">
      <formula>0</formula>
    </cfRule>
  </conditionalFormatting>
  <conditionalFormatting sqref="B582">
    <cfRule type="cellIs" dxfId="5123" priority="375" operator="lessThan">
      <formula>0</formula>
    </cfRule>
  </conditionalFormatting>
  <conditionalFormatting sqref="B582">
    <cfRule type="expression" dxfId="5122" priority="376">
      <formula>B582/#REF!&gt;1</formula>
    </cfRule>
    <cfRule type="expression" dxfId="5121" priority="377">
      <formula>B582/#REF!&lt;1</formula>
    </cfRule>
  </conditionalFormatting>
  <conditionalFormatting sqref="C582:N582">
    <cfRule type="cellIs" dxfId="5120" priority="374" operator="lessThan">
      <formula>0</formula>
    </cfRule>
  </conditionalFormatting>
  <conditionalFormatting sqref="C636:N637">
    <cfRule type="expression" dxfId="5119" priority="369">
      <formula>C636/B636&gt;1</formula>
    </cfRule>
    <cfRule type="expression" dxfId="5118" priority="370">
      <formula>C636/B636&lt;1</formula>
    </cfRule>
  </conditionalFormatting>
  <conditionalFormatting sqref="C597:N597">
    <cfRule type="expression" dxfId="5117" priority="366">
      <formula>C597/B597&gt;1</formula>
    </cfRule>
    <cfRule type="expression" dxfId="5116" priority="367">
      <formula>C597/B597&lt;1</formula>
    </cfRule>
  </conditionalFormatting>
  <conditionalFormatting sqref="N608">
    <cfRule type="cellIs" dxfId="5115" priority="355" operator="lessThan">
      <formula>0</formula>
    </cfRule>
  </conditionalFormatting>
  <conditionalFormatting sqref="C608:M608">
    <cfRule type="cellIs" dxfId="5114" priority="358" operator="lessThan">
      <formula>0</formula>
    </cfRule>
  </conditionalFormatting>
  <conditionalFormatting sqref="N608">
    <cfRule type="cellIs" dxfId="5113" priority="353" operator="lessThan">
      <formula>0</formula>
    </cfRule>
  </conditionalFormatting>
  <conditionalFormatting sqref="B673:N676">
    <cfRule type="cellIs" dxfId="5112" priority="350" operator="lessThan">
      <formula>0</formula>
    </cfRule>
  </conditionalFormatting>
  <conditionalFormatting sqref="I675:N675 P673:Q676">
    <cfRule type="cellIs" dxfId="5111" priority="349" operator="lessThan">
      <formula>0</formula>
    </cfRule>
  </conditionalFormatting>
  <conditionalFormatting sqref="B677:N680">
    <cfRule type="cellIs" dxfId="5110" priority="348" operator="lessThan">
      <formula>0</formula>
    </cfRule>
  </conditionalFormatting>
  <conditionalFormatting sqref="I679:N679 P677:Q680">
    <cfRule type="cellIs" dxfId="5109" priority="347" operator="lessThan">
      <formula>0</formula>
    </cfRule>
  </conditionalFormatting>
  <conditionalFormatting sqref="B681:N684">
    <cfRule type="cellIs" dxfId="5108" priority="346" operator="lessThan">
      <formula>0</formula>
    </cfRule>
  </conditionalFormatting>
  <conditionalFormatting sqref="I683:N683 P681:Q684">
    <cfRule type="cellIs" dxfId="5107" priority="345" operator="lessThan">
      <formula>0</formula>
    </cfRule>
  </conditionalFormatting>
  <conditionalFormatting sqref="B685:N688">
    <cfRule type="cellIs" dxfId="5106" priority="344" operator="lessThan">
      <formula>0</formula>
    </cfRule>
  </conditionalFormatting>
  <conditionalFormatting sqref="I687:N687 P685:Q688">
    <cfRule type="cellIs" dxfId="5105" priority="343" operator="lessThan">
      <formula>0</formula>
    </cfRule>
  </conditionalFormatting>
  <conditionalFormatting sqref="B689:N692">
    <cfRule type="cellIs" dxfId="5104" priority="342" operator="lessThan">
      <formula>0</formula>
    </cfRule>
  </conditionalFormatting>
  <conditionalFormatting sqref="I691:N691 P689:Q692">
    <cfRule type="cellIs" dxfId="5103" priority="341" operator="lessThan">
      <formula>0</formula>
    </cfRule>
  </conditionalFormatting>
  <conditionalFormatting sqref="B693:N696">
    <cfRule type="cellIs" dxfId="5102" priority="340" operator="lessThan">
      <formula>0</formula>
    </cfRule>
  </conditionalFormatting>
  <conditionalFormatting sqref="I695:N695 P693:Q696">
    <cfRule type="cellIs" dxfId="5101" priority="339" operator="lessThan">
      <formula>0</formula>
    </cfRule>
  </conditionalFormatting>
  <conditionalFormatting sqref="B697:N700">
    <cfRule type="cellIs" dxfId="5100" priority="338" operator="lessThan">
      <formula>0</formula>
    </cfRule>
  </conditionalFormatting>
  <conditionalFormatting sqref="I699:N699 P697:Q700">
    <cfRule type="cellIs" dxfId="5099" priority="337" operator="lessThan">
      <formula>0</formula>
    </cfRule>
  </conditionalFormatting>
  <conditionalFormatting sqref="B701:N704">
    <cfRule type="cellIs" dxfId="5098" priority="336" operator="lessThan">
      <formula>0</formula>
    </cfRule>
  </conditionalFormatting>
  <conditionalFormatting sqref="I703:N703 P701:Q704">
    <cfRule type="cellIs" dxfId="5097" priority="335" operator="lessThan">
      <formula>0</formula>
    </cfRule>
  </conditionalFormatting>
  <conditionalFormatting sqref="B709:N712">
    <cfRule type="cellIs" dxfId="5096" priority="334" operator="lessThan">
      <formula>0</formula>
    </cfRule>
  </conditionalFormatting>
  <conditionalFormatting sqref="I711:N711 P709:Q712">
    <cfRule type="cellIs" dxfId="5095" priority="333" operator="lessThan">
      <formula>0</formula>
    </cfRule>
  </conditionalFormatting>
  <conditionalFormatting sqref="B713:N716">
    <cfRule type="cellIs" dxfId="5094" priority="332" operator="lessThan">
      <formula>0</formula>
    </cfRule>
  </conditionalFormatting>
  <conditionalFormatting sqref="I715:N715 P713:Q716">
    <cfRule type="cellIs" dxfId="5093" priority="331" operator="lessThan">
      <formula>0</formula>
    </cfRule>
  </conditionalFormatting>
  <conditionalFormatting sqref="P646">
    <cfRule type="cellIs" dxfId="5092" priority="330" operator="lessThan">
      <formula>0</formula>
    </cfRule>
  </conditionalFormatting>
  <conditionalFormatting sqref="Q466">
    <cfRule type="cellIs" dxfId="5091" priority="329" operator="lessThan">
      <formula>0</formula>
    </cfRule>
  </conditionalFormatting>
  <conditionalFormatting sqref="P466">
    <cfRule type="cellIs" dxfId="5090" priority="328" operator="lessThan">
      <formula>0</formula>
    </cfRule>
  </conditionalFormatting>
  <conditionalFormatting sqref="B466:N466">
    <cfRule type="cellIs" dxfId="5089" priority="327" operator="lessThan">
      <formula>0</formula>
    </cfRule>
  </conditionalFormatting>
  <conditionalFormatting sqref="B505:N505">
    <cfRule type="cellIs" dxfId="5088" priority="324" operator="lessThan">
      <formula>0</formula>
    </cfRule>
  </conditionalFormatting>
  <conditionalFormatting sqref="B513:N513">
    <cfRule type="cellIs" dxfId="5087" priority="321" operator="lessThan">
      <formula>0</formula>
    </cfRule>
  </conditionalFormatting>
  <conditionalFormatting sqref="B522:N522">
    <cfRule type="cellIs" dxfId="5086" priority="318" operator="lessThan">
      <formula>0</formula>
    </cfRule>
  </conditionalFormatting>
  <conditionalFormatting sqref="B530:N530">
    <cfRule type="cellIs" dxfId="5085" priority="315" operator="lessThan">
      <formula>0</formula>
    </cfRule>
  </conditionalFormatting>
  <conditionalFormatting sqref="B538:N538">
    <cfRule type="cellIs" dxfId="5084" priority="312" operator="lessThan">
      <formula>0</formula>
    </cfRule>
  </conditionalFormatting>
  <conditionalFormatting sqref="B553:N553">
    <cfRule type="cellIs" dxfId="5083" priority="309" operator="lessThan">
      <formula>0</formula>
    </cfRule>
  </conditionalFormatting>
  <conditionalFormatting sqref="B561:N561">
    <cfRule type="cellIs" dxfId="5082" priority="306" operator="lessThan">
      <formula>0</formula>
    </cfRule>
  </conditionalFormatting>
  <conditionalFormatting sqref="B590:N590">
    <cfRule type="cellIs" dxfId="5081" priority="303" operator="lessThan">
      <formula>0</formula>
    </cfRule>
  </conditionalFormatting>
  <conditionalFormatting sqref="O608">
    <cfRule type="cellIs" dxfId="5080" priority="36" operator="lessThan">
      <formula>0</formula>
    </cfRule>
  </conditionalFormatting>
  <conditionalFormatting sqref="O608">
    <cfRule type="cellIs" dxfId="5079" priority="37" operator="lessThan">
      <formula>0</formula>
    </cfRule>
  </conditionalFormatting>
  <conditionalFormatting sqref="O603">
    <cfRule type="cellIs" dxfId="5078" priority="40" operator="lessThan">
      <formula>0</formula>
    </cfRule>
  </conditionalFormatting>
  <conditionalFormatting sqref="O603">
    <cfRule type="cellIs" dxfId="5077" priority="41" operator="lessThan">
      <formula>0</formula>
    </cfRule>
  </conditionalFormatting>
  <conditionalFormatting sqref="O603">
    <cfRule type="cellIs" dxfId="5076" priority="42" operator="lessThan">
      <formula>0</formula>
    </cfRule>
  </conditionalFormatting>
  <conditionalFormatting sqref="O608">
    <cfRule type="cellIs" dxfId="5075" priority="35" operator="lessThan">
      <formula>0</formula>
    </cfRule>
  </conditionalFormatting>
  <conditionalFormatting sqref="P491:Q491 B491">
    <cfRule type="cellIs" dxfId="5074" priority="302" operator="lessThan">
      <formula>0</formula>
    </cfRule>
  </conditionalFormatting>
  <conditionalFormatting sqref="Q492:Q496">
    <cfRule type="cellIs" dxfId="5073" priority="301" operator="lessThan">
      <formula>0</formula>
    </cfRule>
  </conditionalFormatting>
  <conditionalFormatting sqref="P492:P495">
    <cfRule type="cellIs" dxfId="5072" priority="300" operator="lessThan">
      <formula>0</formula>
    </cfRule>
  </conditionalFormatting>
  <conditionalFormatting sqref="P496">
    <cfRule type="cellIs" dxfId="5071" priority="299" operator="lessThan">
      <formula>0</formula>
    </cfRule>
  </conditionalFormatting>
  <conditionalFormatting sqref="P473:Q473 B473">
    <cfRule type="cellIs" dxfId="5070" priority="298" operator="lessThan">
      <formula>0</formula>
    </cfRule>
  </conditionalFormatting>
  <conditionalFormatting sqref="Q474:Q478">
    <cfRule type="cellIs" dxfId="5069" priority="297" operator="lessThan">
      <formula>0</formula>
    </cfRule>
  </conditionalFormatting>
  <conditionalFormatting sqref="P474:P477">
    <cfRule type="cellIs" dxfId="5068" priority="296" operator="lessThan">
      <formula>0</formula>
    </cfRule>
  </conditionalFormatting>
  <conditionalFormatting sqref="P478">
    <cfRule type="cellIs" dxfId="5067" priority="295" operator="lessThan">
      <formula>0</formula>
    </cfRule>
  </conditionalFormatting>
  <conditionalFormatting sqref="P479:Q479 B479">
    <cfRule type="cellIs" dxfId="5066" priority="294" operator="lessThan">
      <formula>0</formula>
    </cfRule>
  </conditionalFormatting>
  <conditionalFormatting sqref="Q480:Q484">
    <cfRule type="cellIs" dxfId="5065" priority="293" operator="lessThan">
      <formula>0</formula>
    </cfRule>
  </conditionalFormatting>
  <conditionalFormatting sqref="P480:P483">
    <cfRule type="cellIs" dxfId="5064" priority="292" operator="lessThan">
      <formula>0</formula>
    </cfRule>
  </conditionalFormatting>
  <conditionalFormatting sqref="P484">
    <cfRule type="cellIs" dxfId="5063" priority="291" operator="lessThan">
      <formula>0</formula>
    </cfRule>
  </conditionalFormatting>
  <conditionalFormatting sqref="P485:Q485 B485">
    <cfRule type="cellIs" dxfId="5062" priority="290" operator="lessThan">
      <formula>0</formula>
    </cfRule>
  </conditionalFormatting>
  <conditionalFormatting sqref="Q486:Q490">
    <cfRule type="cellIs" dxfId="5061" priority="289" operator="lessThan">
      <formula>0</formula>
    </cfRule>
  </conditionalFormatting>
  <conditionalFormatting sqref="P486:P489">
    <cfRule type="cellIs" dxfId="5060" priority="288" operator="lessThan">
      <formula>0</formula>
    </cfRule>
  </conditionalFormatting>
  <conditionalFormatting sqref="P490">
    <cfRule type="cellIs" dxfId="5059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5058" priority="281" operator="lessThan">
      <formula>0</formula>
    </cfRule>
  </conditionalFormatting>
  <conditionalFormatting sqref="O348">
    <cfRule type="cellIs" dxfId="5057" priority="280" operator="lessThan">
      <formula>0</formula>
    </cfRule>
  </conditionalFormatting>
  <conditionalFormatting sqref="O348">
    <cfRule type="cellIs" dxfId="5056" priority="279" operator="lessThan">
      <formula>0</formula>
    </cfRule>
  </conditionalFormatting>
  <conditionalFormatting sqref="O351:O354">
    <cfRule type="cellIs" dxfId="5055" priority="278" operator="lessThan">
      <formula>0</formula>
    </cfRule>
  </conditionalFormatting>
  <conditionalFormatting sqref="O358">
    <cfRule type="cellIs" dxfId="5054" priority="277" operator="lessThan">
      <formula>0</formula>
    </cfRule>
  </conditionalFormatting>
  <conditionalFormatting sqref="O363:O364">
    <cfRule type="cellIs" dxfId="5053" priority="276" operator="lessThan">
      <formula>0</formula>
    </cfRule>
  </conditionalFormatting>
  <conditionalFormatting sqref="O369:O370">
    <cfRule type="cellIs" dxfId="5052" priority="275" operator="lessThan">
      <formula>0</formula>
    </cfRule>
  </conditionalFormatting>
  <conditionalFormatting sqref="O375:O376">
    <cfRule type="cellIs" dxfId="5051" priority="274" operator="lessThan">
      <formula>0</formula>
    </cfRule>
  </conditionalFormatting>
  <conditionalFormatting sqref="O381:O383">
    <cfRule type="cellIs" dxfId="5050" priority="273" operator="lessThan">
      <formula>0</formula>
    </cfRule>
  </conditionalFormatting>
  <conditionalFormatting sqref="O355">
    <cfRule type="cellIs" dxfId="5049" priority="272" operator="lessThan">
      <formula>0</formula>
    </cfRule>
  </conditionalFormatting>
  <conditionalFormatting sqref="O593:O595">
    <cfRule type="cellIs" dxfId="5048" priority="270" operator="lessThan">
      <formula>0</formula>
    </cfRule>
  </conditionalFormatting>
  <conditionalFormatting sqref="O593:O595">
    <cfRule type="cellIs" dxfId="5047" priority="271" operator="lessThan">
      <formula>0</formula>
    </cfRule>
  </conditionalFormatting>
  <conditionalFormatting sqref="O601:O602 O599">
    <cfRule type="cellIs" dxfId="5046" priority="269" operator="lessThan">
      <formula>0</formula>
    </cfRule>
  </conditionalFormatting>
  <conditionalFormatting sqref="O621:O624">
    <cfRule type="cellIs" dxfId="5045" priority="264" operator="lessThan">
      <formula>0</formula>
    </cfRule>
  </conditionalFormatting>
  <conditionalFormatting sqref="O621:O624">
    <cfRule type="cellIs" dxfId="5044" priority="265" operator="lessThan">
      <formula>0</formula>
    </cfRule>
  </conditionalFormatting>
  <conditionalFormatting sqref="O626:O629">
    <cfRule type="cellIs" dxfId="5043" priority="263" operator="lessThan">
      <formula>0</formula>
    </cfRule>
  </conditionalFormatting>
  <conditionalFormatting sqref="O611:O614">
    <cfRule type="cellIs" dxfId="5042" priority="258" operator="lessThan">
      <formula>0</formula>
    </cfRule>
  </conditionalFormatting>
  <conditionalFormatting sqref="O611:O614">
    <cfRule type="cellIs" dxfId="5041" priority="259" operator="lessThan">
      <formula>0</formula>
    </cfRule>
  </conditionalFormatting>
  <conditionalFormatting sqref="O642 O660:O667 O647:O653 O655:O658 O644:O645 O669:O672 O705:O708">
    <cfRule type="cellIs" dxfId="5040" priority="257" operator="lessThan">
      <formula>0</formula>
    </cfRule>
  </conditionalFormatting>
  <conditionalFormatting sqref="O671">
    <cfRule type="cellIs" dxfId="5039" priority="256" operator="lessThan">
      <formula>0</formula>
    </cfRule>
  </conditionalFormatting>
  <conditionalFormatting sqref="O639">
    <cfRule type="cellIs" dxfId="5038" priority="255" operator="lessThan">
      <formula>0</formula>
    </cfRule>
  </conditionalFormatting>
  <conditionalFormatting sqref="O393">
    <cfRule type="cellIs" dxfId="5037" priority="232" operator="lessThan">
      <formula>0</formula>
    </cfRule>
  </conditionalFormatting>
  <conditionalFormatting sqref="O390">
    <cfRule type="cellIs" dxfId="5036" priority="237" operator="lessThan">
      <formula>0</formula>
    </cfRule>
  </conditionalFormatting>
  <conditionalFormatting sqref="O393">
    <cfRule type="cellIs" dxfId="5035" priority="235" operator="lessThan">
      <formula>0</formula>
    </cfRule>
  </conditionalFormatting>
  <conditionalFormatting sqref="O378">
    <cfRule type="cellIs" dxfId="5034" priority="247" operator="lessThan">
      <formula>0</formula>
    </cfRule>
  </conditionalFormatting>
  <conditionalFormatting sqref="O372">
    <cfRule type="cellIs" dxfId="5033" priority="248" operator="lessThan">
      <formula>0</formula>
    </cfRule>
  </conditionalFormatting>
  <conditionalFormatting sqref="O384">
    <cfRule type="cellIs" dxfId="5032" priority="246" operator="lessThan">
      <formula>0</formula>
    </cfRule>
  </conditionalFormatting>
  <conditionalFormatting sqref="O387">
    <cfRule type="cellIs" dxfId="5031" priority="241" operator="lessThan">
      <formula>0</formula>
    </cfRule>
  </conditionalFormatting>
  <conditionalFormatting sqref="O387">
    <cfRule type="cellIs" dxfId="5030" priority="240" operator="lessThan">
      <formula>0</formula>
    </cfRule>
  </conditionalFormatting>
  <conditionalFormatting sqref="O387">
    <cfRule type="cellIs" dxfId="5029" priority="239" operator="lessThan">
      <formula>0</formula>
    </cfRule>
  </conditionalFormatting>
  <conditionalFormatting sqref="O387">
    <cfRule type="cellIs" dxfId="5028" priority="238" operator="lessThan">
      <formula>0</formula>
    </cfRule>
  </conditionalFormatting>
  <conditionalFormatting sqref="O393">
    <cfRule type="cellIs" dxfId="5027" priority="233" operator="lessThan">
      <formula>0</formula>
    </cfRule>
  </conditionalFormatting>
  <conditionalFormatting sqref="O393">
    <cfRule type="cellIs" dxfId="5026" priority="236" operator="lessThan">
      <formula>0</formula>
    </cfRule>
  </conditionalFormatting>
  <conditionalFormatting sqref="O393">
    <cfRule type="cellIs" dxfId="5025" priority="231" operator="lessThan">
      <formula>0</formula>
    </cfRule>
  </conditionalFormatting>
  <conditionalFormatting sqref="O393">
    <cfRule type="cellIs" dxfId="5024" priority="234" operator="lessThan">
      <formula>0</formula>
    </cfRule>
  </conditionalFormatting>
  <conditionalFormatting sqref="O393">
    <cfRule type="cellIs" dxfId="5023" priority="229" operator="lessThan">
      <formula>0</formula>
    </cfRule>
  </conditionalFormatting>
  <conditionalFormatting sqref="O393">
    <cfRule type="cellIs" dxfId="5022" priority="230" operator="lessThan">
      <formula>0</formula>
    </cfRule>
  </conditionalFormatting>
  <conditionalFormatting sqref="O399">
    <cfRule type="cellIs" dxfId="5021" priority="227" operator="lessThan">
      <formula>0</formula>
    </cfRule>
  </conditionalFormatting>
  <conditionalFormatting sqref="O396">
    <cfRule type="cellIs" dxfId="5020" priority="228" operator="lessThan">
      <formula>0</formula>
    </cfRule>
  </conditionalFormatting>
  <conditionalFormatting sqref="O399">
    <cfRule type="cellIs" dxfId="5019" priority="226" operator="lessThan">
      <formula>0</formula>
    </cfRule>
  </conditionalFormatting>
  <conditionalFormatting sqref="O399">
    <cfRule type="cellIs" dxfId="5018" priority="225" operator="lessThan">
      <formula>0</formula>
    </cfRule>
  </conditionalFormatting>
  <conditionalFormatting sqref="O399">
    <cfRule type="cellIs" dxfId="5017" priority="224" operator="lessThan">
      <formula>0</formula>
    </cfRule>
  </conditionalFormatting>
  <conditionalFormatting sqref="O399">
    <cfRule type="cellIs" dxfId="5016" priority="223" operator="lessThan">
      <formula>0</formula>
    </cfRule>
  </conditionalFormatting>
  <conditionalFormatting sqref="O399">
    <cfRule type="cellIs" dxfId="5015" priority="222" operator="lessThan">
      <formula>0</formula>
    </cfRule>
  </conditionalFormatting>
  <conditionalFormatting sqref="O399">
    <cfRule type="cellIs" dxfId="5014" priority="221" operator="lessThan">
      <formula>0</formula>
    </cfRule>
  </conditionalFormatting>
  <conditionalFormatting sqref="O399">
    <cfRule type="cellIs" dxfId="5013" priority="220" operator="lessThan">
      <formula>0</formula>
    </cfRule>
  </conditionalFormatting>
  <conditionalFormatting sqref="O402">
    <cfRule type="cellIs" dxfId="5012" priority="219" operator="lessThan">
      <formula>0</formula>
    </cfRule>
  </conditionalFormatting>
  <conditionalFormatting sqref="O355">
    <cfRule type="cellIs" dxfId="5011" priority="218" operator="lessThan">
      <formula>0</formula>
    </cfRule>
  </conditionalFormatting>
  <conditionalFormatting sqref="O361">
    <cfRule type="cellIs" dxfId="5010" priority="217" operator="lessThan">
      <formula>0</formula>
    </cfRule>
  </conditionalFormatting>
  <conditionalFormatting sqref="O361">
    <cfRule type="cellIs" dxfId="5009" priority="216" operator="lessThan">
      <formula>0</formula>
    </cfRule>
  </conditionalFormatting>
  <conditionalFormatting sqref="O367">
    <cfRule type="cellIs" dxfId="5008" priority="215" operator="lessThan">
      <formula>0</formula>
    </cfRule>
  </conditionalFormatting>
  <conditionalFormatting sqref="O367">
    <cfRule type="cellIs" dxfId="5007" priority="214" operator="lessThan">
      <formula>0</formula>
    </cfRule>
  </conditionalFormatting>
  <conditionalFormatting sqref="O373">
    <cfRule type="cellIs" dxfId="5006" priority="213" operator="lessThan">
      <formula>0</formula>
    </cfRule>
  </conditionalFormatting>
  <conditionalFormatting sqref="O373">
    <cfRule type="cellIs" dxfId="5005" priority="212" operator="lessThan">
      <formula>0</formula>
    </cfRule>
  </conditionalFormatting>
  <conditionalFormatting sqref="O379">
    <cfRule type="cellIs" dxfId="5004" priority="211" operator="lessThan">
      <formula>0</formula>
    </cfRule>
  </conditionalFormatting>
  <conditionalFormatting sqref="O379">
    <cfRule type="cellIs" dxfId="5003" priority="210" operator="lessThan">
      <formula>0</formula>
    </cfRule>
  </conditionalFormatting>
  <conditionalFormatting sqref="O385">
    <cfRule type="cellIs" dxfId="5002" priority="209" operator="lessThan">
      <formula>0</formula>
    </cfRule>
  </conditionalFormatting>
  <conditionalFormatting sqref="O385">
    <cfRule type="cellIs" dxfId="5001" priority="208" operator="lessThan">
      <formula>0</formula>
    </cfRule>
  </conditionalFormatting>
  <conditionalFormatting sqref="O391">
    <cfRule type="cellIs" dxfId="5000" priority="207" operator="lessThan">
      <formula>0</formula>
    </cfRule>
  </conditionalFormatting>
  <conditionalFormatting sqref="O391">
    <cfRule type="cellIs" dxfId="4999" priority="206" operator="lessThan">
      <formula>0</formula>
    </cfRule>
  </conditionalFormatting>
  <conditionalFormatting sqref="O397">
    <cfRule type="cellIs" dxfId="4998" priority="205" operator="lessThan">
      <formula>0</formula>
    </cfRule>
  </conditionalFormatting>
  <conditionalFormatting sqref="O397">
    <cfRule type="cellIs" dxfId="4997" priority="204" operator="lessThan">
      <formula>0</formula>
    </cfRule>
  </conditionalFormatting>
  <conditionalFormatting sqref="O405">
    <cfRule type="cellIs" dxfId="4996" priority="203" operator="lessThan">
      <formula>0</formula>
    </cfRule>
  </conditionalFormatting>
  <conditionalFormatting sqref="O405">
    <cfRule type="cellIs" dxfId="4995" priority="201" operator="lessThan">
      <formula>0</formula>
    </cfRule>
  </conditionalFormatting>
  <conditionalFormatting sqref="O405">
    <cfRule type="cellIs" dxfId="4994" priority="200" operator="lessThan">
      <formula>0</formula>
    </cfRule>
  </conditionalFormatting>
  <conditionalFormatting sqref="O405">
    <cfRule type="cellIs" dxfId="4993" priority="199" operator="lessThan">
      <formula>0</formula>
    </cfRule>
  </conditionalFormatting>
  <conditionalFormatting sqref="O405">
    <cfRule type="cellIs" dxfId="4992" priority="198" operator="lessThan">
      <formula>0</formula>
    </cfRule>
  </conditionalFormatting>
  <conditionalFormatting sqref="O405">
    <cfRule type="cellIs" dxfId="4991" priority="197" operator="lessThan">
      <formula>0</formula>
    </cfRule>
  </conditionalFormatting>
  <conditionalFormatting sqref="O405">
    <cfRule type="cellIs" dxfId="4990" priority="196" operator="lessThan">
      <formula>0</formula>
    </cfRule>
  </conditionalFormatting>
  <conditionalFormatting sqref="O408">
    <cfRule type="cellIs" dxfId="4989" priority="195" operator="lessThan">
      <formula>0</formula>
    </cfRule>
  </conditionalFormatting>
  <conditionalFormatting sqref="O409">
    <cfRule type="cellIs" dxfId="4988" priority="194" operator="lessThan">
      <formula>0</formula>
    </cfRule>
  </conditionalFormatting>
  <conditionalFormatting sqref="O409">
    <cfRule type="cellIs" dxfId="4987" priority="193" operator="lessThan">
      <formula>0</formula>
    </cfRule>
  </conditionalFormatting>
  <conditionalFormatting sqref="O411">
    <cfRule type="cellIs" dxfId="4986" priority="192" operator="lessThan">
      <formula>0</formula>
    </cfRule>
  </conditionalFormatting>
  <conditionalFormatting sqref="O411">
    <cfRule type="cellIs" dxfId="4985" priority="191" operator="lessThan">
      <formula>0</formula>
    </cfRule>
  </conditionalFormatting>
  <conditionalFormatting sqref="O411">
    <cfRule type="cellIs" dxfId="4984" priority="190" operator="lessThan">
      <formula>0</formula>
    </cfRule>
  </conditionalFormatting>
  <conditionalFormatting sqref="O411">
    <cfRule type="cellIs" dxfId="4983" priority="189" operator="lessThan">
      <formula>0</formula>
    </cfRule>
  </conditionalFormatting>
  <conditionalFormatting sqref="O411">
    <cfRule type="cellIs" dxfId="4982" priority="188" operator="lessThan">
      <formula>0</formula>
    </cfRule>
  </conditionalFormatting>
  <conditionalFormatting sqref="O411">
    <cfRule type="cellIs" dxfId="4981" priority="187" operator="lessThan">
      <formula>0</formula>
    </cfRule>
  </conditionalFormatting>
  <conditionalFormatting sqref="O411">
    <cfRule type="cellIs" dxfId="4980" priority="186" operator="lessThan">
      <formula>0</formula>
    </cfRule>
  </conditionalFormatting>
  <conditionalFormatting sqref="O411">
    <cfRule type="cellIs" dxfId="4979" priority="185" operator="lessThan">
      <formula>0</formula>
    </cfRule>
  </conditionalFormatting>
  <conditionalFormatting sqref="O414">
    <cfRule type="cellIs" dxfId="4978" priority="184" operator="lessThan">
      <formula>0</formula>
    </cfRule>
  </conditionalFormatting>
  <conditionalFormatting sqref="O415">
    <cfRule type="cellIs" dxfId="4977" priority="183" operator="lessThan">
      <formula>0</formula>
    </cfRule>
  </conditionalFormatting>
  <conditionalFormatting sqref="O415">
    <cfRule type="cellIs" dxfId="4976" priority="182" operator="lessThan">
      <formula>0</formula>
    </cfRule>
  </conditionalFormatting>
  <conditionalFormatting sqref="O417">
    <cfRule type="cellIs" dxfId="4975" priority="181" operator="lessThan">
      <formula>0</formula>
    </cfRule>
  </conditionalFormatting>
  <conditionalFormatting sqref="O417">
    <cfRule type="cellIs" dxfId="4974" priority="180" operator="lessThan">
      <formula>0</formula>
    </cfRule>
  </conditionalFormatting>
  <conditionalFormatting sqref="O417">
    <cfRule type="cellIs" dxfId="4973" priority="179" operator="lessThan">
      <formula>0</formula>
    </cfRule>
  </conditionalFormatting>
  <conditionalFormatting sqref="O417">
    <cfRule type="cellIs" dxfId="4972" priority="178" operator="lessThan">
      <formula>0</formula>
    </cfRule>
  </conditionalFormatting>
  <conditionalFormatting sqref="O417">
    <cfRule type="cellIs" dxfId="4971" priority="177" operator="lessThan">
      <formula>0</formula>
    </cfRule>
  </conditionalFormatting>
  <conditionalFormatting sqref="O417">
    <cfRule type="cellIs" dxfId="4970" priority="176" operator="lessThan">
      <formula>0</formula>
    </cfRule>
  </conditionalFormatting>
  <conditionalFormatting sqref="O417">
    <cfRule type="cellIs" dxfId="4969" priority="175" operator="lessThan">
      <formula>0</formula>
    </cfRule>
  </conditionalFormatting>
  <conditionalFormatting sqref="O417">
    <cfRule type="cellIs" dxfId="4968" priority="174" operator="lessThan">
      <formula>0</formula>
    </cfRule>
  </conditionalFormatting>
  <conditionalFormatting sqref="O420">
    <cfRule type="cellIs" dxfId="4967" priority="173" operator="lessThan">
      <formula>0</formula>
    </cfRule>
  </conditionalFormatting>
  <conditionalFormatting sqref="O421">
    <cfRule type="cellIs" dxfId="4966" priority="172" operator="lessThan">
      <formula>0</formula>
    </cfRule>
  </conditionalFormatting>
  <conditionalFormatting sqref="O421">
    <cfRule type="cellIs" dxfId="4965" priority="171" operator="lessThan">
      <formula>0</formula>
    </cfRule>
  </conditionalFormatting>
  <conditionalFormatting sqref="O423">
    <cfRule type="cellIs" dxfId="4964" priority="170" operator="lessThan">
      <formula>0</formula>
    </cfRule>
  </conditionalFormatting>
  <conditionalFormatting sqref="O423">
    <cfRule type="cellIs" dxfId="4963" priority="169" operator="lessThan">
      <formula>0</formula>
    </cfRule>
  </conditionalFormatting>
  <conditionalFormatting sqref="O423">
    <cfRule type="cellIs" dxfId="4962" priority="168" operator="lessThan">
      <formula>0</formula>
    </cfRule>
  </conditionalFormatting>
  <conditionalFormatting sqref="O423">
    <cfRule type="cellIs" dxfId="4961" priority="167" operator="lessThan">
      <formula>0</formula>
    </cfRule>
  </conditionalFormatting>
  <conditionalFormatting sqref="O423">
    <cfRule type="cellIs" dxfId="4960" priority="166" operator="lessThan">
      <formula>0</formula>
    </cfRule>
  </conditionalFormatting>
  <conditionalFormatting sqref="O423">
    <cfRule type="cellIs" dxfId="4959" priority="165" operator="lessThan">
      <formula>0</formula>
    </cfRule>
  </conditionalFormatting>
  <conditionalFormatting sqref="O423">
    <cfRule type="cellIs" dxfId="4958" priority="164" operator="lessThan">
      <formula>0</formula>
    </cfRule>
  </conditionalFormatting>
  <conditionalFormatting sqref="O423">
    <cfRule type="cellIs" dxfId="4957" priority="163" operator="lessThan">
      <formula>0</formula>
    </cfRule>
  </conditionalFormatting>
  <conditionalFormatting sqref="O426">
    <cfRule type="cellIs" dxfId="4956" priority="162" operator="lessThan">
      <formula>0</formula>
    </cfRule>
  </conditionalFormatting>
  <conditionalFormatting sqref="O427">
    <cfRule type="cellIs" dxfId="4955" priority="161" operator="lessThan">
      <formula>0</formula>
    </cfRule>
  </conditionalFormatting>
  <conditionalFormatting sqref="O427">
    <cfRule type="cellIs" dxfId="4954" priority="160" operator="lessThan">
      <formula>0</formula>
    </cfRule>
  </conditionalFormatting>
  <conditionalFormatting sqref="O429">
    <cfRule type="cellIs" dxfId="4953" priority="159" operator="lessThan">
      <formula>0</formula>
    </cfRule>
  </conditionalFormatting>
  <conditionalFormatting sqref="O429">
    <cfRule type="cellIs" dxfId="4952" priority="158" operator="lessThan">
      <formula>0</formula>
    </cfRule>
  </conditionalFormatting>
  <conditionalFormatting sqref="O429">
    <cfRule type="cellIs" dxfId="4951" priority="157" operator="lessThan">
      <formula>0</formula>
    </cfRule>
  </conditionalFormatting>
  <conditionalFormatting sqref="O429">
    <cfRule type="cellIs" dxfId="4950" priority="156" operator="lessThan">
      <formula>0</formula>
    </cfRule>
  </conditionalFormatting>
  <conditionalFormatting sqref="O429">
    <cfRule type="cellIs" dxfId="4949" priority="155" operator="lessThan">
      <formula>0</formula>
    </cfRule>
  </conditionalFormatting>
  <conditionalFormatting sqref="O429">
    <cfRule type="cellIs" dxfId="4948" priority="154" operator="lessThan">
      <formula>0</formula>
    </cfRule>
  </conditionalFormatting>
  <conditionalFormatting sqref="O429">
    <cfRule type="cellIs" dxfId="4947" priority="153" operator="lessThan">
      <formula>0</formula>
    </cfRule>
  </conditionalFormatting>
  <conditionalFormatting sqref="O429">
    <cfRule type="cellIs" dxfId="4946" priority="152" operator="lessThan">
      <formula>0</formula>
    </cfRule>
  </conditionalFormatting>
  <conditionalFormatting sqref="O432">
    <cfRule type="cellIs" dxfId="4945" priority="151" operator="lessThan">
      <formula>0</formula>
    </cfRule>
  </conditionalFormatting>
  <conditionalFormatting sqref="O435">
    <cfRule type="cellIs" dxfId="4944" priority="150" operator="lessThan">
      <formula>0</formula>
    </cfRule>
  </conditionalFormatting>
  <conditionalFormatting sqref="O435">
    <cfRule type="cellIs" dxfId="4943" priority="149" operator="lessThan">
      <formula>0</formula>
    </cfRule>
  </conditionalFormatting>
  <conditionalFormatting sqref="O435">
    <cfRule type="cellIs" dxfId="4942" priority="148" operator="lessThan">
      <formula>0</formula>
    </cfRule>
  </conditionalFormatting>
  <conditionalFormatting sqref="O435">
    <cfRule type="cellIs" dxfId="4941" priority="147" operator="lessThan">
      <formula>0</formula>
    </cfRule>
  </conditionalFormatting>
  <conditionalFormatting sqref="O435">
    <cfRule type="cellIs" dxfId="4940" priority="146" operator="lessThan">
      <formula>0</formula>
    </cfRule>
  </conditionalFormatting>
  <conditionalFormatting sqref="O435">
    <cfRule type="cellIs" dxfId="4939" priority="145" operator="lessThan">
      <formula>0</formula>
    </cfRule>
  </conditionalFormatting>
  <conditionalFormatting sqref="O435">
    <cfRule type="cellIs" dxfId="4938" priority="144" operator="lessThan">
      <formula>0</formula>
    </cfRule>
  </conditionalFormatting>
  <conditionalFormatting sqref="O435">
    <cfRule type="cellIs" dxfId="4937" priority="143" operator="lessThan">
      <formula>0</formula>
    </cfRule>
  </conditionalFormatting>
  <conditionalFormatting sqref="O438">
    <cfRule type="cellIs" dxfId="4936" priority="142" operator="lessThan">
      <formula>0</formula>
    </cfRule>
  </conditionalFormatting>
  <conditionalFormatting sqref="O439">
    <cfRule type="cellIs" dxfId="4935" priority="141" operator="lessThan">
      <formula>0</formula>
    </cfRule>
  </conditionalFormatting>
  <conditionalFormatting sqref="O439">
    <cfRule type="cellIs" dxfId="4934" priority="140" operator="lessThan">
      <formula>0</formula>
    </cfRule>
  </conditionalFormatting>
  <conditionalFormatting sqref="O441">
    <cfRule type="cellIs" dxfId="4933" priority="139" operator="lessThan">
      <formula>0</formula>
    </cfRule>
  </conditionalFormatting>
  <conditionalFormatting sqref="O441">
    <cfRule type="cellIs" dxfId="4932" priority="138" operator="lessThan">
      <formula>0</formula>
    </cfRule>
  </conditionalFormatting>
  <conditionalFormatting sqref="O441">
    <cfRule type="cellIs" dxfId="4931" priority="137" operator="lessThan">
      <formula>0</formula>
    </cfRule>
  </conditionalFormatting>
  <conditionalFormatting sqref="O441">
    <cfRule type="cellIs" dxfId="4930" priority="136" operator="lessThan">
      <formula>0</formula>
    </cfRule>
  </conditionalFormatting>
  <conditionalFormatting sqref="O441">
    <cfRule type="cellIs" dxfId="4929" priority="135" operator="lessThan">
      <formula>0</formula>
    </cfRule>
  </conditionalFormatting>
  <conditionalFormatting sqref="O441">
    <cfRule type="cellIs" dxfId="4928" priority="134" operator="lessThan">
      <formula>0</formula>
    </cfRule>
  </conditionalFormatting>
  <conditionalFormatting sqref="O441">
    <cfRule type="cellIs" dxfId="4927" priority="133" operator="lessThan">
      <formula>0</formula>
    </cfRule>
  </conditionalFormatting>
  <conditionalFormatting sqref="O441">
    <cfRule type="cellIs" dxfId="4926" priority="132" operator="lessThan">
      <formula>0</formula>
    </cfRule>
  </conditionalFormatting>
  <conditionalFormatting sqref="O444">
    <cfRule type="cellIs" dxfId="4925" priority="131" operator="lessThan">
      <formula>0</formula>
    </cfRule>
  </conditionalFormatting>
  <conditionalFormatting sqref="O445">
    <cfRule type="cellIs" dxfId="4924" priority="130" operator="lessThan">
      <formula>0</formula>
    </cfRule>
  </conditionalFormatting>
  <conditionalFormatting sqref="O445">
    <cfRule type="cellIs" dxfId="4923" priority="129" operator="lessThan">
      <formula>0</formula>
    </cfRule>
  </conditionalFormatting>
  <conditionalFormatting sqref="O448">
    <cfRule type="cellIs" dxfId="4922" priority="128" operator="lessThan">
      <formula>0</formula>
    </cfRule>
  </conditionalFormatting>
  <conditionalFormatting sqref="O448">
    <cfRule type="cellIs" dxfId="4921" priority="127" operator="lessThan">
      <formula>0</formula>
    </cfRule>
  </conditionalFormatting>
  <conditionalFormatting sqref="O448">
    <cfRule type="cellIs" dxfId="4920" priority="126" operator="lessThan">
      <formula>0</formula>
    </cfRule>
  </conditionalFormatting>
  <conditionalFormatting sqref="O448">
    <cfRule type="cellIs" dxfId="4919" priority="125" operator="lessThan">
      <formula>0</formula>
    </cfRule>
  </conditionalFormatting>
  <conditionalFormatting sqref="O448">
    <cfRule type="cellIs" dxfId="4918" priority="124" operator="lessThan">
      <formula>0</formula>
    </cfRule>
  </conditionalFormatting>
  <conditionalFormatting sqref="O448">
    <cfRule type="cellIs" dxfId="4917" priority="123" operator="lessThan">
      <formula>0</formula>
    </cfRule>
  </conditionalFormatting>
  <conditionalFormatting sqref="O448">
    <cfRule type="cellIs" dxfId="4916" priority="122" operator="lessThan">
      <formula>0</formula>
    </cfRule>
  </conditionalFormatting>
  <conditionalFormatting sqref="O448">
    <cfRule type="cellIs" dxfId="4915" priority="121" operator="lessThan">
      <formula>0</formula>
    </cfRule>
  </conditionalFormatting>
  <conditionalFormatting sqref="O451">
    <cfRule type="cellIs" dxfId="4914" priority="120" operator="lessThan">
      <formula>0</formula>
    </cfRule>
  </conditionalFormatting>
  <conditionalFormatting sqref="O452">
    <cfRule type="cellIs" dxfId="4913" priority="119" operator="lessThan">
      <formula>0</formula>
    </cfRule>
  </conditionalFormatting>
  <conditionalFormatting sqref="O452">
    <cfRule type="cellIs" dxfId="4912" priority="118" operator="lessThan">
      <formula>0</formula>
    </cfRule>
  </conditionalFormatting>
  <conditionalFormatting sqref="O454">
    <cfRule type="cellIs" dxfId="4911" priority="117" operator="lessThan">
      <formula>0</formula>
    </cfRule>
  </conditionalFormatting>
  <conditionalFormatting sqref="O454">
    <cfRule type="cellIs" dxfId="4910" priority="116" operator="lessThan">
      <formula>0</formula>
    </cfRule>
  </conditionalFormatting>
  <conditionalFormatting sqref="O454">
    <cfRule type="cellIs" dxfId="4909" priority="115" operator="lessThan">
      <formula>0</formula>
    </cfRule>
  </conditionalFormatting>
  <conditionalFormatting sqref="O454">
    <cfRule type="cellIs" dxfId="4908" priority="114" operator="lessThan">
      <formula>0</formula>
    </cfRule>
  </conditionalFormatting>
  <conditionalFormatting sqref="O454">
    <cfRule type="cellIs" dxfId="4907" priority="113" operator="lessThan">
      <formula>0</formula>
    </cfRule>
  </conditionalFormatting>
  <conditionalFormatting sqref="O454">
    <cfRule type="cellIs" dxfId="4906" priority="112" operator="lessThan">
      <formula>0</formula>
    </cfRule>
  </conditionalFormatting>
  <conditionalFormatting sqref="O454">
    <cfRule type="cellIs" dxfId="4905" priority="111" operator="lessThan">
      <formula>0</formula>
    </cfRule>
  </conditionalFormatting>
  <conditionalFormatting sqref="O454">
    <cfRule type="cellIs" dxfId="4904" priority="110" operator="lessThan">
      <formula>0</formula>
    </cfRule>
  </conditionalFormatting>
  <conditionalFormatting sqref="O457">
    <cfRule type="cellIs" dxfId="4903" priority="109" operator="lessThan">
      <formula>0</formula>
    </cfRule>
  </conditionalFormatting>
  <conditionalFormatting sqref="O458">
    <cfRule type="cellIs" dxfId="4902" priority="108" operator="lessThan">
      <formula>0</formula>
    </cfRule>
  </conditionalFormatting>
  <conditionalFormatting sqref="O458">
    <cfRule type="cellIs" dxfId="4901" priority="107" operator="lessThan">
      <formula>0</formula>
    </cfRule>
  </conditionalFormatting>
  <conditionalFormatting sqref="O461:O464">
    <cfRule type="cellIs" dxfId="4900" priority="106" operator="lessThan">
      <formula>0</formula>
    </cfRule>
  </conditionalFormatting>
  <conditionalFormatting sqref="O461:O464">
    <cfRule type="expression" dxfId="4899" priority="104">
      <formula>O461/N461&gt;1</formula>
    </cfRule>
    <cfRule type="expression" dxfId="4898" priority="105">
      <formula>O461/N461&lt;1</formula>
    </cfRule>
  </conditionalFormatting>
  <conditionalFormatting sqref="O552 O560 O575 O589">
    <cfRule type="expression" dxfId="4897" priority="102">
      <formula>O552/#REF!&gt;1</formula>
    </cfRule>
    <cfRule type="expression" dxfId="4896" priority="103">
      <formula>O552/#REF!&lt;1</formula>
    </cfRule>
  </conditionalFormatting>
  <conditionalFormatting sqref="O512">
    <cfRule type="cellIs" dxfId="4895" priority="101" operator="lessThan">
      <formula>0</formula>
    </cfRule>
  </conditionalFormatting>
  <conditionalFormatting sqref="O512">
    <cfRule type="expression" dxfId="4894" priority="99">
      <formula>O512/N512&gt;1</formula>
    </cfRule>
    <cfRule type="expression" dxfId="4893" priority="100">
      <formula>O512/N512&lt;1</formula>
    </cfRule>
  </conditionalFormatting>
  <conditionalFormatting sqref="O596">
    <cfRule type="cellIs" dxfId="4892" priority="98" operator="lessThan">
      <formula>0</formula>
    </cfRule>
  </conditionalFormatting>
  <conditionalFormatting sqref="O600">
    <cfRule type="cellIs" dxfId="4891" priority="97" operator="lessThan">
      <formula>0</formula>
    </cfRule>
  </conditionalFormatting>
  <conditionalFormatting sqref="O600">
    <cfRule type="cellIs" dxfId="4890" priority="96" operator="lessThan">
      <formula>0</formula>
    </cfRule>
  </conditionalFormatting>
  <conditionalFormatting sqref="O707">
    <cfRule type="cellIs" dxfId="4889" priority="95" operator="lessThan">
      <formula>0</formula>
    </cfRule>
  </conditionalFormatting>
  <conditionalFormatting sqref="O646 O643 O640:O641 O632:O634">
    <cfRule type="expression" dxfId="4888" priority="82">
      <formula>O632/N632&gt;1</formula>
    </cfRule>
    <cfRule type="expression" dxfId="4887" priority="83">
      <formula>O632/N632&lt;1</formula>
    </cfRule>
  </conditionalFormatting>
  <conditionalFormatting sqref="O507:O510">
    <cfRule type="cellIs" dxfId="4886" priority="94" operator="lessThan">
      <formula>0</formula>
    </cfRule>
  </conditionalFormatting>
  <conditionalFormatting sqref="O507:O510">
    <cfRule type="expression" dxfId="4885" priority="92">
      <formula>O507/N507&gt;1</formula>
    </cfRule>
    <cfRule type="expression" dxfId="4884" priority="93">
      <formula>O507/N507&lt;1</formula>
    </cfRule>
  </conditionalFormatting>
  <conditionalFormatting sqref="O588 O574 O559 O551">
    <cfRule type="cellIs" dxfId="4883" priority="91" operator="lessThan">
      <formula>0</formula>
    </cfRule>
  </conditionalFormatting>
  <conditionalFormatting sqref="O584:O587 O570:O573 O555:O558 O547:O550">
    <cfRule type="cellIs" dxfId="4882" priority="90" operator="lessThan">
      <formula>0</formula>
    </cfRule>
  </conditionalFormatting>
  <conditionalFormatting sqref="O584:O587 O570:O573 O555:O558 O547:O550">
    <cfRule type="expression" dxfId="4881" priority="88">
      <formula>O547/N547&gt;1</formula>
    </cfRule>
    <cfRule type="expression" dxfId="4880" priority="89">
      <formula>O547/N547&lt;1</formula>
    </cfRule>
  </conditionalFormatting>
  <conditionalFormatting sqref="O588 O574 O559 O551">
    <cfRule type="cellIs" dxfId="4879" priority="87" operator="lessThan">
      <formula>0</formula>
    </cfRule>
  </conditionalFormatting>
  <conditionalFormatting sqref="O588 O574 O559 O551">
    <cfRule type="expression" dxfId="4878" priority="85">
      <formula>O551/N551&gt;1</formula>
    </cfRule>
    <cfRule type="expression" dxfId="4877" priority="86">
      <formula>O551/N551&lt;1</formula>
    </cfRule>
  </conditionalFormatting>
  <conditionalFormatting sqref="O646 O643 O640:O641 O632:O634">
    <cfRule type="cellIs" dxfId="4876" priority="84" operator="lessThan">
      <formula>0</formula>
    </cfRule>
  </conditionalFormatting>
  <conditionalFormatting sqref="O504">
    <cfRule type="expression" dxfId="4875" priority="282">
      <formula>O504/#REF!&gt;1</formula>
    </cfRule>
    <cfRule type="expression" dxfId="4874" priority="283">
      <formula>O504/#REF!&lt;1</formula>
    </cfRule>
  </conditionalFormatting>
  <conditionalFormatting sqref="O465">
    <cfRule type="cellIs" dxfId="4873" priority="81" operator="lessThan">
      <formula>0</formula>
    </cfRule>
  </conditionalFormatting>
  <conditionalFormatting sqref="O465">
    <cfRule type="expression" dxfId="4872" priority="79">
      <formula>O465/N465&gt;1</formula>
    </cfRule>
    <cfRule type="expression" dxfId="4871" priority="80">
      <formula>O465/N465&lt;1</formula>
    </cfRule>
  </conditionalFormatting>
  <conditionalFormatting sqref="O511">
    <cfRule type="cellIs" dxfId="4870" priority="78" operator="lessThan">
      <formula>0</formula>
    </cfRule>
  </conditionalFormatting>
  <conditionalFormatting sqref="O511">
    <cfRule type="expression" dxfId="4869" priority="76">
      <formula>O511/N511&gt;1</formula>
    </cfRule>
    <cfRule type="expression" dxfId="4868" priority="77">
      <formula>O511/N511&lt;1</formula>
    </cfRule>
  </conditionalFormatting>
  <conditionalFormatting sqref="O568">
    <cfRule type="cellIs" dxfId="4867" priority="66" operator="lessThan">
      <formula>0</formula>
    </cfRule>
  </conditionalFormatting>
  <conditionalFormatting sqref="O603">
    <cfRule type="expression" dxfId="4866" priority="38">
      <formula>O603/N603&gt;1</formula>
    </cfRule>
    <cfRule type="expression" dxfId="4865" priority="39">
      <formula>O603/N603&lt;1</formula>
    </cfRule>
  </conditionalFormatting>
  <conditionalFormatting sqref="O552">
    <cfRule type="cellIs" dxfId="4864" priority="63" operator="lessThan">
      <formula>0</formula>
    </cfRule>
  </conditionalFormatting>
  <conditionalFormatting sqref="O552">
    <cfRule type="expression" dxfId="4863" priority="61">
      <formula>O552/N552&gt;1</formula>
    </cfRule>
    <cfRule type="expression" dxfId="4862" priority="62">
      <formula>O552/N552&lt;1</formula>
    </cfRule>
  </conditionalFormatting>
  <conditionalFormatting sqref="O560">
    <cfRule type="cellIs" dxfId="4861" priority="60" operator="lessThan">
      <formula>0</formula>
    </cfRule>
  </conditionalFormatting>
  <conditionalFormatting sqref="O560">
    <cfRule type="expression" dxfId="4860" priority="58">
      <formula>O560/N560&gt;1</formula>
    </cfRule>
    <cfRule type="expression" dxfId="4859" priority="59">
      <formula>O560/N560&lt;1</formula>
    </cfRule>
  </conditionalFormatting>
  <conditionalFormatting sqref="O575">
    <cfRule type="cellIs" dxfId="4858" priority="57" operator="lessThan">
      <formula>0</formula>
    </cfRule>
  </conditionalFormatting>
  <conditionalFormatting sqref="O575">
    <cfRule type="expression" dxfId="4857" priority="55">
      <formula>O575/N575&gt;1</formula>
    </cfRule>
    <cfRule type="expression" dxfId="4856" priority="56">
      <formula>O575/N575&lt;1</formula>
    </cfRule>
  </conditionalFormatting>
  <conditionalFormatting sqref="O589">
    <cfRule type="cellIs" dxfId="4855" priority="54" operator="lessThan">
      <formula>0</formula>
    </cfRule>
  </conditionalFormatting>
  <conditionalFormatting sqref="O589">
    <cfRule type="expression" dxfId="4854" priority="52">
      <formula>O589/N589&gt;1</formula>
    </cfRule>
    <cfRule type="expression" dxfId="4853" priority="53">
      <formula>O589/N589&lt;1</formula>
    </cfRule>
  </conditionalFormatting>
  <conditionalFormatting sqref="O521">
    <cfRule type="cellIs" dxfId="4852" priority="75" operator="lessThan">
      <formula>0</formula>
    </cfRule>
  </conditionalFormatting>
  <conditionalFormatting sqref="O521">
    <cfRule type="expression" dxfId="4851" priority="73">
      <formula>O521/N521&gt;1</formula>
    </cfRule>
    <cfRule type="expression" dxfId="4850" priority="74">
      <formula>O521/N521&lt;1</formula>
    </cfRule>
  </conditionalFormatting>
  <conditionalFormatting sqref="O529">
    <cfRule type="cellIs" dxfId="4849" priority="72" operator="lessThan">
      <formula>0</formula>
    </cfRule>
  </conditionalFormatting>
  <conditionalFormatting sqref="O529">
    <cfRule type="expression" dxfId="4848" priority="70">
      <formula>O529/N529&gt;1</formula>
    </cfRule>
    <cfRule type="expression" dxfId="4847" priority="71">
      <formula>O529/N529&lt;1</formula>
    </cfRule>
  </conditionalFormatting>
  <conditionalFormatting sqref="O582">
    <cfRule type="expression" dxfId="4846" priority="49">
      <formula>O582/N582&gt;1</formula>
    </cfRule>
    <cfRule type="expression" dxfId="4845" priority="50">
      <formula>O582/N582&lt;1</formula>
    </cfRule>
  </conditionalFormatting>
  <conditionalFormatting sqref="O537">
    <cfRule type="cellIs" dxfId="4844" priority="69" operator="lessThan">
      <formula>0</formula>
    </cfRule>
  </conditionalFormatting>
  <conditionalFormatting sqref="O537">
    <cfRule type="expression" dxfId="4843" priority="67">
      <formula>O537/N537&gt;1</formula>
    </cfRule>
    <cfRule type="expression" dxfId="4842" priority="68">
      <formula>O537/N537&lt;1</formula>
    </cfRule>
  </conditionalFormatting>
  <conditionalFormatting sqref="O636:O637">
    <cfRule type="cellIs" dxfId="4841" priority="48" operator="lessThan">
      <formula>0</formula>
    </cfRule>
  </conditionalFormatting>
  <conditionalFormatting sqref="O568">
    <cfRule type="expression" dxfId="4840" priority="64">
      <formula>O568/N568&gt;1</formula>
    </cfRule>
    <cfRule type="expression" dxfId="4839" priority="65">
      <formula>O568/N568&lt;1</formula>
    </cfRule>
  </conditionalFormatting>
  <conditionalFormatting sqref="O597">
    <cfRule type="cellIs" dxfId="4838" priority="45" operator="lessThan">
      <formula>0</formula>
    </cfRule>
  </conditionalFormatting>
  <conditionalFormatting sqref="O608">
    <cfRule type="expression" dxfId="4837" priority="33">
      <formula>O608/N608&gt;1</formula>
    </cfRule>
    <cfRule type="expression" dxfId="4836" priority="34">
      <formula>O608/N608&lt;1</formula>
    </cfRule>
  </conditionalFormatting>
  <conditionalFormatting sqref="O582">
    <cfRule type="cellIs" dxfId="4835" priority="51" operator="lessThan">
      <formula>0</formula>
    </cfRule>
  </conditionalFormatting>
  <conditionalFormatting sqref="O636:O637">
    <cfRule type="expression" dxfId="4834" priority="46">
      <formula>O636/N636&gt;1</formula>
    </cfRule>
    <cfRule type="expression" dxfId="4833" priority="47">
      <formula>O636/N636&lt;1</formula>
    </cfRule>
  </conditionalFormatting>
  <conditionalFormatting sqref="O597">
    <cfRule type="expression" dxfId="4832" priority="43">
      <formula>O597/N597&gt;1</formula>
    </cfRule>
    <cfRule type="expression" dxfId="4831" priority="44">
      <formula>O597/N597&lt;1</formula>
    </cfRule>
  </conditionalFormatting>
  <conditionalFormatting sqref="O673:O676">
    <cfRule type="cellIs" dxfId="4830" priority="32" operator="lessThan">
      <formula>0</formula>
    </cfRule>
  </conditionalFormatting>
  <conditionalFormatting sqref="O675">
    <cfRule type="cellIs" dxfId="4829" priority="31" operator="lessThan">
      <formula>0</formula>
    </cfRule>
  </conditionalFormatting>
  <conditionalFormatting sqref="O677:O680">
    <cfRule type="cellIs" dxfId="4828" priority="30" operator="lessThan">
      <formula>0</formula>
    </cfRule>
  </conditionalFormatting>
  <conditionalFormatting sqref="O679">
    <cfRule type="cellIs" dxfId="4827" priority="29" operator="lessThan">
      <formula>0</formula>
    </cfRule>
  </conditionalFormatting>
  <conditionalFormatting sqref="O681:O684">
    <cfRule type="cellIs" dxfId="4826" priority="28" operator="lessThan">
      <formula>0</formula>
    </cfRule>
  </conditionalFormatting>
  <conditionalFormatting sqref="O683">
    <cfRule type="cellIs" dxfId="4825" priority="27" operator="lessThan">
      <formula>0</formula>
    </cfRule>
  </conditionalFormatting>
  <conditionalFormatting sqref="O685:O688">
    <cfRule type="cellIs" dxfId="4824" priority="26" operator="lessThan">
      <formula>0</formula>
    </cfRule>
  </conditionalFormatting>
  <conditionalFormatting sqref="O687">
    <cfRule type="cellIs" dxfId="4823" priority="25" operator="lessThan">
      <formula>0</formula>
    </cfRule>
  </conditionalFormatting>
  <conditionalFormatting sqref="O689:O692">
    <cfRule type="cellIs" dxfId="4822" priority="24" operator="lessThan">
      <formula>0</formula>
    </cfRule>
  </conditionalFormatting>
  <conditionalFormatting sqref="O691">
    <cfRule type="cellIs" dxfId="4821" priority="23" operator="lessThan">
      <formula>0</formula>
    </cfRule>
  </conditionalFormatting>
  <conditionalFormatting sqref="O693:O696">
    <cfRule type="cellIs" dxfId="4820" priority="22" operator="lessThan">
      <formula>0</formula>
    </cfRule>
  </conditionalFormatting>
  <conditionalFormatting sqref="O695">
    <cfRule type="cellIs" dxfId="4819" priority="21" operator="lessThan">
      <formula>0</formula>
    </cfRule>
  </conditionalFormatting>
  <conditionalFormatting sqref="O697:O700">
    <cfRule type="cellIs" dxfId="4818" priority="20" operator="lessThan">
      <formula>0</formula>
    </cfRule>
  </conditionalFormatting>
  <conditionalFormatting sqref="O699">
    <cfRule type="cellIs" dxfId="4817" priority="19" operator="lessThan">
      <formula>0</formula>
    </cfRule>
  </conditionalFormatting>
  <conditionalFormatting sqref="O701:O704">
    <cfRule type="cellIs" dxfId="4816" priority="18" operator="lessThan">
      <formula>0</formula>
    </cfRule>
  </conditionalFormatting>
  <conditionalFormatting sqref="O703">
    <cfRule type="cellIs" dxfId="4815" priority="17" operator="lessThan">
      <formula>0</formula>
    </cfRule>
  </conditionalFormatting>
  <conditionalFormatting sqref="O709:O712">
    <cfRule type="cellIs" dxfId="4814" priority="16" operator="lessThan">
      <formula>0</formula>
    </cfRule>
  </conditionalFormatting>
  <conditionalFormatting sqref="O711">
    <cfRule type="cellIs" dxfId="4813" priority="15" operator="lessThan">
      <formula>0</formula>
    </cfRule>
  </conditionalFormatting>
  <conditionalFormatting sqref="O713:O716">
    <cfRule type="cellIs" dxfId="4812" priority="14" operator="lessThan">
      <formula>0</formula>
    </cfRule>
  </conditionalFormatting>
  <conditionalFormatting sqref="O715">
    <cfRule type="cellIs" dxfId="4811" priority="13" operator="lessThan">
      <formula>0</formula>
    </cfRule>
  </conditionalFormatting>
  <conditionalFormatting sqref="O466">
    <cfRule type="cellIs" dxfId="4810" priority="12" operator="lessThan">
      <formula>0</formula>
    </cfRule>
  </conditionalFormatting>
  <conditionalFormatting sqref="O505">
    <cfRule type="cellIs" dxfId="4809" priority="11" operator="lessThan">
      <formula>0</formula>
    </cfRule>
  </conditionalFormatting>
  <conditionalFormatting sqref="O513">
    <cfRule type="cellIs" dxfId="4808" priority="10" operator="lessThan">
      <formula>0</formula>
    </cfRule>
  </conditionalFormatting>
  <conditionalFormatting sqref="O522">
    <cfRule type="cellIs" dxfId="4807" priority="9" operator="lessThan">
      <formula>0</formula>
    </cfRule>
  </conditionalFormatting>
  <conditionalFormatting sqref="O530">
    <cfRule type="cellIs" dxfId="4806" priority="8" operator="lessThan">
      <formula>0</formula>
    </cfRule>
  </conditionalFormatting>
  <conditionalFormatting sqref="O538">
    <cfRule type="cellIs" dxfId="4805" priority="7" operator="lessThan">
      <formula>0</formula>
    </cfRule>
  </conditionalFormatting>
  <conditionalFormatting sqref="O553">
    <cfRule type="cellIs" dxfId="4804" priority="6" operator="lessThan">
      <formula>0</formula>
    </cfRule>
  </conditionalFormatting>
  <conditionalFormatting sqref="O561">
    <cfRule type="cellIs" dxfId="4803" priority="5" operator="lessThan">
      <formula>0</formula>
    </cfRule>
  </conditionalFormatting>
  <conditionalFormatting sqref="O590">
    <cfRule type="cellIs" dxfId="4802" priority="4" operator="lessThan">
      <formula>0</formula>
    </cfRule>
  </conditionalFormatting>
  <conditionalFormatting sqref="B492:N496">
    <cfRule type="cellIs" dxfId="4801" priority="286" operator="lessThan">
      <formula>0</formula>
    </cfRule>
  </conditionalFormatting>
  <conditionalFormatting sqref="B492:N496">
    <cfRule type="expression" dxfId="4800" priority="284">
      <formula>B492/A492&gt;1</formula>
    </cfRule>
    <cfRule type="expression" dxfId="4799" priority="285">
      <formula>B492/A492&lt;1</formula>
    </cfRule>
  </conditionalFormatting>
  <conditionalFormatting sqref="O492:O496">
    <cfRule type="cellIs" dxfId="4798" priority="3" operator="lessThan">
      <formula>0</formula>
    </cfRule>
  </conditionalFormatting>
  <conditionalFormatting sqref="O492:O496">
    <cfRule type="expression" dxfId="4797" priority="1">
      <formula>O492/N492&gt;1</formula>
    </cfRule>
    <cfRule type="expression" dxfId="4796" priority="2">
      <formula>O492/N492&lt;1</formula>
    </cfRule>
  </conditionalFormatting>
  <pageMargins left="0.7" right="0.7" top="0.75" bottom="0.75" header="0.3" footer="0.3"/>
  <pageSetup paperSize="9" orientation="portrait" horizontalDpi="0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DN716"/>
  <sheetViews>
    <sheetView topLeftCell="A390" zoomScale="70" zoomScaleNormal="70" workbookViewId="0">
      <selection activeCell="B350" sqref="B350:N350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3" width="10.125" style="90" customWidth="1"/>
    <col min="64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s="193" t="s">
        <v>34</v>
      </c>
      <c r="B2" s="193" t="s">
        <v>1276</v>
      </c>
      <c r="C2" s="193" t="s">
        <v>1277</v>
      </c>
      <c r="D2" s="193" t="s">
        <v>864</v>
      </c>
      <c r="E2" s="193" t="s">
        <v>865</v>
      </c>
      <c r="F2" s="193" t="s">
        <v>866</v>
      </c>
      <c r="G2" s="193" t="s">
        <v>27</v>
      </c>
      <c r="H2" s="193" t="s">
        <v>26</v>
      </c>
      <c r="I2" s="193" t="s">
        <v>25</v>
      </c>
      <c r="J2" s="193" t="s">
        <v>24</v>
      </c>
      <c r="K2" s="193" t="s">
        <v>23</v>
      </c>
      <c r="L2" s="193" t="s">
        <v>22</v>
      </c>
      <c r="M2" s="193" t="s">
        <v>21</v>
      </c>
      <c r="N2" s="193" t="s">
        <v>20</v>
      </c>
      <c r="O2" s="193" t="s">
        <v>19</v>
      </c>
      <c r="P2" s="193" t="s">
        <v>18</v>
      </c>
      <c r="Q2" s="193" t="s">
        <v>17</v>
      </c>
      <c r="R2" s="193" t="s">
        <v>16</v>
      </c>
      <c r="S2" s="193" t="s">
        <v>15</v>
      </c>
      <c r="T2" s="193" t="s">
        <v>14</v>
      </c>
      <c r="U2" s="193" t="s">
        <v>13</v>
      </c>
      <c r="V2" s="193" t="s">
        <v>12</v>
      </c>
      <c r="W2" s="193" t="s">
        <v>11</v>
      </c>
      <c r="X2" s="193" t="s">
        <v>10</v>
      </c>
      <c r="Y2" s="193" t="s">
        <v>9</v>
      </c>
      <c r="Z2" s="193" t="s">
        <v>8</v>
      </c>
      <c r="AA2" s="193" t="s">
        <v>7</v>
      </c>
      <c r="AB2" s="193" t="s">
        <v>6</v>
      </c>
      <c r="AC2" s="193" t="s">
        <v>5</v>
      </c>
      <c r="AD2" s="193" t="s">
        <v>4</v>
      </c>
      <c r="AE2" s="193" t="s">
        <v>3</v>
      </c>
      <c r="AF2" s="193" t="s">
        <v>2</v>
      </c>
      <c r="AG2" s="193" t="s">
        <v>1</v>
      </c>
      <c r="AH2" s="193" t="s">
        <v>857</v>
      </c>
      <c r="AI2" s="193" t="s">
        <v>856</v>
      </c>
      <c r="AJ2" s="193" t="s">
        <v>855</v>
      </c>
      <c r="AK2" s="193" t="s">
        <v>854</v>
      </c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x14ac:dyDescent="0.3">
      <c r="A3" s="193" t="s">
        <v>1071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x14ac:dyDescent="0.3">
      <c r="A4" s="193" t="s">
        <v>1208</v>
      </c>
      <c r="B4" s="193">
        <v>581467.38</v>
      </c>
      <c r="C4" s="193">
        <v>-137627</v>
      </c>
      <c r="D4" s="193">
        <v>-146512.98000000001</v>
      </c>
      <c r="E4" s="193">
        <v>1550584.07</v>
      </c>
      <c r="F4" s="193">
        <v>1315749.47</v>
      </c>
      <c r="G4" s="193">
        <v>826060</v>
      </c>
      <c r="H4" s="193">
        <v>388004.67</v>
      </c>
      <c r="I4" s="193">
        <v>1558369.83</v>
      </c>
      <c r="J4" s="193">
        <v>1185168</v>
      </c>
      <c r="K4" s="193">
        <v>730325</v>
      </c>
      <c r="L4" s="193">
        <v>368693</v>
      </c>
      <c r="M4" s="193">
        <v>1170105.3799999999</v>
      </c>
      <c r="N4" s="193">
        <v>773796</v>
      </c>
      <c r="O4" s="193">
        <v>535804</v>
      </c>
      <c r="P4" s="193">
        <v>228128</v>
      </c>
      <c r="Q4" s="193">
        <v>978099.98</v>
      </c>
      <c r="R4" s="193">
        <v>814872</v>
      </c>
      <c r="S4" s="193">
        <v>649899</v>
      </c>
      <c r="T4" s="193">
        <v>390562</v>
      </c>
      <c r="U4" s="193">
        <v>1144567.7</v>
      </c>
      <c r="V4" s="193">
        <v>890099</v>
      </c>
      <c r="W4" s="193">
        <v>604544</v>
      </c>
      <c r="X4" s="193">
        <v>300295</v>
      </c>
      <c r="Y4" s="193">
        <v>1055273.29</v>
      </c>
      <c r="Z4" s="193">
        <v>1022111</v>
      </c>
      <c r="AA4" s="193">
        <v>648733</v>
      </c>
      <c r="AB4" s="193">
        <v>320882</v>
      </c>
      <c r="AC4" s="193">
        <v>1418622.89</v>
      </c>
      <c r="AD4" s="193">
        <v>1189282</v>
      </c>
      <c r="AE4" s="193">
        <v>793893</v>
      </c>
      <c r="AF4" s="193">
        <v>384744</v>
      </c>
      <c r="AG4" s="193">
        <v>1186826.1299999999</v>
      </c>
      <c r="AH4" s="193">
        <v>892704.35</v>
      </c>
      <c r="AI4" s="193">
        <v>546897</v>
      </c>
      <c r="AJ4" s="193">
        <v>213286</v>
      </c>
      <c r="AK4" s="193">
        <v>426607.61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 x14ac:dyDescent="0.3">
      <c r="A5" s="193" t="s">
        <v>1073</v>
      </c>
      <c r="B5" s="193">
        <v>337966.39</v>
      </c>
      <c r="C5" s="193">
        <v>219229</v>
      </c>
      <c r="D5" s="193">
        <v>106810.9</v>
      </c>
      <c r="E5" s="193">
        <v>619263.96</v>
      </c>
      <c r="F5" s="193">
        <v>509162.44</v>
      </c>
      <c r="G5" s="193">
        <v>336945</v>
      </c>
      <c r="H5" s="193">
        <v>168092.65</v>
      </c>
      <c r="I5" s="193">
        <v>485692</v>
      </c>
      <c r="J5" s="193">
        <v>366254</v>
      </c>
      <c r="K5" s="193">
        <v>243496</v>
      </c>
      <c r="L5" s="193">
        <v>123004</v>
      </c>
      <c r="M5" s="193">
        <v>433638.77</v>
      </c>
      <c r="N5" s="193">
        <v>323393</v>
      </c>
      <c r="O5" s="193">
        <v>212088</v>
      </c>
      <c r="P5" s="193">
        <v>101139</v>
      </c>
      <c r="Q5" s="193">
        <v>346664.56</v>
      </c>
      <c r="R5" s="193">
        <v>205218</v>
      </c>
      <c r="S5" s="193">
        <v>123641</v>
      </c>
      <c r="T5" s="193">
        <v>55271</v>
      </c>
      <c r="U5" s="193">
        <v>180136.09</v>
      </c>
      <c r="V5" s="193">
        <v>129107</v>
      </c>
      <c r="W5" s="193">
        <v>81547</v>
      </c>
      <c r="X5" s="193">
        <v>38823</v>
      </c>
      <c r="Y5" s="193">
        <v>160301.07</v>
      </c>
      <c r="Z5" s="193">
        <v>117544</v>
      </c>
      <c r="AA5" s="193">
        <v>72292</v>
      </c>
      <c r="AB5" s="193">
        <v>33688</v>
      </c>
      <c r="AC5" s="193">
        <v>90389.28</v>
      </c>
      <c r="AD5" s="193">
        <v>60150</v>
      </c>
      <c r="AE5" s="193">
        <v>39388</v>
      </c>
      <c r="AF5" s="193">
        <v>21828</v>
      </c>
      <c r="AG5" s="193">
        <v>99717.4</v>
      </c>
      <c r="AH5" s="193">
        <v>78997.09</v>
      </c>
      <c r="AI5" s="193">
        <v>50886</v>
      </c>
      <c r="AJ5" s="193">
        <v>24497</v>
      </c>
      <c r="AK5" s="193">
        <v>98838.26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x14ac:dyDescent="0.3">
      <c r="A6" s="193" t="s">
        <v>1074</v>
      </c>
      <c r="B6" s="193">
        <v>282896.58</v>
      </c>
      <c r="C6" s="193">
        <v>182502</v>
      </c>
      <c r="D6" s="193">
        <v>88927.6</v>
      </c>
      <c r="E6" s="193">
        <v>411048.82</v>
      </c>
      <c r="F6" s="193">
        <v>329143.07</v>
      </c>
      <c r="G6" s="193">
        <v>215534</v>
      </c>
      <c r="H6" s="193">
        <v>104713.66</v>
      </c>
      <c r="I6" s="193">
        <v>365298.48</v>
      </c>
      <c r="J6" s="193">
        <v>274802</v>
      </c>
      <c r="K6" s="193">
        <v>179832</v>
      </c>
      <c r="L6" s="193">
        <v>87374</v>
      </c>
      <c r="M6" s="193">
        <v>326248.8</v>
      </c>
      <c r="N6" s="193">
        <v>242173</v>
      </c>
      <c r="O6" s="193">
        <v>157652</v>
      </c>
      <c r="P6" s="193">
        <v>73908</v>
      </c>
      <c r="Q6" s="193">
        <v>246580.09</v>
      </c>
      <c r="R6" s="193">
        <v>163733</v>
      </c>
      <c r="S6" s="193">
        <v>103555</v>
      </c>
      <c r="T6" s="193">
        <v>48983</v>
      </c>
      <c r="U6" s="193">
        <v>170085.45</v>
      </c>
      <c r="V6" s="193">
        <v>121784</v>
      </c>
      <c r="W6" s="193">
        <v>76980</v>
      </c>
      <c r="X6" s="193">
        <v>37035</v>
      </c>
      <c r="Y6" s="193">
        <v>153110.85</v>
      </c>
      <c r="Z6" s="193">
        <v>112148</v>
      </c>
      <c r="AA6" s="193">
        <v>68731</v>
      </c>
      <c r="AB6" s="193">
        <v>31962</v>
      </c>
      <c r="AC6" s="193">
        <v>85576.8</v>
      </c>
      <c r="AD6" s="193">
        <v>56690</v>
      </c>
      <c r="AE6" s="193">
        <v>36866</v>
      </c>
      <c r="AF6" s="193">
        <v>20407</v>
      </c>
      <c r="AG6" s="193">
        <v>95040.62</v>
      </c>
      <c r="AH6" s="193">
        <v>75689.88</v>
      </c>
      <c r="AI6" s="193">
        <v>48796</v>
      </c>
      <c r="AJ6" s="193">
        <v>23516</v>
      </c>
      <c r="AK6" s="193">
        <v>95187.06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x14ac:dyDescent="0.3">
      <c r="A7" s="193" t="s">
        <v>1075</v>
      </c>
      <c r="B7" s="193">
        <v>55069.81</v>
      </c>
      <c r="C7" s="193">
        <v>36727</v>
      </c>
      <c r="D7" s="193">
        <v>17883.3</v>
      </c>
      <c r="E7" s="193">
        <v>208215.14</v>
      </c>
      <c r="F7" s="193">
        <v>180019.37</v>
      </c>
      <c r="G7" s="193">
        <v>121411</v>
      </c>
      <c r="H7" s="193">
        <v>63378.99</v>
      </c>
      <c r="I7" s="193">
        <v>120393.52</v>
      </c>
      <c r="J7" s="193">
        <v>91452</v>
      </c>
      <c r="K7" s="193">
        <v>63664</v>
      </c>
      <c r="L7" s="193">
        <v>35630</v>
      </c>
      <c r="M7" s="193">
        <v>107389.97</v>
      </c>
      <c r="N7" s="193">
        <v>81220</v>
      </c>
      <c r="O7" s="193">
        <v>54436</v>
      </c>
      <c r="P7" s="193">
        <v>27231</v>
      </c>
      <c r="Q7" s="193">
        <v>100084.47</v>
      </c>
      <c r="R7" s="193">
        <v>41485</v>
      </c>
      <c r="S7" s="193">
        <v>20086</v>
      </c>
      <c r="T7" s="193">
        <v>6288</v>
      </c>
      <c r="U7" s="193">
        <v>10050.64</v>
      </c>
      <c r="V7" s="193">
        <v>7323</v>
      </c>
      <c r="W7" s="193">
        <v>4567</v>
      </c>
      <c r="X7" s="193">
        <v>1788</v>
      </c>
      <c r="Y7" s="193">
        <v>7190.22</v>
      </c>
      <c r="Z7" s="193">
        <v>5396</v>
      </c>
      <c r="AA7" s="193">
        <v>3561</v>
      </c>
      <c r="AB7" s="193">
        <v>1726</v>
      </c>
      <c r="AC7" s="193">
        <v>4812.4799999999996</v>
      </c>
      <c r="AD7" s="193">
        <v>3460</v>
      </c>
      <c r="AE7" s="193">
        <v>2522</v>
      </c>
      <c r="AF7" s="193">
        <v>1421</v>
      </c>
      <c r="AG7" s="193">
        <v>4676.78</v>
      </c>
      <c r="AH7" s="193">
        <v>3307.21</v>
      </c>
      <c r="AI7" s="193">
        <v>2090</v>
      </c>
      <c r="AJ7" s="193">
        <v>981</v>
      </c>
      <c r="AK7" s="193">
        <v>3651.2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x14ac:dyDescent="0.3">
      <c r="A8" s="193" t="s">
        <v>1076</v>
      </c>
      <c r="B8" s="193">
        <v>-22020.29</v>
      </c>
      <c r="C8" s="193">
        <v>0</v>
      </c>
      <c r="D8" s="193">
        <v>244.12</v>
      </c>
      <c r="E8" s="193">
        <v>210823.14</v>
      </c>
      <c r="F8" s="193">
        <v>187.11</v>
      </c>
      <c r="G8" s="193">
        <v>401</v>
      </c>
      <c r="H8" s="193">
        <v>0</v>
      </c>
      <c r="I8" s="193">
        <v>1855.61</v>
      </c>
      <c r="J8" s="193">
        <v>-2650</v>
      </c>
      <c r="K8" s="193">
        <v>-4499</v>
      </c>
      <c r="L8" s="193">
        <v>-225</v>
      </c>
      <c r="M8" s="193">
        <v>11284.96</v>
      </c>
      <c r="N8" s="193">
        <v>2329</v>
      </c>
      <c r="O8" s="193">
        <v>1983</v>
      </c>
      <c r="P8" s="193">
        <v>-1173</v>
      </c>
      <c r="Q8" s="193">
        <v>944.02</v>
      </c>
      <c r="R8" s="193">
        <v>-399</v>
      </c>
      <c r="S8" s="193">
        <v>1029</v>
      </c>
      <c r="T8" s="193">
        <v>1187</v>
      </c>
      <c r="U8" s="193">
        <v>0</v>
      </c>
      <c r="V8" s="193">
        <v>0</v>
      </c>
      <c r="W8" s="193">
        <v>0</v>
      </c>
      <c r="X8" s="193">
        <v>0</v>
      </c>
      <c r="Y8" s="193">
        <v>-2779.25</v>
      </c>
      <c r="Z8" s="193">
        <v>-2779</v>
      </c>
      <c r="AA8" s="193">
        <v>-2567</v>
      </c>
      <c r="AB8" s="193">
        <v>747</v>
      </c>
      <c r="AC8" s="193">
        <v>2538.35</v>
      </c>
      <c r="AD8" s="193">
        <v>-175</v>
      </c>
      <c r="AE8" s="193">
        <v>-175</v>
      </c>
      <c r="AF8" s="193">
        <v>-175</v>
      </c>
      <c r="AG8" s="193">
        <v>200.22</v>
      </c>
      <c r="AH8" s="193">
        <v>-64.2</v>
      </c>
      <c r="AI8" s="193">
        <v>0</v>
      </c>
      <c r="AJ8" s="193">
        <v>0</v>
      </c>
      <c r="AK8" s="193">
        <v>9392.77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x14ac:dyDescent="0.3">
      <c r="A9" s="193" t="s">
        <v>1078</v>
      </c>
      <c r="B9" s="193">
        <v>-466990.49</v>
      </c>
      <c r="C9" s="193">
        <v>74869</v>
      </c>
      <c r="D9" s="193">
        <v>21766.95</v>
      </c>
      <c r="E9" s="193">
        <v>-43905.79</v>
      </c>
      <c r="F9" s="193">
        <v>-49552.63</v>
      </c>
      <c r="G9" s="193">
        <v>-17011</v>
      </c>
      <c r="H9" s="193">
        <v>0</v>
      </c>
      <c r="I9" s="193">
        <v>20697.650000000001</v>
      </c>
      <c r="J9" s="193">
        <v>-2717</v>
      </c>
      <c r="K9" s="193">
        <v>14998</v>
      </c>
      <c r="L9" s="193">
        <v>30159</v>
      </c>
      <c r="M9" s="193">
        <v>69949.820000000007</v>
      </c>
      <c r="N9" s="193">
        <v>70323</v>
      </c>
      <c r="O9" s="193">
        <v>15745</v>
      </c>
      <c r="P9" s="193">
        <v>8367</v>
      </c>
      <c r="Q9" s="193">
        <v>15851.82</v>
      </c>
      <c r="R9" s="193">
        <v>-3923</v>
      </c>
      <c r="S9" s="193">
        <v>-5274</v>
      </c>
      <c r="T9" s="193">
        <v>-3659</v>
      </c>
      <c r="U9" s="193">
        <v>-30375.17</v>
      </c>
      <c r="V9" s="193">
        <v>-20552</v>
      </c>
      <c r="W9" s="193">
        <v>-9996</v>
      </c>
      <c r="X9" s="193">
        <v>1224</v>
      </c>
      <c r="Y9" s="193">
        <v>-14586.28</v>
      </c>
      <c r="Z9" s="193">
        <v>-10633</v>
      </c>
      <c r="AA9" s="193">
        <v>-6204</v>
      </c>
      <c r="AB9" s="193">
        <v>-1461</v>
      </c>
      <c r="AC9" s="193">
        <v>812.3</v>
      </c>
      <c r="AD9" s="193">
        <v>0</v>
      </c>
      <c r="AE9" s="193">
        <v>0</v>
      </c>
      <c r="AF9" s="193">
        <v>0</v>
      </c>
      <c r="AG9" s="193">
        <v>0</v>
      </c>
      <c r="AH9" s="193">
        <v>0</v>
      </c>
      <c r="AI9" s="193">
        <v>0</v>
      </c>
      <c r="AJ9" s="193">
        <v>0</v>
      </c>
      <c r="AK9" s="193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x14ac:dyDescent="0.3">
      <c r="A10" s="193" t="s">
        <v>1079</v>
      </c>
      <c r="B10" s="193">
        <v>0</v>
      </c>
      <c r="C10" s="193">
        <v>269</v>
      </c>
      <c r="D10" s="193">
        <v>0</v>
      </c>
      <c r="E10" s="193">
        <v>0</v>
      </c>
      <c r="F10" s="193">
        <v>0</v>
      </c>
      <c r="G10" s="193">
        <v>0</v>
      </c>
      <c r="H10" s="193">
        <v>0</v>
      </c>
      <c r="I10" s="193">
        <v>0</v>
      </c>
      <c r="J10" s="193">
        <v>0</v>
      </c>
      <c r="K10" s="193">
        <v>0</v>
      </c>
      <c r="L10" s="193">
        <v>0</v>
      </c>
      <c r="M10" s="193">
        <v>0</v>
      </c>
      <c r="N10" s="193">
        <v>0</v>
      </c>
      <c r="O10" s="193">
        <v>0</v>
      </c>
      <c r="P10" s="193">
        <v>0</v>
      </c>
      <c r="Q10" s="193">
        <v>0</v>
      </c>
      <c r="R10" s="193">
        <v>0</v>
      </c>
      <c r="S10" s="193">
        <v>0</v>
      </c>
      <c r="T10" s="193">
        <v>0</v>
      </c>
      <c r="U10" s="193">
        <v>0</v>
      </c>
      <c r="V10" s="193">
        <v>0</v>
      </c>
      <c r="W10" s="193">
        <v>0</v>
      </c>
      <c r="X10" s="193">
        <v>0</v>
      </c>
      <c r="Y10" s="193">
        <v>0</v>
      </c>
      <c r="Z10" s="193">
        <v>0</v>
      </c>
      <c r="AA10" s="193">
        <v>0</v>
      </c>
      <c r="AB10" s="193">
        <v>0</v>
      </c>
      <c r="AC10" s="193">
        <v>0</v>
      </c>
      <c r="AD10" s="193">
        <v>0</v>
      </c>
      <c r="AE10" s="193">
        <v>0</v>
      </c>
      <c r="AF10" s="193">
        <v>0</v>
      </c>
      <c r="AG10" s="193">
        <v>0</v>
      </c>
      <c r="AH10" s="193">
        <v>0</v>
      </c>
      <c r="AI10" s="193">
        <v>0</v>
      </c>
      <c r="AJ10" s="193">
        <v>0</v>
      </c>
      <c r="AK10" s="193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x14ac:dyDescent="0.3">
      <c r="A11" s="193" t="s">
        <v>1080</v>
      </c>
      <c r="B11" s="193">
        <v>-10840.19</v>
      </c>
      <c r="C11" s="193">
        <v>0</v>
      </c>
      <c r="D11" s="193">
        <v>0</v>
      </c>
      <c r="E11" s="193">
        <v>0</v>
      </c>
      <c r="F11" s="193">
        <v>0</v>
      </c>
      <c r="G11" s="193">
        <v>0</v>
      </c>
      <c r="H11" s="193">
        <v>6788.42</v>
      </c>
      <c r="I11" s="193">
        <v>0</v>
      </c>
      <c r="J11" s="193">
        <v>0</v>
      </c>
      <c r="K11" s="193">
        <v>0</v>
      </c>
      <c r="L11" s="193">
        <v>0</v>
      </c>
      <c r="M11" s="193">
        <v>-63459.79</v>
      </c>
      <c r="N11" s="193">
        <v>0</v>
      </c>
      <c r="O11" s="193">
        <v>0</v>
      </c>
      <c r="P11" s="193">
        <v>0</v>
      </c>
      <c r="Q11" s="193">
        <v>0</v>
      </c>
      <c r="R11" s="193">
        <v>0</v>
      </c>
      <c r="S11" s="193">
        <v>0</v>
      </c>
      <c r="T11" s="193">
        <v>0</v>
      </c>
      <c r="U11" s="193">
        <v>-71325.42</v>
      </c>
      <c r="V11" s="193">
        <v>-71326</v>
      </c>
      <c r="W11" s="193">
        <v>-63921</v>
      </c>
      <c r="X11" s="193">
        <v>727</v>
      </c>
      <c r="Y11" s="193">
        <v>0</v>
      </c>
      <c r="Z11" s="193">
        <v>-53171</v>
      </c>
      <c r="AA11" s="193">
        <v>0</v>
      </c>
      <c r="AB11" s="193">
        <v>0</v>
      </c>
      <c r="AC11" s="193">
        <v>0</v>
      </c>
      <c r="AD11" s="193">
        <v>0</v>
      </c>
      <c r="AE11" s="193">
        <v>0</v>
      </c>
      <c r="AF11" s="193">
        <v>0</v>
      </c>
      <c r="AG11" s="193">
        <v>0</v>
      </c>
      <c r="AH11" s="193">
        <v>0</v>
      </c>
      <c r="AI11" s="193">
        <v>0</v>
      </c>
      <c r="AJ11" s="193">
        <v>0</v>
      </c>
      <c r="AK11" s="193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x14ac:dyDescent="0.3">
      <c r="A12" s="193" t="s">
        <v>1209</v>
      </c>
      <c r="B12" s="193">
        <v>0</v>
      </c>
      <c r="C12" s="193">
        <v>0</v>
      </c>
      <c r="D12" s="193">
        <v>0</v>
      </c>
      <c r="E12" s="193">
        <v>-47997.79</v>
      </c>
      <c r="F12" s="193">
        <v>-18993.55</v>
      </c>
      <c r="G12" s="193">
        <v>-18993</v>
      </c>
      <c r="H12" s="193">
        <v>-5321.21</v>
      </c>
      <c r="I12" s="193">
        <v>0</v>
      </c>
      <c r="J12" s="193">
        <v>0</v>
      </c>
      <c r="K12" s="193">
        <v>0</v>
      </c>
      <c r="L12" s="193">
        <v>0</v>
      </c>
      <c r="M12" s="193">
        <v>0</v>
      </c>
      <c r="N12" s="193">
        <v>0</v>
      </c>
      <c r="O12" s="193">
        <v>0</v>
      </c>
      <c r="P12" s="193">
        <v>-1205</v>
      </c>
      <c r="Q12" s="193">
        <v>-637.35</v>
      </c>
      <c r="R12" s="193">
        <v>-639</v>
      </c>
      <c r="S12" s="193">
        <v>-639</v>
      </c>
      <c r="T12" s="193">
        <v>-1</v>
      </c>
      <c r="U12" s="193">
        <v>-548.95000000000005</v>
      </c>
      <c r="V12" s="193">
        <v>-546</v>
      </c>
      <c r="W12" s="193">
        <v>-546</v>
      </c>
      <c r="X12" s="193">
        <v>-11</v>
      </c>
      <c r="Y12" s="193">
        <v>-53465.81</v>
      </c>
      <c r="Z12" s="193">
        <v>-35</v>
      </c>
      <c r="AA12" s="193">
        <v>-10</v>
      </c>
      <c r="AB12" s="193">
        <v>-10</v>
      </c>
      <c r="AC12" s="193">
        <v>-188.87</v>
      </c>
      <c r="AD12" s="193">
        <v>-49</v>
      </c>
      <c r="AE12" s="193">
        <v>-51</v>
      </c>
      <c r="AF12" s="193">
        <v>0</v>
      </c>
      <c r="AG12" s="193">
        <v>0</v>
      </c>
      <c r="AH12" s="193">
        <v>0</v>
      </c>
      <c r="AI12" s="193">
        <v>0</v>
      </c>
      <c r="AJ12" s="193">
        <v>0</v>
      </c>
      <c r="AK12" s="193">
        <v>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x14ac:dyDescent="0.3">
      <c r="A13" s="193" t="s">
        <v>1081</v>
      </c>
      <c r="B13" s="193">
        <v>0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 s="193">
        <v>0</v>
      </c>
      <c r="I13" s="193">
        <v>0</v>
      </c>
      <c r="J13" s="193">
        <v>0</v>
      </c>
      <c r="K13" s="193">
        <v>0</v>
      </c>
      <c r="L13" s="193">
        <v>0</v>
      </c>
      <c r="M13" s="193">
        <v>-41.83</v>
      </c>
      <c r="N13" s="193">
        <v>-42</v>
      </c>
      <c r="O13" s="193">
        <v>-42</v>
      </c>
      <c r="P13" s="193">
        <v>1480</v>
      </c>
      <c r="Q13" s="193">
        <v>2971.21</v>
      </c>
      <c r="R13" s="193">
        <v>2789</v>
      </c>
      <c r="S13" s="193">
        <v>2392</v>
      </c>
      <c r="T13" s="193">
        <v>1167</v>
      </c>
      <c r="U13" s="193">
        <v>238.69</v>
      </c>
      <c r="V13" s="193">
        <v>633</v>
      </c>
      <c r="W13" s="193">
        <v>271</v>
      </c>
      <c r="X13" s="193">
        <v>-688</v>
      </c>
      <c r="Y13" s="193">
        <v>-2984.8</v>
      </c>
      <c r="Z13" s="193">
        <v>-1947</v>
      </c>
      <c r="AA13" s="193">
        <v>-588</v>
      </c>
      <c r="AB13" s="193">
        <v>-106</v>
      </c>
      <c r="AC13" s="193">
        <v>-1679</v>
      </c>
      <c r="AD13" s="193">
        <v>-953</v>
      </c>
      <c r="AE13" s="193">
        <v>-46</v>
      </c>
      <c r="AF13" s="193">
        <v>0</v>
      </c>
      <c r="AG13" s="193">
        <v>0</v>
      </c>
      <c r="AH13" s="193">
        <v>0</v>
      </c>
      <c r="AI13" s="193">
        <v>0</v>
      </c>
      <c r="AJ13" s="193">
        <v>0</v>
      </c>
      <c r="AK13" s="19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x14ac:dyDescent="0.3">
      <c r="A14" s="193" t="s">
        <v>1082</v>
      </c>
      <c r="B14" s="193">
        <v>-42.93</v>
      </c>
      <c r="C14" s="193">
        <v>0</v>
      </c>
      <c r="D14" s="193">
        <v>0</v>
      </c>
      <c r="E14" s="193">
        <v>0</v>
      </c>
      <c r="F14" s="193">
        <v>13793.86</v>
      </c>
      <c r="G14" s="193">
        <v>0</v>
      </c>
      <c r="H14" s="193">
        <v>23.49</v>
      </c>
      <c r="I14" s="193">
        <v>0</v>
      </c>
      <c r="J14" s="193">
        <v>0</v>
      </c>
      <c r="K14" s="193">
        <v>0</v>
      </c>
      <c r="L14" s="193">
        <v>0</v>
      </c>
      <c r="M14" s="193">
        <v>0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735</v>
      </c>
      <c r="T14" s="193">
        <v>0</v>
      </c>
      <c r="U14" s="193">
        <v>-79501</v>
      </c>
      <c r="V14" s="193">
        <v>0</v>
      </c>
      <c r="W14" s="193">
        <v>0</v>
      </c>
      <c r="X14" s="193">
        <v>0</v>
      </c>
      <c r="Y14" s="193">
        <v>0</v>
      </c>
      <c r="Z14" s="193">
        <v>0</v>
      </c>
      <c r="AA14" s="193">
        <v>0</v>
      </c>
      <c r="AB14" s="193">
        <v>0</v>
      </c>
      <c r="AC14" s="193">
        <v>0</v>
      </c>
      <c r="AD14" s="193">
        <v>0</v>
      </c>
      <c r="AE14" s="193">
        <v>0</v>
      </c>
      <c r="AF14" s="193">
        <v>-40</v>
      </c>
      <c r="AG14" s="193">
        <v>7882.25</v>
      </c>
      <c r="AH14" s="193">
        <v>272.82</v>
      </c>
      <c r="AI14" s="193">
        <v>-20</v>
      </c>
      <c r="AJ14" s="193">
        <v>-4</v>
      </c>
      <c r="AK14" s="193">
        <v>-382.59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x14ac:dyDescent="0.3">
      <c r="A15" s="193" t="s">
        <v>1083</v>
      </c>
      <c r="B15" s="193">
        <v>-42.93</v>
      </c>
      <c r="C15" s="193">
        <v>0</v>
      </c>
      <c r="D15" s="193">
        <v>0</v>
      </c>
      <c r="E15" s="193">
        <v>0</v>
      </c>
      <c r="F15" s="193">
        <v>13793.86</v>
      </c>
      <c r="G15" s="193">
        <v>0</v>
      </c>
      <c r="H15" s="193">
        <v>23.49</v>
      </c>
      <c r="I15" s="193">
        <v>0</v>
      </c>
      <c r="J15" s="193">
        <v>0</v>
      </c>
      <c r="K15" s="193">
        <v>0</v>
      </c>
      <c r="L15" s="193">
        <v>0</v>
      </c>
      <c r="M15" s="193">
        <v>0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735</v>
      </c>
      <c r="T15" s="193">
        <v>0</v>
      </c>
      <c r="U15" s="193">
        <v>-79501</v>
      </c>
      <c r="V15" s="193">
        <v>0</v>
      </c>
      <c r="W15" s="193">
        <v>0</v>
      </c>
      <c r="X15" s="193">
        <v>0</v>
      </c>
      <c r="Y15" s="193">
        <v>0</v>
      </c>
      <c r="Z15" s="193">
        <v>0</v>
      </c>
      <c r="AA15" s="193">
        <v>0</v>
      </c>
      <c r="AB15" s="193">
        <v>0</v>
      </c>
      <c r="AC15" s="193">
        <v>0</v>
      </c>
      <c r="AD15" s="193">
        <v>0</v>
      </c>
      <c r="AE15" s="193">
        <v>0</v>
      </c>
      <c r="AF15" s="193">
        <v>-40</v>
      </c>
      <c r="AG15" s="193">
        <v>62.82</v>
      </c>
      <c r="AH15" s="193">
        <v>62.82</v>
      </c>
      <c r="AI15" s="193">
        <v>-20</v>
      </c>
      <c r="AJ15" s="193">
        <v>-4</v>
      </c>
      <c r="AK15" s="193">
        <v>-382.59</v>
      </c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x14ac:dyDescent="0.3">
      <c r="A16" s="193" t="s">
        <v>1084</v>
      </c>
      <c r="B16" s="193">
        <v>0</v>
      </c>
      <c r="C16" s="193">
        <v>0</v>
      </c>
      <c r="D16" s="193">
        <v>0</v>
      </c>
      <c r="E16" s="193">
        <v>0</v>
      </c>
      <c r="F16" s="193">
        <v>0</v>
      </c>
      <c r="G16" s="193">
        <v>0</v>
      </c>
      <c r="H16" s="193">
        <v>0</v>
      </c>
      <c r="I16" s="193">
        <v>0</v>
      </c>
      <c r="J16" s="193">
        <v>0</v>
      </c>
      <c r="K16" s="193">
        <v>0</v>
      </c>
      <c r="L16" s="193">
        <v>0</v>
      </c>
      <c r="M16" s="193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3">
        <v>0</v>
      </c>
      <c r="Y16" s="193">
        <v>0</v>
      </c>
      <c r="Z16" s="193">
        <v>0</v>
      </c>
      <c r="AA16" s="193">
        <v>0</v>
      </c>
      <c r="AB16" s="193">
        <v>0</v>
      </c>
      <c r="AC16" s="193">
        <v>0</v>
      </c>
      <c r="AD16" s="193">
        <v>0</v>
      </c>
      <c r="AE16" s="193">
        <v>0</v>
      </c>
      <c r="AF16" s="193">
        <v>0</v>
      </c>
      <c r="AG16" s="193">
        <v>7819.43</v>
      </c>
      <c r="AH16" s="193">
        <v>210</v>
      </c>
      <c r="AI16" s="193">
        <v>0</v>
      </c>
      <c r="AJ16" s="193">
        <v>0</v>
      </c>
      <c r="AK16" s="193">
        <v>0</v>
      </c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x14ac:dyDescent="0.3">
      <c r="A17" s="193" t="s">
        <v>1085</v>
      </c>
      <c r="B17" s="193">
        <v>0</v>
      </c>
      <c r="C17" s="193">
        <v>-366</v>
      </c>
      <c r="D17" s="193">
        <v>0</v>
      </c>
      <c r="E17" s="193">
        <v>82468.759999999995</v>
      </c>
      <c r="F17" s="193">
        <v>0</v>
      </c>
      <c r="G17" s="193">
        <v>-1209</v>
      </c>
      <c r="H17" s="193">
        <v>0</v>
      </c>
      <c r="I17" s="193">
        <v>5597.18</v>
      </c>
      <c r="J17" s="193">
        <v>2591</v>
      </c>
      <c r="K17" s="193">
        <v>2391</v>
      </c>
      <c r="L17" s="193">
        <v>2219</v>
      </c>
      <c r="M17" s="193">
        <v>0</v>
      </c>
      <c r="N17" s="193">
        <v>2035</v>
      </c>
      <c r="O17" s="193">
        <v>-1506</v>
      </c>
      <c r="P17" s="193">
        <v>273</v>
      </c>
      <c r="Q17" s="193">
        <v>1062.83</v>
      </c>
      <c r="R17" s="193">
        <v>-1477</v>
      </c>
      <c r="S17" s="193">
        <v>0</v>
      </c>
      <c r="T17" s="193">
        <v>307</v>
      </c>
      <c r="U17" s="193">
        <v>0</v>
      </c>
      <c r="V17" s="193">
        <v>-78065</v>
      </c>
      <c r="W17" s="193">
        <v>-74202</v>
      </c>
      <c r="X17" s="193">
        <v>24094</v>
      </c>
      <c r="Y17" s="193">
        <v>4835.25</v>
      </c>
      <c r="Z17" s="193">
        <v>95</v>
      </c>
      <c r="AA17" s="193">
        <v>11</v>
      </c>
      <c r="AB17" s="193">
        <v>136</v>
      </c>
      <c r="AC17" s="193">
        <v>3912.29</v>
      </c>
      <c r="AD17" s="193">
        <v>1919</v>
      </c>
      <c r="AE17" s="193">
        <v>1831</v>
      </c>
      <c r="AF17" s="193">
        <v>0</v>
      </c>
      <c r="AG17" s="193">
        <v>0</v>
      </c>
      <c r="AH17" s="193">
        <v>0</v>
      </c>
      <c r="AI17" s="193">
        <v>0</v>
      </c>
      <c r="AJ17" s="193">
        <v>0</v>
      </c>
      <c r="AK17" s="193">
        <v>807.57</v>
      </c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</row>
    <row r="18" spans="1:55" x14ac:dyDescent="0.3">
      <c r="A18" s="193" t="s">
        <v>1086</v>
      </c>
      <c r="B18" s="193">
        <v>0</v>
      </c>
      <c r="C18" s="193">
        <v>-366</v>
      </c>
      <c r="D18" s="193">
        <v>0</v>
      </c>
      <c r="E18" s="193">
        <v>0</v>
      </c>
      <c r="F18" s="193">
        <v>0</v>
      </c>
      <c r="G18" s="193">
        <v>-1209</v>
      </c>
      <c r="H18" s="193">
        <v>0</v>
      </c>
      <c r="I18" s="193">
        <v>5597.18</v>
      </c>
      <c r="J18" s="193">
        <v>2591</v>
      </c>
      <c r="K18" s="193">
        <v>2391</v>
      </c>
      <c r="L18" s="193">
        <v>2219</v>
      </c>
      <c r="M18" s="193">
        <v>0</v>
      </c>
      <c r="N18" s="193">
        <v>2035</v>
      </c>
      <c r="O18" s="193">
        <v>-1506</v>
      </c>
      <c r="P18" s="193">
        <v>273</v>
      </c>
      <c r="Q18" s="193">
        <v>1062.83</v>
      </c>
      <c r="R18" s="193">
        <v>-1477</v>
      </c>
      <c r="S18" s="193">
        <v>0</v>
      </c>
      <c r="T18" s="193">
        <v>307</v>
      </c>
      <c r="U18" s="193">
        <v>0</v>
      </c>
      <c r="V18" s="193">
        <v>-78065</v>
      </c>
      <c r="W18" s="193">
        <v>-74202</v>
      </c>
      <c r="X18" s="193">
        <v>0</v>
      </c>
      <c r="Y18" s="193">
        <v>4835.25</v>
      </c>
      <c r="Z18" s="193">
        <v>95</v>
      </c>
      <c r="AA18" s="193">
        <v>11</v>
      </c>
      <c r="AB18" s="193">
        <v>136</v>
      </c>
      <c r="AC18" s="193">
        <v>3912.29</v>
      </c>
      <c r="AD18" s="193">
        <v>1919</v>
      </c>
      <c r="AE18" s="193">
        <v>1831</v>
      </c>
      <c r="AF18" s="193">
        <v>0</v>
      </c>
      <c r="AG18" s="193">
        <v>0</v>
      </c>
      <c r="AH18" s="193">
        <v>0</v>
      </c>
      <c r="AI18" s="193">
        <v>0</v>
      </c>
      <c r="AJ18" s="193">
        <v>0</v>
      </c>
      <c r="AK18" s="193">
        <v>0</v>
      </c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</row>
    <row r="19" spans="1:55" x14ac:dyDescent="0.3">
      <c r="A19" s="193" t="s">
        <v>1211</v>
      </c>
      <c r="B19" s="193">
        <v>0</v>
      </c>
      <c r="C19" s="193">
        <v>0</v>
      </c>
      <c r="D19" s="193">
        <v>0</v>
      </c>
      <c r="E19" s="193">
        <v>82468.759999999995</v>
      </c>
      <c r="F19" s="193">
        <v>0</v>
      </c>
      <c r="G19" s="193">
        <v>0</v>
      </c>
      <c r="H19" s="193">
        <v>0</v>
      </c>
      <c r="I19" s="193">
        <v>0</v>
      </c>
      <c r="J19" s="193">
        <v>0</v>
      </c>
      <c r="K19" s="193">
        <v>0</v>
      </c>
      <c r="L19" s="193">
        <v>0</v>
      </c>
      <c r="M19" s="193">
        <v>0</v>
      </c>
      <c r="N19" s="193">
        <v>0</v>
      </c>
      <c r="O19" s="193">
        <v>0</v>
      </c>
      <c r="P19" s="193">
        <v>0</v>
      </c>
      <c r="Q19" s="193">
        <v>0</v>
      </c>
      <c r="R19" s="193">
        <v>0</v>
      </c>
      <c r="S19" s="193">
        <v>0</v>
      </c>
      <c r="T19" s="193">
        <v>0</v>
      </c>
      <c r="U19" s="193">
        <v>0</v>
      </c>
      <c r="V19" s="193">
        <v>0</v>
      </c>
      <c r="W19" s="193">
        <v>0</v>
      </c>
      <c r="X19" s="193">
        <v>24094</v>
      </c>
      <c r="Y19" s="193">
        <v>0</v>
      </c>
      <c r="Z19" s="193">
        <v>0</v>
      </c>
      <c r="AA19" s="193">
        <v>0</v>
      </c>
      <c r="AB19" s="193">
        <v>0</v>
      </c>
      <c r="AC19" s="193">
        <v>0</v>
      </c>
      <c r="AD19" s="193">
        <v>0</v>
      </c>
      <c r="AE19" s="193">
        <v>0</v>
      </c>
      <c r="AF19" s="193">
        <v>0</v>
      </c>
      <c r="AG19" s="193">
        <v>0</v>
      </c>
      <c r="AH19" s="193">
        <v>0</v>
      </c>
      <c r="AI19" s="193">
        <v>0</v>
      </c>
      <c r="AJ19" s="193">
        <v>0</v>
      </c>
      <c r="AK19" s="193">
        <v>807.57</v>
      </c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</row>
    <row r="20" spans="1:55" x14ac:dyDescent="0.3">
      <c r="A20" s="193" t="s">
        <v>1087</v>
      </c>
      <c r="B20" s="193">
        <v>1.19</v>
      </c>
      <c r="C20" s="193">
        <v>0</v>
      </c>
      <c r="D20" s="193">
        <v>0</v>
      </c>
      <c r="E20" s="193">
        <v>62227.56</v>
      </c>
      <c r="F20" s="193">
        <v>0</v>
      </c>
      <c r="G20" s="193">
        <v>-4228</v>
      </c>
      <c r="H20" s="193">
        <v>0</v>
      </c>
      <c r="I20" s="193">
        <v>0</v>
      </c>
      <c r="J20" s="193">
        <v>3730</v>
      </c>
      <c r="K20" s="193">
        <v>3730</v>
      </c>
      <c r="L20" s="193">
        <v>3730</v>
      </c>
      <c r="M20" s="193">
        <v>4230.1899999999996</v>
      </c>
      <c r="N20" s="193">
        <v>0</v>
      </c>
      <c r="O20" s="193">
        <v>0</v>
      </c>
      <c r="P20" s="193">
        <v>0</v>
      </c>
      <c r="Q20" s="193">
        <v>0</v>
      </c>
      <c r="R20" s="193">
        <v>0</v>
      </c>
      <c r="S20" s="193">
        <v>0</v>
      </c>
      <c r="T20" s="193">
        <v>0</v>
      </c>
      <c r="U20" s="193">
        <v>0</v>
      </c>
      <c r="V20" s="193">
        <v>0</v>
      </c>
      <c r="W20" s="193">
        <v>0</v>
      </c>
      <c r="X20" s="193">
        <v>0</v>
      </c>
      <c r="Y20" s="193">
        <v>0</v>
      </c>
      <c r="Z20" s="193">
        <v>0</v>
      </c>
      <c r="AA20" s="193">
        <v>0</v>
      </c>
      <c r="AB20" s="193">
        <v>0</v>
      </c>
      <c r="AC20" s="193">
        <v>0</v>
      </c>
      <c r="AD20" s="193">
        <v>0</v>
      </c>
      <c r="AE20" s="193">
        <v>0</v>
      </c>
      <c r="AF20" s="193">
        <v>0</v>
      </c>
      <c r="AG20" s="193">
        <v>0</v>
      </c>
      <c r="AH20" s="193">
        <v>0</v>
      </c>
      <c r="AI20" s="193">
        <v>0</v>
      </c>
      <c r="AJ20" s="193">
        <v>0</v>
      </c>
      <c r="AK20" s="193">
        <v>0</v>
      </c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</row>
    <row r="21" spans="1:55" x14ac:dyDescent="0.3">
      <c r="A21" s="193" t="s">
        <v>1088</v>
      </c>
      <c r="B21" s="193">
        <v>0</v>
      </c>
      <c r="C21" s="193">
        <v>0</v>
      </c>
      <c r="D21" s="193">
        <v>0</v>
      </c>
      <c r="E21" s="193">
        <v>115798.62</v>
      </c>
      <c r="F21" s="193">
        <v>0</v>
      </c>
      <c r="G21" s="193">
        <v>0</v>
      </c>
      <c r="H21" s="193">
        <v>0</v>
      </c>
      <c r="I21" s="193">
        <v>0</v>
      </c>
      <c r="J21" s="193">
        <v>0</v>
      </c>
      <c r="K21" s="193">
        <v>0</v>
      </c>
      <c r="L21" s="193">
        <v>0</v>
      </c>
      <c r="M21" s="193">
        <v>0</v>
      </c>
      <c r="N21" s="193">
        <v>0</v>
      </c>
      <c r="O21" s="193">
        <v>0</v>
      </c>
      <c r="P21" s="193">
        <v>0</v>
      </c>
      <c r="Q21" s="193">
        <v>0</v>
      </c>
      <c r="R21" s="193">
        <v>7891</v>
      </c>
      <c r="S21" s="193">
        <v>7891</v>
      </c>
      <c r="T21" s="193">
        <v>7891</v>
      </c>
      <c r="U21" s="193">
        <v>0</v>
      </c>
      <c r="V21" s="193">
        <v>0</v>
      </c>
      <c r="W21" s="193">
        <v>0</v>
      </c>
      <c r="X21" s="193">
        <v>0</v>
      </c>
      <c r="Y21" s="193">
        <v>0</v>
      </c>
      <c r="Z21" s="193">
        <v>0</v>
      </c>
      <c r="AA21" s="193">
        <v>0</v>
      </c>
      <c r="AB21" s="193">
        <v>0</v>
      </c>
      <c r="AC21" s="193">
        <v>0</v>
      </c>
      <c r="AD21" s="193">
        <v>0</v>
      </c>
      <c r="AE21" s="193">
        <v>0</v>
      </c>
      <c r="AF21" s="193">
        <v>0</v>
      </c>
      <c r="AG21" s="193">
        <v>0</v>
      </c>
      <c r="AH21" s="193">
        <v>0</v>
      </c>
      <c r="AI21" s="193">
        <v>0</v>
      </c>
      <c r="AJ21" s="193">
        <v>0</v>
      </c>
      <c r="AK21" s="193">
        <v>0</v>
      </c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</row>
    <row r="22" spans="1:55" x14ac:dyDescent="0.3">
      <c r="A22" s="193" t="s">
        <v>1089</v>
      </c>
      <c r="B22" s="193">
        <v>0</v>
      </c>
      <c r="C22" s="193">
        <v>0</v>
      </c>
      <c r="D22" s="193">
        <v>0</v>
      </c>
      <c r="E22" s="193">
        <v>0</v>
      </c>
      <c r="F22" s="193">
        <v>0</v>
      </c>
      <c r="G22" s="193">
        <v>0</v>
      </c>
      <c r="H22" s="193">
        <v>0</v>
      </c>
      <c r="I22" s="193">
        <v>0</v>
      </c>
      <c r="J22" s="193">
        <v>0</v>
      </c>
      <c r="K22" s="193">
        <v>0</v>
      </c>
      <c r="L22" s="193">
        <v>0</v>
      </c>
      <c r="M22" s="193">
        <v>21498.17</v>
      </c>
      <c r="N22" s="193">
        <v>0</v>
      </c>
      <c r="O22" s="193">
        <v>0</v>
      </c>
      <c r="P22" s="193">
        <v>0</v>
      </c>
      <c r="Q22" s="193">
        <v>7890.87</v>
      </c>
      <c r="R22" s="193">
        <v>0</v>
      </c>
      <c r="S22" s="193">
        <v>0</v>
      </c>
      <c r="T22" s="193">
        <v>0</v>
      </c>
      <c r="U22" s="193">
        <v>0</v>
      </c>
      <c r="V22" s="193">
        <v>0</v>
      </c>
      <c r="W22" s="193">
        <v>0</v>
      </c>
      <c r="X22" s="193">
        <v>0</v>
      </c>
      <c r="Y22" s="193">
        <v>102361.22</v>
      </c>
      <c r="Z22" s="193">
        <v>0</v>
      </c>
      <c r="AA22" s="193">
        <v>0</v>
      </c>
      <c r="AB22" s="193">
        <v>0</v>
      </c>
      <c r="AC22" s="193">
        <v>0</v>
      </c>
      <c r="AD22" s="193">
        <v>0</v>
      </c>
      <c r="AE22" s="193">
        <v>0</v>
      </c>
      <c r="AF22" s="193">
        <v>0</v>
      </c>
      <c r="AG22" s="193">
        <v>0</v>
      </c>
      <c r="AH22" s="193">
        <v>0</v>
      </c>
      <c r="AI22" s="193">
        <v>0</v>
      </c>
      <c r="AJ22" s="193">
        <v>0</v>
      </c>
      <c r="AK22" s="193">
        <v>0</v>
      </c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</row>
    <row r="23" spans="1:55" x14ac:dyDescent="0.3">
      <c r="A23" s="193" t="s">
        <v>1047</v>
      </c>
      <c r="B23" s="193">
        <v>34692.58</v>
      </c>
      <c r="C23" s="193">
        <v>35467</v>
      </c>
      <c r="D23" s="193">
        <v>10109.879999999999</v>
      </c>
      <c r="E23" s="193">
        <v>85215.49</v>
      </c>
      <c r="F23" s="193">
        <v>34046.449999999997</v>
      </c>
      <c r="G23" s="193">
        <v>49066</v>
      </c>
      <c r="H23" s="193">
        <v>7790.87</v>
      </c>
      <c r="I23" s="193">
        <v>66011.509999999995</v>
      </c>
      <c r="J23" s="193">
        <v>50380</v>
      </c>
      <c r="K23" s="193">
        <v>32967</v>
      </c>
      <c r="L23" s="193">
        <v>15185</v>
      </c>
      <c r="M23" s="193">
        <v>86190.59</v>
      </c>
      <c r="N23" s="193">
        <v>69382</v>
      </c>
      <c r="O23" s="193">
        <v>47447</v>
      </c>
      <c r="P23" s="193">
        <v>22324</v>
      </c>
      <c r="Q23" s="193">
        <v>28587.01</v>
      </c>
      <c r="R23" s="193">
        <v>13020</v>
      </c>
      <c r="S23" s="193">
        <v>5511</v>
      </c>
      <c r="T23" s="193">
        <v>1828</v>
      </c>
      <c r="U23" s="193">
        <v>10527.21</v>
      </c>
      <c r="V23" s="193">
        <v>8732</v>
      </c>
      <c r="W23" s="193">
        <v>6664</v>
      </c>
      <c r="X23" s="193">
        <v>3407</v>
      </c>
      <c r="Y23" s="193">
        <v>7196.82</v>
      </c>
      <c r="Z23" s="193">
        <v>4069</v>
      </c>
      <c r="AA23" s="193">
        <v>2535</v>
      </c>
      <c r="AB23" s="193">
        <v>930</v>
      </c>
      <c r="AC23" s="193">
        <v>0</v>
      </c>
      <c r="AD23" s="193">
        <v>0</v>
      </c>
      <c r="AE23" s="193">
        <v>0</v>
      </c>
      <c r="AF23" s="193">
        <v>0</v>
      </c>
      <c r="AG23" s="193">
        <v>0</v>
      </c>
      <c r="AH23" s="193">
        <v>0</v>
      </c>
      <c r="AI23" s="193">
        <v>0</v>
      </c>
      <c r="AJ23" s="193">
        <v>0</v>
      </c>
      <c r="AK23" s="193">
        <v>54.91</v>
      </c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x14ac:dyDescent="0.3">
      <c r="A24" s="193" t="s">
        <v>1092</v>
      </c>
      <c r="B24" s="193">
        <v>-39491.89</v>
      </c>
      <c r="C24" s="193">
        <v>-5392</v>
      </c>
      <c r="D24" s="193">
        <v>5774.24</v>
      </c>
      <c r="E24" s="193">
        <v>-683902.83</v>
      </c>
      <c r="F24" s="193">
        <v>-96213.58</v>
      </c>
      <c r="G24" s="193">
        <v>-97860</v>
      </c>
      <c r="H24" s="193">
        <v>-6372.36</v>
      </c>
      <c r="I24" s="193">
        <v>-83881.72</v>
      </c>
      <c r="J24" s="193">
        <v>-63029</v>
      </c>
      <c r="K24" s="193">
        <v>-32942</v>
      </c>
      <c r="L24" s="193">
        <v>-8092</v>
      </c>
      <c r="M24" s="193">
        <v>916.52</v>
      </c>
      <c r="N24" s="193">
        <v>-5445</v>
      </c>
      <c r="O24" s="193">
        <v>-2892</v>
      </c>
      <c r="P24" s="193">
        <v>-1706</v>
      </c>
      <c r="Q24" s="193">
        <v>-205724.64</v>
      </c>
      <c r="R24" s="193">
        <v>-187738</v>
      </c>
      <c r="S24" s="193">
        <v>-184542</v>
      </c>
      <c r="T24" s="193">
        <v>-182469</v>
      </c>
      <c r="U24" s="193">
        <v>28561.47</v>
      </c>
      <c r="V24" s="193">
        <v>29716</v>
      </c>
      <c r="W24" s="193">
        <v>35759</v>
      </c>
      <c r="X24" s="193">
        <v>-59410</v>
      </c>
      <c r="Y24" s="193">
        <v>149894.18</v>
      </c>
      <c r="Z24" s="193">
        <v>-14832</v>
      </c>
      <c r="AA24" s="193">
        <v>-11313</v>
      </c>
      <c r="AB24" s="193">
        <v>-9910</v>
      </c>
      <c r="AC24" s="193">
        <v>-24793.79</v>
      </c>
      <c r="AD24" s="193">
        <v>-20706</v>
      </c>
      <c r="AE24" s="193">
        <v>-13728</v>
      </c>
      <c r="AF24" s="193">
        <v>1078</v>
      </c>
      <c r="AG24" s="193">
        <v>3410.55</v>
      </c>
      <c r="AH24" s="193">
        <v>2094.73</v>
      </c>
      <c r="AI24" s="193">
        <v>1397</v>
      </c>
      <c r="AJ24" s="193">
        <v>699</v>
      </c>
      <c r="AK24" s="193">
        <v>2535.5500000000002</v>
      </c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</row>
    <row r="25" spans="1:55" x14ac:dyDescent="0.3">
      <c r="A25" s="193" t="s">
        <v>1093</v>
      </c>
      <c r="B25" s="193">
        <v>414741.75</v>
      </c>
      <c r="C25" s="193">
        <v>186449</v>
      </c>
      <c r="D25" s="193">
        <v>-1806.88</v>
      </c>
      <c r="E25" s="193">
        <v>1950575.2</v>
      </c>
      <c r="F25" s="193">
        <v>1708179.56</v>
      </c>
      <c r="G25" s="193">
        <v>1073171</v>
      </c>
      <c r="H25" s="193">
        <v>559006.53</v>
      </c>
      <c r="I25" s="193">
        <v>2054342.05</v>
      </c>
      <c r="J25" s="193">
        <v>1539727</v>
      </c>
      <c r="K25" s="193">
        <v>990466</v>
      </c>
      <c r="L25" s="193">
        <v>534673</v>
      </c>
      <c r="M25" s="193">
        <v>1734312.8</v>
      </c>
      <c r="N25" s="193">
        <v>1235771</v>
      </c>
      <c r="O25" s="193">
        <v>808627</v>
      </c>
      <c r="P25" s="193">
        <v>357627</v>
      </c>
      <c r="Q25" s="193">
        <v>1175710.32</v>
      </c>
      <c r="R25" s="193">
        <v>849614</v>
      </c>
      <c r="S25" s="193">
        <v>600643</v>
      </c>
      <c r="T25" s="193">
        <v>272084</v>
      </c>
      <c r="U25" s="193">
        <v>1182280.6200000001</v>
      </c>
      <c r="V25" s="193">
        <v>887798</v>
      </c>
      <c r="W25" s="193">
        <v>580120</v>
      </c>
      <c r="X25" s="193">
        <v>308461</v>
      </c>
      <c r="Y25" s="193">
        <v>1406045.69</v>
      </c>
      <c r="Z25" s="193">
        <v>1060422</v>
      </c>
      <c r="AA25" s="193">
        <v>702889</v>
      </c>
      <c r="AB25" s="193">
        <v>344896</v>
      </c>
      <c r="AC25" s="193">
        <v>1489613.43</v>
      </c>
      <c r="AD25" s="193">
        <v>1229468</v>
      </c>
      <c r="AE25" s="193">
        <v>821112</v>
      </c>
      <c r="AF25" s="193">
        <v>407435</v>
      </c>
      <c r="AG25" s="193">
        <v>1298036.54</v>
      </c>
      <c r="AH25" s="193">
        <v>974004.79</v>
      </c>
      <c r="AI25" s="193">
        <v>599160</v>
      </c>
      <c r="AJ25" s="193">
        <v>238478</v>
      </c>
      <c r="AK25" s="193">
        <v>537854.06999999995</v>
      </c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</row>
    <row r="26" spans="1:55" x14ac:dyDescent="0.3">
      <c r="A26" s="193" t="s">
        <v>1094</v>
      </c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55" x14ac:dyDescent="0.3">
      <c r="A27" s="193" t="s">
        <v>1095</v>
      </c>
      <c r="B27" s="193">
        <v>236317.15</v>
      </c>
      <c r="C27" s="193">
        <v>312114</v>
      </c>
      <c r="D27" s="193">
        <v>389857.6</v>
      </c>
      <c r="E27" s="193">
        <v>-514190.68</v>
      </c>
      <c r="F27" s="193">
        <v>-361428.79</v>
      </c>
      <c r="G27" s="193">
        <v>-238845</v>
      </c>
      <c r="H27" s="193">
        <v>-252299</v>
      </c>
      <c r="I27" s="193">
        <v>-202680.28</v>
      </c>
      <c r="J27" s="193">
        <v>-343680</v>
      </c>
      <c r="K27" s="193">
        <v>42302</v>
      </c>
      <c r="L27" s="193">
        <v>-45346</v>
      </c>
      <c r="M27" s="193">
        <v>-266721.01</v>
      </c>
      <c r="N27" s="193">
        <v>-109891</v>
      </c>
      <c r="O27" s="193">
        <v>-60299</v>
      </c>
      <c r="P27" s="193">
        <v>-31346</v>
      </c>
      <c r="Q27" s="193">
        <v>49044.38</v>
      </c>
      <c r="R27" s="193">
        <v>77958</v>
      </c>
      <c r="S27" s="193">
        <v>52643</v>
      </c>
      <c r="T27" s="193">
        <v>89341</v>
      </c>
      <c r="U27" s="193">
        <v>137753.43</v>
      </c>
      <c r="V27" s="193">
        <v>87178</v>
      </c>
      <c r="W27" s="193">
        <v>36703</v>
      </c>
      <c r="X27" s="193">
        <v>11854</v>
      </c>
      <c r="Y27" s="193">
        <v>89086.01</v>
      </c>
      <c r="Z27" s="193">
        <v>-121216</v>
      </c>
      <c r="AA27" s="193">
        <v>-130997</v>
      </c>
      <c r="AB27" s="193">
        <v>-112163</v>
      </c>
      <c r="AC27" s="193">
        <v>62727.76</v>
      </c>
      <c r="AD27" s="193">
        <v>-107945</v>
      </c>
      <c r="AE27" s="193">
        <v>-228266</v>
      </c>
      <c r="AF27" s="193">
        <v>-230743</v>
      </c>
      <c r="AG27" s="193">
        <v>-189359.65</v>
      </c>
      <c r="AH27" s="193">
        <v>-248661.36</v>
      </c>
      <c r="AI27" s="193">
        <v>-241816</v>
      </c>
      <c r="AJ27" s="193">
        <v>-215689</v>
      </c>
      <c r="AK27" s="193">
        <v>-138842.41</v>
      </c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55" x14ac:dyDescent="0.3">
      <c r="A28" s="193" t="s">
        <v>1096</v>
      </c>
      <c r="B28" s="193">
        <v>11049.04</v>
      </c>
      <c r="C28" s="193">
        <v>0</v>
      </c>
      <c r="D28" s="193">
        <v>2062.35</v>
      </c>
      <c r="E28" s="193">
        <v>0</v>
      </c>
      <c r="F28" s="193">
        <v>-82398.52</v>
      </c>
      <c r="G28" s="193">
        <v>0</v>
      </c>
      <c r="H28" s="193">
        <v>-60597.72</v>
      </c>
      <c r="I28" s="193">
        <v>0</v>
      </c>
      <c r="J28" s="193">
        <v>0</v>
      </c>
      <c r="K28" s="193">
        <v>0</v>
      </c>
      <c r="L28" s="193">
        <v>0</v>
      </c>
      <c r="M28" s="193">
        <v>0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3">
        <v>0</v>
      </c>
      <c r="Y28" s="193">
        <v>0</v>
      </c>
      <c r="Z28" s="193">
        <v>0</v>
      </c>
      <c r="AA28" s="193">
        <v>0</v>
      </c>
      <c r="AB28" s="193">
        <v>0</v>
      </c>
      <c r="AC28" s="193">
        <v>0</v>
      </c>
      <c r="AD28" s="193">
        <v>0</v>
      </c>
      <c r="AE28" s="193">
        <v>0</v>
      </c>
      <c r="AF28" s="193">
        <v>0</v>
      </c>
      <c r="AG28" s="193">
        <v>0</v>
      </c>
      <c r="AH28" s="193">
        <v>0</v>
      </c>
      <c r="AI28" s="193">
        <v>0</v>
      </c>
      <c r="AJ28" s="193">
        <v>0</v>
      </c>
      <c r="AK28" s="193">
        <v>0</v>
      </c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55" x14ac:dyDescent="0.3">
      <c r="A29" s="193" t="s">
        <v>1097</v>
      </c>
      <c r="B29" s="193">
        <v>-7152.37</v>
      </c>
      <c r="C29" s="193">
        <v>-682</v>
      </c>
      <c r="D29" s="193">
        <v>-8.6999999999999993</v>
      </c>
      <c r="E29" s="193">
        <v>-173261.53</v>
      </c>
      <c r="F29" s="193">
        <v>-74996.69</v>
      </c>
      <c r="G29" s="193">
        <v>-88163</v>
      </c>
      <c r="H29" s="193">
        <v>-59129.599999999999</v>
      </c>
      <c r="I29" s="193">
        <v>-80322.509999999995</v>
      </c>
      <c r="J29" s="193">
        <v>-32069</v>
      </c>
      <c r="K29" s="193">
        <v>-5081</v>
      </c>
      <c r="L29" s="193">
        <v>-7858</v>
      </c>
      <c r="M29" s="193">
        <v>-66233.8</v>
      </c>
      <c r="N29" s="193">
        <v>-30088</v>
      </c>
      <c r="O29" s="193">
        <v>-59567</v>
      </c>
      <c r="P29" s="193">
        <v>-7228</v>
      </c>
      <c r="Q29" s="193">
        <v>-161079.51</v>
      </c>
      <c r="R29" s="193">
        <v>-40439</v>
      </c>
      <c r="S29" s="193">
        <v>-68347</v>
      </c>
      <c r="T29" s="193">
        <v>-87417</v>
      </c>
      <c r="U29" s="193">
        <v>9888.15</v>
      </c>
      <c r="V29" s="193">
        <v>-6958</v>
      </c>
      <c r="W29" s="193">
        <v>5920</v>
      </c>
      <c r="X29" s="193">
        <v>-17488</v>
      </c>
      <c r="Y29" s="193">
        <v>-49515.82</v>
      </c>
      <c r="Z29" s="193">
        <v>-23874</v>
      </c>
      <c r="AA29" s="193">
        <v>-58283</v>
      </c>
      <c r="AB29" s="193">
        <v>-19157</v>
      </c>
      <c r="AC29" s="193">
        <v>41883.99</v>
      </c>
      <c r="AD29" s="193">
        <v>37654</v>
      </c>
      <c r="AE29" s="193">
        <v>16437</v>
      </c>
      <c r="AF29" s="193">
        <v>30294</v>
      </c>
      <c r="AG29" s="193">
        <v>52519.63</v>
      </c>
      <c r="AH29" s="193">
        <v>57654.25</v>
      </c>
      <c r="AI29" s="193">
        <v>7699</v>
      </c>
      <c r="AJ29" s="193">
        <v>7439</v>
      </c>
      <c r="AK29" s="193">
        <v>-28946.89</v>
      </c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55" x14ac:dyDescent="0.3">
      <c r="A30" s="193" t="s">
        <v>1098</v>
      </c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55" x14ac:dyDescent="0.3">
      <c r="A31" s="193" t="s">
        <v>1099</v>
      </c>
      <c r="B31" s="193">
        <v>-251325.95</v>
      </c>
      <c r="C31" s="193">
        <v>-115816</v>
      </c>
      <c r="D31" s="193">
        <v>-216720.82</v>
      </c>
      <c r="E31" s="193">
        <v>-43439.71</v>
      </c>
      <c r="F31" s="193">
        <v>-112200.39</v>
      </c>
      <c r="G31" s="193">
        <v>-245366</v>
      </c>
      <c r="H31" s="193">
        <v>-12033.67</v>
      </c>
      <c r="I31" s="193">
        <v>-124370.65</v>
      </c>
      <c r="J31" s="193">
        <v>-248041</v>
      </c>
      <c r="K31" s="193">
        <v>-218141</v>
      </c>
      <c r="L31" s="193">
        <v>-13106</v>
      </c>
      <c r="M31" s="193">
        <v>40849.67</v>
      </c>
      <c r="N31" s="193">
        <v>-52083</v>
      </c>
      <c r="O31" s="193">
        <v>-62272</v>
      </c>
      <c r="P31" s="193">
        <v>-60522</v>
      </c>
      <c r="Q31" s="193">
        <v>32771.24</v>
      </c>
      <c r="R31" s="193">
        <v>-37390</v>
      </c>
      <c r="S31" s="193">
        <v>-23042</v>
      </c>
      <c r="T31" s="193">
        <v>-19853</v>
      </c>
      <c r="U31" s="193">
        <v>-37370.49</v>
      </c>
      <c r="V31" s="193">
        <v>176709</v>
      </c>
      <c r="W31" s="193">
        <v>-20364</v>
      </c>
      <c r="X31" s="193">
        <v>11271</v>
      </c>
      <c r="Y31" s="193">
        <v>-58927.48</v>
      </c>
      <c r="Z31" s="193">
        <v>-11879</v>
      </c>
      <c r="AA31" s="193">
        <v>31417</v>
      </c>
      <c r="AB31" s="193">
        <v>-22466</v>
      </c>
      <c r="AC31" s="193">
        <v>-21315.54</v>
      </c>
      <c r="AD31" s="193">
        <v>-1064</v>
      </c>
      <c r="AE31" s="193">
        <v>29422</v>
      </c>
      <c r="AF31" s="193">
        <v>-20111</v>
      </c>
      <c r="AG31" s="193">
        <v>-340281.8</v>
      </c>
      <c r="AH31" s="193">
        <v>-382386.67</v>
      </c>
      <c r="AI31" s="193">
        <v>-346435</v>
      </c>
      <c r="AJ31" s="193">
        <v>-7774</v>
      </c>
      <c r="AK31" s="193">
        <v>31634.02</v>
      </c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55" x14ac:dyDescent="0.3">
      <c r="A32" s="193" t="s">
        <v>1101</v>
      </c>
      <c r="B32" s="193">
        <v>-30169.26</v>
      </c>
      <c r="C32" s="193">
        <v>-97987</v>
      </c>
      <c r="D32" s="193">
        <v>35093.440000000002</v>
      </c>
      <c r="E32" s="193">
        <v>257681.78</v>
      </c>
      <c r="F32" s="193">
        <v>-28218.89</v>
      </c>
      <c r="G32" s="193">
        <v>52823</v>
      </c>
      <c r="H32" s="193">
        <v>-29391.54</v>
      </c>
      <c r="I32" s="193">
        <v>506857.44</v>
      </c>
      <c r="J32" s="193">
        <v>354096</v>
      </c>
      <c r="K32" s="193">
        <v>-77033</v>
      </c>
      <c r="L32" s="193">
        <v>-65840</v>
      </c>
      <c r="M32" s="193">
        <v>187621.91</v>
      </c>
      <c r="N32" s="193">
        <v>60251</v>
      </c>
      <c r="O32" s="193">
        <v>76969</v>
      </c>
      <c r="P32" s="193">
        <v>7611</v>
      </c>
      <c r="Q32" s="193">
        <v>73612.77</v>
      </c>
      <c r="R32" s="193">
        <v>-30618</v>
      </c>
      <c r="S32" s="193">
        <v>-40879</v>
      </c>
      <c r="T32" s="193">
        <v>-34132</v>
      </c>
      <c r="U32" s="193">
        <v>-256138.05</v>
      </c>
      <c r="V32" s="193">
        <v>-196107</v>
      </c>
      <c r="W32" s="193">
        <v>-3374</v>
      </c>
      <c r="X32" s="193">
        <v>-32382</v>
      </c>
      <c r="Y32" s="193">
        <v>-58991.6</v>
      </c>
      <c r="Z32" s="193">
        <v>10440</v>
      </c>
      <c r="AA32" s="193">
        <v>16286</v>
      </c>
      <c r="AB32" s="193">
        <v>-36264</v>
      </c>
      <c r="AC32" s="193">
        <v>70731.25</v>
      </c>
      <c r="AD32" s="193">
        <v>135986</v>
      </c>
      <c r="AE32" s="193">
        <v>82089</v>
      </c>
      <c r="AF32" s="193">
        <v>39880</v>
      </c>
      <c r="AG32" s="193">
        <v>-30125.49</v>
      </c>
      <c r="AH32" s="193">
        <v>-24242.54</v>
      </c>
      <c r="AI32" s="193">
        <v>-38577</v>
      </c>
      <c r="AJ32" s="193">
        <v>-66833</v>
      </c>
      <c r="AK32" s="193">
        <v>65586.86</v>
      </c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:55" x14ac:dyDescent="0.3">
      <c r="A33" s="193" t="s">
        <v>1102</v>
      </c>
      <c r="B33" s="193">
        <v>373460.36</v>
      </c>
      <c r="C33" s="193">
        <v>284078</v>
      </c>
      <c r="D33" s="193">
        <v>208476.99</v>
      </c>
      <c r="E33" s="193">
        <v>1477365.06</v>
      </c>
      <c r="F33" s="193">
        <v>1048936.28</v>
      </c>
      <c r="G33" s="193">
        <v>553620</v>
      </c>
      <c r="H33" s="193">
        <v>145555</v>
      </c>
      <c r="I33" s="193">
        <v>2153826.0499999998</v>
      </c>
      <c r="J33" s="193">
        <v>1270033</v>
      </c>
      <c r="K33" s="193">
        <v>732513</v>
      </c>
      <c r="L33" s="193">
        <v>402523</v>
      </c>
      <c r="M33" s="193">
        <v>1629829.57</v>
      </c>
      <c r="N33" s="193">
        <v>1103960</v>
      </c>
      <c r="O33" s="193">
        <v>703458</v>
      </c>
      <c r="P33" s="193">
        <v>266142</v>
      </c>
      <c r="Q33" s="193">
        <v>1170059.19</v>
      </c>
      <c r="R33" s="193">
        <v>819125</v>
      </c>
      <c r="S33" s="193">
        <v>521018</v>
      </c>
      <c r="T33" s="193">
        <v>220023</v>
      </c>
      <c r="U33" s="193">
        <v>1036413.67</v>
      </c>
      <c r="V33" s="193">
        <v>948620</v>
      </c>
      <c r="W33" s="193">
        <v>599005</v>
      </c>
      <c r="X33" s="193">
        <v>281716</v>
      </c>
      <c r="Y33" s="193">
        <v>1327696.8</v>
      </c>
      <c r="Z33" s="193">
        <v>913893</v>
      </c>
      <c r="AA33" s="193">
        <v>561312</v>
      </c>
      <c r="AB33" s="193">
        <v>154846</v>
      </c>
      <c r="AC33" s="193">
        <v>1643640.88</v>
      </c>
      <c r="AD33" s="193">
        <v>1294099</v>
      </c>
      <c r="AE33" s="193">
        <v>720794</v>
      </c>
      <c r="AF33" s="193">
        <v>226755</v>
      </c>
      <c r="AG33" s="193">
        <v>790789.24</v>
      </c>
      <c r="AH33" s="193">
        <v>376368.47</v>
      </c>
      <c r="AI33" s="193">
        <v>-19969</v>
      </c>
      <c r="AJ33" s="193">
        <v>-44379</v>
      </c>
      <c r="AK33" s="193">
        <v>467285.65</v>
      </c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:55" x14ac:dyDescent="0.3">
      <c r="A34" s="193" t="s">
        <v>1142</v>
      </c>
      <c r="B34" s="193">
        <v>-53247.82</v>
      </c>
      <c r="C34" s="193">
        <v>-36023</v>
      </c>
      <c r="D34" s="193">
        <v>-17563.36</v>
      </c>
      <c r="E34" s="193">
        <v>-88791.37</v>
      </c>
      <c r="F34" s="193">
        <v>-72246.210000000006</v>
      </c>
      <c r="G34" s="193">
        <v>-51763</v>
      </c>
      <c r="H34" s="193">
        <v>-23380.27</v>
      </c>
      <c r="I34" s="193">
        <v>-65312.95</v>
      </c>
      <c r="J34" s="193">
        <v>-49970</v>
      </c>
      <c r="K34" s="193">
        <v>-32661</v>
      </c>
      <c r="L34" s="193">
        <v>-15313</v>
      </c>
      <c r="M34" s="193">
        <v>-82790.31</v>
      </c>
      <c r="N34" s="193">
        <v>-65455</v>
      </c>
      <c r="O34" s="193">
        <v>-43831</v>
      </c>
      <c r="P34" s="193">
        <v>-20314</v>
      </c>
      <c r="Q34" s="193">
        <v>-25777.29</v>
      </c>
      <c r="R34" s="193">
        <v>-11928</v>
      </c>
      <c r="S34" s="193">
        <v>-5458</v>
      </c>
      <c r="T34" s="193">
        <v>-1782</v>
      </c>
      <c r="U34" s="193">
        <v>-10527.21</v>
      </c>
      <c r="V34" s="193">
        <v>-8732</v>
      </c>
      <c r="W34" s="193">
        <v>-6664</v>
      </c>
      <c r="X34" s="193">
        <v>-3407</v>
      </c>
      <c r="Y34" s="193">
        <v>-7196.82</v>
      </c>
      <c r="Z34" s="193">
        <v>-4069</v>
      </c>
      <c r="AA34" s="193">
        <v>-2535</v>
      </c>
      <c r="AB34" s="193">
        <v>-930</v>
      </c>
      <c r="AC34" s="193">
        <v>0</v>
      </c>
      <c r="AD34" s="193">
        <v>0</v>
      </c>
      <c r="AE34" s="193">
        <v>0</v>
      </c>
      <c r="AF34" s="193">
        <v>0</v>
      </c>
      <c r="AG34" s="193">
        <v>0</v>
      </c>
      <c r="AH34" s="193">
        <v>0</v>
      </c>
      <c r="AI34" s="193">
        <v>0</v>
      </c>
      <c r="AJ34" s="193">
        <v>0</v>
      </c>
      <c r="AK34" s="193">
        <v>-54.91</v>
      </c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:55" x14ac:dyDescent="0.3">
      <c r="A35" s="193" t="s">
        <v>863</v>
      </c>
      <c r="B35" s="193">
        <v>0</v>
      </c>
      <c r="C35" s="193">
        <v>0</v>
      </c>
      <c r="D35" s="193">
        <v>0</v>
      </c>
      <c r="E35" s="193">
        <v>0</v>
      </c>
      <c r="F35" s="193">
        <v>0</v>
      </c>
      <c r="G35" s="193">
        <v>0</v>
      </c>
      <c r="H35" s="193">
        <v>0</v>
      </c>
      <c r="I35" s="193">
        <v>0</v>
      </c>
      <c r="J35" s="193">
        <v>0</v>
      </c>
      <c r="K35" s="193">
        <v>0</v>
      </c>
      <c r="L35" s="193">
        <v>0</v>
      </c>
      <c r="M35" s="193">
        <v>2043.82</v>
      </c>
      <c r="N35" s="193">
        <v>0</v>
      </c>
      <c r="O35" s="193">
        <v>0</v>
      </c>
      <c r="P35" s="193">
        <v>0</v>
      </c>
      <c r="Q35" s="193">
        <v>0</v>
      </c>
      <c r="R35" s="193">
        <v>0</v>
      </c>
      <c r="S35" s="193">
        <v>0</v>
      </c>
      <c r="T35" s="193">
        <v>0</v>
      </c>
      <c r="U35" s="193">
        <v>0</v>
      </c>
      <c r="V35" s="193">
        <v>0</v>
      </c>
      <c r="W35" s="193">
        <v>0</v>
      </c>
      <c r="X35" s="193">
        <v>0</v>
      </c>
      <c r="Y35" s="193">
        <v>0</v>
      </c>
      <c r="Z35" s="193">
        <v>0</v>
      </c>
      <c r="AA35" s="193">
        <v>0</v>
      </c>
      <c r="AB35" s="193">
        <v>0</v>
      </c>
      <c r="AC35" s="193">
        <v>0</v>
      </c>
      <c r="AD35" s="193">
        <v>0</v>
      </c>
      <c r="AE35" s="193">
        <v>0</v>
      </c>
      <c r="AF35" s="193">
        <v>0</v>
      </c>
      <c r="AG35" s="193">
        <v>0</v>
      </c>
      <c r="AH35" s="193">
        <v>0</v>
      </c>
      <c r="AI35" s="193">
        <v>0</v>
      </c>
      <c r="AJ35" s="193">
        <v>0</v>
      </c>
      <c r="AK35" s="193">
        <v>0</v>
      </c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:55" x14ac:dyDescent="0.3">
      <c r="A36" s="193" t="s">
        <v>1103</v>
      </c>
      <c r="B36" s="193">
        <v>-109203.13</v>
      </c>
      <c r="C36" s="193">
        <v>-101007</v>
      </c>
      <c r="D36" s="193">
        <v>-17585.32</v>
      </c>
      <c r="E36" s="193">
        <v>-391278.99</v>
      </c>
      <c r="F36" s="193">
        <v>-375165.97</v>
      </c>
      <c r="G36" s="193">
        <v>-243471</v>
      </c>
      <c r="H36" s="193">
        <v>-44708.46</v>
      </c>
      <c r="I36" s="193">
        <v>-313296.42</v>
      </c>
      <c r="J36" s="193">
        <v>-267228</v>
      </c>
      <c r="K36" s="193">
        <v>-152780</v>
      </c>
      <c r="L36" s="193">
        <v>-39765</v>
      </c>
      <c r="M36" s="193">
        <v>-276800.90999999997</v>
      </c>
      <c r="N36" s="193">
        <v>-245971</v>
      </c>
      <c r="O36" s="193">
        <v>-129682</v>
      </c>
      <c r="P36" s="193">
        <v>-37883</v>
      </c>
      <c r="Q36" s="193">
        <v>-187006.64</v>
      </c>
      <c r="R36" s="193">
        <v>-164591</v>
      </c>
      <c r="S36" s="193">
        <v>-71159</v>
      </c>
      <c r="T36" s="193">
        <v>-12661</v>
      </c>
      <c r="U36" s="193">
        <v>-241157.78</v>
      </c>
      <c r="V36" s="193">
        <v>-228609</v>
      </c>
      <c r="W36" s="193">
        <v>-139896</v>
      </c>
      <c r="X36" s="193">
        <v>-13471</v>
      </c>
      <c r="Y36" s="193">
        <v>-250951.05</v>
      </c>
      <c r="Z36" s="193">
        <v>-232160</v>
      </c>
      <c r="AA36" s="193">
        <v>-124962</v>
      </c>
      <c r="AB36" s="193">
        <v>-17201</v>
      </c>
      <c r="AC36" s="193">
        <v>-301953.08</v>
      </c>
      <c r="AD36" s="193">
        <v>-283711</v>
      </c>
      <c r="AE36" s="193">
        <v>-145472</v>
      </c>
      <c r="AF36" s="193">
        <v>-16167</v>
      </c>
      <c r="AG36" s="193">
        <v>-226140.53</v>
      </c>
      <c r="AH36" s="193">
        <v>-208396.49</v>
      </c>
      <c r="AI36" s="193">
        <v>-82539</v>
      </c>
      <c r="AJ36" s="193">
        <v>-10326</v>
      </c>
      <c r="AK36" s="193">
        <v>-124654.01</v>
      </c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:55" x14ac:dyDescent="0.3">
      <c r="A37" s="193" t="s">
        <v>1104</v>
      </c>
      <c r="B37" s="193">
        <v>211009.41</v>
      </c>
      <c r="C37" s="193">
        <v>147048</v>
      </c>
      <c r="D37" s="193">
        <v>173328.32</v>
      </c>
      <c r="E37" s="193">
        <v>997294.7</v>
      </c>
      <c r="F37" s="193">
        <v>601524.09</v>
      </c>
      <c r="G37" s="193">
        <v>258386</v>
      </c>
      <c r="H37" s="193">
        <v>77466.27</v>
      </c>
      <c r="I37" s="193">
        <v>1775216.69</v>
      </c>
      <c r="J37" s="193">
        <v>952835</v>
      </c>
      <c r="K37" s="193">
        <v>547072</v>
      </c>
      <c r="L37" s="193">
        <v>347445</v>
      </c>
      <c r="M37" s="193">
        <v>1272282.17</v>
      </c>
      <c r="N37" s="193">
        <v>792534</v>
      </c>
      <c r="O37" s="193">
        <v>529945</v>
      </c>
      <c r="P37" s="193">
        <v>207945</v>
      </c>
      <c r="Q37" s="193">
        <v>957275.27</v>
      </c>
      <c r="R37" s="193">
        <v>642606</v>
      </c>
      <c r="S37" s="193">
        <v>444401</v>
      </c>
      <c r="T37" s="193">
        <v>205580</v>
      </c>
      <c r="U37" s="193">
        <v>784728.68</v>
      </c>
      <c r="V37" s="193">
        <v>711279</v>
      </c>
      <c r="W37" s="193">
        <v>452445</v>
      </c>
      <c r="X37" s="193">
        <v>264838</v>
      </c>
      <c r="Y37" s="193">
        <v>1069548.92</v>
      </c>
      <c r="Z37" s="193">
        <v>677664</v>
      </c>
      <c r="AA37" s="193">
        <v>433815</v>
      </c>
      <c r="AB37" s="193">
        <v>136715</v>
      </c>
      <c r="AC37" s="193">
        <v>1341687.81</v>
      </c>
      <c r="AD37" s="193">
        <v>1010388</v>
      </c>
      <c r="AE37" s="193">
        <v>575322</v>
      </c>
      <c r="AF37" s="193">
        <v>210588</v>
      </c>
      <c r="AG37" s="193">
        <v>564648.71</v>
      </c>
      <c r="AH37" s="193">
        <v>167971.99</v>
      </c>
      <c r="AI37" s="193">
        <v>-102508</v>
      </c>
      <c r="AJ37" s="193">
        <v>-54705</v>
      </c>
      <c r="AK37" s="193">
        <v>342576.74</v>
      </c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:55" x14ac:dyDescent="0.3">
      <c r="A38" s="193" t="s">
        <v>1105</v>
      </c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:55" x14ac:dyDescent="0.3">
      <c r="A39" s="193" t="s">
        <v>1106</v>
      </c>
      <c r="B39" s="193">
        <v>0</v>
      </c>
      <c r="C39" s="193">
        <v>0</v>
      </c>
      <c r="D39" s="193">
        <v>0</v>
      </c>
      <c r="E39" s="193">
        <v>942592.31</v>
      </c>
      <c r="F39" s="193">
        <v>541602.09</v>
      </c>
      <c r="G39" s="193">
        <v>313916</v>
      </c>
      <c r="H39" s="193">
        <v>81000</v>
      </c>
      <c r="I39" s="193">
        <v>136121.79</v>
      </c>
      <c r="J39" s="193">
        <v>-1078091</v>
      </c>
      <c r="K39" s="193">
        <v>-1445376</v>
      </c>
      <c r="L39" s="193">
        <v>-115061</v>
      </c>
      <c r="M39" s="193">
        <v>-736323.84</v>
      </c>
      <c r="N39" s="193">
        <v>-158315</v>
      </c>
      <c r="O39" s="193">
        <v>241685</v>
      </c>
      <c r="P39" s="193">
        <v>142310</v>
      </c>
      <c r="Q39" s="193">
        <v>96297.98</v>
      </c>
      <c r="R39" s="193">
        <v>94729</v>
      </c>
      <c r="S39" s="193">
        <v>103862</v>
      </c>
      <c r="T39" s="193">
        <v>-2900</v>
      </c>
      <c r="U39" s="193">
        <v>99261.55</v>
      </c>
      <c r="V39" s="193">
        <v>61325</v>
      </c>
      <c r="W39" s="193">
        <v>64356</v>
      </c>
      <c r="X39" s="193">
        <v>-4105</v>
      </c>
      <c r="Y39" s="193">
        <v>202266.84</v>
      </c>
      <c r="Z39" s="193">
        <v>201980</v>
      </c>
      <c r="AA39" s="193">
        <v>195890</v>
      </c>
      <c r="AB39" s="193">
        <v>-1180</v>
      </c>
      <c r="AC39" s="193">
        <v>-503938.68</v>
      </c>
      <c r="AD39" s="193">
        <v>-499865</v>
      </c>
      <c r="AE39" s="193">
        <v>-468224</v>
      </c>
      <c r="AF39" s="193">
        <v>0</v>
      </c>
      <c r="AG39" s="193">
        <v>0</v>
      </c>
      <c r="AH39" s="193">
        <v>0</v>
      </c>
      <c r="AI39" s="193">
        <v>0</v>
      </c>
      <c r="AJ39" s="193">
        <v>0</v>
      </c>
      <c r="AK39" s="193">
        <v>0</v>
      </c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:55" x14ac:dyDescent="0.3">
      <c r="A40" s="193" t="s">
        <v>1107</v>
      </c>
      <c r="B40" s="193">
        <v>0</v>
      </c>
      <c r="C40" s="193">
        <v>167923</v>
      </c>
      <c r="D40" s="193">
        <v>0</v>
      </c>
      <c r="E40" s="193">
        <v>252365.5</v>
      </c>
      <c r="F40" s="193">
        <v>0</v>
      </c>
      <c r="G40" s="193">
        <v>95460</v>
      </c>
      <c r="H40" s="193">
        <v>14523.54</v>
      </c>
      <c r="I40" s="193">
        <v>0</v>
      </c>
      <c r="J40" s="193">
        <v>0</v>
      </c>
      <c r="K40" s="193">
        <v>0</v>
      </c>
      <c r="L40" s="193">
        <v>0</v>
      </c>
      <c r="M40" s="193">
        <v>22000</v>
      </c>
      <c r="N40" s="193">
        <v>22000</v>
      </c>
      <c r="O40" s="193">
        <v>0</v>
      </c>
      <c r="P40" s="193">
        <v>0</v>
      </c>
      <c r="Q40" s="193">
        <v>0</v>
      </c>
      <c r="R40" s="193">
        <v>0</v>
      </c>
      <c r="S40" s="193">
        <v>0</v>
      </c>
      <c r="T40" s="193">
        <v>0</v>
      </c>
      <c r="U40" s="193">
        <v>0</v>
      </c>
      <c r="V40" s="193">
        <v>0</v>
      </c>
      <c r="W40" s="193">
        <v>0</v>
      </c>
      <c r="X40" s="193">
        <v>0</v>
      </c>
      <c r="Y40" s="193">
        <v>129213.22</v>
      </c>
      <c r="Z40" s="193">
        <v>0</v>
      </c>
      <c r="AA40" s="193">
        <v>0</v>
      </c>
      <c r="AB40" s="193">
        <v>0</v>
      </c>
      <c r="AC40" s="193">
        <v>0</v>
      </c>
      <c r="AD40" s="193">
        <v>0</v>
      </c>
      <c r="AE40" s="193">
        <v>0</v>
      </c>
      <c r="AF40" s="193">
        <v>0</v>
      </c>
      <c r="AG40" s="193">
        <v>0</v>
      </c>
      <c r="AH40" s="193">
        <v>0</v>
      </c>
      <c r="AI40" s="193">
        <v>0</v>
      </c>
      <c r="AJ40" s="193">
        <v>0</v>
      </c>
      <c r="AK40" s="193">
        <v>0</v>
      </c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:55" x14ac:dyDescent="0.3">
      <c r="A41" s="193" t="s">
        <v>1109</v>
      </c>
      <c r="B41" s="193">
        <v>-358004.75</v>
      </c>
      <c r="C41" s="193">
        <v>-354338</v>
      </c>
      <c r="D41" s="193">
        <v>-347201.47</v>
      </c>
      <c r="E41" s="193">
        <v>-489654.87</v>
      </c>
      <c r="F41" s="193">
        <v>-337600.89</v>
      </c>
      <c r="G41" s="193">
        <v>-264553</v>
      </c>
      <c r="H41" s="193">
        <v>-264553.49</v>
      </c>
      <c r="I41" s="193">
        <v>-4790968.79</v>
      </c>
      <c r="J41" s="193">
        <v>-408684</v>
      </c>
      <c r="K41" s="193">
        <v>-399593</v>
      </c>
      <c r="L41" s="193">
        <v>0</v>
      </c>
      <c r="M41" s="193">
        <v>-540.96</v>
      </c>
      <c r="N41" s="193">
        <v>0</v>
      </c>
      <c r="O41" s="193">
        <v>0</v>
      </c>
      <c r="P41" s="193">
        <v>0</v>
      </c>
      <c r="Q41" s="193">
        <v>0</v>
      </c>
      <c r="R41" s="193">
        <v>0</v>
      </c>
      <c r="S41" s="193">
        <v>0</v>
      </c>
      <c r="T41" s="193">
        <v>0</v>
      </c>
      <c r="U41" s="193">
        <v>0</v>
      </c>
      <c r="V41" s="193">
        <v>0</v>
      </c>
      <c r="W41" s="193">
        <v>0</v>
      </c>
      <c r="X41" s="193">
        <v>0</v>
      </c>
      <c r="Y41" s="193">
        <v>-40000</v>
      </c>
      <c r="Z41" s="193">
        <v>-40000</v>
      </c>
      <c r="AA41" s="193">
        <v>0</v>
      </c>
      <c r="AB41" s="193">
        <v>0</v>
      </c>
      <c r="AC41" s="193">
        <v>0</v>
      </c>
      <c r="AD41" s="193">
        <v>0</v>
      </c>
      <c r="AE41" s="193">
        <v>-30000</v>
      </c>
      <c r="AF41" s="193">
        <v>-200000</v>
      </c>
      <c r="AG41" s="193">
        <v>0</v>
      </c>
      <c r="AH41" s="193">
        <v>0</v>
      </c>
      <c r="AI41" s="193">
        <v>0</v>
      </c>
      <c r="AJ41" s="193">
        <v>0</v>
      </c>
      <c r="AK41" s="193">
        <v>0</v>
      </c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:55" s="143" customFormat="1" x14ac:dyDescent="0.3">
      <c r="A42" s="193" t="s">
        <v>1110</v>
      </c>
      <c r="B42" s="193">
        <v>466785.86</v>
      </c>
      <c r="C42" s="193">
        <v>0</v>
      </c>
      <c r="D42" s="193">
        <v>0</v>
      </c>
      <c r="E42" s="193">
        <v>0</v>
      </c>
      <c r="F42" s="193">
        <v>0</v>
      </c>
      <c r="G42" s="193">
        <v>0</v>
      </c>
      <c r="H42" s="193">
        <v>0</v>
      </c>
      <c r="I42" s="193">
        <v>0</v>
      </c>
      <c r="J42" s="193">
        <v>0</v>
      </c>
      <c r="K42" s="193">
        <v>0</v>
      </c>
      <c r="L42" s="193">
        <v>0</v>
      </c>
      <c r="M42" s="193">
        <v>0.33</v>
      </c>
      <c r="N42" s="193">
        <v>155613</v>
      </c>
      <c r="O42" s="193">
        <v>155613</v>
      </c>
      <c r="P42" s="193">
        <v>0</v>
      </c>
      <c r="Q42" s="193">
        <v>8348.2800000000007</v>
      </c>
      <c r="R42" s="193">
        <v>4888</v>
      </c>
      <c r="S42" s="193">
        <v>0</v>
      </c>
      <c r="T42" s="193">
        <v>0</v>
      </c>
      <c r="U42" s="193">
        <v>102755.29</v>
      </c>
      <c r="V42" s="193">
        <v>102755</v>
      </c>
      <c r="W42" s="193">
        <v>83380</v>
      </c>
      <c r="X42" s="193">
        <v>0</v>
      </c>
      <c r="Y42" s="193">
        <v>0</v>
      </c>
      <c r="Z42" s="193">
        <v>127599</v>
      </c>
      <c r="AA42" s="193">
        <v>0</v>
      </c>
      <c r="AB42" s="193">
        <v>0</v>
      </c>
      <c r="AC42" s="193">
        <v>0</v>
      </c>
      <c r="AD42" s="193">
        <v>0</v>
      </c>
      <c r="AE42" s="193">
        <v>0</v>
      </c>
      <c r="AF42" s="193">
        <v>0</v>
      </c>
      <c r="AG42" s="193">
        <v>0</v>
      </c>
      <c r="AH42" s="193">
        <v>0</v>
      </c>
      <c r="AI42" s="193">
        <v>0</v>
      </c>
      <c r="AJ42" s="193">
        <v>0</v>
      </c>
      <c r="AK42" s="193">
        <v>0</v>
      </c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:55" x14ac:dyDescent="0.3">
      <c r="A43" s="193" t="s">
        <v>1111</v>
      </c>
      <c r="B43" s="193">
        <v>0</v>
      </c>
      <c r="C43" s="193">
        <v>-83835</v>
      </c>
      <c r="D43" s="193">
        <v>-13100</v>
      </c>
      <c r="E43" s="193">
        <v>-256038.52</v>
      </c>
      <c r="F43" s="193">
        <v>0</v>
      </c>
      <c r="G43" s="193">
        <v>-121026</v>
      </c>
      <c r="H43" s="193">
        <v>-118628.01</v>
      </c>
      <c r="I43" s="193">
        <v>-5494712.6200000001</v>
      </c>
      <c r="J43" s="193">
        <v>-5494591</v>
      </c>
      <c r="K43" s="193">
        <v>-5255258</v>
      </c>
      <c r="L43" s="193">
        <v>-47124</v>
      </c>
      <c r="M43" s="193">
        <v>-423106.92</v>
      </c>
      <c r="N43" s="193">
        <v>-347507</v>
      </c>
      <c r="O43" s="193">
        <v>-346815</v>
      </c>
      <c r="P43" s="193">
        <v>-225065</v>
      </c>
      <c r="Q43" s="193">
        <v>-3673441.32</v>
      </c>
      <c r="R43" s="193">
        <v>-934994</v>
      </c>
      <c r="S43" s="193">
        <v>-376214</v>
      </c>
      <c r="T43" s="193">
        <v>-294509</v>
      </c>
      <c r="U43" s="193">
        <v>-100000</v>
      </c>
      <c r="V43" s="193">
        <v>-100000</v>
      </c>
      <c r="W43" s="193">
        <v>-100000</v>
      </c>
      <c r="X43" s="193">
        <v>-100980</v>
      </c>
      <c r="Y43" s="193">
        <v>-730285.02</v>
      </c>
      <c r="Z43" s="193">
        <v>-702503</v>
      </c>
      <c r="AA43" s="193">
        <v>-681150</v>
      </c>
      <c r="AB43" s="193">
        <v>-681150</v>
      </c>
      <c r="AC43" s="193">
        <v>-43200</v>
      </c>
      <c r="AD43" s="193">
        <v>0</v>
      </c>
      <c r="AE43" s="193">
        <v>0</v>
      </c>
      <c r="AF43" s="193">
        <v>0</v>
      </c>
      <c r="AG43" s="193">
        <v>0</v>
      </c>
      <c r="AH43" s="193">
        <v>0</v>
      </c>
      <c r="AI43" s="193">
        <v>0</v>
      </c>
      <c r="AJ43" s="193">
        <v>0</v>
      </c>
      <c r="AK43" s="193">
        <v>0</v>
      </c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:55" x14ac:dyDescent="0.3">
      <c r="A44" s="193" t="s">
        <v>1278</v>
      </c>
      <c r="B44" s="193">
        <v>0</v>
      </c>
      <c r="C44" s="193">
        <v>0</v>
      </c>
      <c r="D44" s="193">
        <v>0</v>
      </c>
      <c r="E44" s="193">
        <v>-61882.43</v>
      </c>
      <c r="F44" s="193">
        <v>-61457.47</v>
      </c>
      <c r="G44" s="193">
        <v>-42981</v>
      </c>
      <c r="H44" s="193">
        <v>-43202.77</v>
      </c>
      <c r="I44" s="193">
        <v>-202793.5</v>
      </c>
      <c r="J44" s="193">
        <v>-123780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118317.95</v>
      </c>
      <c r="R44" s="193">
        <v>-5721</v>
      </c>
      <c r="S44" s="193">
        <v>-5498</v>
      </c>
      <c r="T44" s="193">
        <v>0</v>
      </c>
      <c r="U44" s="193">
        <v>0</v>
      </c>
      <c r="V44" s="193">
        <v>0</v>
      </c>
      <c r="W44" s="193">
        <v>0</v>
      </c>
      <c r="X44" s="193">
        <v>0</v>
      </c>
      <c r="Y44" s="193">
        <v>0</v>
      </c>
      <c r="Z44" s="193">
        <v>-15900</v>
      </c>
      <c r="AA44" s="193">
        <v>0</v>
      </c>
      <c r="AB44" s="193">
        <v>0</v>
      </c>
      <c r="AC44" s="193">
        <v>0</v>
      </c>
      <c r="AD44" s="193">
        <v>0</v>
      </c>
      <c r="AE44" s="193">
        <v>0</v>
      </c>
      <c r="AF44" s="193">
        <v>0</v>
      </c>
      <c r="AG44" s="193">
        <v>0</v>
      </c>
      <c r="AH44" s="193">
        <v>0</v>
      </c>
      <c r="AI44" s="193">
        <v>0</v>
      </c>
      <c r="AJ44" s="193">
        <v>0</v>
      </c>
      <c r="AK44" s="193">
        <v>0</v>
      </c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:55" x14ac:dyDescent="0.3">
      <c r="A45" s="193" t="s">
        <v>1279</v>
      </c>
      <c r="B45" s="193">
        <v>0</v>
      </c>
      <c r="C45" s="193">
        <v>0</v>
      </c>
      <c r="D45" s="193">
        <v>0</v>
      </c>
      <c r="E45" s="193">
        <v>0</v>
      </c>
      <c r="F45" s="193">
        <v>-61457.47</v>
      </c>
      <c r="G45" s="193">
        <v>0</v>
      </c>
      <c r="H45" s="193">
        <v>0</v>
      </c>
      <c r="I45" s="193">
        <v>0</v>
      </c>
      <c r="J45" s="193">
        <v>0</v>
      </c>
      <c r="K45" s="193">
        <v>0</v>
      </c>
      <c r="L45" s="193">
        <v>0</v>
      </c>
      <c r="M45" s="193">
        <v>0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3">
        <v>0</v>
      </c>
      <c r="Y45" s="193">
        <v>0</v>
      </c>
      <c r="Z45" s="193">
        <v>0</v>
      </c>
      <c r="AA45" s="193">
        <v>0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:55" s="143" customFormat="1" x14ac:dyDescent="0.3">
      <c r="A46" s="193" t="s">
        <v>1280</v>
      </c>
      <c r="B46" s="193">
        <v>0</v>
      </c>
      <c r="C46" s="193">
        <v>0</v>
      </c>
      <c r="D46" s="193">
        <v>0</v>
      </c>
      <c r="E46" s="193">
        <v>-61882.43</v>
      </c>
      <c r="F46" s="193">
        <v>0</v>
      </c>
      <c r="G46" s="193">
        <v>-42981</v>
      </c>
      <c r="H46" s="193">
        <v>-43202.77</v>
      </c>
      <c r="I46" s="193">
        <v>-202793.5</v>
      </c>
      <c r="J46" s="193">
        <v>-123780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118317.95</v>
      </c>
      <c r="R46" s="193">
        <v>-5721</v>
      </c>
      <c r="S46" s="193">
        <v>-5498</v>
      </c>
      <c r="T46" s="193">
        <v>0</v>
      </c>
      <c r="U46" s="193">
        <v>0</v>
      </c>
      <c r="V46" s="193">
        <v>0</v>
      </c>
      <c r="W46" s="193">
        <v>0</v>
      </c>
      <c r="X46" s="193">
        <v>0</v>
      </c>
      <c r="Y46" s="193">
        <v>0</v>
      </c>
      <c r="Z46" s="193">
        <v>-15900</v>
      </c>
      <c r="AA46" s="193">
        <v>0</v>
      </c>
      <c r="AB46" s="193">
        <v>0</v>
      </c>
      <c r="AC46" s="193">
        <v>0</v>
      </c>
      <c r="AD46" s="193">
        <v>0</v>
      </c>
      <c r="AE46" s="193">
        <v>0</v>
      </c>
      <c r="AF46" s="193">
        <v>0</v>
      </c>
      <c r="AG46" s="193">
        <v>0</v>
      </c>
      <c r="AH46" s="193">
        <v>0</v>
      </c>
      <c r="AI46" s="193">
        <v>0</v>
      </c>
      <c r="AJ46" s="193">
        <v>0</v>
      </c>
      <c r="AK46" s="193">
        <v>0</v>
      </c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:55" x14ac:dyDescent="0.3">
      <c r="A47" s="193" t="s">
        <v>1281</v>
      </c>
      <c r="B47" s="193">
        <v>0</v>
      </c>
      <c r="C47" s="193">
        <v>0</v>
      </c>
      <c r="D47" s="193">
        <v>0</v>
      </c>
      <c r="E47" s="193">
        <v>0</v>
      </c>
      <c r="F47" s="193">
        <v>0</v>
      </c>
      <c r="G47" s="193">
        <v>0</v>
      </c>
      <c r="H47" s="193">
        <v>0</v>
      </c>
      <c r="I47" s="193">
        <v>-65169.66</v>
      </c>
      <c r="J47" s="193">
        <v>-65087</v>
      </c>
      <c r="K47" s="193">
        <v>-65087</v>
      </c>
      <c r="L47" s="193">
        <v>-54748</v>
      </c>
      <c r="M47" s="193">
        <v>-25981.98</v>
      </c>
      <c r="N47" s="193">
        <v>-22060</v>
      </c>
      <c r="O47" s="193">
        <v>-10554</v>
      </c>
      <c r="P47" s="193">
        <v>-1989</v>
      </c>
      <c r="Q47" s="193">
        <v>-21113.62</v>
      </c>
      <c r="R47" s="193">
        <v>0</v>
      </c>
      <c r="S47" s="193">
        <v>0</v>
      </c>
      <c r="T47" s="193">
        <v>0</v>
      </c>
      <c r="U47" s="193">
        <v>-80000</v>
      </c>
      <c r="V47" s="193">
        <v>-80000</v>
      </c>
      <c r="W47" s="193">
        <v>-80000</v>
      </c>
      <c r="X47" s="193">
        <v>-80000</v>
      </c>
      <c r="Y47" s="193">
        <v>-39250</v>
      </c>
      <c r="Z47" s="193">
        <v>0</v>
      </c>
      <c r="AA47" s="193">
        <v>0</v>
      </c>
      <c r="AB47" s="193">
        <v>0</v>
      </c>
      <c r="AC47" s="193">
        <v>0</v>
      </c>
      <c r="AD47" s="193">
        <v>0</v>
      </c>
      <c r="AE47" s="193">
        <v>0</v>
      </c>
      <c r="AF47" s="193">
        <v>0</v>
      </c>
      <c r="AG47" s="193">
        <v>0</v>
      </c>
      <c r="AH47" s="193">
        <v>0</v>
      </c>
      <c r="AI47" s="193">
        <v>0</v>
      </c>
      <c r="AJ47" s="193">
        <v>0</v>
      </c>
      <c r="AK47" s="193">
        <v>0</v>
      </c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:55" x14ac:dyDescent="0.3">
      <c r="A48" s="193" t="s">
        <v>1282</v>
      </c>
      <c r="B48" s="193">
        <v>0</v>
      </c>
      <c r="C48" s="193">
        <v>0</v>
      </c>
      <c r="D48" s="193">
        <v>0</v>
      </c>
      <c r="E48" s="193">
        <v>0</v>
      </c>
      <c r="F48" s="193">
        <v>0</v>
      </c>
      <c r="G48" s="193">
        <v>0</v>
      </c>
      <c r="H48" s="193">
        <v>0</v>
      </c>
      <c r="I48" s="193">
        <v>-65169.66</v>
      </c>
      <c r="J48" s="193">
        <v>-65087</v>
      </c>
      <c r="K48" s="193">
        <v>-65087</v>
      </c>
      <c r="L48" s="193">
        <v>-54748</v>
      </c>
      <c r="M48" s="193">
        <v>-25981.98</v>
      </c>
      <c r="N48" s="193">
        <v>-22060</v>
      </c>
      <c r="O48" s="193">
        <v>-10554</v>
      </c>
      <c r="P48" s="193">
        <v>-1989</v>
      </c>
      <c r="Q48" s="193">
        <v>-21113.62</v>
      </c>
      <c r="R48" s="193">
        <v>0</v>
      </c>
      <c r="S48" s="193">
        <v>0</v>
      </c>
      <c r="T48" s="193">
        <v>0</v>
      </c>
      <c r="U48" s="193">
        <v>-80000</v>
      </c>
      <c r="V48" s="193">
        <v>-80000</v>
      </c>
      <c r="W48" s="193">
        <v>-80000</v>
      </c>
      <c r="X48" s="193">
        <v>-80000</v>
      </c>
      <c r="Y48" s="193">
        <v>-39250</v>
      </c>
      <c r="Z48" s="193">
        <v>0</v>
      </c>
      <c r="AA48" s="193">
        <v>0</v>
      </c>
      <c r="AB48" s="193">
        <v>0</v>
      </c>
      <c r="AC48" s="193">
        <v>0</v>
      </c>
      <c r="AD48" s="193">
        <v>0</v>
      </c>
      <c r="AE48" s="193">
        <v>0</v>
      </c>
      <c r="AF48" s="193">
        <v>0</v>
      </c>
      <c r="AG48" s="193">
        <v>0</v>
      </c>
      <c r="AH48" s="193">
        <v>0</v>
      </c>
      <c r="AI48" s="193">
        <v>0</v>
      </c>
      <c r="AJ48" s="193">
        <v>0</v>
      </c>
      <c r="AK48" s="193">
        <v>0</v>
      </c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:55" s="143" customFormat="1" x14ac:dyDescent="0.3">
      <c r="A49" s="193" t="s">
        <v>1283</v>
      </c>
      <c r="B49" s="193">
        <v>0</v>
      </c>
      <c r="C49" s="193">
        <v>0</v>
      </c>
      <c r="D49" s="193">
        <v>0</v>
      </c>
      <c r="E49" s="193">
        <v>0</v>
      </c>
      <c r="F49" s="193">
        <v>0</v>
      </c>
      <c r="G49" s="193">
        <v>0</v>
      </c>
      <c r="H49" s="193">
        <v>0</v>
      </c>
      <c r="I49" s="193">
        <v>-65169.66</v>
      </c>
      <c r="J49" s="193">
        <v>-65087</v>
      </c>
      <c r="K49" s="193">
        <v>-65087</v>
      </c>
      <c r="L49" s="193">
        <v>-54748</v>
      </c>
      <c r="M49" s="193">
        <v>-25981.98</v>
      </c>
      <c r="N49" s="193">
        <v>-22060</v>
      </c>
      <c r="O49" s="193">
        <v>-10554</v>
      </c>
      <c r="P49" s="193">
        <v>-1989</v>
      </c>
      <c r="Q49" s="193">
        <v>-21113.62</v>
      </c>
      <c r="R49" s="193">
        <v>0</v>
      </c>
      <c r="S49" s="193">
        <v>0</v>
      </c>
      <c r="T49" s="193">
        <v>0</v>
      </c>
      <c r="U49" s="193">
        <v>-80000</v>
      </c>
      <c r="V49" s="193">
        <v>-80000</v>
      </c>
      <c r="W49" s="193">
        <v>-80000</v>
      </c>
      <c r="X49" s="193">
        <v>-80000</v>
      </c>
      <c r="Y49" s="193">
        <v>-39250</v>
      </c>
      <c r="Z49" s="193">
        <v>0</v>
      </c>
      <c r="AA49" s="193">
        <v>0</v>
      </c>
      <c r="AB49" s="193">
        <v>0</v>
      </c>
      <c r="AC49" s="193">
        <v>0</v>
      </c>
      <c r="AD49" s="193">
        <v>0</v>
      </c>
      <c r="AE49" s="193">
        <v>0</v>
      </c>
      <c r="AF49" s="193">
        <v>0</v>
      </c>
      <c r="AG49" s="193">
        <v>0</v>
      </c>
      <c r="AH49" s="193">
        <v>0</v>
      </c>
      <c r="AI49" s="193">
        <v>0</v>
      </c>
      <c r="AJ49" s="193">
        <v>0</v>
      </c>
      <c r="AK49" s="193">
        <v>0</v>
      </c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:55" x14ac:dyDescent="0.3">
      <c r="A50" s="193" t="s">
        <v>1284</v>
      </c>
      <c r="B50" s="193">
        <v>0</v>
      </c>
      <c r="C50" s="193">
        <v>0</v>
      </c>
      <c r="D50" s="193">
        <v>0</v>
      </c>
      <c r="E50" s="193">
        <v>5869.13</v>
      </c>
      <c r="F50" s="193">
        <v>3912.75</v>
      </c>
      <c r="G50" s="193">
        <v>1956</v>
      </c>
      <c r="H50" s="193">
        <v>0</v>
      </c>
      <c r="I50" s="193">
        <v>3345.68</v>
      </c>
      <c r="J50" s="193">
        <v>3253</v>
      </c>
      <c r="K50" s="193">
        <v>3213</v>
      </c>
      <c r="L50" s="193">
        <v>2443</v>
      </c>
      <c r="M50" s="193">
        <v>7716.56</v>
      </c>
      <c r="N50" s="193">
        <v>7717</v>
      </c>
      <c r="O50" s="193">
        <v>3971</v>
      </c>
      <c r="P50" s="193">
        <v>3926</v>
      </c>
      <c r="Q50" s="193">
        <v>29842.97</v>
      </c>
      <c r="R50" s="193">
        <v>0</v>
      </c>
      <c r="S50" s="193">
        <v>0</v>
      </c>
      <c r="T50" s="193">
        <v>0</v>
      </c>
      <c r="U50" s="193">
        <v>11925</v>
      </c>
      <c r="V50" s="193">
        <v>0</v>
      </c>
      <c r="W50" s="193">
        <v>0</v>
      </c>
      <c r="X50" s="193">
        <v>0</v>
      </c>
      <c r="Y50" s="193">
        <v>0</v>
      </c>
      <c r="Z50" s="193">
        <v>0</v>
      </c>
      <c r="AA50" s="193">
        <v>0</v>
      </c>
      <c r="AB50" s="193">
        <v>0</v>
      </c>
      <c r="AC50" s="193">
        <v>0</v>
      </c>
      <c r="AD50" s="193">
        <v>0</v>
      </c>
      <c r="AE50" s="193">
        <v>0</v>
      </c>
      <c r="AF50" s="193">
        <v>0</v>
      </c>
      <c r="AG50" s="193">
        <v>0</v>
      </c>
      <c r="AH50" s="193">
        <v>0</v>
      </c>
      <c r="AI50" s="193">
        <v>0</v>
      </c>
      <c r="AJ50" s="193">
        <v>0</v>
      </c>
      <c r="AK50" s="193">
        <v>0</v>
      </c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:55" x14ac:dyDescent="0.3">
      <c r="A51" s="193" t="s">
        <v>1285</v>
      </c>
      <c r="B51" s="193">
        <v>0</v>
      </c>
      <c r="C51" s="193">
        <v>0</v>
      </c>
      <c r="D51" s="193">
        <v>0</v>
      </c>
      <c r="E51" s="193">
        <v>5869.13</v>
      </c>
      <c r="F51" s="193">
        <v>3912.75</v>
      </c>
      <c r="G51" s="193">
        <v>1956</v>
      </c>
      <c r="H51" s="193">
        <v>0</v>
      </c>
      <c r="I51" s="193">
        <v>3345.68</v>
      </c>
      <c r="J51" s="193">
        <v>3253</v>
      </c>
      <c r="K51" s="193">
        <v>3213</v>
      </c>
      <c r="L51" s="193">
        <v>2443</v>
      </c>
      <c r="M51" s="193">
        <v>7716.56</v>
      </c>
      <c r="N51" s="193">
        <v>7717</v>
      </c>
      <c r="O51" s="193">
        <v>3971</v>
      </c>
      <c r="P51" s="193">
        <v>3926</v>
      </c>
      <c r="Q51" s="193">
        <v>29842.97</v>
      </c>
      <c r="R51" s="193">
        <v>0</v>
      </c>
      <c r="S51" s="193">
        <v>0</v>
      </c>
      <c r="T51" s="193">
        <v>0</v>
      </c>
      <c r="U51" s="193">
        <v>11925</v>
      </c>
      <c r="V51" s="193">
        <v>0</v>
      </c>
      <c r="W51" s="193">
        <v>0</v>
      </c>
      <c r="X51" s="193">
        <v>0</v>
      </c>
      <c r="Y51" s="193">
        <v>0</v>
      </c>
      <c r="Z51" s="193">
        <v>0</v>
      </c>
      <c r="AA51" s="193">
        <v>0</v>
      </c>
      <c r="AB51" s="193">
        <v>0</v>
      </c>
      <c r="AC51" s="193">
        <v>0</v>
      </c>
      <c r="AD51" s="193">
        <v>0</v>
      </c>
      <c r="AE51" s="193">
        <v>0</v>
      </c>
      <c r="AF51" s="193">
        <v>0</v>
      </c>
      <c r="AG51" s="193">
        <v>0</v>
      </c>
      <c r="AH51" s="193">
        <v>0</v>
      </c>
      <c r="AI51" s="193">
        <v>0</v>
      </c>
      <c r="AJ51" s="193">
        <v>0</v>
      </c>
      <c r="AK51" s="193">
        <v>0</v>
      </c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:55" x14ac:dyDescent="0.3">
      <c r="A52" s="193" t="s">
        <v>1286</v>
      </c>
      <c r="B52" s="193">
        <v>0</v>
      </c>
      <c r="C52" s="193">
        <v>0</v>
      </c>
      <c r="D52" s="193">
        <v>0</v>
      </c>
      <c r="E52" s="193">
        <v>5869.13</v>
      </c>
      <c r="F52" s="193">
        <v>0</v>
      </c>
      <c r="G52" s="193">
        <v>1956</v>
      </c>
      <c r="H52" s="193">
        <v>0</v>
      </c>
      <c r="I52" s="193">
        <v>3345.68</v>
      </c>
      <c r="J52" s="193">
        <v>3253</v>
      </c>
      <c r="K52" s="193">
        <v>3213</v>
      </c>
      <c r="L52" s="193">
        <v>2443</v>
      </c>
      <c r="M52" s="193">
        <v>7716.56</v>
      </c>
      <c r="N52" s="193">
        <v>7717</v>
      </c>
      <c r="O52" s="193">
        <v>3971</v>
      </c>
      <c r="P52" s="193">
        <v>3926</v>
      </c>
      <c r="Q52" s="193">
        <v>29842.97</v>
      </c>
      <c r="R52" s="193">
        <v>0</v>
      </c>
      <c r="S52" s="193">
        <v>0</v>
      </c>
      <c r="T52" s="193">
        <v>0</v>
      </c>
      <c r="U52" s="193">
        <v>11925</v>
      </c>
      <c r="V52" s="193">
        <v>0</v>
      </c>
      <c r="W52" s="193">
        <v>0</v>
      </c>
      <c r="X52" s="193">
        <v>0</v>
      </c>
      <c r="Y52" s="193">
        <v>0</v>
      </c>
      <c r="Z52" s="193">
        <v>0</v>
      </c>
      <c r="AA52" s="193">
        <v>0</v>
      </c>
      <c r="AB52" s="193">
        <v>0</v>
      </c>
      <c r="AC52" s="193">
        <v>0</v>
      </c>
      <c r="AD52" s="193">
        <v>0</v>
      </c>
      <c r="AE52" s="193">
        <v>0</v>
      </c>
      <c r="AF52" s="193">
        <v>0</v>
      </c>
      <c r="AG52" s="193">
        <v>0</v>
      </c>
      <c r="AH52" s="193">
        <v>0</v>
      </c>
      <c r="AI52" s="193">
        <v>0</v>
      </c>
      <c r="AJ52" s="193">
        <v>0</v>
      </c>
      <c r="AK52" s="193">
        <v>0</v>
      </c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:55" x14ac:dyDescent="0.3">
      <c r="A53" s="193" t="s">
        <v>1287</v>
      </c>
      <c r="B53" s="193">
        <v>0</v>
      </c>
      <c r="C53" s="193">
        <v>0</v>
      </c>
      <c r="D53" s="193">
        <v>0</v>
      </c>
      <c r="E53" s="193">
        <v>0</v>
      </c>
      <c r="F53" s="193">
        <v>3912.75</v>
      </c>
      <c r="G53" s="193">
        <v>0</v>
      </c>
      <c r="H53" s="193">
        <v>0</v>
      </c>
      <c r="I53" s="193">
        <v>0</v>
      </c>
      <c r="J53" s="193"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3">
        <v>0</v>
      </c>
      <c r="Q53" s="193">
        <v>0</v>
      </c>
      <c r="R53" s="193">
        <v>0</v>
      </c>
      <c r="S53" s="193">
        <v>0</v>
      </c>
      <c r="T53" s="193">
        <v>0</v>
      </c>
      <c r="U53" s="193">
        <v>0</v>
      </c>
      <c r="V53" s="193">
        <v>0</v>
      </c>
      <c r="W53" s="193">
        <v>0</v>
      </c>
      <c r="X53" s="193">
        <v>0</v>
      </c>
      <c r="Y53" s="193">
        <v>0</v>
      </c>
      <c r="Z53" s="193">
        <v>0</v>
      </c>
      <c r="AA53" s="193">
        <v>0</v>
      </c>
      <c r="AB53" s="193">
        <v>0</v>
      </c>
      <c r="AC53" s="193">
        <v>0</v>
      </c>
      <c r="AD53" s="193">
        <v>0</v>
      </c>
      <c r="AE53" s="193">
        <v>0</v>
      </c>
      <c r="AF53" s="193">
        <v>0</v>
      </c>
      <c r="AG53" s="193">
        <v>0</v>
      </c>
      <c r="AH53" s="193">
        <v>0</v>
      </c>
      <c r="AI53" s="193">
        <v>0</v>
      </c>
      <c r="AJ53" s="193">
        <v>0</v>
      </c>
      <c r="AK53" s="193">
        <v>0</v>
      </c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:55" x14ac:dyDescent="0.3">
      <c r="A54" s="193" t="s">
        <v>1112</v>
      </c>
      <c r="B54" s="193">
        <v>102.53</v>
      </c>
      <c r="C54" s="193">
        <v>0</v>
      </c>
      <c r="D54" s="193">
        <v>5.37</v>
      </c>
      <c r="E54" s="193">
        <v>6295.25</v>
      </c>
      <c r="F54" s="193">
        <v>2257.42</v>
      </c>
      <c r="G54" s="193">
        <v>1748</v>
      </c>
      <c r="H54" s="193">
        <v>459</v>
      </c>
      <c r="I54" s="193">
        <v>9556.2800000000007</v>
      </c>
      <c r="J54" s="193">
        <v>8109</v>
      </c>
      <c r="K54" s="193">
        <v>946</v>
      </c>
      <c r="L54" s="193">
        <v>873</v>
      </c>
      <c r="M54" s="193">
        <v>8791.9599999999991</v>
      </c>
      <c r="N54" s="193">
        <v>8541</v>
      </c>
      <c r="O54" s="193">
        <v>6487</v>
      </c>
      <c r="P54" s="193">
        <v>319</v>
      </c>
      <c r="Q54" s="193">
        <v>3970.48</v>
      </c>
      <c r="R54" s="193">
        <v>11103</v>
      </c>
      <c r="S54" s="193">
        <v>81</v>
      </c>
      <c r="T54" s="193">
        <v>17</v>
      </c>
      <c r="U54" s="193">
        <v>26663.7</v>
      </c>
      <c r="V54" s="193">
        <v>26596</v>
      </c>
      <c r="W54" s="193">
        <v>21493</v>
      </c>
      <c r="X54" s="193">
        <v>293</v>
      </c>
      <c r="Y54" s="193">
        <v>4521.87</v>
      </c>
      <c r="Z54" s="193">
        <v>403</v>
      </c>
      <c r="AA54" s="193">
        <v>18</v>
      </c>
      <c r="AB54" s="193">
        <v>15</v>
      </c>
      <c r="AC54" s="193">
        <v>161.13999999999999</v>
      </c>
      <c r="AD54" s="193">
        <v>77</v>
      </c>
      <c r="AE54" s="193">
        <v>45</v>
      </c>
      <c r="AF54" s="193">
        <v>40</v>
      </c>
      <c r="AG54" s="193">
        <v>999.57</v>
      </c>
      <c r="AH54" s="193">
        <v>736.07</v>
      </c>
      <c r="AI54" s="193">
        <v>0</v>
      </c>
      <c r="AJ54" s="193">
        <v>0</v>
      </c>
      <c r="AK54" s="193">
        <v>0</v>
      </c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:55" x14ac:dyDescent="0.3">
      <c r="A55" s="193" t="s">
        <v>1113</v>
      </c>
      <c r="B55" s="193">
        <v>102.53</v>
      </c>
      <c r="C55" s="193">
        <v>0</v>
      </c>
      <c r="D55" s="193">
        <v>5.37</v>
      </c>
      <c r="E55" s="193">
        <v>6295.25</v>
      </c>
      <c r="F55" s="193">
        <v>2257.42</v>
      </c>
      <c r="G55" s="193">
        <v>1748</v>
      </c>
      <c r="H55" s="193">
        <v>459</v>
      </c>
      <c r="I55" s="193">
        <v>9556.2800000000007</v>
      </c>
      <c r="J55" s="193">
        <v>8109</v>
      </c>
      <c r="K55" s="193">
        <v>946</v>
      </c>
      <c r="L55" s="193">
        <v>873</v>
      </c>
      <c r="M55" s="193">
        <v>8791.9599999999991</v>
      </c>
      <c r="N55" s="193">
        <v>8541</v>
      </c>
      <c r="O55" s="193">
        <v>6487</v>
      </c>
      <c r="P55" s="193">
        <v>319</v>
      </c>
      <c r="Q55" s="193">
        <v>3970.48</v>
      </c>
      <c r="R55" s="193">
        <v>11103</v>
      </c>
      <c r="S55" s="193">
        <v>81</v>
      </c>
      <c r="T55" s="193">
        <v>17</v>
      </c>
      <c r="U55" s="193">
        <v>26663.7</v>
      </c>
      <c r="V55" s="193">
        <v>26596</v>
      </c>
      <c r="W55" s="193">
        <v>21493</v>
      </c>
      <c r="X55" s="193">
        <v>293</v>
      </c>
      <c r="Y55" s="193">
        <v>4521.87</v>
      </c>
      <c r="Z55" s="193">
        <v>403</v>
      </c>
      <c r="AA55" s="193">
        <v>18</v>
      </c>
      <c r="AB55" s="193">
        <v>15</v>
      </c>
      <c r="AC55" s="193">
        <v>161.13999999999999</v>
      </c>
      <c r="AD55" s="193">
        <v>77</v>
      </c>
      <c r="AE55" s="193">
        <v>45</v>
      </c>
      <c r="AF55" s="193">
        <v>40</v>
      </c>
      <c r="AG55" s="193">
        <v>999.57</v>
      </c>
      <c r="AH55" s="193">
        <v>736.07</v>
      </c>
      <c r="AI55" s="193">
        <v>0</v>
      </c>
      <c r="AJ55" s="193">
        <v>0</v>
      </c>
      <c r="AK55" s="193">
        <v>0</v>
      </c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:55" x14ac:dyDescent="0.3">
      <c r="A56" s="193" t="s">
        <v>1117</v>
      </c>
      <c r="B56" s="193">
        <v>-360275.96</v>
      </c>
      <c r="C56" s="193">
        <v>-236696</v>
      </c>
      <c r="D56" s="193">
        <v>-150173.39000000001</v>
      </c>
      <c r="E56" s="193">
        <v>-455715.15</v>
      </c>
      <c r="F56" s="193">
        <v>-430293.33</v>
      </c>
      <c r="G56" s="193">
        <v>-247862</v>
      </c>
      <c r="H56" s="193">
        <v>-227064.8</v>
      </c>
      <c r="I56" s="193">
        <v>-638782.74</v>
      </c>
      <c r="J56" s="193">
        <v>-249533</v>
      </c>
      <c r="K56" s="193">
        <v>-137572</v>
      </c>
      <c r="L56" s="193">
        <v>-41458</v>
      </c>
      <c r="M56" s="193">
        <v>-454413.28</v>
      </c>
      <c r="N56" s="193">
        <v>-344111</v>
      </c>
      <c r="O56" s="193">
        <v>-265016</v>
      </c>
      <c r="P56" s="193">
        <v>-189640</v>
      </c>
      <c r="Q56" s="193">
        <v>-311032.03000000003</v>
      </c>
      <c r="R56" s="193">
        <v>-124854</v>
      </c>
      <c r="S56" s="193">
        <v>-54609</v>
      </c>
      <c r="T56" s="193">
        <v>-25874</v>
      </c>
      <c r="U56" s="193">
        <v>-157858.21</v>
      </c>
      <c r="V56" s="193">
        <v>-141573</v>
      </c>
      <c r="W56" s="193">
        <v>-94696</v>
      </c>
      <c r="X56" s="193">
        <v>-14499</v>
      </c>
      <c r="Y56" s="193">
        <v>-521078.89</v>
      </c>
      <c r="Z56" s="193">
        <v>-387339</v>
      </c>
      <c r="AA56" s="193">
        <v>-47166</v>
      </c>
      <c r="AB56" s="193">
        <v>-17488</v>
      </c>
      <c r="AC56" s="193">
        <v>-559981.35</v>
      </c>
      <c r="AD56" s="193">
        <v>-449348</v>
      </c>
      <c r="AE56" s="193">
        <v>-275261</v>
      </c>
      <c r="AF56" s="193">
        <v>-93130</v>
      </c>
      <c r="AG56" s="193">
        <v>-309176.90999999997</v>
      </c>
      <c r="AH56" s="193">
        <v>-195280.45</v>
      </c>
      <c r="AI56" s="193">
        <v>-82430</v>
      </c>
      <c r="AJ56" s="193">
        <v>-12363</v>
      </c>
      <c r="AK56" s="193">
        <v>-62798.36</v>
      </c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:55" x14ac:dyDescent="0.3">
      <c r="A57" s="193" t="s">
        <v>1113</v>
      </c>
      <c r="B57" s="193">
        <v>-297041.84000000003</v>
      </c>
      <c r="C57" s="193">
        <v>-193703</v>
      </c>
      <c r="D57" s="193">
        <v>-138849.68</v>
      </c>
      <c r="E57" s="193">
        <v>-386479.7</v>
      </c>
      <c r="F57" s="193">
        <v>-370566.79</v>
      </c>
      <c r="G57" s="193">
        <v>-222197</v>
      </c>
      <c r="H57" s="193">
        <v>-221004.72</v>
      </c>
      <c r="I57" s="193">
        <v>-527899.55000000005</v>
      </c>
      <c r="J57" s="193">
        <v>-196680</v>
      </c>
      <c r="K57" s="193">
        <v>-109830</v>
      </c>
      <c r="L57" s="193">
        <v>-28680</v>
      </c>
      <c r="M57" s="193">
        <v>-389058.17</v>
      </c>
      <c r="N57" s="193">
        <v>-308963</v>
      </c>
      <c r="O57" s="193">
        <v>-244958</v>
      </c>
      <c r="P57" s="193">
        <v>-186013</v>
      </c>
      <c r="Q57" s="193">
        <v>-246400.42</v>
      </c>
      <c r="R57" s="193">
        <v>-123709</v>
      </c>
      <c r="S57" s="193">
        <v>-53464</v>
      </c>
      <c r="T57" s="193">
        <v>-25329</v>
      </c>
      <c r="U57" s="193">
        <v>-155266.85999999999</v>
      </c>
      <c r="V57" s="193">
        <v>-139096</v>
      </c>
      <c r="W57" s="193">
        <v>-92101</v>
      </c>
      <c r="X57" s="193">
        <v>-12331</v>
      </c>
      <c r="Y57" s="193">
        <v>-519324.69</v>
      </c>
      <c r="Z57" s="193">
        <v>-385798</v>
      </c>
      <c r="AA57" s="193">
        <v>-46727</v>
      </c>
      <c r="AB57" s="193">
        <v>-17488</v>
      </c>
      <c r="AC57" s="193">
        <v>-557864.65</v>
      </c>
      <c r="AD57" s="193">
        <v>-448644</v>
      </c>
      <c r="AE57" s="193">
        <v>-274759</v>
      </c>
      <c r="AF57" s="193">
        <v>-92628</v>
      </c>
      <c r="AG57" s="193">
        <v>-305418.63</v>
      </c>
      <c r="AH57" s="193">
        <v>-194336.03</v>
      </c>
      <c r="AI57" s="193">
        <v>-81590</v>
      </c>
      <c r="AJ57" s="193">
        <v>-12290</v>
      </c>
      <c r="AK57" s="193">
        <v>-58897.1</v>
      </c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:55" x14ac:dyDescent="0.3">
      <c r="A58" s="193" t="s">
        <v>1114</v>
      </c>
      <c r="B58" s="193">
        <v>-63234.11</v>
      </c>
      <c r="C58" s="193">
        <v>-42993</v>
      </c>
      <c r="D58" s="193">
        <v>-11323.72</v>
      </c>
      <c r="E58" s="193">
        <v>-69235.45</v>
      </c>
      <c r="F58" s="193">
        <v>-59726.54</v>
      </c>
      <c r="G58" s="193">
        <v>-25665</v>
      </c>
      <c r="H58" s="193">
        <v>-6060.09</v>
      </c>
      <c r="I58" s="193">
        <v>-110883.19</v>
      </c>
      <c r="J58" s="193">
        <v>-52853</v>
      </c>
      <c r="K58" s="193">
        <v>-27742</v>
      </c>
      <c r="L58" s="193">
        <v>-12778</v>
      </c>
      <c r="M58" s="193">
        <v>-65355.11</v>
      </c>
      <c r="N58" s="193">
        <v>-35148</v>
      </c>
      <c r="O58" s="193">
        <v>-20058</v>
      </c>
      <c r="P58" s="193">
        <v>-3627</v>
      </c>
      <c r="Q58" s="193">
        <v>-64631.61</v>
      </c>
      <c r="R58" s="193">
        <v>-1145</v>
      </c>
      <c r="S58" s="193">
        <v>-1145</v>
      </c>
      <c r="T58" s="193">
        <v>-545</v>
      </c>
      <c r="U58" s="193">
        <v>-2591.35</v>
      </c>
      <c r="V58" s="193">
        <v>-2477</v>
      </c>
      <c r="W58" s="193">
        <v>-2595</v>
      </c>
      <c r="X58" s="193">
        <v>-2168</v>
      </c>
      <c r="Y58" s="193">
        <v>-1754.2</v>
      </c>
      <c r="Z58" s="193">
        <v>-1541</v>
      </c>
      <c r="AA58" s="193">
        <v>-439</v>
      </c>
      <c r="AB58" s="193">
        <v>0</v>
      </c>
      <c r="AC58" s="193">
        <v>-2116.6999999999998</v>
      </c>
      <c r="AD58" s="193">
        <v>-704</v>
      </c>
      <c r="AE58" s="193">
        <v>-502</v>
      </c>
      <c r="AF58" s="193">
        <v>-502</v>
      </c>
      <c r="AG58" s="193">
        <v>-3758.28</v>
      </c>
      <c r="AH58" s="193">
        <v>-944.42</v>
      </c>
      <c r="AI58" s="193">
        <v>-840</v>
      </c>
      <c r="AJ58" s="193">
        <v>-73</v>
      </c>
      <c r="AK58" s="193">
        <v>-3901.26</v>
      </c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:55" x14ac:dyDescent="0.3">
      <c r="A59" s="193" t="s">
        <v>1273</v>
      </c>
      <c r="B59" s="193">
        <v>15</v>
      </c>
      <c r="C59" s="193">
        <v>15</v>
      </c>
      <c r="D59" s="193">
        <v>0</v>
      </c>
      <c r="E59" s="193">
        <v>18456.54</v>
      </c>
      <c r="F59" s="193">
        <v>19745.689999999999</v>
      </c>
      <c r="G59" s="193">
        <v>2329</v>
      </c>
      <c r="H59" s="193">
        <v>1377.11</v>
      </c>
      <c r="I59" s="193">
        <v>-54722.57</v>
      </c>
      <c r="J59" s="193">
        <v>-55921</v>
      </c>
      <c r="K59" s="193">
        <v>-55558</v>
      </c>
      <c r="L59" s="193">
        <v>0</v>
      </c>
      <c r="M59" s="193">
        <v>0</v>
      </c>
      <c r="N59" s="193">
        <v>-844</v>
      </c>
      <c r="O59" s="193">
        <v>-300</v>
      </c>
      <c r="P59" s="193">
        <v>-300</v>
      </c>
      <c r="Q59" s="193">
        <v>-16.760000000000002</v>
      </c>
      <c r="R59" s="193">
        <v>0</v>
      </c>
      <c r="S59" s="193">
        <v>0</v>
      </c>
      <c r="T59" s="193">
        <v>0</v>
      </c>
      <c r="U59" s="193">
        <v>0</v>
      </c>
      <c r="V59" s="193">
        <v>0</v>
      </c>
      <c r="W59" s="193">
        <v>0</v>
      </c>
      <c r="X59" s="193">
        <v>0</v>
      </c>
      <c r="Y59" s="193">
        <v>0</v>
      </c>
      <c r="Z59" s="193">
        <v>0</v>
      </c>
      <c r="AA59" s="193">
        <v>0</v>
      </c>
      <c r="AB59" s="193">
        <v>0</v>
      </c>
      <c r="AC59" s="193">
        <v>0</v>
      </c>
      <c r="AD59" s="193">
        <v>0</v>
      </c>
      <c r="AE59" s="193">
        <v>0</v>
      </c>
      <c r="AF59" s="193">
        <v>0</v>
      </c>
      <c r="AG59" s="193">
        <v>0</v>
      </c>
      <c r="AH59" s="193">
        <v>0</v>
      </c>
      <c r="AI59" s="193">
        <v>0</v>
      </c>
      <c r="AJ59" s="193">
        <v>0</v>
      </c>
      <c r="AK59" s="193">
        <v>0</v>
      </c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:55" x14ac:dyDescent="0.3">
      <c r="A60" s="193" t="s">
        <v>863</v>
      </c>
      <c r="B60" s="193">
        <v>307552.14</v>
      </c>
      <c r="C60" s="193">
        <v>245418</v>
      </c>
      <c r="D60" s="193">
        <v>94254.77</v>
      </c>
      <c r="E60" s="193">
        <v>478860.66</v>
      </c>
      <c r="F60" s="193">
        <v>274308.55</v>
      </c>
      <c r="G60" s="193">
        <v>207697</v>
      </c>
      <c r="H60" s="193">
        <v>127823.64</v>
      </c>
      <c r="I60" s="193">
        <v>30054.28</v>
      </c>
      <c r="J60" s="193">
        <v>22050</v>
      </c>
      <c r="K60" s="193">
        <v>14212</v>
      </c>
      <c r="L60" s="193">
        <v>9186</v>
      </c>
      <c r="M60" s="193">
        <v>18382.580000000002</v>
      </c>
      <c r="N60" s="193">
        <v>6929</v>
      </c>
      <c r="O60" s="193">
        <v>4567</v>
      </c>
      <c r="P60" s="193">
        <v>1496</v>
      </c>
      <c r="Q60" s="193">
        <v>28607.83</v>
      </c>
      <c r="R60" s="193">
        <v>22529</v>
      </c>
      <c r="S60" s="193">
        <v>22529</v>
      </c>
      <c r="T60" s="193">
        <v>22529</v>
      </c>
      <c r="U60" s="193">
        <v>24003.41</v>
      </c>
      <c r="V60" s="193">
        <v>24003</v>
      </c>
      <c r="W60" s="193">
        <v>24003</v>
      </c>
      <c r="X60" s="193">
        <v>10486</v>
      </c>
      <c r="Y60" s="193">
        <v>18725</v>
      </c>
      <c r="Z60" s="193">
        <v>18725</v>
      </c>
      <c r="AA60" s="193">
        <v>18725</v>
      </c>
      <c r="AB60" s="193">
        <v>0</v>
      </c>
      <c r="AC60" s="193">
        <v>0</v>
      </c>
      <c r="AD60" s="193">
        <v>0</v>
      </c>
      <c r="AE60" s="193">
        <v>0</v>
      </c>
      <c r="AF60" s="193">
        <v>0</v>
      </c>
      <c r="AG60" s="193">
        <v>0</v>
      </c>
      <c r="AH60" s="193">
        <v>0</v>
      </c>
      <c r="AI60" s="193">
        <v>0</v>
      </c>
      <c r="AJ60" s="193">
        <v>0</v>
      </c>
      <c r="AK60" s="193">
        <v>0</v>
      </c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:55" x14ac:dyDescent="0.3">
      <c r="A61" s="193" t="s">
        <v>833</v>
      </c>
      <c r="B61" s="193">
        <v>18193.43</v>
      </c>
      <c r="C61" s="193">
        <v>8916</v>
      </c>
      <c r="D61" s="193">
        <v>4139.21</v>
      </c>
      <c r="E61" s="193">
        <v>50961.2</v>
      </c>
      <c r="F61" s="193">
        <v>47441.02</v>
      </c>
      <c r="G61" s="193">
        <v>32307</v>
      </c>
      <c r="H61" s="193">
        <v>12029.75</v>
      </c>
      <c r="I61" s="193">
        <v>94129.42</v>
      </c>
      <c r="J61" s="193">
        <v>56038</v>
      </c>
      <c r="K61" s="193">
        <v>34852</v>
      </c>
      <c r="L61" s="193">
        <v>12829</v>
      </c>
      <c r="M61" s="193">
        <v>29836.12</v>
      </c>
      <c r="N61" s="193">
        <v>20345</v>
      </c>
      <c r="O61" s="193">
        <v>10781</v>
      </c>
      <c r="P61" s="193">
        <v>6425</v>
      </c>
      <c r="Q61" s="193">
        <v>34956.11</v>
      </c>
      <c r="R61" s="193">
        <v>13282</v>
      </c>
      <c r="S61" s="193">
        <v>8155</v>
      </c>
      <c r="T61" s="193">
        <v>3444</v>
      </c>
      <c r="U61" s="193">
        <v>18160.169999999998</v>
      </c>
      <c r="V61" s="193">
        <v>12678</v>
      </c>
      <c r="W61" s="193">
        <v>8522</v>
      </c>
      <c r="X61" s="193">
        <v>4357</v>
      </c>
      <c r="Y61" s="193">
        <v>22192.45</v>
      </c>
      <c r="Z61" s="193">
        <v>19130</v>
      </c>
      <c r="AA61" s="193">
        <v>14270</v>
      </c>
      <c r="AB61" s="193">
        <v>10880</v>
      </c>
      <c r="AC61" s="193">
        <v>30260.26</v>
      </c>
      <c r="AD61" s="193">
        <v>24678</v>
      </c>
      <c r="AE61" s="193">
        <v>16925</v>
      </c>
      <c r="AF61" s="193">
        <v>0</v>
      </c>
      <c r="AG61" s="193">
        <v>0</v>
      </c>
      <c r="AH61" s="193">
        <v>0</v>
      </c>
      <c r="AI61" s="193">
        <v>0</v>
      </c>
      <c r="AJ61" s="193">
        <v>0</v>
      </c>
      <c r="AK61" s="193">
        <v>0</v>
      </c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:55" s="143" customFormat="1" x14ac:dyDescent="0.3">
      <c r="A62" s="193" t="s">
        <v>1118</v>
      </c>
      <c r="B62" s="193">
        <v>0</v>
      </c>
      <c r="C62" s="193">
        <v>-40378</v>
      </c>
      <c r="D62" s="193">
        <v>0</v>
      </c>
      <c r="E62" s="193">
        <v>-767348.17</v>
      </c>
      <c r="F62" s="193">
        <v>0</v>
      </c>
      <c r="G62" s="193">
        <v>-49281</v>
      </c>
      <c r="H62" s="193">
        <v>0</v>
      </c>
      <c r="I62" s="193">
        <v>-15995.44</v>
      </c>
      <c r="J62" s="193">
        <v>-23978</v>
      </c>
      <c r="K62" s="193">
        <v>-23896</v>
      </c>
      <c r="L62" s="193">
        <v>-16552</v>
      </c>
      <c r="M62" s="193">
        <v>-103638.88</v>
      </c>
      <c r="N62" s="193">
        <v>-211065</v>
      </c>
      <c r="O62" s="193">
        <v>-269713</v>
      </c>
      <c r="P62" s="193">
        <v>-36767</v>
      </c>
      <c r="Q62" s="193">
        <v>0</v>
      </c>
      <c r="R62" s="193">
        <v>0</v>
      </c>
      <c r="S62" s="193">
        <v>0</v>
      </c>
      <c r="T62" s="193">
        <v>0</v>
      </c>
      <c r="U62" s="193">
        <v>0</v>
      </c>
      <c r="V62" s="193">
        <v>0</v>
      </c>
      <c r="W62" s="193">
        <v>0</v>
      </c>
      <c r="X62" s="193">
        <v>0</v>
      </c>
      <c r="Y62" s="193">
        <v>-329.66</v>
      </c>
      <c r="Z62" s="193">
        <v>0</v>
      </c>
      <c r="AA62" s="193">
        <v>0</v>
      </c>
      <c r="AB62" s="193">
        <v>0</v>
      </c>
      <c r="AC62" s="193">
        <v>-1743.97</v>
      </c>
      <c r="AD62" s="193">
        <v>0</v>
      </c>
      <c r="AE62" s="193">
        <v>0</v>
      </c>
      <c r="AF62" s="193">
        <v>0</v>
      </c>
      <c r="AG62" s="193">
        <v>0</v>
      </c>
      <c r="AH62" s="193">
        <v>0</v>
      </c>
      <c r="AI62" s="193">
        <v>733</v>
      </c>
      <c r="AJ62" s="193">
        <v>284</v>
      </c>
      <c r="AK62" s="193">
        <v>3472.67</v>
      </c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:55" x14ac:dyDescent="0.3">
      <c r="A63" s="193" t="s">
        <v>1119</v>
      </c>
      <c r="B63" s="193">
        <v>74368.25</v>
      </c>
      <c r="C63" s="193">
        <v>-292975</v>
      </c>
      <c r="D63" s="193">
        <v>-412075.5</v>
      </c>
      <c r="E63" s="193">
        <v>-275238.55</v>
      </c>
      <c r="F63" s="193">
        <v>59915.83</v>
      </c>
      <c r="G63" s="193">
        <v>-70290</v>
      </c>
      <c r="H63" s="193">
        <v>-416236.03</v>
      </c>
      <c r="I63" s="193">
        <v>-10989937.880000001</v>
      </c>
      <c r="J63" s="193">
        <v>-7410215</v>
      </c>
      <c r="K63" s="193">
        <v>-7329117</v>
      </c>
      <c r="L63" s="193">
        <v>-249612</v>
      </c>
      <c r="M63" s="193">
        <v>-1657278.33</v>
      </c>
      <c r="N63" s="193">
        <v>-862757</v>
      </c>
      <c r="O63" s="193">
        <v>-469294</v>
      </c>
      <c r="P63" s="193">
        <v>-299285</v>
      </c>
      <c r="Q63" s="193">
        <v>-3685262.12</v>
      </c>
      <c r="R63" s="193">
        <v>-919038</v>
      </c>
      <c r="S63" s="193">
        <v>-301694</v>
      </c>
      <c r="T63" s="193">
        <v>-297293</v>
      </c>
      <c r="U63" s="193">
        <v>-55089.09</v>
      </c>
      <c r="V63" s="193">
        <v>-94216</v>
      </c>
      <c r="W63" s="193">
        <v>-72942</v>
      </c>
      <c r="X63" s="193">
        <v>-184448</v>
      </c>
      <c r="Y63" s="193">
        <v>-954024.17</v>
      </c>
      <c r="Z63" s="193">
        <v>-777905</v>
      </c>
      <c r="AA63" s="193">
        <v>-499413</v>
      </c>
      <c r="AB63" s="193">
        <v>-688923</v>
      </c>
      <c r="AC63" s="193">
        <v>-1078442.5900000001</v>
      </c>
      <c r="AD63" s="193">
        <v>-924458</v>
      </c>
      <c r="AE63" s="193">
        <v>-756515</v>
      </c>
      <c r="AF63" s="193">
        <v>-293090</v>
      </c>
      <c r="AG63" s="193">
        <v>-308177.34000000003</v>
      </c>
      <c r="AH63" s="193">
        <v>-194544.38</v>
      </c>
      <c r="AI63" s="193">
        <v>-81697</v>
      </c>
      <c r="AJ63" s="193">
        <v>-12079</v>
      </c>
      <c r="AK63" s="193">
        <v>-59325.68</v>
      </c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:55" x14ac:dyDescent="0.3">
      <c r="A64" s="193" t="s">
        <v>1120</v>
      </c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:55" x14ac:dyDescent="0.3">
      <c r="A65" s="193" t="s">
        <v>1121</v>
      </c>
      <c r="B65" s="193">
        <v>-330000</v>
      </c>
      <c r="C65" s="193">
        <v>50000</v>
      </c>
      <c r="D65" s="193">
        <v>110000</v>
      </c>
      <c r="E65" s="193">
        <v>-953760.89</v>
      </c>
      <c r="F65" s="193">
        <v>-753760.89</v>
      </c>
      <c r="G65" s="193">
        <v>150810</v>
      </c>
      <c r="H65" s="193">
        <v>87530</v>
      </c>
      <c r="I65" s="193">
        <v>1498950</v>
      </c>
      <c r="J65" s="193">
        <v>30000</v>
      </c>
      <c r="K65" s="193">
        <v>-112616</v>
      </c>
      <c r="L65" s="193">
        <v>44631</v>
      </c>
      <c r="M65" s="193">
        <v>-548000</v>
      </c>
      <c r="N65" s="193">
        <v>-548000</v>
      </c>
      <c r="O65" s="193">
        <v>-123000</v>
      </c>
      <c r="P65" s="193">
        <v>-45000</v>
      </c>
      <c r="Q65" s="193">
        <v>838000</v>
      </c>
      <c r="R65" s="193">
        <v>1000000</v>
      </c>
      <c r="S65" s="193">
        <v>680000</v>
      </c>
      <c r="T65" s="193">
        <v>200000</v>
      </c>
      <c r="U65" s="193">
        <v>-290000</v>
      </c>
      <c r="V65" s="193">
        <v>-200000</v>
      </c>
      <c r="W65" s="193">
        <v>0</v>
      </c>
      <c r="X65" s="193">
        <v>0</v>
      </c>
      <c r="Y65" s="193">
        <v>530000</v>
      </c>
      <c r="Z65" s="193">
        <v>240000</v>
      </c>
      <c r="AA65" s="193">
        <v>220000</v>
      </c>
      <c r="AB65" s="193">
        <v>200000</v>
      </c>
      <c r="AC65" s="193">
        <v>0</v>
      </c>
      <c r="AD65" s="193">
        <v>0</v>
      </c>
      <c r="AE65" s="193">
        <v>0</v>
      </c>
      <c r="AF65" s="193">
        <v>0</v>
      </c>
      <c r="AG65" s="193">
        <v>0</v>
      </c>
      <c r="AH65" s="193">
        <v>0</v>
      </c>
      <c r="AI65" s="193">
        <v>0</v>
      </c>
      <c r="AJ65" s="193">
        <v>0</v>
      </c>
      <c r="AK65" s="193">
        <v>0</v>
      </c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:55" x14ac:dyDescent="0.3">
      <c r="A66" s="193" t="s">
        <v>1122</v>
      </c>
      <c r="B66" s="193">
        <v>0</v>
      </c>
      <c r="C66" s="193">
        <v>0</v>
      </c>
      <c r="D66" s="193">
        <v>0</v>
      </c>
      <c r="E66" s="193">
        <v>0</v>
      </c>
      <c r="F66" s="193">
        <v>0</v>
      </c>
      <c r="G66" s="193">
        <v>0</v>
      </c>
      <c r="H66" s="193">
        <v>0</v>
      </c>
      <c r="I66" s="193">
        <v>0</v>
      </c>
      <c r="J66" s="193">
        <v>0</v>
      </c>
      <c r="K66" s="193">
        <v>-1290</v>
      </c>
      <c r="L66" s="193">
        <v>0</v>
      </c>
      <c r="M66" s="193">
        <v>0</v>
      </c>
      <c r="N66" s="193">
        <v>0</v>
      </c>
      <c r="O66" s="193">
        <v>0</v>
      </c>
      <c r="P66" s="193">
        <v>0</v>
      </c>
      <c r="Q66" s="193">
        <v>-35942.120000000003</v>
      </c>
      <c r="R66" s="193">
        <v>0</v>
      </c>
      <c r="S66" s="193">
        <v>0</v>
      </c>
      <c r="T66" s="193">
        <v>0</v>
      </c>
      <c r="U66" s="193">
        <v>0</v>
      </c>
      <c r="V66" s="193">
        <v>0</v>
      </c>
      <c r="W66" s="193">
        <v>0</v>
      </c>
      <c r="X66" s="193">
        <v>0</v>
      </c>
      <c r="Y66" s="193">
        <v>0</v>
      </c>
      <c r="Z66" s="193">
        <v>0</v>
      </c>
      <c r="AA66" s="193">
        <v>0</v>
      </c>
      <c r="AB66" s="193">
        <v>0</v>
      </c>
      <c r="AC66" s="193">
        <v>0</v>
      </c>
      <c r="AD66" s="193">
        <v>0</v>
      </c>
      <c r="AE66" s="193">
        <v>0</v>
      </c>
      <c r="AF66" s="193">
        <v>0</v>
      </c>
      <c r="AG66" s="193">
        <v>0</v>
      </c>
      <c r="AH66" s="193">
        <v>0</v>
      </c>
      <c r="AI66" s="193">
        <v>0</v>
      </c>
      <c r="AJ66" s="193">
        <v>0</v>
      </c>
      <c r="AK66" s="193">
        <v>0</v>
      </c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:55" x14ac:dyDescent="0.3">
      <c r="A67" s="193" t="s">
        <v>1274</v>
      </c>
      <c r="B67" s="193">
        <v>0</v>
      </c>
      <c r="C67" s="193">
        <v>0</v>
      </c>
      <c r="D67" s="193">
        <v>0</v>
      </c>
      <c r="E67" s="193">
        <v>0</v>
      </c>
      <c r="F67" s="193">
        <v>0</v>
      </c>
      <c r="G67" s="193">
        <v>0</v>
      </c>
      <c r="H67" s="193">
        <v>0</v>
      </c>
      <c r="I67" s="193">
        <v>0</v>
      </c>
      <c r="J67" s="193">
        <v>0</v>
      </c>
      <c r="K67" s="193">
        <v>-1290</v>
      </c>
      <c r="L67" s="193">
        <v>0</v>
      </c>
      <c r="M67" s="193">
        <v>0</v>
      </c>
      <c r="N67" s="193">
        <v>0</v>
      </c>
      <c r="O67" s="193">
        <v>0</v>
      </c>
      <c r="P67" s="193">
        <v>0</v>
      </c>
      <c r="Q67" s="193">
        <v>-35942.120000000003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3">
        <v>0</v>
      </c>
      <c r="Y67" s="193">
        <v>0</v>
      </c>
      <c r="Z67" s="193">
        <v>0</v>
      </c>
      <c r="AA67" s="193">
        <v>0</v>
      </c>
      <c r="AB67" s="193">
        <v>0</v>
      </c>
      <c r="AC67" s="193">
        <v>0</v>
      </c>
      <c r="AD67" s="193">
        <v>0</v>
      </c>
      <c r="AE67" s="193">
        <v>0</v>
      </c>
      <c r="AF67" s="193">
        <v>0</v>
      </c>
      <c r="AG67" s="193">
        <v>0</v>
      </c>
      <c r="AH67" s="193">
        <v>0</v>
      </c>
      <c r="AI67" s="193">
        <v>0</v>
      </c>
      <c r="AJ67" s="193">
        <v>0</v>
      </c>
      <c r="AK67" s="193">
        <v>0</v>
      </c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:55" x14ac:dyDescent="0.3">
      <c r="A68" s="193" t="s">
        <v>1124</v>
      </c>
      <c r="B68" s="193">
        <v>0</v>
      </c>
      <c r="C68" s="193">
        <v>0</v>
      </c>
      <c r="D68" s="193">
        <v>0</v>
      </c>
      <c r="E68" s="193">
        <v>121535</v>
      </c>
      <c r="F68" s="193">
        <v>121535</v>
      </c>
      <c r="G68" s="193">
        <v>38000</v>
      </c>
      <c r="H68" s="193">
        <v>38000</v>
      </c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2000000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3">
        <v>0</v>
      </c>
      <c r="Y68" s="193">
        <v>0</v>
      </c>
      <c r="Z68" s="193">
        <v>0</v>
      </c>
      <c r="AA68" s="193">
        <v>0</v>
      </c>
      <c r="AB68" s="193">
        <v>0</v>
      </c>
      <c r="AC68" s="193">
        <v>0</v>
      </c>
      <c r="AD68" s="193">
        <v>0</v>
      </c>
      <c r="AE68" s="193">
        <v>0</v>
      </c>
      <c r="AF68" s="193">
        <v>0</v>
      </c>
      <c r="AG68" s="193">
        <v>0</v>
      </c>
      <c r="AH68" s="193">
        <v>0</v>
      </c>
      <c r="AI68" s="193">
        <v>0</v>
      </c>
      <c r="AJ68" s="193">
        <v>0</v>
      </c>
      <c r="AK68" s="193">
        <v>0</v>
      </c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:55" x14ac:dyDescent="0.3">
      <c r="A69" s="193" t="s">
        <v>1127</v>
      </c>
      <c r="B69" s="193">
        <v>0</v>
      </c>
      <c r="C69" s="193">
        <v>0</v>
      </c>
      <c r="D69" s="193">
        <v>0</v>
      </c>
      <c r="E69" s="193">
        <v>121535</v>
      </c>
      <c r="F69" s="193">
        <v>121535</v>
      </c>
      <c r="G69" s="193">
        <v>38000</v>
      </c>
      <c r="H69" s="193">
        <v>38000</v>
      </c>
      <c r="I69" s="193">
        <v>0</v>
      </c>
      <c r="J69" s="193">
        <v>0</v>
      </c>
      <c r="K69" s="193">
        <v>0</v>
      </c>
      <c r="L69" s="193">
        <v>0</v>
      </c>
      <c r="M69" s="193">
        <v>0</v>
      </c>
      <c r="N69" s="193">
        <v>0</v>
      </c>
      <c r="O69" s="193">
        <v>0</v>
      </c>
      <c r="P69" s="193">
        <v>0</v>
      </c>
      <c r="Q69" s="193">
        <v>2000000</v>
      </c>
      <c r="R69" s="193">
        <v>0</v>
      </c>
      <c r="S69" s="193">
        <v>0</v>
      </c>
      <c r="T69" s="193">
        <v>0</v>
      </c>
      <c r="U69" s="193">
        <v>0</v>
      </c>
      <c r="V69" s="193">
        <v>0</v>
      </c>
      <c r="W69" s="193">
        <v>0</v>
      </c>
      <c r="X69" s="193">
        <v>0</v>
      </c>
      <c r="Y69" s="193">
        <v>0</v>
      </c>
      <c r="Z69" s="193">
        <v>0</v>
      </c>
      <c r="AA69" s="193">
        <v>0</v>
      </c>
      <c r="AB69" s="193">
        <v>0</v>
      </c>
      <c r="AC69" s="193">
        <v>0</v>
      </c>
      <c r="AD69" s="193">
        <v>0</v>
      </c>
      <c r="AE69" s="193">
        <v>0</v>
      </c>
      <c r="AF69" s="193">
        <v>0</v>
      </c>
      <c r="AG69" s="193">
        <v>0</v>
      </c>
      <c r="AH69" s="193">
        <v>0</v>
      </c>
      <c r="AI69" s="193">
        <v>0</v>
      </c>
      <c r="AJ69" s="193">
        <v>0</v>
      </c>
      <c r="AK69" s="193">
        <v>0</v>
      </c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:55" x14ac:dyDescent="0.3">
      <c r="A70" s="193" t="s">
        <v>1128</v>
      </c>
      <c r="B70" s="193">
        <v>0</v>
      </c>
      <c r="C70" s="193">
        <v>0</v>
      </c>
      <c r="D70" s="193">
        <v>0</v>
      </c>
      <c r="E70" s="193">
        <v>121535</v>
      </c>
      <c r="F70" s="193">
        <v>121535</v>
      </c>
      <c r="G70" s="193">
        <v>38000</v>
      </c>
      <c r="H70" s="193">
        <v>38000</v>
      </c>
      <c r="I70" s="193">
        <v>0</v>
      </c>
      <c r="J70" s="193">
        <v>0</v>
      </c>
      <c r="K70" s="193">
        <v>0</v>
      </c>
      <c r="L70" s="193">
        <v>0</v>
      </c>
      <c r="M70" s="193">
        <v>0</v>
      </c>
      <c r="N70" s="193">
        <v>0</v>
      </c>
      <c r="O70" s="193">
        <v>0</v>
      </c>
      <c r="P70" s="193">
        <v>0</v>
      </c>
      <c r="Q70" s="193">
        <v>2000000</v>
      </c>
      <c r="R70" s="193">
        <v>0</v>
      </c>
      <c r="S70" s="193">
        <v>0</v>
      </c>
      <c r="T70" s="193">
        <v>0</v>
      </c>
      <c r="U70" s="193">
        <v>0</v>
      </c>
      <c r="V70" s="193">
        <v>0</v>
      </c>
      <c r="W70" s="193">
        <v>0</v>
      </c>
      <c r="X70" s="193">
        <v>0</v>
      </c>
      <c r="Y70" s="193">
        <v>0</v>
      </c>
      <c r="Z70" s="193">
        <v>0</v>
      </c>
      <c r="AA70" s="193">
        <v>0</v>
      </c>
      <c r="AB70" s="193">
        <v>0</v>
      </c>
      <c r="AC70" s="193">
        <v>0</v>
      </c>
      <c r="AD70" s="193">
        <v>0</v>
      </c>
      <c r="AE70" s="193">
        <v>0</v>
      </c>
      <c r="AF70" s="193">
        <v>0</v>
      </c>
      <c r="AG70" s="193">
        <v>0</v>
      </c>
      <c r="AH70" s="193">
        <v>0</v>
      </c>
      <c r="AI70" s="193">
        <v>0</v>
      </c>
      <c r="AJ70" s="193">
        <v>0</v>
      </c>
      <c r="AK70" s="193">
        <v>0</v>
      </c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:55" x14ac:dyDescent="0.3">
      <c r="A71" s="193" t="s">
        <v>1131</v>
      </c>
      <c r="B71" s="193">
        <v>-39000</v>
      </c>
      <c r="C71" s="193">
        <v>-27000</v>
      </c>
      <c r="D71" s="193">
        <v>-13500</v>
      </c>
      <c r="E71" s="193">
        <v>-58150</v>
      </c>
      <c r="F71" s="193">
        <v>-44650</v>
      </c>
      <c r="G71" s="193">
        <v>-24000</v>
      </c>
      <c r="H71" s="193">
        <v>-12000</v>
      </c>
      <c r="I71" s="193">
        <v>-44000</v>
      </c>
      <c r="J71" s="193">
        <v>-32000</v>
      </c>
      <c r="K71" s="193">
        <v>-21000</v>
      </c>
      <c r="L71" s="193">
        <v>-10500</v>
      </c>
      <c r="M71" s="193">
        <v>-645893.32999999996</v>
      </c>
      <c r="N71" s="193">
        <v>-335393</v>
      </c>
      <c r="O71" s="193">
        <v>-25104</v>
      </c>
      <c r="P71" s="193">
        <v>-12552</v>
      </c>
      <c r="Q71" s="193">
        <v>-343274</v>
      </c>
      <c r="R71" s="193">
        <v>-307472</v>
      </c>
      <c r="S71" s="193">
        <v>-104670</v>
      </c>
      <c r="T71" s="193">
        <v>-1868</v>
      </c>
      <c r="U71" s="193">
        <v>0</v>
      </c>
      <c r="V71" s="193">
        <v>0</v>
      </c>
      <c r="W71" s="193">
        <v>0</v>
      </c>
      <c r="X71" s="193">
        <v>0</v>
      </c>
      <c r="Y71" s="193">
        <v>0</v>
      </c>
      <c r="Z71" s="193">
        <v>0</v>
      </c>
      <c r="AA71" s="193">
        <v>0</v>
      </c>
      <c r="AB71" s="193">
        <v>0</v>
      </c>
      <c r="AC71" s="193">
        <v>0</v>
      </c>
      <c r="AD71" s="193">
        <v>0</v>
      </c>
      <c r="AE71" s="193">
        <v>0</v>
      </c>
      <c r="AF71" s="193">
        <v>0</v>
      </c>
      <c r="AG71" s="193">
        <v>0</v>
      </c>
      <c r="AH71" s="193">
        <v>0</v>
      </c>
      <c r="AI71" s="193">
        <v>0</v>
      </c>
      <c r="AJ71" s="193">
        <v>0</v>
      </c>
      <c r="AK71" s="193">
        <v>0</v>
      </c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:55" x14ac:dyDescent="0.3">
      <c r="A72" s="193" t="s">
        <v>1134</v>
      </c>
      <c r="B72" s="193">
        <v>-39000</v>
      </c>
      <c r="C72" s="193">
        <v>-27000</v>
      </c>
      <c r="D72" s="193">
        <v>-13500</v>
      </c>
      <c r="E72" s="193">
        <v>-58150</v>
      </c>
      <c r="F72" s="193">
        <v>-44650</v>
      </c>
      <c r="G72" s="193">
        <v>-24000</v>
      </c>
      <c r="H72" s="193">
        <v>-12000</v>
      </c>
      <c r="I72" s="193">
        <v>-44000</v>
      </c>
      <c r="J72" s="193">
        <v>-32000</v>
      </c>
      <c r="K72" s="193">
        <v>-21000</v>
      </c>
      <c r="L72" s="193">
        <v>-10500</v>
      </c>
      <c r="M72" s="193">
        <v>-645893.32999999996</v>
      </c>
      <c r="N72" s="193">
        <v>-335393</v>
      </c>
      <c r="O72" s="193">
        <v>-25104</v>
      </c>
      <c r="P72" s="193">
        <v>-12552</v>
      </c>
      <c r="Q72" s="193">
        <v>-343274</v>
      </c>
      <c r="R72" s="193">
        <v>-307472</v>
      </c>
      <c r="S72" s="193">
        <v>-104670</v>
      </c>
      <c r="T72" s="193">
        <v>-1868</v>
      </c>
      <c r="U72" s="193">
        <v>0</v>
      </c>
      <c r="V72" s="193">
        <v>0</v>
      </c>
      <c r="W72" s="193">
        <v>0</v>
      </c>
      <c r="X72" s="193">
        <v>0</v>
      </c>
      <c r="Y72" s="193">
        <v>0</v>
      </c>
      <c r="Z72" s="193">
        <v>0</v>
      </c>
      <c r="AA72" s="193">
        <v>0</v>
      </c>
      <c r="AB72" s="193">
        <v>0</v>
      </c>
      <c r="AC72" s="193">
        <v>0</v>
      </c>
      <c r="AD72" s="193">
        <v>0</v>
      </c>
      <c r="AE72" s="193">
        <v>0</v>
      </c>
      <c r="AF72" s="193">
        <v>0</v>
      </c>
      <c r="AG72" s="193">
        <v>0</v>
      </c>
      <c r="AH72" s="193">
        <v>0</v>
      </c>
      <c r="AI72" s="193">
        <v>0</v>
      </c>
      <c r="AJ72" s="193">
        <v>0</v>
      </c>
      <c r="AK72" s="193">
        <v>0</v>
      </c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:55" x14ac:dyDescent="0.3">
      <c r="A73" s="193" t="s">
        <v>1135</v>
      </c>
      <c r="B73" s="193">
        <v>-39000</v>
      </c>
      <c r="C73" s="193">
        <v>-27000</v>
      </c>
      <c r="D73" s="193">
        <v>-13500</v>
      </c>
      <c r="E73" s="193">
        <v>-58150</v>
      </c>
      <c r="F73" s="193">
        <v>-44650</v>
      </c>
      <c r="G73" s="193">
        <v>-24000</v>
      </c>
      <c r="H73" s="193">
        <v>-12000</v>
      </c>
      <c r="I73" s="193">
        <v>-44000</v>
      </c>
      <c r="J73" s="193">
        <v>-32000</v>
      </c>
      <c r="K73" s="193">
        <v>-21000</v>
      </c>
      <c r="L73" s="193">
        <v>-10500</v>
      </c>
      <c r="M73" s="193">
        <v>-645893.32999999996</v>
      </c>
      <c r="N73" s="193">
        <v>-335393</v>
      </c>
      <c r="O73" s="193">
        <v>-25104</v>
      </c>
      <c r="P73" s="193">
        <v>-12552</v>
      </c>
      <c r="Q73" s="193">
        <v>-343274</v>
      </c>
      <c r="R73" s="193">
        <v>-307472</v>
      </c>
      <c r="S73" s="193">
        <v>-104670</v>
      </c>
      <c r="T73" s="193">
        <v>-1868</v>
      </c>
      <c r="U73" s="193">
        <v>0</v>
      </c>
      <c r="V73" s="193">
        <v>0</v>
      </c>
      <c r="W73" s="193">
        <v>0</v>
      </c>
      <c r="X73" s="193">
        <v>0</v>
      </c>
      <c r="Y73" s="193">
        <v>0</v>
      </c>
      <c r="Z73" s="193">
        <v>0</v>
      </c>
      <c r="AA73" s="193">
        <v>0</v>
      </c>
      <c r="AB73" s="193">
        <v>0</v>
      </c>
      <c r="AC73" s="193">
        <v>0</v>
      </c>
      <c r="AD73" s="193">
        <v>0</v>
      </c>
      <c r="AE73" s="193">
        <v>0</v>
      </c>
      <c r="AF73" s="193">
        <v>0</v>
      </c>
      <c r="AG73" s="193">
        <v>0</v>
      </c>
      <c r="AH73" s="193">
        <v>0</v>
      </c>
      <c r="AI73" s="193">
        <v>0</v>
      </c>
      <c r="AJ73" s="193">
        <v>0</v>
      </c>
      <c r="AK73" s="193">
        <v>0</v>
      </c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:55" x14ac:dyDescent="0.3">
      <c r="A74" s="193" t="s">
        <v>1137</v>
      </c>
      <c r="B74" s="193">
        <v>-76415.789999999994</v>
      </c>
      <c r="C74" s="193">
        <v>-48293</v>
      </c>
      <c r="D74" s="193">
        <v>-22495.34</v>
      </c>
      <c r="E74" s="193">
        <v>0</v>
      </c>
      <c r="F74" s="193">
        <v>0</v>
      </c>
      <c r="G74" s="193">
        <v>0</v>
      </c>
      <c r="H74" s="193">
        <v>0</v>
      </c>
      <c r="I74" s="193">
        <v>0</v>
      </c>
      <c r="J74" s="193">
        <v>0</v>
      </c>
      <c r="K74" s="193">
        <v>0</v>
      </c>
      <c r="L74" s="193">
        <v>0</v>
      </c>
      <c r="M74" s="193">
        <v>0</v>
      </c>
      <c r="N74" s="193">
        <v>0</v>
      </c>
      <c r="O74" s="193">
        <v>0</v>
      </c>
      <c r="P74" s="193">
        <v>0</v>
      </c>
      <c r="Q74" s="193">
        <v>0</v>
      </c>
      <c r="R74" s="193">
        <v>0</v>
      </c>
      <c r="S74" s="193">
        <v>0</v>
      </c>
      <c r="T74" s="193">
        <v>0</v>
      </c>
      <c r="U74" s="193">
        <v>0</v>
      </c>
      <c r="V74" s="193">
        <v>0</v>
      </c>
      <c r="W74" s="193">
        <v>0</v>
      </c>
      <c r="X74" s="193">
        <v>0</v>
      </c>
      <c r="Y74" s="193">
        <v>0</v>
      </c>
      <c r="Z74" s="193">
        <v>0</v>
      </c>
      <c r="AA74" s="193">
        <v>0</v>
      </c>
      <c r="AB74" s="193">
        <v>0</v>
      </c>
      <c r="AC74" s="193">
        <v>0</v>
      </c>
      <c r="AD74" s="193">
        <v>0</v>
      </c>
      <c r="AE74" s="193">
        <v>0</v>
      </c>
      <c r="AF74" s="193">
        <v>0</v>
      </c>
      <c r="AG74" s="193">
        <v>0</v>
      </c>
      <c r="AH74" s="193">
        <v>0</v>
      </c>
      <c r="AI74" s="193">
        <v>0</v>
      </c>
      <c r="AJ74" s="193">
        <v>0</v>
      </c>
      <c r="AK74" s="193">
        <v>-411.25</v>
      </c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:55" x14ac:dyDescent="0.3">
      <c r="A75" s="193" t="s">
        <v>1140</v>
      </c>
      <c r="B75" s="193">
        <v>365966.35</v>
      </c>
      <c r="C75" s="193">
        <v>365966</v>
      </c>
      <c r="D75" s="193">
        <v>365966.35</v>
      </c>
      <c r="E75" s="193">
        <v>500000</v>
      </c>
      <c r="F75" s="193">
        <v>500000</v>
      </c>
      <c r="G75" s="193">
        <v>0</v>
      </c>
      <c r="H75" s="193">
        <v>6234.79</v>
      </c>
      <c r="I75" s="193">
        <v>9692533.6400000006</v>
      </c>
      <c r="J75" s="193">
        <v>9507712</v>
      </c>
      <c r="K75" s="193">
        <v>9507712</v>
      </c>
      <c r="L75" s="193">
        <v>65328</v>
      </c>
      <c r="M75" s="193">
        <v>2202395.9300000002</v>
      </c>
      <c r="N75" s="193">
        <v>2202396</v>
      </c>
      <c r="O75" s="193">
        <v>0</v>
      </c>
      <c r="P75" s="193">
        <v>0</v>
      </c>
      <c r="Q75" s="193">
        <v>440354.74</v>
      </c>
      <c r="R75" s="193">
        <v>77</v>
      </c>
      <c r="S75" s="193">
        <v>77</v>
      </c>
      <c r="T75" s="193">
        <v>77</v>
      </c>
      <c r="U75" s="193">
        <v>1.4</v>
      </c>
      <c r="V75" s="193">
        <v>1</v>
      </c>
      <c r="W75" s="193">
        <v>1</v>
      </c>
      <c r="X75" s="193">
        <v>1</v>
      </c>
      <c r="Y75" s="193">
        <v>2811.91</v>
      </c>
      <c r="Z75" s="193">
        <v>410</v>
      </c>
      <c r="AA75" s="193">
        <v>410</v>
      </c>
      <c r="AB75" s="193">
        <v>0</v>
      </c>
      <c r="AC75" s="193">
        <v>0</v>
      </c>
      <c r="AD75" s="193">
        <v>0</v>
      </c>
      <c r="AE75" s="193">
        <v>0</v>
      </c>
      <c r="AF75" s="193">
        <v>0</v>
      </c>
      <c r="AG75" s="193">
        <v>1056125.3799999999</v>
      </c>
      <c r="AH75" s="193">
        <v>1056125.3799999999</v>
      </c>
      <c r="AI75" s="193">
        <v>174000</v>
      </c>
      <c r="AJ75" s="193">
        <v>174000</v>
      </c>
      <c r="AK75" s="193">
        <v>0</v>
      </c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:55" x14ac:dyDescent="0.3">
      <c r="A76" s="193" t="s">
        <v>1141</v>
      </c>
      <c r="B76" s="193">
        <v>-137777.48000000001</v>
      </c>
      <c r="C76" s="193">
        <v>-137777</v>
      </c>
      <c r="D76" s="193">
        <v>0</v>
      </c>
      <c r="E76" s="193">
        <v>-957377.86</v>
      </c>
      <c r="F76" s="193">
        <v>-573549.16</v>
      </c>
      <c r="G76" s="193">
        <v>-571859</v>
      </c>
      <c r="H76" s="193">
        <v>-63917.96</v>
      </c>
      <c r="I76" s="193">
        <v>-916802.31</v>
      </c>
      <c r="J76" s="193">
        <v>-573635</v>
      </c>
      <c r="K76" s="193">
        <v>-519866</v>
      </c>
      <c r="L76" s="193">
        <v>-64648</v>
      </c>
      <c r="M76" s="193">
        <v>-531462.80000000005</v>
      </c>
      <c r="N76" s="193">
        <v>-261456</v>
      </c>
      <c r="O76" s="193">
        <v>-256900</v>
      </c>
      <c r="P76" s="193">
        <v>-24387</v>
      </c>
      <c r="Q76" s="193">
        <v>-686377.93</v>
      </c>
      <c r="R76" s="193">
        <v>-445751</v>
      </c>
      <c r="S76" s="193">
        <v>-445751</v>
      </c>
      <c r="T76" s="193">
        <v>0</v>
      </c>
      <c r="U76" s="193">
        <v>-514824.01</v>
      </c>
      <c r="V76" s="193">
        <v>-171608</v>
      </c>
      <c r="W76" s="193">
        <v>-171608</v>
      </c>
      <c r="X76" s="193">
        <v>0</v>
      </c>
      <c r="Y76" s="193">
        <v>-964764.52</v>
      </c>
      <c r="Z76" s="193">
        <v>-446157</v>
      </c>
      <c r="AA76" s="193">
        <v>-446157</v>
      </c>
      <c r="AB76" s="193">
        <v>0</v>
      </c>
      <c r="AC76" s="193">
        <v>-1013935.59</v>
      </c>
      <c r="AD76" s="193">
        <v>-1013936</v>
      </c>
      <c r="AE76" s="193">
        <v>-420001</v>
      </c>
      <c r="AF76" s="193">
        <v>0</v>
      </c>
      <c r="AG76" s="193">
        <v>-439868</v>
      </c>
      <c r="AH76" s="193">
        <v>-439868</v>
      </c>
      <c r="AI76" s="193">
        <v>-80000</v>
      </c>
      <c r="AJ76" s="193">
        <v>-80000</v>
      </c>
      <c r="AK76" s="193">
        <v>-400000</v>
      </c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:55" x14ac:dyDescent="0.3">
      <c r="A77" s="193" t="s">
        <v>1143</v>
      </c>
      <c r="B77" s="193">
        <v>0</v>
      </c>
      <c r="C77" s="193">
        <v>0</v>
      </c>
      <c r="D77" s="193">
        <v>0</v>
      </c>
      <c r="E77" s="193">
        <v>-188283.01</v>
      </c>
      <c r="F77" s="193">
        <v>-188283.01</v>
      </c>
      <c r="G77" s="193">
        <v>-158903</v>
      </c>
      <c r="H77" s="193">
        <v>-20000</v>
      </c>
      <c r="I77" s="193">
        <v>-259468.55</v>
      </c>
      <c r="J77" s="193">
        <v>-194141</v>
      </c>
      <c r="K77" s="193">
        <v>-194141</v>
      </c>
      <c r="L77" s="193">
        <v>-162639</v>
      </c>
      <c r="M77" s="193">
        <v>-131901.28</v>
      </c>
      <c r="N77" s="193">
        <v>-203352</v>
      </c>
      <c r="O77" s="193">
        <v>0</v>
      </c>
      <c r="P77" s="193">
        <v>0</v>
      </c>
      <c r="Q77" s="193">
        <v>0</v>
      </c>
      <c r="R77" s="193">
        <v>427520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3">
        <v>0</v>
      </c>
      <c r="Y77" s="193">
        <v>0</v>
      </c>
      <c r="Z77" s="193">
        <v>0</v>
      </c>
      <c r="AA77" s="193">
        <v>0</v>
      </c>
      <c r="AB77" s="193">
        <v>0</v>
      </c>
      <c r="AC77" s="193">
        <v>0</v>
      </c>
      <c r="AD77" s="193">
        <v>0</v>
      </c>
      <c r="AE77" s="193">
        <v>0</v>
      </c>
      <c r="AF77" s="193">
        <v>0</v>
      </c>
      <c r="AG77" s="193">
        <v>0</v>
      </c>
      <c r="AH77" s="193">
        <v>0</v>
      </c>
      <c r="AI77" s="193">
        <v>0</v>
      </c>
      <c r="AJ77" s="193">
        <v>0</v>
      </c>
      <c r="AK77" s="193">
        <v>0</v>
      </c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:55" x14ac:dyDescent="0.3">
      <c r="A78" s="193" t="s">
        <v>1144</v>
      </c>
      <c r="B78" s="193">
        <v>-217226.92</v>
      </c>
      <c r="C78" s="193">
        <v>202896</v>
      </c>
      <c r="D78" s="193">
        <v>439971.01</v>
      </c>
      <c r="E78" s="193">
        <v>-1536036.76</v>
      </c>
      <c r="F78" s="193">
        <v>-938708.07</v>
      </c>
      <c r="G78" s="193">
        <v>-565952</v>
      </c>
      <c r="H78" s="193">
        <v>35846.82</v>
      </c>
      <c r="I78" s="193">
        <v>9971212.7799999993</v>
      </c>
      <c r="J78" s="193">
        <v>8737936</v>
      </c>
      <c r="K78" s="193">
        <v>8658799</v>
      </c>
      <c r="L78" s="193">
        <v>-127828</v>
      </c>
      <c r="M78" s="193">
        <v>345138.52</v>
      </c>
      <c r="N78" s="193">
        <v>854195</v>
      </c>
      <c r="O78" s="193">
        <v>-405004</v>
      </c>
      <c r="P78" s="193">
        <v>-81939</v>
      </c>
      <c r="Q78" s="193">
        <v>2212760.7000000002</v>
      </c>
      <c r="R78" s="193">
        <v>674374</v>
      </c>
      <c r="S78" s="193">
        <v>129656</v>
      </c>
      <c r="T78" s="193">
        <v>198209</v>
      </c>
      <c r="U78" s="193">
        <v>-804822.61</v>
      </c>
      <c r="V78" s="193">
        <v>-371607</v>
      </c>
      <c r="W78" s="193">
        <v>-171607</v>
      </c>
      <c r="X78" s="193">
        <v>1</v>
      </c>
      <c r="Y78" s="193">
        <v>-431952.6</v>
      </c>
      <c r="Z78" s="193">
        <v>-205747</v>
      </c>
      <c r="AA78" s="193">
        <v>-225747</v>
      </c>
      <c r="AB78" s="193">
        <v>200000</v>
      </c>
      <c r="AC78" s="193">
        <v>-1013935.59</v>
      </c>
      <c r="AD78" s="193">
        <v>-1013936</v>
      </c>
      <c r="AE78" s="193">
        <v>-420001</v>
      </c>
      <c r="AF78" s="193">
        <v>0</v>
      </c>
      <c r="AG78" s="193">
        <v>616257.38</v>
      </c>
      <c r="AH78" s="193">
        <v>616257.38</v>
      </c>
      <c r="AI78" s="193">
        <v>94000</v>
      </c>
      <c r="AJ78" s="193">
        <v>94000</v>
      </c>
      <c r="AK78" s="193">
        <v>-400411.25</v>
      </c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:55" x14ac:dyDescent="0.3">
      <c r="A79" s="193" t="s">
        <v>1145</v>
      </c>
      <c r="B79" s="193">
        <v>68150.73</v>
      </c>
      <c r="C79" s="193">
        <v>56969</v>
      </c>
      <c r="D79" s="193">
        <v>201223.83</v>
      </c>
      <c r="E79" s="193">
        <v>-813980.61</v>
      </c>
      <c r="F79" s="193">
        <v>-277268.14</v>
      </c>
      <c r="G79" s="193">
        <v>-377856</v>
      </c>
      <c r="H79" s="193">
        <v>-302922.93</v>
      </c>
      <c r="I79" s="193">
        <v>756491.58</v>
      </c>
      <c r="J79" s="193">
        <v>2280556</v>
      </c>
      <c r="K79" s="193">
        <v>1876754</v>
      </c>
      <c r="L79" s="193">
        <v>-29995</v>
      </c>
      <c r="M79" s="193">
        <v>-39857.64</v>
      </c>
      <c r="N79" s="193">
        <v>783972</v>
      </c>
      <c r="O79" s="193">
        <v>-344353</v>
      </c>
      <c r="P79" s="193">
        <v>-173279</v>
      </c>
      <c r="Q79" s="193">
        <v>-515226.16</v>
      </c>
      <c r="R79" s="193">
        <v>397942</v>
      </c>
      <c r="S79" s="193">
        <v>272363</v>
      </c>
      <c r="T79" s="193">
        <v>106496</v>
      </c>
      <c r="U79" s="193">
        <v>-75183.02</v>
      </c>
      <c r="V79" s="193">
        <v>245456</v>
      </c>
      <c r="W79" s="193">
        <v>207896</v>
      </c>
      <c r="X79" s="193">
        <v>80391</v>
      </c>
      <c r="Y79" s="193">
        <v>-316427.84999999998</v>
      </c>
      <c r="Z79" s="193">
        <v>-305988</v>
      </c>
      <c r="AA79" s="193">
        <v>-291345</v>
      </c>
      <c r="AB79" s="193">
        <v>-352208</v>
      </c>
      <c r="AC79" s="193">
        <v>-750690.38</v>
      </c>
      <c r="AD79" s="193">
        <v>-928006</v>
      </c>
      <c r="AE79" s="193">
        <v>-601194</v>
      </c>
      <c r="AF79" s="193">
        <v>-82502</v>
      </c>
      <c r="AG79" s="193">
        <v>872728.75</v>
      </c>
      <c r="AH79" s="193">
        <v>589684.99</v>
      </c>
      <c r="AI79" s="193">
        <v>-90205</v>
      </c>
      <c r="AJ79" s="193">
        <v>27216</v>
      </c>
      <c r="AK79" s="193">
        <v>-117160.2</v>
      </c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:55" x14ac:dyDescent="0.3">
      <c r="A80" s="193" t="s">
        <v>1147</v>
      </c>
      <c r="B80" s="193">
        <v>0</v>
      </c>
      <c r="C80" s="193">
        <v>0</v>
      </c>
      <c r="D80" s="193">
        <v>0</v>
      </c>
      <c r="E80" s="193">
        <v>-7135.73</v>
      </c>
      <c r="F80" s="193">
        <v>21931.1</v>
      </c>
      <c r="G80" s="193">
        <v>7911</v>
      </c>
      <c r="H80" s="193">
        <v>12397.5</v>
      </c>
      <c r="I80" s="193">
        <v>-7857.43</v>
      </c>
      <c r="J80" s="193">
        <v>-4130</v>
      </c>
      <c r="K80" s="193">
        <v>-2283</v>
      </c>
      <c r="L80" s="193">
        <v>144</v>
      </c>
      <c r="M80" s="193">
        <v>-1629.29</v>
      </c>
      <c r="N80" s="193">
        <v>-1290</v>
      </c>
      <c r="O80" s="193">
        <v>-629</v>
      </c>
      <c r="P80" s="193">
        <v>-328</v>
      </c>
      <c r="Q80" s="193">
        <v>4600.13</v>
      </c>
      <c r="R80" s="193">
        <v>3821</v>
      </c>
      <c r="S80" s="193">
        <v>2197</v>
      </c>
      <c r="T80" s="193">
        <v>420</v>
      </c>
      <c r="U80" s="193">
        <v>295.04000000000002</v>
      </c>
      <c r="V80" s="193">
        <v>295</v>
      </c>
      <c r="W80" s="193">
        <v>-466</v>
      </c>
      <c r="X80" s="193">
        <v>124</v>
      </c>
      <c r="Y80" s="193">
        <v>13.34</v>
      </c>
      <c r="Z80" s="193">
        <v>38</v>
      </c>
      <c r="AA80" s="193">
        <v>8</v>
      </c>
      <c r="AB80" s="193">
        <v>-1</v>
      </c>
      <c r="AC80" s="193">
        <v>331.11</v>
      </c>
      <c r="AD80" s="193">
        <v>376</v>
      </c>
      <c r="AE80" s="193">
        <v>303</v>
      </c>
      <c r="AF80" s="193">
        <v>270</v>
      </c>
      <c r="AG80" s="193">
        <v>-165.23</v>
      </c>
      <c r="AH80" s="193">
        <v>90.76</v>
      </c>
      <c r="AI80" s="193">
        <v>76</v>
      </c>
      <c r="AJ80" s="193">
        <v>139</v>
      </c>
      <c r="AK80" s="193">
        <v>815.83</v>
      </c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:55" x14ac:dyDescent="0.3">
      <c r="A81" s="193" t="s">
        <v>1148</v>
      </c>
      <c r="B81" s="193">
        <v>684839.43</v>
      </c>
      <c r="C81" s="193">
        <v>684839</v>
      </c>
      <c r="D81" s="193">
        <v>684839.43</v>
      </c>
      <c r="E81" s="193">
        <v>1505955.76</v>
      </c>
      <c r="F81" s="193">
        <v>1505955.76</v>
      </c>
      <c r="G81" s="193">
        <v>1505956</v>
      </c>
      <c r="H81" s="193">
        <v>1505955.76</v>
      </c>
      <c r="I81" s="193">
        <v>757321.62</v>
      </c>
      <c r="J81" s="193">
        <v>757322</v>
      </c>
      <c r="K81" s="193">
        <v>757322</v>
      </c>
      <c r="L81" s="193">
        <v>757322</v>
      </c>
      <c r="M81" s="193">
        <v>798808.55</v>
      </c>
      <c r="N81" s="193">
        <v>798809</v>
      </c>
      <c r="O81" s="193">
        <v>798809</v>
      </c>
      <c r="P81" s="193">
        <v>798809</v>
      </c>
      <c r="Q81" s="193">
        <v>1309434.58</v>
      </c>
      <c r="R81" s="193">
        <v>112154</v>
      </c>
      <c r="S81" s="193">
        <v>112154</v>
      </c>
      <c r="T81" s="193">
        <v>112154</v>
      </c>
      <c r="U81" s="193">
        <v>187042.31</v>
      </c>
      <c r="V81" s="193">
        <v>187042</v>
      </c>
      <c r="W81" s="193">
        <v>187042</v>
      </c>
      <c r="X81" s="193">
        <v>187042</v>
      </c>
      <c r="Y81" s="193">
        <v>503456.83</v>
      </c>
      <c r="Z81" s="193">
        <v>503457</v>
      </c>
      <c r="AA81" s="193">
        <v>503457</v>
      </c>
      <c r="AB81" s="193">
        <v>503457</v>
      </c>
      <c r="AC81" s="193">
        <v>1253816.1000000001</v>
      </c>
      <c r="AD81" s="193">
        <v>1253816</v>
      </c>
      <c r="AE81" s="193">
        <v>1253816</v>
      </c>
      <c r="AF81" s="193">
        <v>1253816</v>
      </c>
      <c r="AG81" s="193">
        <v>381252.57</v>
      </c>
      <c r="AH81" s="193">
        <v>381252.57</v>
      </c>
      <c r="AI81" s="193">
        <v>381253</v>
      </c>
      <c r="AJ81" s="193">
        <v>381253</v>
      </c>
      <c r="AK81" s="193">
        <v>497596.94</v>
      </c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:55" x14ac:dyDescent="0.3">
      <c r="A82" s="193" t="s">
        <v>1149</v>
      </c>
      <c r="B82" s="193">
        <v>752990.16</v>
      </c>
      <c r="C82" s="193">
        <v>741808</v>
      </c>
      <c r="D82" s="193">
        <v>886063.27</v>
      </c>
      <c r="E82" s="193">
        <v>684839.43</v>
      </c>
      <c r="F82" s="193">
        <v>1250618.72</v>
      </c>
      <c r="G82" s="193">
        <v>1136011</v>
      </c>
      <c r="H82" s="193">
        <v>1215430.33</v>
      </c>
      <c r="I82" s="193">
        <v>1505955.76</v>
      </c>
      <c r="J82" s="193">
        <v>3033748</v>
      </c>
      <c r="K82" s="193">
        <v>2631793</v>
      </c>
      <c r="L82" s="193">
        <v>727471</v>
      </c>
      <c r="M82" s="193">
        <v>757321.62</v>
      </c>
      <c r="N82" s="193">
        <v>1581491</v>
      </c>
      <c r="O82" s="193">
        <v>453827</v>
      </c>
      <c r="P82" s="193">
        <v>625202</v>
      </c>
      <c r="Q82" s="193">
        <v>798808.55</v>
      </c>
      <c r="R82" s="193">
        <v>513917</v>
      </c>
      <c r="S82" s="193">
        <v>386714</v>
      </c>
      <c r="T82" s="193">
        <v>219070</v>
      </c>
      <c r="U82" s="193">
        <v>112154.33</v>
      </c>
      <c r="V82" s="193">
        <v>432793</v>
      </c>
      <c r="W82" s="193">
        <v>394472</v>
      </c>
      <c r="X82" s="193">
        <v>267557</v>
      </c>
      <c r="Y82" s="193">
        <v>187042.31</v>
      </c>
      <c r="Z82" s="193">
        <v>197507</v>
      </c>
      <c r="AA82" s="193">
        <v>212120</v>
      </c>
      <c r="AB82" s="193">
        <v>151248</v>
      </c>
      <c r="AC82" s="193">
        <v>503456.83</v>
      </c>
      <c r="AD82" s="193">
        <v>326186</v>
      </c>
      <c r="AE82" s="193">
        <v>652925</v>
      </c>
      <c r="AF82" s="193">
        <v>1171584</v>
      </c>
      <c r="AG82" s="193">
        <v>1253816.1000000001</v>
      </c>
      <c r="AH82" s="193">
        <v>971028.32</v>
      </c>
      <c r="AI82" s="193">
        <v>291124</v>
      </c>
      <c r="AJ82" s="193">
        <v>408608</v>
      </c>
      <c r="AK82" s="193">
        <v>381252.57</v>
      </c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:55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:55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:55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:55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:55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:55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:55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:55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:55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:55" x14ac:dyDescent="0.3">
      <c r="BA98" s="91"/>
    </row>
    <row r="99" spans="1:55" x14ac:dyDescent="0.3">
      <c r="BA99" s="91"/>
    </row>
    <row r="100" spans="1:55" x14ac:dyDescent="0.3">
      <c r="BA100" s="91"/>
    </row>
    <row r="101" spans="1:55" x14ac:dyDescent="0.3">
      <c r="BA101" s="91"/>
    </row>
    <row r="102" spans="1:55" x14ac:dyDescent="0.3">
      <c r="BA102" s="91"/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168" t="s">
        <v>30</v>
      </c>
      <c r="B123" s="91">
        <f>+B89+B91+B94</f>
        <v>0</v>
      </c>
      <c r="C123" s="91">
        <f t="shared" ref="C123:BK123" si="0">+C89+C91+C94</f>
        <v>0</v>
      </c>
      <c r="D123" s="91">
        <f t="shared" si="0"/>
        <v>0</v>
      </c>
      <c r="E123" s="91">
        <f t="shared" si="0"/>
        <v>0</v>
      </c>
      <c r="F123" s="91">
        <f t="shared" si="0"/>
        <v>0</v>
      </c>
      <c r="G123" s="91">
        <f t="shared" si="0"/>
        <v>0</v>
      </c>
      <c r="H123" s="91">
        <f t="shared" si="0"/>
        <v>0</v>
      </c>
      <c r="I123" s="91">
        <f t="shared" si="0"/>
        <v>0</v>
      </c>
      <c r="J123" s="91">
        <f t="shared" si="0"/>
        <v>0</v>
      </c>
      <c r="K123" s="91">
        <f t="shared" si="0"/>
        <v>0</v>
      </c>
      <c r="L123" s="91">
        <f t="shared" si="0"/>
        <v>0</v>
      </c>
      <c r="M123" s="91">
        <f t="shared" si="0"/>
        <v>0</v>
      </c>
      <c r="N123" s="91">
        <f t="shared" si="0"/>
        <v>0</v>
      </c>
      <c r="O123" s="91">
        <f t="shared" si="0"/>
        <v>0</v>
      </c>
      <c r="P123" s="91">
        <f t="shared" si="0"/>
        <v>0</v>
      </c>
      <c r="Q123" s="91">
        <f t="shared" si="0"/>
        <v>0</v>
      </c>
      <c r="R123" s="91">
        <f t="shared" si="0"/>
        <v>0</v>
      </c>
      <c r="S123" s="91">
        <f t="shared" si="0"/>
        <v>0</v>
      </c>
      <c r="T123" s="91">
        <f t="shared" si="0"/>
        <v>0</v>
      </c>
      <c r="U123" s="91">
        <f t="shared" si="0"/>
        <v>0</v>
      </c>
      <c r="V123" s="91">
        <f t="shared" si="0"/>
        <v>0</v>
      </c>
      <c r="W123" s="91">
        <f t="shared" si="0"/>
        <v>0</v>
      </c>
      <c r="X123" s="91">
        <f t="shared" si="0"/>
        <v>0</v>
      </c>
      <c r="Y123" s="91">
        <f t="shared" si="0"/>
        <v>0</v>
      </c>
      <c r="Z123" s="91">
        <f t="shared" si="0"/>
        <v>0</v>
      </c>
      <c r="AA123" s="91">
        <f t="shared" si="0"/>
        <v>0</v>
      </c>
      <c r="AB123" s="91">
        <f t="shared" si="0"/>
        <v>0</v>
      </c>
      <c r="AC123" s="91">
        <f t="shared" si="0"/>
        <v>0</v>
      </c>
      <c r="AD123" s="91">
        <f t="shared" si="0"/>
        <v>0</v>
      </c>
      <c r="AE123" s="91">
        <f t="shared" si="0"/>
        <v>0</v>
      </c>
      <c r="AF123" s="91">
        <f t="shared" si="0"/>
        <v>0</v>
      </c>
      <c r="AG123" s="91">
        <f t="shared" si="0"/>
        <v>0</v>
      </c>
      <c r="AH123" s="91">
        <f t="shared" si="0"/>
        <v>0</v>
      </c>
      <c r="AI123" s="91">
        <f t="shared" si="0"/>
        <v>0</v>
      </c>
      <c r="AJ123" s="91">
        <f t="shared" si="0"/>
        <v>0</v>
      </c>
      <c r="AK123" s="91">
        <f t="shared" si="0"/>
        <v>0</v>
      </c>
      <c r="AL123" s="91">
        <f t="shared" si="0"/>
        <v>0</v>
      </c>
      <c r="AM123" s="91">
        <f t="shared" si="0"/>
        <v>0</v>
      </c>
      <c r="AN123" s="91">
        <f t="shared" si="0"/>
        <v>0</v>
      </c>
      <c r="AO123" s="91">
        <f t="shared" si="0"/>
        <v>0</v>
      </c>
      <c r="AP123" s="91">
        <f t="shared" si="0"/>
        <v>0</v>
      </c>
      <c r="AQ123" s="91">
        <f t="shared" si="0"/>
        <v>0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0</v>
      </c>
      <c r="AV123" s="91">
        <f t="shared" si="0"/>
        <v>0</v>
      </c>
      <c r="AW123" s="91">
        <f t="shared" si="0"/>
        <v>0</v>
      </c>
      <c r="AX123" s="91">
        <f t="shared" si="0"/>
        <v>0</v>
      </c>
      <c r="AY123" s="91">
        <f t="shared" si="0"/>
        <v>0</v>
      </c>
      <c r="AZ123" s="91">
        <f t="shared" si="0"/>
        <v>0</v>
      </c>
      <c r="BA123" s="91">
        <f t="shared" si="0"/>
        <v>0</v>
      </c>
      <c r="BB123" s="91">
        <f t="shared" si="0"/>
        <v>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168" t="s">
        <v>31</v>
      </c>
      <c r="B124" s="91">
        <f>+B97</f>
        <v>0</v>
      </c>
      <c r="C124" s="91">
        <f t="shared" ref="C124:BK124" si="1">+C97</f>
        <v>0</v>
      </c>
      <c r="D124" s="91">
        <f t="shared" si="1"/>
        <v>0</v>
      </c>
      <c r="E124" s="91">
        <f t="shared" si="1"/>
        <v>0</v>
      </c>
      <c r="F124" s="91">
        <f t="shared" si="1"/>
        <v>0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0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0</v>
      </c>
      <c r="C125" s="93">
        <f t="shared" ref="C125:BK125" si="2">SUM(C123:C124)</f>
        <v>0</v>
      </c>
      <c r="D125" s="93">
        <f t="shared" si="2"/>
        <v>0</v>
      </c>
      <c r="E125" s="93">
        <f t="shared" si="2"/>
        <v>0</v>
      </c>
      <c r="F125" s="93">
        <f t="shared" si="2"/>
        <v>0</v>
      </c>
      <c r="G125" s="93">
        <f t="shared" si="2"/>
        <v>0</v>
      </c>
      <c r="H125" s="93">
        <f t="shared" si="2"/>
        <v>0</v>
      </c>
      <c r="I125" s="93">
        <f t="shared" si="2"/>
        <v>0</v>
      </c>
      <c r="J125" s="93">
        <f t="shared" si="2"/>
        <v>0</v>
      </c>
      <c r="K125" s="93">
        <f t="shared" si="2"/>
        <v>0</v>
      </c>
      <c r="L125" s="93">
        <f t="shared" si="2"/>
        <v>0</v>
      </c>
      <c r="M125" s="93">
        <f t="shared" si="2"/>
        <v>0</v>
      </c>
      <c r="N125" s="93">
        <f t="shared" si="2"/>
        <v>0</v>
      </c>
      <c r="O125" s="93">
        <f t="shared" si="2"/>
        <v>0</v>
      </c>
      <c r="P125" s="93">
        <f t="shared" si="2"/>
        <v>0</v>
      </c>
      <c r="Q125" s="93">
        <f t="shared" si="2"/>
        <v>0</v>
      </c>
      <c r="R125" s="93">
        <f t="shared" si="2"/>
        <v>0</v>
      </c>
      <c r="S125" s="93">
        <f t="shared" si="2"/>
        <v>0</v>
      </c>
      <c r="T125" s="93">
        <f t="shared" si="2"/>
        <v>0</v>
      </c>
      <c r="U125" s="93">
        <f t="shared" si="2"/>
        <v>0</v>
      </c>
      <c r="V125" s="93">
        <f t="shared" si="2"/>
        <v>0</v>
      </c>
      <c r="W125" s="93">
        <f t="shared" si="2"/>
        <v>0</v>
      </c>
      <c r="X125" s="93">
        <f t="shared" si="2"/>
        <v>0</v>
      </c>
      <c r="Y125" s="93">
        <f t="shared" si="2"/>
        <v>0</v>
      </c>
      <c r="Z125" s="93">
        <f t="shared" si="2"/>
        <v>0</v>
      </c>
      <c r="AA125" s="93">
        <f t="shared" si="2"/>
        <v>0</v>
      </c>
      <c r="AB125" s="93">
        <f t="shared" si="2"/>
        <v>0</v>
      </c>
      <c r="AC125" s="93">
        <f t="shared" si="2"/>
        <v>0</v>
      </c>
      <c r="AD125" s="93">
        <f t="shared" si="2"/>
        <v>0</v>
      </c>
      <c r="AE125" s="93">
        <f t="shared" si="2"/>
        <v>0</v>
      </c>
      <c r="AF125" s="93">
        <f t="shared" si="2"/>
        <v>0</v>
      </c>
      <c r="AG125" s="93">
        <f t="shared" si="2"/>
        <v>0</v>
      </c>
      <c r="AH125" s="93">
        <f t="shared" si="2"/>
        <v>0</v>
      </c>
      <c r="AI125" s="93">
        <f t="shared" si="2"/>
        <v>0</v>
      </c>
      <c r="AJ125" s="93">
        <f t="shared" si="2"/>
        <v>0</v>
      </c>
      <c r="AK125" s="93">
        <f t="shared" si="2"/>
        <v>0</v>
      </c>
      <c r="AL125" s="93">
        <f t="shared" si="2"/>
        <v>0</v>
      </c>
      <c r="AM125" s="93">
        <f t="shared" si="2"/>
        <v>0</v>
      </c>
      <c r="AN125" s="93">
        <f t="shared" si="2"/>
        <v>0</v>
      </c>
      <c r="AO125" s="93">
        <f t="shared" si="2"/>
        <v>0</v>
      </c>
      <c r="AP125" s="93">
        <f t="shared" si="2"/>
        <v>0</v>
      </c>
      <c r="AQ125" s="93">
        <f t="shared" si="2"/>
        <v>0</v>
      </c>
      <c r="AR125" s="93">
        <f t="shared" si="2"/>
        <v>0</v>
      </c>
      <c r="AS125" s="93">
        <f t="shared" si="2"/>
        <v>0</v>
      </c>
      <c r="AT125" s="93">
        <f t="shared" si="2"/>
        <v>0</v>
      </c>
      <c r="AU125" s="93">
        <f t="shared" si="2"/>
        <v>0</v>
      </c>
      <c r="AV125" s="93">
        <f t="shared" si="2"/>
        <v>0</v>
      </c>
      <c r="AW125" s="93">
        <f t="shared" si="2"/>
        <v>0</v>
      </c>
      <c r="AX125" s="93">
        <f t="shared" si="2"/>
        <v>0</v>
      </c>
      <c r="AY125" s="93">
        <f t="shared" si="2"/>
        <v>0</v>
      </c>
      <c r="AZ125" s="93">
        <f t="shared" si="2"/>
        <v>0</v>
      </c>
      <c r="BA125" s="93">
        <f t="shared" si="2"/>
        <v>0</v>
      </c>
      <c r="BB125" s="93">
        <f t="shared" si="2"/>
        <v>0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93" t="s">
        <v>34</v>
      </c>
      <c r="B128" s="193" t="s">
        <v>1276</v>
      </c>
      <c r="C128" s="193" t="s">
        <v>1277</v>
      </c>
      <c r="D128" s="193" t="s">
        <v>864</v>
      </c>
      <c r="E128" s="193" t="s">
        <v>1026</v>
      </c>
      <c r="F128" s="193" t="s">
        <v>866</v>
      </c>
      <c r="G128" s="193" t="s">
        <v>27</v>
      </c>
      <c r="H128" s="193" t="s">
        <v>26</v>
      </c>
      <c r="I128" s="193" t="s">
        <v>41</v>
      </c>
      <c r="J128" s="193" t="s">
        <v>24</v>
      </c>
      <c r="K128" s="193" t="s">
        <v>23</v>
      </c>
      <c r="L128" s="193" t="s">
        <v>22</v>
      </c>
      <c r="M128" s="193" t="s">
        <v>40</v>
      </c>
      <c r="N128" s="193" t="s">
        <v>20</v>
      </c>
      <c r="O128" s="193" t="s">
        <v>19</v>
      </c>
      <c r="P128" s="193" t="s">
        <v>18</v>
      </c>
      <c r="Q128" s="193" t="s">
        <v>39</v>
      </c>
      <c r="R128" s="193" t="s">
        <v>16</v>
      </c>
      <c r="S128" s="193" t="s">
        <v>15</v>
      </c>
      <c r="T128" s="193" t="s">
        <v>14</v>
      </c>
      <c r="U128" s="193" t="s">
        <v>38</v>
      </c>
      <c r="V128" s="193" t="s">
        <v>12</v>
      </c>
      <c r="W128" s="193" t="s">
        <v>11</v>
      </c>
      <c r="X128" s="193" t="s">
        <v>10</v>
      </c>
      <c r="Y128" s="193" t="s">
        <v>37</v>
      </c>
      <c r="Z128" s="193" t="s">
        <v>8</v>
      </c>
      <c r="AA128" s="193" t="s">
        <v>7</v>
      </c>
      <c r="AB128" s="193" t="s">
        <v>6</v>
      </c>
      <c r="AC128" s="193" t="s">
        <v>36</v>
      </c>
      <c r="AD128" s="193" t="s">
        <v>4</v>
      </c>
      <c r="AE128" s="193" t="s">
        <v>3</v>
      </c>
      <c r="AF128" s="193" t="s">
        <v>2</v>
      </c>
      <c r="AG128" s="193" t="s">
        <v>35</v>
      </c>
      <c r="AH128" s="193" t="s">
        <v>857</v>
      </c>
      <c r="AI128" s="193" t="s">
        <v>856</v>
      </c>
      <c r="AJ128" s="193" t="s">
        <v>855</v>
      </c>
      <c r="AK128" s="193" t="s">
        <v>862</v>
      </c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93" t="s">
        <v>1027</v>
      </c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:69" x14ac:dyDescent="0.3">
      <c r="A130" s="193" t="s">
        <v>1028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:69" x14ac:dyDescent="0.3">
      <c r="A131" s="193" t="s">
        <v>1029</v>
      </c>
      <c r="B131" s="193">
        <v>679829.68</v>
      </c>
      <c r="C131" s="193">
        <v>717212</v>
      </c>
      <c r="D131" s="193">
        <v>445360.54</v>
      </c>
      <c r="E131" s="193">
        <v>-926676.94</v>
      </c>
      <c r="F131" s="193">
        <v>1866831.62</v>
      </c>
      <c r="G131" s="193">
        <v>1667871</v>
      </c>
      <c r="H131" s="193">
        <v>1391849.98</v>
      </c>
      <c r="I131" s="193">
        <v>1403854.13</v>
      </c>
      <c r="J131" s="193">
        <v>1469059</v>
      </c>
      <c r="K131" s="193">
        <v>1207867</v>
      </c>
      <c r="L131" s="193">
        <v>1076881</v>
      </c>
      <c r="M131" s="193">
        <v>1128317.01</v>
      </c>
      <c r="N131" s="193">
        <v>978295</v>
      </c>
      <c r="O131" s="193">
        <v>978176</v>
      </c>
      <c r="P131" s="193">
        <v>851595</v>
      </c>
      <c r="Q131" s="193">
        <v>1116523.19</v>
      </c>
      <c r="R131" s="193">
        <v>672471</v>
      </c>
      <c r="S131" s="193">
        <v>711860</v>
      </c>
      <c r="T131" s="193">
        <v>550574</v>
      </c>
      <c r="U131" s="193">
        <v>499960.31</v>
      </c>
      <c r="V131" s="193">
        <v>519723</v>
      </c>
      <c r="W131" s="193">
        <v>536965</v>
      </c>
      <c r="X131" s="193">
        <v>549079</v>
      </c>
      <c r="Y131" s="193">
        <v>615903.81999999995</v>
      </c>
      <c r="Z131" s="193">
        <v>789372</v>
      </c>
      <c r="AA131" s="193">
        <v>795231</v>
      </c>
      <c r="AB131" s="193">
        <v>762186</v>
      </c>
      <c r="AC131" s="193">
        <v>641394.72</v>
      </c>
      <c r="AD131" s="193">
        <v>805547</v>
      </c>
      <c r="AE131" s="193">
        <v>852889</v>
      </c>
      <c r="AF131" s="193">
        <v>849208</v>
      </c>
      <c r="AG131" s="193">
        <v>691413.49</v>
      </c>
      <c r="AH131" s="193">
        <v>761225.42</v>
      </c>
      <c r="AI131" s="193">
        <v>734869</v>
      </c>
      <c r="AJ131" s="193">
        <v>650303</v>
      </c>
      <c r="AK131" s="193">
        <v>494334.19</v>
      </c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93" t="s">
        <v>1030</v>
      </c>
      <c r="B132" s="193">
        <v>0</v>
      </c>
      <c r="C132" s="193">
        <v>717212</v>
      </c>
      <c r="D132" s="193">
        <v>0</v>
      </c>
      <c r="E132" s="193">
        <v>0</v>
      </c>
      <c r="F132" s="193">
        <v>0</v>
      </c>
      <c r="G132" s="193">
        <v>0</v>
      </c>
      <c r="H132" s="193">
        <v>0</v>
      </c>
      <c r="I132" s="193">
        <v>0</v>
      </c>
      <c r="J132" s="193">
        <v>0</v>
      </c>
      <c r="K132" s="193">
        <v>0</v>
      </c>
      <c r="L132" s="193">
        <v>0</v>
      </c>
      <c r="M132" s="193">
        <v>0</v>
      </c>
      <c r="N132" s="193">
        <v>0</v>
      </c>
      <c r="O132" s="193">
        <v>0</v>
      </c>
      <c r="P132" s="193">
        <v>0</v>
      </c>
      <c r="Q132" s="193">
        <v>0</v>
      </c>
      <c r="R132" s="193">
        <v>0</v>
      </c>
      <c r="S132" s="193">
        <v>0</v>
      </c>
      <c r="T132" s="193">
        <v>0</v>
      </c>
      <c r="U132" s="193">
        <v>0</v>
      </c>
      <c r="V132" s="193">
        <v>0</v>
      </c>
      <c r="W132" s="193">
        <v>0</v>
      </c>
      <c r="X132" s="193">
        <v>0</v>
      </c>
      <c r="Y132" s="193">
        <v>0</v>
      </c>
      <c r="Z132" s="193">
        <v>0</v>
      </c>
      <c r="AA132" s="193">
        <v>0</v>
      </c>
      <c r="AB132" s="193">
        <v>0</v>
      </c>
      <c r="AC132" s="193">
        <v>0</v>
      </c>
      <c r="AD132" s="193">
        <v>0</v>
      </c>
      <c r="AE132" s="193">
        <v>0</v>
      </c>
      <c r="AF132" s="193">
        <v>0</v>
      </c>
      <c r="AG132" s="193">
        <v>0</v>
      </c>
      <c r="AH132" s="193">
        <v>0</v>
      </c>
      <c r="AI132" s="193">
        <v>0</v>
      </c>
      <c r="AJ132" s="193">
        <v>0</v>
      </c>
      <c r="AK132" s="193">
        <v>0</v>
      </c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93" t="s">
        <v>1253</v>
      </c>
      <c r="B133" s="193">
        <v>7745.62</v>
      </c>
      <c r="C133" s="193">
        <v>0</v>
      </c>
      <c r="D133" s="193">
        <v>1605.28</v>
      </c>
      <c r="E133" s="193">
        <v>-13644.51</v>
      </c>
      <c r="F133" s="193">
        <v>19918.849999999999</v>
      </c>
      <c r="G133" s="193">
        <v>26049</v>
      </c>
      <c r="H133" s="193">
        <v>16317.17</v>
      </c>
      <c r="I133" s="193">
        <v>15675.76</v>
      </c>
      <c r="J133" s="193">
        <v>28115</v>
      </c>
      <c r="K133" s="193">
        <v>22493</v>
      </c>
      <c r="L133" s="193">
        <v>5066</v>
      </c>
      <c r="M133" s="193">
        <v>15460.96</v>
      </c>
      <c r="N133" s="193">
        <v>6501</v>
      </c>
      <c r="O133" s="193">
        <v>2686</v>
      </c>
      <c r="P133" s="193">
        <v>6024</v>
      </c>
      <c r="Q133" s="193">
        <v>5544.93</v>
      </c>
      <c r="R133" s="193">
        <v>0</v>
      </c>
      <c r="S133" s="193">
        <v>0</v>
      </c>
      <c r="T133" s="193">
        <v>0</v>
      </c>
      <c r="U133" s="193">
        <v>0</v>
      </c>
      <c r="V133" s="193">
        <v>0</v>
      </c>
      <c r="W133" s="193">
        <v>0</v>
      </c>
      <c r="X133" s="193">
        <v>0</v>
      </c>
      <c r="Y133" s="193">
        <v>0</v>
      </c>
      <c r="Z133" s="193">
        <v>0</v>
      </c>
      <c r="AA133" s="193">
        <v>0</v>
      </c>
      <c r="AB133" s="193">
        <v>0</v>
      </c>
      <c r="AC133" s="193">
        <v>0</v>
      </c>
      <c r="AD133" s="193">
        <v>0</v>
      </c>
      <c r="AE133" s="193">
        <v>0</v>
      </c>
      <c r="AF133" s="193">
        <v>0</v>
      </c>
      <c r="AG133" s="193">
        <v>0</v>
      </c>
      <c r="AH133" s="193">
        <v>0</v>
      </c>
      <c r="AI133" s="193">
        <v>0</v>
      </c>
      <c r="AJ133" s="193">
        <v>0</v>
      </c>
      <c r="AK133" s="193">
        <v>0</v>
      </c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93" t="s">
        <v>1288</v>
      </c>
      <c r="B134" s="193">
        <v>672084.06</v>
      </c>
      <c r="C134" s="193">
        <v>0</v>
      </c>
      <c r="D134" s="193">
        <v>443755.26</v>
      </c>
      <c r="E134" s="193">
        <v>-913032.43</v>
      </c>
      <c r="F134" s="193">
        <v>1846912.77</v>
      </c>
      <c r="G134" s="193">
        <v>1641822</v>
      </c>
      <c r="H134" s="193">
        <v>1375532.81</v>
      </c>
      <c r="I134" s="193">
        <v>1388178.37</v>
      </c>
      <c r="J134" s="193">
        <v>1440944</v>
      </c>
      <c r="K134" s="193">
        <v>1185374</v>
      </c>
      <c r="L134" s="193">
        <v>1071815</v>
      </c>
      <c r="M134" s="193">
        <v>1112856.05</v>
      </c>
      <c r="N134" s="193">
        <v>971794</v>
      </c>
      <c r="O134" s="193">
        <v>975490</v>
      </c>
      <c r="P134" s="193">
        <v>845571</v>
      </c>
      <c r="Q134" s="193">
        <v>1094343.47</v>
      </c>
      <c r="R134" s="193">
        <v>672471</v>
      </c>
      <c r="S134" s="193">
        <v>711860</v>
      </c>
      <c r="T134" s="193">
        <v>550574</v>
      </c>
      <c r="U134" s="193">
        <v>499960.31</v>
      </c>
      <c r="V134" s="193">
        <v>519723</v>
      </c>
      <c r="W134" s="193">
        <v>536965</v>
      </c>
      <c r="X134" s="193">
        <v>549079</v>
      </c>
      <c r="Y134" s="193">
        <v>615903.81999999995</v>
      </c>
      <c r="Z134" s="193">
        <v>789372</v>
      </c>
      <c r="AA134" s="193">
        <v>795231</v>
      </c>
      <c r="AB134" s="193">
        <v>762186</v>
      </c>
      <c r="AC134" s="193">
        <v>641394.72</v>
      </c>
      <c r="AD134" s="193">
        <v>805547</v>
      </c>
      <c r="AE134" s="193">
        <v>852889</v>
      </c>
      <c r="AF134" s="193">
        <v>849208</v>
      </c>
      <c r="AG134" s="193">
        <v>691413.49</v>
      </c>
      <c r="AH134" s="193">
        <v>761225.42</v>
      </c>
      <c r="AI134" s="193">
        <v>734869</v>
      </c>
      <c r="AJ134" s="193">
        <v>650303</v>
      </c>
      <c r="AK134" s="193">
        <v>494334.19</v>
      </c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93" t="s">
        <v>1031</v>
      </c>
      <c r="B135" s="193">
        <v>63550.51</v>
      </c>
      <c r="C135" s="193">
        <v>0</v>
      </c>
      <c r="D135" s="193">
        <v>7159.22</v>
      </c>
      <c r="E135" s="193">
        <v>10286.44</v>
      </c>
      <c r="F135" s="193">
        <v>9426.82</v>
      </c>
      <c r="G135" s="193">
        <v>66430</v>
      </c>
      <c r="H135" s="193">
        <v>50129.56</v>
      </c>
      <c r="I135" s="193">
        <v>0</v>
      </c>
      <c r="J135" s="193">
        <v>0</v>
      </c>
      <c r="K135" s="193">
        <v>0</v>
      </c>
      <c r="L135" s="193">
        <v>0</v>
      </c>
      <c r="M135" s="193">
        <v>0</v>
      </c>
      <c r="N135" s="193">
        <v>0</v>
      </c>
      <c r="O135" s="193">
        <v>0</v>
      </c>
      <c r="P135" s="193">
        <v>0</v>
      </c>
      <c r="Q135" s="193">
        <v>0</v>
      </c>
      <c r="R135" s="193">
        <v>0</v>
      </c>
      <c r="S135" s="193">
        <v>0</v>
      </c>
      <c r="T135" s="193">
        <v>0</v>
      </c>
      <c r="U135" s="193">
        <v>0</v>
      </c>
      <c r="V135" s="193">
        <v>0</v>
      </c>
      <c r="W135" s="193">
        <v>0</v>
      </c>
      <c r="X135" s="193">
        <v>0</v>
      </c>
      <c r="Y135" s="193">
        <v>0</v>
      </c>
      <c r="Z135" s="193">
        <v>0</v>
      </c>
      <c r="AA135" s="193">
        <v>0</v>
      </c>
      <c r="AB135" s="193">
        <v>0</v>
      </c>
      <c r="AC135" s="193">
        <v>0</v>
      </c>
      <c r="AD135" s="193">
        <v>0</v>
      </c>
      <c r="AE135" s="193">
        <v>0</v>
      </c>
      <c r="AF135" s="193">
        <v>0</v>
      </c>
      <c r="AG135" s="193">
        <v>11894.53</v>
      </c>
      <c r="AH135" s="193">
        <v>4230.03</v>
      </c>
      <c r="AI135" s="193">
        <v>0</v>
      </c>
      <c r="AJ135" s="193">
        <v>0</v>
      </c>
      <c r="AK135" s="193">
        <v>0</v>
      </c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93" t="s">
        <v>1032</v>
      </c>
      <c r="B136" s="193">
        <v>4788.51</v>
      </c>
      <c r="C136" s="193">
        <v>0</v>
      </c>
      <c r="D136" s="193">
        <v>7159.22</v>
      </c>
      <c r="E136" s="193">
        <v>0</v>
      </c>
      <c r="F136" s="193">
        <v>9426.82</v>
      </c>
      <c r="G136" s="193">
        <v>0</v>
      </c>
      <c r="H136" s="193">
        <v>15654.76</v>
      </c>
      <c r="I136" s="193">
        <v>0</v>
      </c>
      <c r="J136" s="193">
        <v>0</v>
      </c>
      <c r="K136" s="193">
        <v>0</v>
      </c>
      <c r="L136" s="193">
        <v>0</v>
      </c>
      <c r="M136" s="193">
        <v>0</v>
      </c>
      <c r="N136" s="193">
        <v>0</v>
      </c>
      <c r="O136" s="193">
        <v>0</v>
      </c>
      <c r="P136" s="193">
        <v>0</v>
      </c>
      <c r="Q136" s="193">
        <v>0</v>
      </c>
      <c r="R136" s="193">
        <v>0</v>
      </c>
      <c r="S136" s="193">
        <v>0</v>
      </c>
      <c r="T136" s="193">
        <v>0</v>
      </c>
      <c r="U136" s="193">
        <v>0</v>
      </c>
      <c r="V136" s="193">
        <v>0</v>
      </c>
      <c r="W136" s="193">
        <v>0</v>
      </c>
      <c r="X136" s="193">
        <v>0</v>
      </c>
      <c r="Y136" s="193">
        <v>0</v>
      </c>
      <c r="Z136" s="193">
        <v>0</v>
      </c>
      <c r="AA136" s="193">
        <v>0</v>
      </c>
      <c r="AB136" s="193">
        <v>0</v>
      </c>
      <c r="AC136" s="193">
        <v>0</v>
      </c>
      <c r="AD136" s="193">
        <v>0</v>
      </c>
      <c r="AE136" s="193">
        <v>0</v>
      </c>
      <c r="AF136" s="193">
        <v>0</v>
      </c>
      <c r="AG136" s="193">
        <v>11894.53</v>
      </c>
      <c r="AH136" s="193">
        <v>4230.03</v>
      </c>
      <c r="AI136" s="193">
        <v>0</v>
      </c>
      <c r="AJ136" s="193">
        <v>0</v>
      </c>
      <c r="AK136" s="193">
        <v>0</v>
      </c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93" t="s">
        <v>1033</v>
      </c>
      <c r="B137" s="193">
        <v>58761.99</v>
      </c>
      <c r="C137" s="193">
        <v>0</v>
      </c>
      <c r="D137" s="193">
        <v>0</v>
      </c>
      <c r="E137" s="193">
        <v>45247.26</v>
      </c>
      <c r="F137" s="193">
        <v>33634.81</v>
      </c>
      <c r="G137" s="193">
        <v>66430</v>
      </c>
      <c r="H137" s="193">
        <v>34474.800000000003</v>
      </c>
      <c r="I137" s="193">
        <v>0</v>
      </c>
      <c r="J137" s="193">
        <v>0</v>
      </c>
      <c r="K137" s="193">
        <v>0</v>
      </c>
      <c r="L137" s="193">
        <v>0</v>
      </c>
      <c r="M137" s="193">
        <v>0</v>
      </c>
      <c r="N137" s="193">
        <v>0</v>
      </c>
      <c r="O137" s="193">
        <v>0</v>
      </c>
      <c r="P137" s="193">
        <v>0</v>
      </c>
      <c r="Q137" s="193">
        <v>0</v>
      </c>
      <c r="R137" s="193">
        <v>0</v>
      </c>
      <c r="S137" s="193">
        <v>0</v>
      </c>
      <c r="T137" s="193">
        <v>0</v>
      </c>
      <c r="U137" s="193">
        <v>0</v>
      </c>
      <c r="V137" s="193">
        <v>0</v>
      </c>
      <c r="W137" s="193">
        <v>0</v>
      </c>
      <c r="X137" s="193">
        <v>0</v>
      </c>
      <c r="Y137" s="193">
        <v>0</v>
      </c>
      <c r="Z137" s="193">
        <v>0</v>
      </c>
      <c r="AA137" s="193">
        <v>0</v>
      </c>
      <c r="AB137" s="193">
        <v>0</v>
      </c>
      <c r="AC137" s="193">
        <v>0</v>
      </c>
      <c r="AD137" s="193">
        <v>0</v>
      </c>
      <c r="AE137" s="193">
        <v>0</v>
      </c>
      <c r="AF137" s="193">
        <v>0</v>
      </c>
      <c r="AG137" s="193">
        <v>0</v>
      </c>
      <c r="AH137" s="193">
        <v>0</v>
      </c>
      <c r="AI137" s="193">
        <v>0</v>
      </c>
      <c r="AJ137" s="193">
        <v>0</v>
      </c>
      <c r="AK137" s="193">
        <v>0</v>
      </c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93" t="s">
        <v>832</v>
      </c>
      <c r="B138" s="193">
        <v>21367.35</v>
      </c>
      <c r="C138" s="193">
        <v>27626</v>
      </c>
      <c r="D138" s="193">
        <v>14031.22</v>
      </c>
      <c r="E138" s="193">
        <v>-13998.13</v>
      </c>
      <c r="F138" s="193">
        <v>50907.07</v>
      </c>
      <c r="G138" s="193">
        <v>56489</v>
      </c>
      <c r="H138" s="193">
        <v>33758.57</v>
      </c>
      <c r="I138" s="193">
        <v>57342.19</v>
      </c>
      <c r="J138" s="193">
        <v>50974</v>
      </c>
      <c r="K138" s="193">
        <v>45348</v>
      </c>
      <c r="L138" s="193">
        <v>51067</v>
      </c>
      <c r="M138" s="193">
        <v>21571.3</v>
      </c>
      <c r="N138" s="193">
        <v>20165</v>
      </c>
      <c r="O138" s="193">
        <v>17019</v>
      </c>
      <c r="P138" s="193">
        <v>21064</v>
      </c>
      <c r="Q138" s="193">
        <v>70950.23</v>
      </c>
      <c r="R138" s="193">
        <v>11467</v>
      </c>
      <c r="S138" s="193">
        <v>10424</v>
      </c>
      <c r="T138" s="193">
        <v>6574</v>
      </c>
      <c r="U138" s="193">
        <v>105450.53</v>
      </c>
      <c r="V138" s="193">
        <v>11601</v>
      </c>
      <c r="W138" s="193">
        <v>7990</v>
      </c>
      <c r="X138" s="193">
        <v>69711</v>
      </c>
      <c r="Y138" s="193">
        <v>8725.64</v>
      </c>
      <c r="Z138" s="193">
        <v>14544</v>
      </c>
      <c r="AA138" s="193">
        <v>8758</v>
      </c>
      <c r="AB138" s="193">
        <v>16158</v>
      </c>
      <c r="AC138" s="193">
        <v>15816.11</v>
      </c>
      <c r="AD138" s="193">
        <v>11182</v>
      </c>
      <c r="AE138" s="193">
        <v>7429</v>
      </c>
      <c r="AF138" s="193">
        <v>12214</v>
      </c>
      <c r="AG138" s="193">
        <v>1809.33</v>
      </c>
      <c r="AH138" s="193">
        <v>9719.7199999999993</v>
      </c>
      <c r="AI138" s="193">
        <v>3084</v>
      </c>
      <c r="AJ138" s="193">
        <v>3357</v>
      </c>
      <c r="AK138" s="193">
        <v>6869.59</v>
      </c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93" t="s">
        <v>1034</v>
      </c>
      <c r="B139" s="193">
        <v>764747.54</v>
      </c>
      <c r="C139" s="193">
        <v>744838</v>
      </c>
      <c r="D139" s="193">
        <v>466550.98</v>
      </c>
      <c r="E139" s="193">
        <v>-930388.64</v>
      </c>
      <c r="F139" s="193">
        <v>1927165.52</v>
      </c>
      <c r="G139" s="193">
        <v>1790790</v>
      </c>
      <c r="H139" s="193">
        <v>1475738.1</v>
      </c>
      <c r="I139" s="193">
        <v>1461196.31</v>
      </c>
      <c r="J139" s="193">
        <v>1520033</v>
      </c>
      <c r="K139" s="193">
        <v>1253215</v>
      </c>
      <c r="L139" s="193">
        <v>1127948</v>
      </c>
      <c r="M139" s="193">
        <v>1149888.3</v>
      </c>
      <c r="N139" s="193">
        <v>998460</v>
      </c>
      <c r="O139" s="193">
        <v>995195</v>
      </c>
      <c r="P139" s="193">
        <v>872659</v>
      </c>
      <c r="Q139" s="193">
        <v>1187473.42</v>
      </c>
      <c r="R139" s="193">
        <v>683938</v>
      </c>
      <c r="S139" s="193">
        <v>722284</v>
      </c>
      <c r="T139" s="193">
        <v>557148</v>
      </c>
      <c r="U139" s="193">
        <v>605410.84</v>
      </c>
      <c r="V139" s="193">
        <v>531324</v>
      </c>
      <c r="W139" s="193">
        <v>544955</v>
      </c>
      <c r="X139" s="193">
        <v>618790</v>
      </c>
      <c r="Y139" s="193">
        <v>624629.46</v>
      </c>
      <c r="Z139" s="193">
        <v>803916</v>
      </c>
      <c r="AA139" s="193">
        <v>803989</v>
      </c>
      <c r="AB139" s="193">
        <v>778344</v>
      </c>
      <c r="AC139" s="193">
        <v>657210.82999999996</v>
      </c>
      <c r="AD139" s="193">
        <v>816729</v>
      </c>
      <c r="AE139" s="193">
        <v>860318</v>
      </c>
      <c r="AF139" s="193">
        <v>861422</v>
      </c>
      <c r="AG139" s="193">
        <v>705117.35</v>
      </c>
      <c r="AH139" s="193">
        <v>775175.17</v>
      </c>
      <c r="AI139" s="193">
        <v>737953</v>
      </c>
      <c r="AJ139" s="193">
        <v>653660</v>
      </c>
      <c r="AK139" s="193">
        <v>501203.77</v>
      </c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93" t="s">
        <v>1035</v>
      </c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93" t="s">
        <v>1036</v>
      </c>
      <c r="B141" s="193">
        <v>358612.63</v>
      </c>
      <c r="C141" s="193">
        <v>429922</v>
      </c>
      <c r="D141" s="193">
        <v>332999.83</v>
      </c>
      <c r="E141" s="193">
        <v>-487128.44</v>
      </c>
      <c r="F141" s="193">
        <v>934528.38</v>
      </c>
      <c r="G141" s="193">
        <v>875725</v>
      </c>
      <c r="H141" s="193">
        <v>624589.71</v>
      </c>
      <c r="I141" s="193">
        <v>658528.68000000005</v>
      </c>
      <c r="J141" s="193">
        <v>694859</v>
      </c>
      <c r="K141" s="193">
        <v>537449</v>
      </c>
      <c r="L141" s="193">
        <v>392058</v>
      </c>
      <c r="M141" s="193">
        <v>406385.98</v>
      </c>
      <c r="N141" s="193">
        <v>385399</v>
      </c>
      <c r="O141" s="193">
        <v>387392</v>
      </c>
      <c r="P141" s="193">
        <v>356095</v>
      </c>
      <c r="Q141" s="193">
        <v>508895.78</v>
      </c>
      <c r="R141" s="193">
        <v>274328</v>
      </c>
      <c r="S141" s="193">
        <v>273448</v>
      </c>
      <c r="T141" s="193">
        <v>212084</v>
      </c>
      <c r="U141" s="193">
        <v>177313.85</v>
      </c>
      <c r="V141" s="193">
        <v>179169</v>
      </c>
      <c r="W141" s="193">
        <v>191914</v>
      </c>
      <c r="X141" s="193">
        <v>220687</v>
      </c>
      <c r="Y141" s="193">
        <v>254611.65</v>
      </c>
      <c r="Z141" s="193">
        <v>367429</v>
      </c>
      <c r="AA141" s="193">
        <v>361064</v>
      </c>
      <c r="AB141" s="193">
        <v>341450</v>
      </c>
      <c r="AC141" s="193">
        <v>315426.06</v>
      </c>
      <c r="AD141" s="193">
        <v>314964</v>
      </c>
      <c r="AE141" s="193">
        <v>343938</v>
      </c>
      <c r="AF141" s="193">
        <v>367606</v>
      </c>
      <c r="AG141" s="193">
        <v>311203.46000000002</v>
      </c>
      <c r="AH141" s="193">
        <v>322183.27</v>
      </c>
      <c r="AI141" s="193">
        <v>310396</v>
      </c>
      <c r="AJ141" s="193">
        <v>345570</v>
      </c>
      <c r="AK141" s="193">
        <v>323874.21999999997</v>
      </c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93" t="s">
        <v>1254</v>
      </c>
      <c r="B142" s="193">
        <v>3084.95</v>
      </c>
      <c r="C142" s="193">
        <v>0</v>
      </c>
      <c r="D142" s="193">
        <v>775.37</v>
      </c>
      <c r="E142" s="193">
        <v>-17959.3</v>
      </c>
      <c r="F142" s="193">
        <v>11553.85</v>
      </c>
      <c r="G142" s="193">
        <v>15529</v>
      </c>
      <c r="H142" s="193">
        <v>8722.19</v>
      </c>
      <c r="I142" s="193">
        <v>33238.660000000003</v>
      </c>
      <c r="J142" s="193">
        <v>28536</v>
      </c>
      <c r="K142" s="193">
        <v>5197</v>
      </c>
      <c r="L142" s="193">
        <v>2045</v>
      </c>
      <c r="M142" s="193">
        <v>7016.68</v>
      </c>
      <c r="N142" s="193">
        <v>4038</v>
      </c>
      <c r="O142" s="193">
        <v>1203</v>
      </c>
      <c r="P142" s="193">
        <v>1900</v>
      </c>
      <c r="Q142" s="193">
        <v>384.81</v>
      </c>
      <c r="R142" s="193">
        <v>0</v>
      </c>
      <c r="S142" s="193">
        <v>0</v>
      </c>
      <c r="T142" s="193">
        <v>0</v>
      </c>
      <c r="U142" s="193">
        <v>0</v>
      </c>
      <c r="V142" s="193">
        <v>0</v>
      </c>
      <c r="W142" s="193">
        <v>0</v>
      </c>
      <c r="X142" s="193">
        <v>0</v>
      </c>
      <c r="Y142" s="193">
        <v>0</v>
      </c>
      <c r="Z142" s="193">
        <v>0</v>
      </c>
      <c r="AA142" s="193">
        <v>0</v>
      </c>
      <c r="AB142" s="193">
        <v>0</v>
      </c>
      <c r="AC142" s="193">
        <v>0</v>
      </c>
      <c r="AD142" s="193">
        <v>0</v>
      </c>
      <c r="AE142" s="193">
        <v>0</v>
      </c>
      <c r="AF142" s="193">
        <v>0</v>
      </c>
      <c r="AG142" s="193">
        <v>0</v>
      </c>
      <c r="AH142" s="193">
        <v>0</v>
      </c>
      <c r="AI142" s="193">
        <v>0</v>
      </c>
      <c r="AJ142" s="193">
        <v>0</v>
      </c>
      <c r="AK142" s="193">
        <v>0</v>
      </c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93" t="s">
        <v>1266</v>
      </c>
      <c r="B143" s="193">
        <v>355527.69</v>
      </c>
      <c r="C143" s="193">
        <v>0</v>
      </c>
      <c r="D143" s="193">
        <v>332224.46000000002</v>
      </c>
      <c r="E143" s="193">
        <v>-469169.15</v>
      </c>
      <c r="F143" s="193">
        <v>922974.54</v>
      </c>
      <c r="G143" s="193">
        <v>860196</v>
      </c>
      <c r="H143" s="193">
        <v>615867.52</v>
      </c>
      <c r="I143" s="193">
        <v>625290.02</v>
      </c>
      <c r="J143" s="193">
        <v>666323</v>
      </c>
      <c r="K143" s="193">
        <v>532252</v>
      </c>
      <c r="L143" s="193">
        <v>390013</v>
      </c>
      <c r="M143" s="193">
        <v>399369.3</v>
      </c>
      <c r="N143" s="193">
        <v>381361</v>
      </c>
      <c r="O143" s="193">
        <v>386189</v>
      </c>
      <c r="P143" s="193">
        <v>354195</v>
      </c>
      <c r="Q143" s="193">
        <v>507356.53</v>
      </c>
      <c r="R143" s="193">
        <v>274328</v>
      </c>
      <c r="S143" s="193">
        <v>273448</v>
      </c>
      <c r="T143" s="193">
        <v>212084</v>
      </c>
      <c r="U143" s="193">
        <v>177313.85</v>
      </c>
      <c r="V143" s="193">
        <v>179169</v>
      </c>
      <c r="W143" s="193">
        <v>191914</v>
      </c>
      <c r="X143" s="193">
        <v>220687</v>
      </c>
      <c r="Y143" s="193">
        <v>254611.65</v>
      </c>
      <c r="Z143" s="193">
        <v>367429</v>
      </c>
      <c r="AA143" s="193">
        <v>361064</v>
      </c>
      <c r="AB143" s="193">
        <v>341450</v>
      </c>
      <c r="AC143" s="193">
        <v>315426.06</v>
      </c>
      <c r="AD143" s="193">
        <v>314964</v>
      </c>
      <c r="AE143" s="193">
        <v>343938</v>
      </c>
      <c r="AF143" s="193">
        <v>367606</v>
      </c>
      <c r="AG143" s="193">
        <v>311203.46000000002</v>
      </c>
      <c r="AH143" s="193">
        <v>322183.27</v>
      </c>
      <c r="AI143" s="193">
        <v>310396</v>
      </c>
      <c r="AJ143" s="193">
        <v>345570</v>
      </c>
      <c r="AK143" s="193">
        <v>323874.21999999997</v>
      </c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93" t="s">
        <v>1037</v>
      </c>
      <c r="B144" s="193">
        <v>200730.55</v>
      </c>
      <c r="C144" s="193">
        <v>233830</v>
      </c>
      <c r="D144" s="193">
        <v>205074.39</v>
      </c>
      <c r="E144" s="193">
        <v>83445.679999999993</v>
      </c>
      <c r="F144" s="193">
        <v>450447.83</v>
      </c>
      <c r="G144" s="193">
        <v>476488</v>
      </c>
      <c r="H144" s="193">
        <v>362658.66</v>
      </c>
      <c r="I144" s="193">
        <v>390320.21</v>
      </c>
      <c r="J144" s="193">
        <v>370465</v>
      </c>
      <c r="K144" s="193">
        <v>351165</v>
      </c>
      <c r="L144" s="193">
        <v>321749</v>
      </c>
      <c r="M144" s="193">
        <v>361429.73</v>
      </c>
      <c r="N144" s="193">
        <v>295538</v>
      </c>
      <c r="O144" s="193">
        <v>267373</v>
      </c>
      <c r="P144" s="193">
        <v>255351</v>
      </c>
      <c r="Q144" s="193">
        <v>473212.06</v>
      </c>
      <c r="R144" s="193">
        <v>235298</v>
      </c>
      <c r="S144" s="193">
        <v>184787</v>
      </c>
      <c r="T144" s="193">
        <v>124349</v>
      </c>
      <c r="U144" s="193">
        <v>88485.2</v>
      </c>
      <c r="V144" s="193">
        <v>85306</v>
      </c>
      <c r="W144" s="193">
        <v>97418</v>
      </c>
      <c r="X144" s="193">
        <v>91224</v>
      </c>
      <c r="Y144" s="193">
        <v>78420.789999999994</v>
      </c>
      <c r="Z144" s="193">
        <v>118959</v>
      </c>
      <c r="AA144" s="193">
        <v>114432</v>
      </c>
      <c r="AB144" s="193">
        <v>105216</v>
      </c>
      <c r="AC144" s="193">
        <v>108088.43</v>
      </c>
      <c r="AD144" s="193">
        <v>104355</v>
      </c>
      <c r="AE144" s="193">
        <v>104891</v>
      </c>
      <c r="AF144" s="193">
        <v>108527</v>
      </c>
      <c r="AG144" s="193">
        <v>74002.06</v>
      </c>
      <c r="AH144" s="193">
        <v>85619.96</v>
      </c>
      <c r="AI144" s="193">
        <v>93888</v>
      </c>
      <c r="AJ144" s="193">
        <v>94560</v>
      </c>
      <c r="AK144" s="193">
        <v>67570.81</v>
      </c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93" t="s">
        <v>1038</v>
      </c>
      <c r="B145" s="193">
        <v>92490.28</v>
      </c>
      <c r="C145" s="193">
        <v>87971</v>
      </c>
      <c r="D145" s="193">
        <v>87554.53</v>
      </c>
      <c r="E145" s="193">
        <v>-166078.95000000001</v>
      </c>
      <c r="F145" s="193">
        <v>219065.82</v>
      </c>
      <c r="G145" s="193">
        <v>176262</v>
      </c>
      <c r="H145" s="193">
        <v>136640.45000000001</v>
      </c>
      <c r="I145" s="193">
        <v>132541.37</v>
      </c>
      <c r="J145" s="193">
        <v>123181</v>
      </c>
      <c r="K145" s="193">
        <v>125113</v>
      </c>
      <c r="L145" s="193">
        <v>115934</v>
      </c>
      <c r="M145" s="193">
        <v>137573.65</v>
      </c>
      <c r="N145" s="193">
        <v>108666</v>
      </c>
      <c r="O145" s="193">
        <v>97508</v>
      </c>
      <c r="P145" s="193">
        <v>90339</v>
      </c>
      <c r="Q145" s="193">
        <v>178413</v>
      </c>
      <c r="R145" s="193">
        <v>77194</v>
      </c>
      <c r="S145" s="193">
        <v>64853</v>
      </c>
      <c r="T145" s="193">
        <v>33719</v>
      </c>
      <c r="U145" s="193">
        <v>10930.42</v>
      </c>
      <c r="V145" s="193">
        <v>12569</v>
      </c>
      <c r="W145" s="193">
        <v>19998</v>
      </c>
      <c r="X145" s="193">
        <v>9121</v>
      </c>
      <c r="Y145" s="193">
        <v>9464.32</v>
      </c>
      <c r="Z145" s="193">
        <v>29592</v>
      </c>
      <c r="AA145" s="193">
        <v>16338</v>
      </c>
      <c r="AB145" s="193">
        <v>17560</v>
      </c>
      <c r="AC145" s="193">
        <v>13610.54</v>
      </c>
      <c r="AD145" s="193">
        <v>15308</v>
      </c>
      <c r="AE145" s="193">
        <v>18660</v>
      </c>
      <c r="AF145" s="193">
        <v>21545</v>
      </c>
      <c r="AG145" s="193">
        <v>10711.56</v>
      </c>
      <c r="AH145" s="193">
        <v>29606.82</v>
      </c>
      <c r="AI145" s="193">
        <v>16334</v>
      </c>
      <c r="AJ145" s="193">
        <v>18080</v>
      </c>
      <c r="AK145" s="193">
        <v>10976.36</v>
      </c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93" t="s">
        <v>1039</v>
      </c>
      <c r="B146" s="193">
        <v>108240.27</v>
      </c>
      <c r="C146" s="193">
        <v>145859</v>
      </c>
      <c r="D146" s="193">
        <v>117519.86</v>
      </c>
      <c r="E146" s="193">
        <v>249524.63</v>
      </c>
      <c r="F146" s="193">
        <v>231382.01</v>
      </c>
      <c r="G146" s="193">
        <v>300226</v>
      </c>
      <c r="H146" s="193">
        <v>226018.2</v>
      </c>
      <c r="I146" s="193">
        <v>257778.84</v>
      </c>
      <c r="J146" s="193">
        <v>247284</v>
      </c>
      <c r="K146" s="193">
        <v>226052</v>
      </c>
      <c r="L146" s="193">
        <v>205815</v>
      </c>
      <c r="M146" s="193">
        <v>223856.08</v>
      </c>
      <c r="N146" s="193">
        <v>186872</v>
      </c>
      <c r="O146" s="193">
        <v>169865</v>
      </c>
      <c r="P146" s="193">
        <v>165012</v>
      </c>
      <c r="Q146" s="193">
        <v>294799.06</v>
      </c>
      <c r="R146" s="193">
        <v>158104</v>
      </c>
      <c r="S146" s="193">
        <v>119934</v>
      </c>
      <c r="T146" s="193">
        <v>90630</v>
      </c>
      <c r="U146" s="193">
        <v>77554.78</v>
      </c>
      <c r="V146" s="193">
        <v>72737</v>
      </c>
      <c r="W146" s="193">
        <v>77420</v>
      </c>
      <c r="X146" s="193">
        <v>82103</v>
      </c>
      <c r="Y146" s="193">
        <v>68956.47</v>
      </c>
      <c r="Z146" s="193">
        <v>89367</v>
      </c>
      <c r="AA146" s="193">
        <v>98094</v>
      </c>
      <c r="AB146" s="193">
        <v>87656</v>
      </c>
      <c r="AC146" s="193">
        <v>94477.89</v>
      </c>
      <c r="AD146" s="193">
        <v>89047</v>
      </c>
      <c r="AE146" s="193">
        <v>86231</v>
      </c>
      <c r="AF146" s="193">
        <v>86982</v>
      </c>
      <c r="AG146" s="193">
        <v>63290.49</v>
      </c>
      <c r="AH146" s="193">
        <v>56013.13</v>
      </c>
      <c r="AI146" s="193">
        <v>77554</v>
      </c>
      <c r="AJ146" s="193">
        <v>76480</v>
      </c>
      <c r="AK146" s="193">
        <v>56594.45</v>
      </c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93" t="s">
        <v>1073</v>
      </c>
      <c r="B147" s="193">
        <v>0</v>
      </c>
      <c r="C147" s="193">
        <v>0</v>
      </c>
      <c r="D147" s="193">
        <v>0</v>
      </c>
      <c r="E147" s="193">
        <v>0</v>
      </c>
      <c r="F147" s="193">
        <v>0</v>
      </c>
      <c r="G147" s="193">
        <v>0</v>
      </c>
      <c r="H147" s="193">
        <v>0</v>
      </c>
      <c r="I147" s="193">
        <v>0</v>
      </c>
      <c r="J147" s="193">
        <v>0</v>
      </c>
      <c r="K147" s="193">
        <v>0</v>
      </c>
      <c r="L147" s="193">
        <v>0</v>
      </c>
      <c r="M147" s="193">
        <v>0</v>
      </c>
      <c r="N147" s="193">
        <v>0</v>
      </c>
      <c r="O147" s="193">
        <v>0</v>
      </c>
      <c r="P147" s="193">
        <v>0</v>
      </c>
      <c r="Q147" s="193">
        <v>0</v>
      </c>
      <c r="R147" s="193">
        <v>0</v>
      </c>
      <c r="S147" s="193">
        <v>0</v>
      </c>
      <c r="T147" s="193">
        <v>0</v>
      </c>
      <c r="U147" s="193">
        <v>0</v>
      </c>
      <c r="V147" s="193">
        <v>0</v>
      </c>
      <c r="W147" s="193">
        <v>0</v>
      </c>
      <c r="X147" s="193">
        <v>0</v>
      </c>
      <c r="Y147" s="193">
        <v>0</v>
      </c>
      <c r="Z147" s="193">
        <v>0</v>
      </c>
      <c r="AA147" s="193">
        <v>0</v>
      </c>
      <c r="AB147" s="193">
        <v>0</v>
      </c>
      <c r="AC147" s="193">
        <v>0</v>
      </c>
      <c r="AD147" s="193">
        <v>0</v>
      </c>
      <c r="AE147" s="193">
        <v>0</v>
      </c>
      <c r="AF147" s="193">
        <v>0</v>
      </c>
      <c r="AG147" s="193">
        <v>3675.53</v>
      </c>
      <c r="AH147" s="193">
        <v>4055.72</v>
      </c>
      <c r="AI147" s="193">
        <v>0</v>
      </c>
      <c r="AJ147" s="193">
        <v>0</v>
      </c>
      <c r="AK147" s="193">
        <v>0</v>
      </c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93" t="s">
        <v>1040</v>
      </c>
      <c r="B148" s="193">
        <v>36288.839999999997</v>
      </c>
      <c r="C148" s="193">
        <v>0</v>
      </c>
      <c r="D148" s="193">
        <v>33319.75</v>
      </c>
      <c r="E148" s="193">
        <v>0</v>
      </c>
      <c r="F148" s="193">
        <v>47916.24</v>
      </c>
      <c r="G148" s="193">
        <v>0</v>
      </c>
      <c r="H148" s="193">
        <v>54915.05</v>
      </c>
      <c r="I148" s="193">
        <v>0</v>
      </c>
      <c r="J148" s="193">
        <v>0</v>
      </c>
      <c r="K148" s="193">
        <v>0</v>
      </c>
      <c r="L148" s="193">
        <v>0</v>
      </c>
      <c r="M148" s="193">
        <v>0</v>
      </c>
      <c r="N148" s="193">
        <v>0</v>
      </c>
      <c r="O148" s="193">
        <v>0</v>
      </c>
      <c r="P148" s="193">
        <v>0</v>
      </c>
      <c r="Q148" s="193">
        <v>0</v>
      </c>
      <c r="R148" s="193">
        <v>0</v>
      </c>
      <c r="S148" s="193">
        <v>0</v>
      </c>
      <c r="T148" s="193">
        <v>0</v>
      </c>
      <c r="U148" s="193">
        <v>0</v>
      </c>
      <c r="V148" s="193">
        <v>0</v>
      </c>
      <c r="W148" s="193">
        <v>0</v>
      </c>
      <c r="X148" s="193">
        <v>0</v>
      </c>
      <c r="Y148" s="193">
        <v>0</v>
      </c>
      <c r="Z148" s="193">
        <v>0</v>
      </c>
      <c r="AA148" s="193">
        <v>0</v>
      </c>
      <c r="AB148" s="193">
        <v>0</v>
      </c>
      <c r="AC148" s="193">
        <v>0</v>
      </c>
      <c r="AD148" s="193">
        <v>0</v>
      </c>
      <c r="AE148" s="193">
        <v>0</v>
      </c>
      <c r="AF148" s="193">
        <v>0</v>
      </c>
      <c r="AG148" s="193">
        <v>19232.150000000001</v>
      </c>
      <c r="AH148" s="193">
        <v>15271.6</v>
      </c>
      <c r="AI148" s="193">
        <v>0</v>
      </c>
      <c r="AJ148" s="193">
        <v>0</v>
      </c>
      <c r="AK148" s="193">
        <v>0</v>
      </c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93" t="s">
        <v>1076</v>
      </c>
      <c r="B149" s="193">
        <v>-18584.98</v>
      </c>
      <c r="C149" s="193">
        <v>0</v>
      </c>
      <c r="D149" s="193">
        <v>244.12</v>
      </c>
      <c r="E149" s="193">
        <v>0</v>
      </c>
      <c r="F149" s="193">
        <v>0</v>
      </c>
      <c r="G149" s="193">
        <v>0</v>
      </c>
      <c r="H149" s="193">
        <v>0</v>
      </c>
      <c r="I149" s="193">
        <v>0</v>
      </c>
      <c r="J149" s="193">
        <v>0</v>
      </c>
      <c r="K149" s="193">
        <v>0</v>
      </c>
      <c r="L149" s="193">
        <v>0</v>
      </c>
      <c r="M149" s="193">
        <v>0</v>
      </c>
      <c r="N149" s="193">
        <v>0</v>
      </c>
      <c r="O149" s="193">
        <v>0</v>
      </c>
      <c r="P149" s="193">
        <v>0</v>
      </c>
      <c r="Q149" s="193">
        <v>0</v>
      </c>
      <c r="R149" s="193">
        <v>0</v>
      </c>
      <c r="S149" s="193">
        <v>0</v>
      </c>
      <c r="T149" s="193">
        <v>0</v>
      </c>
      <c r="U149" s="193">
        <v>0</v>
      </c>
      <c r="V149" s="193">
        <v>0</v>
      </c>
      <c r="W149" s="193">
        <v>0</v>
      </c>
      <c r="X149" s="193">
        <v>0</v>
      </c>
      <c r="Y149" s="193">
        <v>0</v>
      </c>
      <c r="Z149" s="193">
        <v>0</v>
      </c>
      <c r="AA149" s="193">
        <v>0</v>
      </c>
      <c r="AB149" s="193">
        <v>0</v>
      </c>
      <c r="AC149" s="193">
        <v>0</v>
      </c>
      <c r="AD149" s="193">
        <v>0</v>
      </c>
      <c r="AE149" s="193">
        <v>0</v>
      </c>
      <c r="AF149" s="193">
        <v>0</v>
      </c>
      <c r="AG149" s="193">
        <v>424.42</v>
      </c>
      <c r="AH149" s="193">
        <v>27.16</v>
      </c>
      <c r="AI149" s="193">
        <v>0</v>
      </c>
      <c r="AJ149" s="193">
        <v>0</v>
      </c>
      <c r="AK149" s="193">
        <v>0</v>
      </c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93" t="s">
        <v>1267</v>
      </c>
      <c r="B150" s="193">
        <v>1.19</v>
      </c>
      <c r="C150" s="193">
        <v>0</v>
      </c>
      <c r="D150" s="193">
        <v>0</v>
      </c>
      <c r="E150" s="193">
        <v>0</v>
      </c>
      <c r="F150" s="193">
        <v>0</v>
      </c>
      <c r="G150" s="193">
        <v>0</v>
      </c>
      <c r="H150" s="193">
        <v>0</v>
      </c>
      <c r="I150" s="193">
        <v>0</v>
      </c>
      <c r="J150" s="193">
        <v>0</v>
      </c>
      <c r="K150" s="193">
        <v>0</v>
      </c>
      <c r="L150" s="193">
        <v>0</v>
      </c>
      <c r="M150" s="193">
        <v>5916.5</v>
      </c>
      <c r="N150" s="193">
        <v>0</v>
      </c>
      <c r="O150" s="193">
        <v>0</v>
      </c>
      <c r="P150" s="193">
        <v>0</v>
      </c>
      <c r="Q150" s="193">
        <v>-0.13</v>
      </c>
      <c r="R150" s="193">
        <v>2630.33</v>
      </c>
      <c r="S150" s="193">
        <v>0</v>
      </c>
      <c r="T150" s="193">
        <v>7891</v>
      </c>
      <c r="U150" s="193">
        <v>0</v>
      </c>
      <c r="V150" s="193">
        <v>0</v>
      </c>
      <c r="W150" s="193">
        <v>0</v>
      </c>
      <c r="X150" s="193">
        <v>0</v>
      </c>
      <c r="Y150" s="193">
        <v>25590.31</v>
      </c>
      <c r="Z150" s="193">
        <v>0</v>
      </c>
      <c r="AA150" s="193">
        <v>0</v>
      </c>
      <c r="AB150" s="193">
        <v>0</v>
      </c>
      <c r="AC150" s="193">
        <v>0</v>
      </c>
      <c r="AD150" s="193">
        <v>0</v>
      </c>
      <c r="AE150" s="193">
        <v>0</v>
      </c>
      <c r="AF150" s="193">
        <v>0</v>
      </c>
      <c r="AG150" s="193">
        <v>0</v>
      </c>
      <c r="AH150" s="193">
        <v>0</v>
      </c>
      <c r="AI150" s="193">
        <v>0</v>
      </c>
      <c r="AJ150" s="193">
        <v>0</v>
      </c>
      <c r="AK150" s="193">
        <v>0</v>
      </c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93" t="s">
        <v>1255</v>
      </c>
      <c r="B151" s="193">
        <v>2.14</v>
      </c>
      <c r="C151" s="193">
        <v>0</v>
      </c>
      <c r="D151" s="193">
        <v>7.71</v>
      </c>
      <c r="E151" s="193">
        <v>0</v>
      </c>
      <c r="F151" s="193">
        <v>0</v>
      </c>
      <c r="G151" s="193">
        <v>0</v>
      </c>
      <c r="H151" s="193">
        <v>0</v>
      </c>
      <c r="I151" s="193">
        <v>0</v>
      </c>
      <c r="J151" s="193">
        <v>0</v>
      </c>
      <c r="K151" s="193">
        <v>0</v>
      </c>
      <c r="L151" s="193">
        <v>0</v>
      </c>
      <c r="M151" s="193">
        <v>8904.34</v>
      </c>
      <c r="N151" s="193">
        <v>2542</v>
      </c>
      <c r="O151" s="193">
        <v>271</v>
      </c>
      <c r="P151" s="193">
        <v>1712</v>
      </c>
      <c r="Q151" s="193">
        <v>4149.4799999999996</v>
      </c>
      <c r="R151" s="193">
        <v>375</v>
      </c>
      <c r="S151" s="193">
        <v>2469</v>
      </c>
      <c r="T151" s="193">
        <v>31325</v>
      </c>
      <c r="U151" s="193">
        <v>94383.17</v>
      </c>
      <c r="V151" s="193">
        <v>-1719</v>
      </c>
      <c r="W151" s="193">
        <v>97908</v>
      </c>
      <c r="X151" s="193">
        <v>1069</v>
      </c>
      <c r="Y151" s="193">
        <v>156692.04999999999</v>
      </c>
      <c r="Z151" s="193">
        <v>12</v>
      </c>
      <c r="AA151" s="193">
        <v>1900</v>
      </c>
      <c r="AB151" s="193">
        <v>11217</v>
      </c>
      <c r="AC151" s="193">
        <v>3418.1</v>
      </c>
      <c r="AD151" s="193">
        <v>1728</v>
      </c>
      <c r="AE151" s="193">
        <v>2166</v>
      </c>
      <c r="AF151" s="193">
        <v>461</v>
      </c>
      <c r="AG151" s="193">
        <v>0</v>
      </c>
      <c r="AH151" s="193">
        <v>0</v>
      </c>
      <c r="AI151" s="193">
        <v>-162</v>
      </c>
      <c r="AJ151" s="193">
        <v>186</v>
      </c>
      <c r="AK151" s="193">
        <v>2979.62</v>
      </c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93" t="s">
        <v>1041</v>
      </c>
      <c r="B152" s="193">
        <v>577050.37</v>
      </c>
      <c r="C152" s="193">
        <v>663752</v>
      </c>
      <c r="D152" s="193">
        <v>571645.80000000005</v>
      </c>
      <c r="E152" s="193">
        <v>-562886.81000000006</v>
      </c>
      <c r="F152" s="193">
        <v>1432892.45</v>
      </c>
      <c r="G152" s="193">
        <v>1352213</v>
      </c>
      <c r="H152" s="193">
        <v>1042163.42</v>
      </c>
      <c r="I152" s="193">
        <v>1048848.8999999999</v>
      </c>
      <c r="J152" s="193">
        <v>1065324</v>
      </c>
      <c r="K152" s="193">
        <v>888614</v>
      </c>
      <c r="L152" s="193">
        <v>713807</v>
      </c>
      <c r="M152" s="193">
        <v>800386.05</v>
      </c>
      <c r="N152" s="193">
        <v>683479</v>
      </c>
      <c r="O152" s="193">
        <v>655036</v>
      </c>
      <c r="P152" s="193">
        <v>613158</v>
      </c>
      <c r="Q152" s="193">
        <v>986257.19</v>
      </c>
      <c r="R152" s="193">
        <v>510001</v>
      </c>
      <c r="S152" s="193">
        <v>460704</v>
      </c>
      <c r="T152" s="193">
        <v>375649</v>
      </c>
      <c r="U152" s="193">
        <v>360182.22</v>
      </c>
      <c r="V152" s="193">
        <v>262756</v>
      </c>
      <c r="W152" s="193">
        <v>387240</v>
      </c>
      <c r="X152" s="193">
        <v>312980</v>
      </c>
      <c r="Y152" s="193">
        <v>592085.71</v>
      </c>
      <c r="Z152" s="193">
        <v>486400</v>
      </c>
      <c r="AA152" s="193">
        <v>477396</v>
      </c>
      <c r="AB152" s="193">
        <v>457883</v>
      </c>
      <c r="AC152" s="193">
        <v>426932.58</v>
      </c>
      <c r="AD152" s="193">
        <v>421047</v>
      </c>
      <c r="AE152" s="193">
        <v>450995</v>
      </c>
      <c r="AF152" s="193">
        <v>476594</v>
      </c>
      <c r="AG152" s="193">
        <v>408537.63</v>
      </c>
      <c r="AH152" s="193">
        <v>427157.71</v>
      </c>
      <c r="AI152" s="193">
        <v>404284</v>
      </c>
      <c r="AJ152" s="193">
        <v>440316</v>
      </c>
      <c r="AK152" s="193">
        <v>394424.64</v>
      </c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93" t="s">
        <v>1042</v>
      </c>
      <c r="B153" s="193">
        <v>541859.85</v>
      </c>
      <c r="C153" s="193">
        <v>-53102</v>
      </c>
      <c r="D153" s="193">
        <v>-21766.959999999999</v>
      </c>
      <c r="E153" s="193">
        <v>81468.539999999994</v>
      </c>
      <c r="F153" s="193">
        <v>32541.919999999998</v>
      </c>
      <c r="G153" s="193">
        <v>23800</v>
      </c>
      <c r="H153" s="193">
        <v>-6788.42</v>
      </c>
      <c r="I153" s="193">
        <v>-23414.65</v>
      </c>
      <c r="J153" s="193">
        <v>17715</v>
      </c>
      <c r="K153" s="193">
        <v>15161</v>
      </c>
      <c r="L153" s="193">
        <v>-30159</v>
      </c>
      <c r="M153" s="193">
        <v>373.18</v>
      </c>
      <c r="N153" s="193">
        <v>-54578</v>
      </c>
      <c r="O153" s="193">
        <v>-7378</v>
      </c>
      <c r="P153" s="193">
        <v>-8367</v>
      </c>
      <c r="Q153" s="193">
        <v>-19774.82</v>
      </c>
      <c r="R153" s="193">
        <v>-1351</v>
      </c>
      <c r="S153" s="193">
        <v>1615</v>
      </c>
      <c r="T153" s="193">
        <v>3659</v>
      </c>
      <c r="U153" s="193">
        <v>9823.17</v>
      </c>
      <c r="V153" s="193">
        <v>10556</v>
      </c>
      <c r="W153" s="193">
        <v>11220</v>
      </c>
      <c r="X153" s="193">
        <v>-1224</v>
      </c>
      <c r="Y153" s="193">
        <v>3953.28</v>
      </c>
      <c r="Z153" s="193">
        <v>4429</v>
      </c>
      <c r="AA153" s="193">
        <v>4743</v>
      </c>
      <c r="AB153" s="193">
        <v>1461</v>
      </c>
      <c r="AC153" s="193">
        <v>-203.07</v>
      </c>
      <c r="AD153" s="193">
        <v>0</v>
      </c>
      <c r="AE153" s="193">
        <v>0</v>
      </c>
      <c r="AF153" s="193">
        <v>0</v>
      </c>
      <c r="AG153" s="193">
        <v>0</v>
      </c>
      <c r="AH153" s="193">
        <v>0</v>
      </c>
      <c r="AI153" s="193">
        <v>0</v>
      </c>
      <c r="AJ153" s="193">
        <v>0</v>
      </c>
      <c r="AK153" s="193">
        <v>0</v>
      </c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93" t="s">
        <v>1043</v>
      </c>
      <c r="B154" s="193">
        <v>7414.46</v>
      </c>
      <c r="C154" s="193">
        <v>0</v>
      </c>
      <c r="D154" s="193">
        <v>-2194.17</v>
      </c>
      <c r="E154" s="193">
        <v>77586.720000000001</v>
      </c>
      <c r="F154" s="193">
        <v>-15966.21</v>
      </c>
      <c r="G154" s="193">
        <v>0</v>
      </c>
      <c r="H154" s="193">
        <v>-14700.77</v>
      </c>
      <c r="I154" s="193">
        <v>0</v>
      </c>
      <c r="J154" s="193">
        <v>0</v>
      </c>
      <c r="K154" s="193">
        <v>0</v>
      </c>
      <c r="L154" s="193">
        <v>0</v>
      </c>
      <c r="M154" s="193">
        <v>15864.95</v>
      </c>
      <c r="N154" s="193">
        <v>0</v>
      </c>
      <c r="O154" s="193">
        <v>0</v>
      </c>
      <c r="P154" s="193">
        <v>0</v>
      </c>
      <c r="Q154" s="193">
        <v>0</v>
      </c>
      <c r="R154" s="193">
        <v>16.329999999999998</v>
      </c>
      <c r="S154" s="193">
        <v>43</v>
      </c>
      <c r="T154" s="193">
        <v>207438</v>
      </c>
      <c r="U154" s="193">
        <v>1435.42</v>
      </c>
      <c r="V154" s="193">
        <v>8711</v>
      </c>
      <c r="W154" s="193">
        <v>138868</v>
      </c>
      <c r="X154" s="193">
        <v>-727</v>
      </c>
      <c r="Y154" s="193">
        <v>250.69</v>
      </c>
      <c r="Z154" s="193">
        <v>53171</v>
      </c>
      <c r="AA154" s="193">
        <v>0</v>
      </c>
      <c r="AB154" s="193">
        <v>0</v>
      </c>
      <c r="AC154" s="193">
        <v>0</v>
      </c>
      <c r="AD154" s="193">
        <v>0</v>
      </c>
      <c r="AE154" s="193">
        <v>0</v>
      </c>
      <c r="AF154" s="193">
        <v>0</v>
      </c>
      <c r="AG154" s="193">
        <v>-2366.67</v>
      </c>
      <c r="AH154" s="193">
        <v>-259.92</v>
      </c>
      <c r="AI154" s="193">
        <v>0</v>
      </c>
      <c r="AJ154" s="193">
        <v>0</v>
      </c>
      <c r="AK154" s="193">
        <v>0</v>
      </c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93" t="s">
        <v>1044</v>
      </c>
      <c r="B155" s="193">
        <v>-3432.59</v>
      </c>
      <c r="C155" s="193">
        <v>0</v>
      </c>
      <c r="D155" s="193">
        <v>-2194.17</v>
      </c>
      <c r="E155" s="193">
        <v>0</v>
      </c>
      <c r="F155" s="193">
        <v>-16078.07</v>
      </c>
      <c r="G155" s="193">
        <v>0</v>
      </c>
      <c r="H155" s="193">
        <v>-20144.46</v>
      </c>
      <c r="I155" s="193">
        <v>0</v>
      </c>
      <c r="J155" s="193">
        <v>0</v>
      </c>
      <c r="K155" s="193">
        <v>0</v>
      </c>
      <c r="L155" s="193">
        <v>0</v>
      </c>
      <c r="M155" s="193">
        <v>0</v>
      </c>
      <c r="N155" s="193">
        <v>0</v>
      </c>
      <c r="O155" s="193">
        <v>0</v>
      </c>
      <c r="P155" s="193">
        <v>0</v>
      </c>
      <c r="Q155" s="193">
        <v>0</v>
      </c>
      <c r="R155" s="193">
        <v>0</v>
      </c>
      <c r="S155" s="193">
        <v>0</v>
      </c>
      <c r="T155" s="193">
        <v>0</v>
      </c>
      <c r="U155" s="193">
        <v>0</v>
      </c>
      <c r="V155" s="193">
        <v>0</v>
      </c>
      <c r="W155" s="193">
        <v>0</v>
      </c>
      <c r="X155" s="193">
        <v>0</v>
      </c>
      <c r="Y155" s="193">
        <v>0</v>
      </c>
      <c r="Z155" s="193">
        <v>0</v>
      </c>
      <c r="AA155" s="193">
        <v>0</v>
      </c>
      <c r="AB155" s="193">
        <v>0</v>
      </c>
      <c r="AC155" s="193">
        <v>0</v>
      </c>
      <c r="AD155" s="193">
        <v>0</v>
      </c>
      <c r="AE155" s="193">
        <v>0</v>
      </c>
      <c r="AF155" s="193">
        <v>0</v>
      </c>
      <c r="AG155" s="193">
        <v>322.06</v>
      </c>
      <c r="AH155" s="193">
        <v>-176.85</v>
      </c>
      <c r="AI155" s="193">
        <v>0</v>
      </c>
      <c r="AJ155" s="193">
        <v>0</v>
      </c>
      <c r="AK155" s="193">
        <v>0</v>
      </c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93" t="s">
        <v>1045</v>
      </c>
      <c r="B156" s="193">
        <v>0</v>
      </c>
      <c r="C156" s="193">
        <v>0</v>
      </c>
      <c r="D156" s="193">
        <v>0</v>
      </c>
      <c r="E156" s="193">
        <v>0</v>
      </c>
      <c r="F156" s="193">
        <v>0</v>
      </c>
      <c r="G156" s="193">
        <v>0</v>
      </c>
      <c r="H156" s="193">
        <v>0</v>
      </c>
      <c r="I156" s="193">
        <v>0</v>
      </c>
      <c r="J156" s="193">
        <v>0</v>
      </c>
      <c r="K156" s="193">
        <v>0</v>
      </c>
      <c r="L156" s="193">
        <v>0</v>
      </c>
      <c r="M156" s="193">
        <v>0</v>
      </c>
      <c r="N156" s="193">
        <v>0</v>
      </c>
      <c r="O156" s="193">
        <v>0</v>
      </c>
      <c r="P156" s="193">
        <v>0</v>
      </c>
      <c r="Q156" s="193">
        <v>0</v>
      </c>
      <c r="R156" s="193">
        <v>0</v>
      </c>
      <c r="S156" s="193">
        <v>0</v>
      </c>
      <c r="T156" s="193">
        <v>207438</v>
      </c>
      <c r="U156" s="193">
        <v>0</v>
      </c>
      <c r="V156" s="193">
        <v>0</v>
      </c>
      <c r="W156" s="193">
        <v>0</v>
      </c>
      <c r="X156" s="193">
        <v>0</v>
      </c>
      <c r="Y156" s="193">
        <v>0</v>
      </c>
      <c r="Z156" s="193">
        <v>0</v>
      </c>
      <c r="AA156" s="193">
        <v>0</v>
      </c>
      <c r="AB156" s="193">
        <v>0</v>
      </c>
      <c r="AC156" s="193">
        <v>0</v>
      </c>
      <c r="AD156" s="193">
        <v>0</v>
      </c>
      <c r="AE156" s="193">
        <v>0</v>
      </c>
      <c r="AF156" s="193">
        <v>0</v>
      </c>
      <c r="AG156" s="193">
        <v>0</v>
      </c>
      <c r="AH156" s="193">
        <v>0</v>
      </c>
      <c r="AI156" s="193">
        <v>0</v>
      </c>
      <c r="AJ156" s="193">
        <v>0</v>
      </c>
      <c r="AK156" s="193">
        <v>0</v>
      </c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93" t="s">
        <v>1289</v>
      </c>
      <c r="B157" s="193">
        <v>6.86</v>
      </c>
      <c r="C157" s="193">
        <v>0</v>
      </c>
      <c r="D157" s="193">
        <v>0</v>
      </c>
      <c r="E157" s="193">
        <v>0</v>
      </c>
      <c r="F157" s="193">
        <v>111.87</v>
      </c>
      <c r="G157" s="193">
        <v>0</v>
      </c>
      <c r="H157" s="193">
        <v>122.48</v>
      </c>
      <c r="I157" s="193">
        <v>0</v>
      </c>
      <c r="J157" s="193">
        <v>0</v>
      </c>
      <c r="K157" s="193">
        <v>0</v>
      </c>
      <c r="L157" s="193">
        <v>0</v>
      </c>
      <c r="M157" s="193">
        <v>0</v>
      </c>
      <c r="N157" s="193">
        <v>0</v>
      </c>
      <c r="O157" s="193">
        <v>0</v>
      </c>
      <c r="P157" s="193">
        <v>0</v>
      </c>
      <c r="Q157" s="193">
        <v>0</v>
      </c>
      <c r="R157" s="193">
        <v>16.329999999999998</v>
      </c>
      <c r="S157" s="193">
        <v>43</v>
      </c>
      <c r="T157" s="193">
        <v>0</v>
      </c>
      <c r="U157" s="193">
        <v>1436</v>
      </c>
      <c r="V157" s="193">
        <v>3863</v>
      </c>
      <c r="W157" s="193">
        <v>74220</v>
      </c>
      <c r="X157" s="193">
        <v>0</v>
      </c>
      <c r="Y157" s="193">
        <v>0</v>
      </c>
      <c r="Z157" s="193">
        <v>0</v>
      </c>
      <c r="AA157" s="193">
        <v>0</v>
      </c>
      <c r="AB157" s="193">
        <v>0</v>
      </c>
      <c r="AC157" s="193">
        <v>0</v>
      </c>
      <c r="AD157" s="193">
        <v>0</v>
      </c>
      <c r="AE157" s="193">
        <v>0</v>
      </c>
      <c r="AF157" s="193">
        <v>0</v>
      </c>
      <c r="AG157" s="193">
        <v>-2688.73</v>
      </c>
      <c r="AH157" s="193">
        <v>-83.06</v>
      </c>
      <c r="AI157" s="193">
        <v>0</v>
      </c>
      <c r="AJ157" s="193">
        <v>0</v>
      </c>
      <c r="AK157" s="193">
        <v>0</v>
      </c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93" t="s">
        <v>1268</v>
      </c>
      <c r="B158" s="193">
        <v>10840.19</v>
      </c>
      <c r="C158" s="193">
        <v>0</v>
      </c>
      <c r="D158" s="193">
        <v>0</v>
      </c>
      <c r="E158" s="193">
        <v>29004.25</v>
      </c>
      <c r="F158" s="193">
        <v>6331.18</v>
      </c>
      <c r="G158" s="193">
        <v>0</v>
      </c>
      <c r="H158" s="193">
        <v>5321.21</v>
      </c>
      <c r="I158" s="193">
        <v>0</v>
      </c>
      <c r="J158" s="193">
        <v>0</v>
      </c>
      <c r="K158" s="193">
        <v>0</v>
      </c>
      <c r="L158" s="193">
        <v>0</v>
      </c>
      <c r="M158" s="193">
        <v>15864.95</v>
      </c>
      <c r="N158" s="193">
        <v>0</v>
      </c>
      <c r="O158" s="193">
        <v>0</v>
      </c>
      <c r="P158" s="193">
        <v>0</v>
      </c>
      <c r="Q158" s="193">
        <v>0</v>
      </c>
      <c r="R158" s="193">
        <v>0</v>
      </c>
      <c r="S158" s="193">
        <v>0</v>
      </c>
      <c r="T158" s="193">
        <v>0</v>
      </c>
      <c r="U158" s="193">
        <v>-0.57999999999999996</v>
      </c>
      <c r="V158" s="193">
        <v>4848</v>
      </c>
      <c r="W158" s="193">
        <v>64648</v>
      </c>
      <c r="X158" s="193">
        <v>-727</v>
      </c>
      <c r="Y158" s="193">
        <v>250.69</v>
      </c>
      <c r="Z158" s="193">
        <v>53171</v>
      </c>
      <c r="AA158" s="193">
        <v>0</v>
      </c>
      <c r="AB158" s="193">
        <v>0</v>
      </c>
      <c r="AC158" s="193">
        <v>0</v>
      </c>
      <c r="AD158" s="193">
        <v>0</v>
      </c>
      <c r="AE158" s="193">
        <v>0</v>
      </c>
      <c r="AF158" s="193">
        <v>0</v>
      </c>
      <c r="AG158" s="193">
        <v>0</v>
      </c>
      <c r="AH158" s="193">
        <v>0</v>
      </c>
      <c r="AI158" s="193">
        <v>0</v>
      </c>
      <c r="AJ158" s="193">
        <v>0</v>
      </c>
      <c r="AK158" s="193">
        <v>0</v>
      </c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93" t="s">
        <v>1046</v>
      </c>
      <c r="B159" s="193">
        <v>736971.48</v>
      </c>
      <c r="C159" s="193">
        <v>27984</v>
      </c>
      <c r="D159" s="193">
        <v>-129055.95</v>
      </c>
      <c r="E159" s="193">
        <v>-208446.57</v>
      </c>
      <c r="F159" s="193">
        <v>510848.78</v>
      </c>
      <c r="G159" s="193">
        <v>462377</v>
      </c>
      <c r="H159" s="193">
        <v>412085.5</v>
      </c>
      <c r="I159" s="193">
        <v>388932.76</v>
      </c>
      <c r="J159" s="193">
        <v>472424</v>
      </c>
      <c r="K159" s="193">
        <v>379762</v>
      </c>
      <c r="L159" s="193">
        <v>383982</v>
      </c>
      <c r="M159" s="193">
        <v>413335.23</v>
      </c>
      <c r="N159" s="193">
        <v>260403</v>
      </c>
      <c r="O159" s="193">
        <v>332781</v>
      </c>
      <c r="P159" s="193">
        <v>251134</v>
      </c>
      <c r="Q159" s="193">
        <v>181392.42</v>
      </c>
      <c r="R159" s="193">
        <v>172586</v>
      </c>
      <c r="S159" s="193">
        <v>263238</v>
      </c>
      <c r="T159" s="193">
        <v>392596</v>
      </c>
      <c r="U159" s="193">
        <v>256487.21</v>
      </c>
      <c r="V159" s="193">
        <v>287835</v>
      </c>
      <c r="W159" s="193">
        <v>307803</v>
      </c>
      <c r="X159" s="193">
        <v>303859</v>
      </c>
      <c r="Y159" s="193">
        <v>36747.72</v>
      </c>
      <c r="Z159" s="193">
        <v>375116</v>
      </c>
      <c r="AA159" s="193">
        <v>331336</v>
      </c>
      <c r="AB159" s="193">
        <v>321922</v>
      </c>
      <c r="AC159" s="193">
        <v>229465.95</v>
      </c>
      <c r="AD159" s="193">
        <v>395682</v>
      </c>
      <c r="AE159" s="193">
        <v>409323</v>
      </c>
      <c r="AF159" s="193">
        <v>384828</v>
      </c>
      <c r="AG159" s="193">
        <v>294213.05</v>
      </c>
      <c r="AH159" s="193">
        <v>347757.55</v>
      </c>
      <c r="AI159" s="193">
        <v>333669</v>
      </c>
      <c r="AJ159" s="193">
        <v>213344</v>
      </c>
      <c r="AK159" s="193">
        <v>106779.13</v>
      </c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93" t="s">
        <v>1047</v>
      </c>
      <c r="B160" s="193">
        <v>17877.79</v>
      </c>
      <c r="C160" s="193">
        <v>19096</v>
      </c>
      <c r="D160" s="193">
        <v>17457.03</v>
      </c>
      <c r="E160" s="193">
        <v>4394.66</v>
      </c>
      <c r="F160" s="193">
        <v>21159.65</v>
      </c>
      <c r="G160" s="193">
        <v>24321</v>
      </c>
      <c r="H160" s="193">
        <v>24082.83</v>
      </c>
      <c r="I160" s="193">
        <v>15730.93</v>
      </c>
      <c r="J160" s="193">
        <v>17581</v>
      </c>
      <c r="K160" s="193">
        <v>18130</v>
      </c>
      <c r="L160" s="193">
        <v>15289</v>
      </c>
      <c r="M160" s="193">
        <v>17025.849999999999</v>
      </c>
      <c r="N160" s="193">
        <v>22411</v>
      </c>
      <c r="O160" s="193">
        <v>25105</v>
      </c>
      <c r="P160" s="193">
        <v>23006</v>
      </c>
      <c r="Q160" s="193">
        <v>18164.439999999999</v>
      </c>
      <c r="R160" s="193">
        <v>7613</v>
      </c>
      <c r="S160" s="193">
        <v>3901</v>
      </c>
      <c r="T160" s="193">
        <v>2034</v>
      </c>
      <c r="U160" s="193">
        <v>2018.5</v>
      </c>
      <c r="V160" s="193">
        <v>2280</v>
      </c>
      <c r="W160" s="193">
        <v>3554</v>
      </c>
      <c r="X160" s="193">
        <v>3564</v>
      </c>
      <c r="Y160" s="193">
        <v>3585.43</v>
      </c>
      <c r="Z160" s="193">
        <v>1738</v>
      </c>
      <c r="AA160" s="193">
        <v>3487</v>
      </c>
      <c r="AB160" s="193">
        <v>1040</v>
      </c>
      <c r="AC160" s="193">
        <v>125.07</v>
      </c>
      <c r="AD160" s="193">
        <v>293</v>
      </c>
      <c r="AE160" s="193">
        <v>174</v>
      </c>
      <c r="AF160" s="193">
        <v>84</v>
      </c>
      <c r="AG160" s="193">
        <v>91.27</v>
      </c>
      <c r="AH160" s="193">
        <v>1949.87</v>
      </c>
      <c r="AI160" s="193">
        <v>58</v>
      </c>
      <c r="AJ160" s="193">
        <v>58</v>
      </c>
      <c r="AK160" s="193">
        <v>127.23</v>
      </c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93" t="s">
        <v>1048</v>
      </c>
      <c r="B161" s="193">
        <v>29142.63</v>
      </c>
      <c r="C161" s="193">
        <v>16491</v>
      </c>
      <c r="D161" s="193">
        <v>-23350.92</v>
      </c>
      <c r="E161" s="193">
        <v>-35072.71</v>
      </c>
      <c r="F161" s="193">
        <v>100691.75</v>
      </c>
      <c r="G161" s="193">
        <v>55929</v>
      </c>
      <c r="H161" s="193">
        <v>92584.57</v>
      </c>
      <c r="I161" s="193">
        <v>96886.1</v>
      </c>
      <c r="J161" s="193">
        <v>96746</v>
      </c>
      <c r="K161" s="193">
        <v>76133</v>
      </c>
      <c r="L161" s="193">
        <v>82126</v>
      </c>
      <c r="M161" s="193">
        <v>66317.850000000006</v>
      </c>
      <c r="N161" s="193">
        <v>37127</v>
      </c>
      <c r="O161" s="193">
        <v>83309</v>
      </c>
      <c r="P161" s="193">
        <v>54591</v>
      </c>
      <c r="Q161" s="193">
        <v>37793.379999999997</v>
      </c>
      <c r="R161" s="193">
        <v>46996</v>
      </c>
      <c r="S161" s="193">
        <v>51543</v>
      </c>
      <c r="T161" s="193">
        <v>73319</v>
      </c>
      <c r="U161" s="193">
        <v>44854.36</v>
      </c>
      <c r="V161" s="193">
        <v>53490</v>
      </c>
      <c r="W161" s="193">
        <v>45069</v>
      </c>
      <c r="X161" s="193">
        <v>60639</v>
      </c>
      <c r="Y161" s="193">
        <v>18123.38</v>
      </c>
      <c r="Z161" s="193">
        <v>72538</v>
      </c>
      <c r="AA161" s="193">
        <v>63433</v>
      </c>
      <c r="AB161" s="193">
        <v>63602</v>
      </c>
      <c r="AC161" s="193">
        <v>36511.800000000003</v>
      </c>
      <c r="AD161" s="193">
        <v>78108</v>
      </c>
      <c r="AE161" s="193">
        <v>81349</v>
      </c>
      <c r="AF161" s="193">
        <v>76928</v>
      </c>
      <c r="AG161" s="193">
        <v>69779</v>
      </c>
      <c r="AH161" s="193">
        <v>75153.399999999994</v>
      </c>
      <c r="AI161" s="193">
        <v>80512</v>
      </c>
      <c r="AJ161" s="193">
        <v>53396</v>
      </c>
      <c r="AK161" s="193">
        <v>37038.74</v>
      </c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93" t="s">
        <v>1049</v>
      </c>
      <c r="B162" s="193">
        <v>689951.06</v>
      </c>
      <c r="C162" s="193">
        <v>-7603</v>
      </c>
      <c r="D162" s="193">
        <v>-123162.06</v>
      </c>
      <c r="E162" s="193">
        <v>-177768.51</v>
      </c>
      <c r="F162" s="193">
        <v>388997.37</v>
      </c>
      <c r="G162" s="193">
        <v>382127</v>
      </c>
      <c r="H162" s="193">
        <v>295418.09999999998</v>
      </c>
      <c r="I162" s="193">
        <v>276315.73</v>
      </c>
      <c r="J162" s="193">
        <v>358097</v>
      </c>
      <c r="K162" s="193">
        <v>285499</v>
      </c>
      <c r="L162" s="193">
        <v>286567</v>
      </c>
      <c r="M162" s="193">
        <v>329991.53000000003</v>
      </c>
      <c r="N162" s="193">
        <v>200865</v>
      </c>
      <c r="O162" s="193">
        <v>224367</v>
      </c>
      <c r="P162" s="193">
        <v>173537</v>
      </c>
      <c r="Q162" s="193">
        <v>125434.6</v>
      </c>
      <c r="R162" s="193">
        <v>117977</v>
      </c>
      <c r="S162" s="193">
        <v>207794</v>
      </c>
      <c r="T162" s="193">
        <v>317243</v>
      </c>
      <c r="U162" s="193">
        <v>209614.35</v>
      </c>
      <c r="V162" s="193">
        <v>232065</v>
      </c>
      <c r="W162" s="193">
        <v>259180</v>
      </c>
      <c r="X162" s="193">
        <v>239656</v>
      </c>
      <c r="Y162" s="193">
        <v>15038.91</v>
      </c>
      <c r="Z162" s="193">
        <v>300840</v>
      </c>
      <c r="AA162" s="193">
        <v>264416</v>
      </c>
      <c r="AB162" s="193">
        <v>257280</v>
      </c>
      <c r="AC162" s="193">
        <v>192829.09</v>
      </c>
      <c r="AD162" s="193">
        <v>317281</v>
      </c>
      <c r="AE162" s="193">
        <v>327800</v>
      </c>
      <c r="AF162" s="193">
        <v>307816</v>
      </c>
      <c r="AG162" s="193">
        <v>224342.78</v>
      </c>
      <c r="AH162" s="193">
        <v>270654.28000000003</v>
      </c>
      <c r="AI162" s="193">
        <v>253099</v>
      </c>
      <c r="AJ162" s="193">
        <v>159890</v>
      </c>
      <c r="AK162" s="193">
        <v>69613.17</v>
      </c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93" t="s">
        <v>1290</v>
      </c>
      <c r="B163" s="193">
        <v>0</v>
      </c>
      <c r="C163" s="193">
        <v>0</v>
      </c>
      <c r="D163" s="193">
        <v>0</v>
      </c>
      <c r="E163" s="193">
        <v>103747.34</v>
      </c>
      <c r="F163" s="193">
        <v>0</v>
      </c>
      <c r="G163" s="193">
        <v>0</v>
      </c>
      <c r="H163" s="193">
        <v>0</v>
      </c>
      <c r="I163" s="193">
        <v>0</v>
      </c>
      <c r="J163" s="193">
        <v>0</v>
      </c>
      <c r="K163" s="193">
        <v>0</v>
      </c>
      <c r="L163" s="193">
        <v>0</v>
      </c>
      <c r="M163" s="193">
        <v>0</v>
      </c>
      <c r="N163" s="193">
        <v>0</v>
      </c>
      <c r="O163" s="193">
        <v>0</v>
      </c>
      <c r="P163" s="193">
        <v>0</v>
      </c>
      <c r="Q163" s="193">
        <v>0</v>
      </c>
      <c r="R163" s="193">
        <v>0</v>
      </c>
      <c r="S163" s="193">
        <v>0</v>
      </c>
      <c r="T163" s="193">
        <v>0</v>
      </c>
      <c r="U163" s="193">
        <v>0</v>
      </c>
      <c r="V163" s="193">
        <v>0</v>
      </c>
      <c r="W163" s="193">
        <v>0</v>
      </c>
      <c r="X163" s="193">
        <v>0</v>
      </c>
      <c r="Y163" s="193">
        <v>0</v>
      </c>
      <c r="Z163" s="193">
        <v>0</v>
      </c>
      <c r="AA163" s="193">
        <v>0</v>
      </c>
      <c r="AB163" s="193">
        <v>0</v>
      </c>
      <c r="AC163" s="193">
        <v>0</v>
      </c>
      <c r="AD163" s="193">
        <v>0</v>
      </c>
      <c r="AE163" s="193">
        <v>0</v>
      </c>
      <c r="AF163" s="193">
        <v>0</v>
      </c>
      <c r="AG163" s="193">
        <v>0</v>
      </c>
      <c r="AH163" s="193">
        <v>0</v>
      </c>
      <c r="AI163" s="193">
        <v>0</v>
      </c>
      <c r="AJ163" s="193">
        <v>0</v>
      </c>
      <c r="AK163" s="193">
        <v>0</v>
      </c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93" t="s">
        <v>1050</v>
      </c>
      <c r="B164" s="193">
        <v>689951.06</v>
      </c>
      <c r="C164" s="193">
        <v>-7603</v>
      </c>
      <c r="D164" s="193">
        <v>-123162.06</v>
      </c>
      <c r="E164" s="193">
        <v>237220.85</v>
      </c>
      <c r="F164" s="193">
        <v>388997.37</v>
      </c>
      <c r="G164" s="193">
        <v>382127</v>
      </c>
      <c r="H164" s="193">
        <v>295418.09999999998</v>
      </c>
      <c r="I164" s="193">
        <v>276315.73</v>
      </c>
      <c r="J164" s="193">
        <v>358097</v>
      </c>
      <c r="K164" s="193">
        <v>285499</v>
      </c>
      <c r="L164" s="193">
        <v>286567</v>
      </c>
      <c r="M164" s="193">
        <v>329991.53000000003</v>
      </c>
      <c r="N164" s="193">
        <v>200865</v>
      </c>
      <c r="O164" s="193">
        <v>224367</v>
      </c>
      <c r="P164" s="193">
        <v>173537</v>
      </c>
      <c r="Q164" s="193">
        <v>125434.6</v>
      </c>
      <c r="R164" s="193">
        <v>117977</v>
      </c>
      <c r="S164" s="193">
        <v>207794</v>
      </c>
      <c r="T164" s="193">
        <v>317243</v>
      </c>
      <c r="U164" s="193">
        <v>209614.34</v>
      </c>
      <c r="V164" s="193">
        <v>232065</v>
      </c>
      <c r="W164" s="193">
        <v>259180</v>
      </c>
      <c r="X164" s="193">
        <v>239656</v>
      </c>
      <c r="Y164" s="193">
        <v>15038.91</v>
      </c>
      <c r="Z164" s="193">
        <v>300840</v>
      </c>
      <c r="AA164" s="193">
        <v>264416</v>
      </c>
      <c r="AB164" s="193">
        <v>257280</v>
      </c>
      <c r="AC164" s="193">
        <v>192829.09</v>
      </c>
      <c r="AD164" s="193">
        <v>317281</v>
      </c>
      <c r="AE164" s="193">
        <v>327800</v>
      </c>
      <c r="AF164" s="193">
        <v>307816</v>
      </c>
      <c r="AG164" s="193">
        <v>224342.78</v>
      </c>
      <c r="AH164" s="193">
        <v>270654.28000000003</v>
      </c>
      <c r="AI164" s="193">
        <v>253099</v>
      </c>
      <c r="AJ164" s="193">
        <v>159890</v>
      </c>
      <c r="AK164" s="193">
        <v>69613.17</v>
      </c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s="193" t="s">
        <v>1051</v>
      </c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s="193" t="s">
        <v>1052</v>
      </c>
      <c r="B166" s="193">
        <v>689951.06</v>
      </c>
      <c r="C166" s="193">
        <v>-7603</v>
      </c>
      <c r="D166" s="193">
        <v>-123162.06</v>
      </c>
      <c r="E166" s="193">
        <v>237220.85</v>
      </c>
      <c r="F166" s="193">
        <v>388997.37</v>
      </c>
      <c r="G166" s="193">
        <v>382127</v>
      </c>
      <c r="H166" s="193">
        <v>295418.09999999998</v>
      </c>
      <c r="I166" s="193">
        <v>276315.73</v>
      </c>
      <c r="J166" s="193">
        <v>358097</v>
      </c>
      <c r="K166" s="193">
        <v>285499</v>
      </c>
      <c r="L166" s="193">
        <v>286567</v>
      </c>
      <c r="M166" s="193">
        <v>329991.53000000003</v>
      </c>
      <c r="N166" s="193">
        <v>200865</v>
      </c>
      <c r="O166" s="193">
        <v>224367</v>
      </c>
      <c r="P166" s="193">
        <v>173537</v>
      </c>
      <c r="Q166" s="193">
        <v>125434.6</v>
      </c>
      <c r="R166" s="193">
        <v>117977</v>
      </c>
      <c r="S166" s="193">
        <v>207794</v>
      </c>
      <c r="T166" s="193">
        <v>317243</v>
      </c>
      <c r="U166" s="193">
        <v>209614.34</v>
      </c>
      <c r="V166" s="193">
        <v>232065</v>
      </c>
      <c r="W166" s="193">
        <v>259180</v>
      </c>
      <c r="X166" s="193">
        <v>239656</v>
      </c>
      <c r="Y166" s="193">
        <v>15038.91</v>
      </c>
      <c r="Z166" s="193">
        <v>300840</v>
      </c>
      <c r="AA166" s="193">
        <v>264416</v>
      </c>
      <c r="AB166" s="193">
        <v>257280</v>
      </c>
      <c r="AC166" s="193">
        <v>192829.09</v>
      </c>
      <c r="AD166" s="193">
        <v>317281</v>
      </c>
      <c r="AE166" s="193">
        <v>327800</v>
      </c>
      <c r="AF166" s="193">
        <v>307816</v>
      </c>
      <c r="AG166" s="193">
        <v>224342.78</v>
      </c>
      <c r="AH166" s="193">
        <v>270654.28000000003</v>
      </c>
      <c r="AI166" s="193">
        <v>253099</v>
      </c>
      <c r="AJ166" s="193">
        <v>159890</v>
      </c>
      <c r="AK166" s="193">
        <v>69613.17</v>
      </c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s="193" t="s">
        <v>1053</v>
      </c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s="193" t="s">
        <v>1204</v>
      </c>
      <c r="B168" s="193">
        <v>339027.26</v>
      </c>
      <c r="C168" s="193">
        <v>39625</v>
      </c>
      <c r="D168" s="193">
        <v>1849385.91</v>
      </c>
      <c r="E168" s="193">
        <v>-2828135.84</v>
      </c>
      <c r="F168" s="193">
        <v>-761425.66</v>
      </c>
      <c r="G168" s="193">
        <v>440166</v>
      </c>
      <c r="H168" s="193">
        <v>838032.8</v>
      </c>
      <c r="I168" s="193">
        <v>-8538.91</v>
      </c>
      <c r="J168" s="193">
        <v>0</v>
      </c>
      <c r="K168" s="193">
        <v>0</v>
      </c>
      <c r="L168" s="193">
        <v>0</v>
      </c>
      <c r="M168" s="193">
        <v>0.46</v>
      </c>
      <c r="N168" s="193">
        <v>-85</v>
      </c>
      <c r="O168" s="193">
        <v>0</v>
      </c>
      <c r="P168" s="193">
        <v>-255</v>
      </c>
      <c r="Q168" s="193">
        <v>202.54</v>
      </c>
      <c r="R168" s="193">
        <v>52</v>
      </c>
      <c r="S168" s="193">
        <v>0</v>
      </c>
      <c r="T168" s="193">
        <v>0</v>
      </c>
      <c r="U168" s="193">
        <v>0</v>
      </c>
      <c r="V168" s="193">
        <v>0</v>
      </c>
      <c r="W168" s="193">
        <v>0</v>
      </c>
      <c r="X168" s="193">
        <v>0</v>
      </c>
      <c r="Y168" s="193">
        <v>0</v>
      </c>
      <c r="Z168" s="193">
        <v>0</v>
      </c>
      <c r="AA168" s="193">
        <v>0</v>
      </c>
      <c r="AB168" s="193">
        <v>0</v>
      </c>
      <c r="AC168" s="193">
        <v>0</v>
      </c>
      <c r="AD168" s="193">
        <v>0</v>
      </c>
      <c r="AE168" s="193">
        <v>0</v>
      </c>
      <c r="AF168" s="193">
        <v>0</v>
      </c>
      <c r="AG168" s="193">
        <v>0</v>
      </c>
      <c r="AH168" s="193">
        <v>0</v>
      </c>
      <c r="AI168" s="193">
        <v>0</v>
      </c>
      <c r="AJ168" s="193">
        <v>0</v>
      </c>
      <c r="AK168" s="193">
        <v>0</v>
      </c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s="193" t="s">
        <v>1054</v>
      </c>
      <c r="B169" s="193">
        <v>32294.58</v>
      </c>
      <c r="C169" s="193">
        <v>472</v>
      </c>
      <c r="D169" s="193">
        <v>-2510.63</v>
      </c>
      <c r="E169" s="193">
        <v>0</v>
      </c>
      <c r="F169" s="193">
        <v>0</v>
      </c>
      <c r="G169" s="193">
        <v>0</v>
      </c>
      <c r="H169" s="193">
        <v>0</v>
      </c>
      <c r="I169" s="193">
        <v>0</v>
      </c>
      <c r="J169" s="193">
        <v>0</v>
      </c>
      <c r="K169" s="193">
        <v>0</v>
      </c>
      <c r="L169" s="193">
        <v>0</v>
      </c>
      <c r="M169" s="193">
        <v>0</v>
      </c>
      <c r="N169" s="193">
        <v>0</v>
      </c>
      <c r="O169" s="193">
        <v>0</v>
      </c>
      <c r="P169" s="193">
        <v>0</v>
      </c>
      <c r="Q169" s="193">
        <v>0</v>
      </c>
      <c r="R169" s="193">
        <v>0</v>
      </c>
      <c r="S169" s="193">
        <v>0</v>
      </c>
      <c r="T169" s="193">
        <v>0</v>
      </c>
      <c r="U169" s="193">
        <v>0</v>
      </c>
      <c r="V169" s="193">
        <v>0</v>
      </c>
      <c r="W169" s="193">
        <v>0</v>
      </c>
      <c r="X169" s="193">
        <v>0</v>
      </c>
      <c r="Y169" s="193">
        <v>0</v>
      </c>
      <c r="Z169" s="193">
        <v>0</v>
      </c>
      <c r="AA169" s="193">
        <v>0</v>
      </c>
      <c r="AB169" s="193">
        <v>0</v>
      </c>
      <c r="AC169" s="193">
        <v>0</v>
      </c>
      <c r="AD169" s="193">
        <v>0</v>
      </c>
      <c r="AE169" s="193">
        <v>0</v>
      </c>
      <c r="AF169" s="193">
        <v>0</v>
      </c>
      <c r="AG169" s="193">
        <v>0</v>
      </c>
      <c r="AH169" s="193">
        <v>0</v>
      </c>
      <c r="AI169" s="193">
        <v>0</v>
      </c>
      <c r="AJ169" s="193">
        <v>0</v>
      </c>
      <c r="AK169" s="193">
        <v>0</v>
      </c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s="193" t="s">
        <v>1291</v>
      </c>
      <c r="B170" s="193">
        <v>-907.04</v>
      </c>
      <c r="C170" s="193">
        <v>-351</v>
      </c>
      <c r="D170" s="193">
        <v>0</v>
      </c>
      <c r="E170" s="193">
        <v>0</v>
      </c>
      <c r="F170" s="193">
        <v>0</v>
      </c>
      <c r="G170" s="193">
        <v>0</v>
      </c>
      <c r="H170" s="193">
        <v>0</v>
      </c>
      <c r="I170" s="193">
        <v>0</v>
      </c>
      <c r="J170" s="193">
        <v>0</v>
      </c>
      <c r="K170" s="193">
        <v>0</v>
      </c>
      <c r="L170" s="193">
        <v>0</v>
      </c>
      <c r="M170" s="193">
        <v>0</v>
      </c>
      <c r="N170" s="193">
        <v>0</v>
      </c>
      <c r="O170" s="193">
        <v>0</v>
      </c>
      <c r="P170" s="193">
        <v>0</v>
      </c>
      <c r="Q170" s="193">
        <v>0</v>
      </c>
      <c r="R170" s="193">
        <v>0</v>
      </c>
      <c r="S170" s="193">
        <v>0</v>
      </c>
      <c r="T170" s="193">
        <v>0</v>
      </c>
      <c r="U170" s="193">
        <v>0</v>
      </c>
      <c r="V170" s="193">
        <v>0</v>
      </c>
      <c r="W170" s="193">
        <v>0</v>
      </c>
      <c r="X170" s="193">
        <v>0</v>
      </c>
      <c r="Y170" s="193">
        <v>0</v>
      </c>
      <c r="Z170" s="193">
        <v>0</v>
      </c>
      <c r="AA170" s="193">
        <v>0</v>
      </c>
      <c r="AB170" s="193">
        <v>0</v>
      </c>
      <c r="AC170" s="193">
        <v>0</v>
      </c>
      <c r="AD170" s="193">
        <v>0</v>
      </c>
      <c r="AE170" s="193">
        <v>0</v>
      </c>
      <c r="AF170" s="193">
        <v>0</v>
      </c>
      <c r="AG170" s="193">
        <v>0</v>
      </c>
      <c r="AH170" s="193">
        <v>0</v>
      </c>
      <c r="AI170" s="193">
        <v>0</v>
      </c>
      <c r="AJ170" s="193">
        <v>0</v>
      </c>
      <c r="AK170" s="193">
        <v>0</v>
      </c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s="193" t="s">
        <v>1055</v>
      </c>
      <c r="B171" s="193">
        <v>-116.98</v>
      </c>
      <c r="C171" s="193">
        <v>10512</v>
      </c>
      <c r="D171" s="193">
        <v>0</v>
      </c>
      <c r="E171" s="193">
        <v>31812.19</v>
      </c>
      <c r="F171" s="193">
        <v>-2161.77</v>
      </c>
      <c r="G171" s="193">
        <v>-5617</v>
      </c>
      <c r="H171" s="193">
        <v>-16064.8</v>
      </c>
      <c r="I171" s="193">
        <v>-22346.31</v>
      </c>
      <c r="J171" s="193">
        <v>-52</v>
      </c>
      <c r="K171" s="193">
        <v>-11195</v>
      </c>
      <c r="L171" s="193">
        <v>386</v>
      </c>
      <c r="M171" s="193">
        <v>-347.57</v>
      </c>
      <c r="N171" s="193">
        <v>-1204</v>
      </c>
      <c r="O171" s="193">
        <v>-645</v>
      </c>
      <c r="P171" s="193">
        <v>-73</v>
      </c>
      <c r="Q171" s="193">
        <v>49.8</v>
      </c>
      <c r="R171" s="193">
        <v>-176</v>
      </c>
      <c r="S171" s="193">
        <v>154</v>
      </c>
      <c r="T171" s="193">
        <v>577</v>
      </c>
      <c r="U171" s="193">
        <v>0.04</v>
      </c>
      <c r="V171" s="193">
        <v>98.33</v>
      </c>
      <c r="W171" s="193">
        <v>171</v>
      </c>
      <c r="X171" s="193">
        <v>124</v>
      </c>
      <c r="Y171" s="193">
        <v>-39.58</v>
      </c>
      <c r="Z171" s="193">
        <v>41</v>
      </c>
      <c r="AA171" s="193">
        <v>22</v>
      </c>
      <c r="AB171" s="193">
        <v>136</v>
      </c>
      <c r="AC171" s="193">
        <v>-93.11</v>
      </c>
      <c r="AD171" s="193">
        <v>183</v>
      </c>
      <c r="AE171" s="193">
        <v>65</v>
      </c>
      <c r="AF171" s="193">
        <v>432</v>
      </c>
      <c r="AG171" s="193">
        <v>-565.66</v>
      </c>
      <c r="AH171" s="193">
        <v>83.71</v>
      </c>
      <c r="AI171" s="193">
        <v>-349</v>
      </c>
      <c r="AJ171" s="193">
        <v>353</v>
      </c>
      <c r="AK171" s="193">
        <v>49.26</v>
      </c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s="193" t="s">
        <v>1056</v>
      </c>
      <c r="B172" s="193">
        <v>-16895.77</v>
      </c>
      <c r="C172" s="193">
        <v>0</v>
      </c>
      <c r="D172" s="193">
        <v>-20275.62</v>
      </c>
      <c r="E172" s="193">
        <v>0</v>
      </c>
      <c r="F172" s="193">
        <v>0</v>
      </c>
      <c r="G172" s="193">
        <v>0</v>
      </c>
      <c r="H172" s="193">
        <v>0</v>
      </c>
      <c r="I172" s="193">
        <v>0</v>
      </c>
      <c r="J172" s="193">
        <v>0</v>
      </c>
      <c r="K172" s="193">
        <v>0</v>
      </c>
      <c r="L172" s="193">
        <v>0</v>
      </c>
      <c r="M172" s="193">
        <v>0</v>
      </c>
      <c r="N172" s="193">
        <v>0</v>
      </c>
      <c r="O172" s="193">
        <v>0</v>
      </c>
      <c r="P172" s="193">
        <v>0</v>
      </c>
      <c r="Q172" s="193">
        <v>0</v>
      </c>
      <c r="R172" s="193">
        <v>0</v>
      </c>
      <c r="S172" s="193">
        <v>0</v>
      </c>
      <c r="T172" s="193">
        <v>0</v>
      </c>
      <c r="U172" s="193">
        <v>0</v>
      </c>
      <c r="V172" s="193">
        <v>0</v>
      </c>
      <c r="W172" s="193">
        <v>0</v>
      </c>
      <c r="X172" s="193">
        <v>0</v>
      </c>
      <c r="Y172" s="193">
        <v>0</v>
      </c>
      <c r="Z172" s="193">
        <v>0</v>
      </c>
      <c r="AA172" s="193">
        <v>0</v>
      </c>
      <c r="AB172" s="193">
        <v>0</v>
      </c>
      <c r="AC172" s="193">
        <v>0</v>
      </c>
      <c r="AD172" s="193">
        <v>0</v>
      </c>
      <c r="AE172" s="193">
        <v>0</v>
      </c>
      <c r="AF172" s="193">
        <v>0</v>
      </c>
      <c r="AG172" s="193">
        <v>0</v>
      </c>
      <c r="AH172" s="193">
        <v>0</v>
      </c>
      <c r="AI172" s="193">
        <v>0</v>
      </c>
      <c r="AJ172" s="193">
        <v>0</v>
      </c>
      <c r="AK172" s="193">
        <v>0</v>
      </c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s="193" t="s">
        <v>1057</v>
      </c>
      <c r="B173" s="193">
        <v>0</v>
      </c>
      <c r="C173" s="193">
        <v>0</v>
      </c>
      <c r="D173" s="193">
        <v>0</v>
      </c>
      <c r="E173" s="193">
        <v>0</v>
      </c>
      <c r="F173" s="193">
        <v>153166.34</v>
      </c>
      <c r="G173" s="193">
        <v>0</v>
      </c>
      <c r="H173" s="193">
        <v>0</v>
      </c>
      <c r="I173" s="193">
        <v>0</v>
      </c>
      <c r="J173" s="193">
        <v>0</v>
      </c>
      <c r="K173" s="193">
        <v>0</v>
      </c>
      <c r="L173" s="193">
        <v>0</v>
      </c>
      <c r="M173" s="193">
        <v>0</v>
      </c>
      <c r="N173" s="193">
        <v>0</v>
      </c>
      <c r="O173" s="193">
        <v>0</v>
      </c>
      <c r="P173" s="193">
        <v>0</v>
      </c>
      <c r="Q173" s="193">
        <v>0</v>
      </c>
      <c r="R173" s="193">
        <v>0</v>
      </c>
      <c r="S173" s="193">
        <v>0</v>
      </c>
      <c r="T173" s="193">
        <v>0</v>
      </c>
      <c r="U173" s="193">
        <v>0</v>
      </c>
      <c r="V173" s="193">
        <v>0</v>
      </c>
      <c r="W173" s="193">
        <v>0</v>
      </c>
      <c r="X173" s="193">
        <v>0</v>
      </c>
      <c r="Y173" s="193">
        <v>0</v>
      </c>
      <c r="Z173" s="193">
        <v>0</v>
      </c>
      <c r="AA173" s="193">
        <v>0</v>
      </c>
      <c r="AB173" s="193">
        <v>0</v>
      </c>
      <c r="AC173" s="193">
        <v>0</v>
      </c>
      <c r="AD173" s="193">
        <v>0</v>
      </c>
      <c r="AE173" s="193">
        <v>0</v>
      </c>
      <c r="AF173" s="193">
        <v>0</v>
      </c>
      <c r="AG173" s="193">
        <v>0</v>
      </c>
      <c r="AH173" s="193">
        <v>0</v>
      </c>
      <c r="AI173" s="193">
        <v>0</v>
      </c>
      <c r="AJ173" s="193">
        <v>0</v>
      </c>
      <c r="AK173" s="193">
        <v>0</v>
      </c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s="193" t="s">
        <v>1058</v>
      </c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s="193" t="s">
        <v>1060</v>
      </c>
      <c r="B175" s="193">
        <v>0.03</v>
      </c>
      <c r="C175" s="193">
        <v>-4367.09</v>
      </c>
      <c r="D175" s="193">
        <v>0.09</v>
      </c>
      <c r="E175" s="193">
        <v>-10996.77</v>
      </c>
      <c r="F175" s="193">
        <v>-4406.0600000000004</v>
      </c>
      <c r="G175" s="193">
        <v>1179</v>
      </c>
      <c r="H175" s="193">
        <v>-6524.29</v>
      </c>
      <c r="I175" s="193">
        <v>0</v>
      </c>
      <c r="J175" s="193">
        <v>0</v>
      </c>
      <c r="K175" s="193">
        <v>0</v>
      </c>
      <c r="L175" s="193">
        <v>0</v>
      </c>
      <c r="M175" s="193">
        <v>-7443.04</v>
      </c>
      <c r="N175" s="193">
        <v>-1265</v>
      </c>
      <c r="O175" s="193">
        <v>0</v>
      </c>
      <c r="P175" s="193">
        <v>-3795</v>
      </c>
      <c r="Q175" s="193">
        <v>0</v>
      </c>
      <c r="R175" s="193">
        <v>0</v>
      </c>
      <c r="S175" s="193">
        <v>0</v>
      </c>
      <c r="T175" s="193">
        <v>0</v>
      </c>
      <c r="U175" s="193">
        <v>-3024.86</v>
      </c>
      <c r="V175" s="193">
        <v>0</v>
      </c>
      <c r="W175" s="193">
        <v>0</v>
      </c>
      <c r="X175" s="193">
        <v>0</v>
      </c>
      <c r="Y175" s="193">
        <v>0</v>
      </c>
      <c r="Z175" s="193">
        <v>0</v>
      </c>
      <c r="AA175" s="193">
        <v>0</v>
      </c>
      <c r="AB175" s="193">
        <v>0</v>
      </c>
      <c r="AC175" s="193">
        <v>0</v>
      </c>
      <c r="AD175" s="193">
        <v>0</v>
      </c>
      <c r="AE175" s="193">
        <v>0</v>
      </c>
      <c r="AF175" s="193">
        <v>0</v>
      </c>
      <c r="AG175" s="193">
        <v>-576.91</v>
      </c>
      <c r="AH175" s="193">
        <v>0</v>
      </c>
      <c r="AI175" s="193">
        <v>0</v>
      </c>
      <c r="AJ175" s="193">
        <v>0</v>
      </c>
      <c r="AK175" s="193">
        <v>0</v>
      </c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s="193" t="s">
        <v>1061</v>
      </c>
      <c r="B176" s="193">
        <v>354426.07</v>
      </c>
      <c r="C176" s="193">
        <v>50258</v>
      </c>
      <c r="D176" s="193">
        <v>1826599.75</v>
      </c>
      <c r="E176" s="193">
        <v>-2642273.31</v>
      </c>
      <c r="F176" s="193">
        <v>-614827.14</v>
      </c>
      <c r="G176" s="193">
        <v>435728</v>
      </c>
      <c r="H176" s="193">
        <v>815443.72</v>
      </c>
      <c r="I176" s="193">
        <v>-56501.96</v>
      </c>
      <c r="J176" s="193">
        <v>-52</v>
      </c>
      <c r="K176" s="193">
        <v>-11195</v>
      </c>
      <c r="L176" s="193">
        <v>386</v>
      </c>
      <c r="M176" s="193">
        <v>-7790.15</v>
      </c>
      <c r="N176" s="193">
        <v>-1204</v>
      </c>
      <c r="O176" s="193">
        <v>-645</v>
      </c>
      <c r="P176" s="193">
        <v>-4123</v>
      </c>
      <c r="Q176" s="193">
        <v>252.34</v>
      </c>
      <c r="R176" s="193">
        <v>-124</v>
      </c>
      <c r="S176" s="193">
        <v>154</v>
      </c>
      <c r="T176" s="193">
        <v>577</v>
      </c>
      <c r="U176" s="193">
        <v>-12099.41</v>
      </c>
      <c r="V176" s="193">
        <v>98.33</v>
      </c>
      <c r="W176" s="193">
        <v>171</v>
      </c>
      <c r="X176" s="193">
        <v>124</v>
      </c>
      <c r="Y176" s="193">
        <v>-39.58</v>
      </c>
      <c r="Z176" s="193">
        <v>41</v>
      </c>
      <c r="AA176" s="193">
        <v>22</v>
      </c>
      <c r="AB176" s="193">
        <v>136</v>
      </c>
      <c r="AC176" s="193">
        <v>-93.11</v>
      </c>
      <c r="AD176" s="193">
        <v>183</v>
      </c>
      <c r="AE176" s="193">
        <v>65</v>
      </c>
      <c r="AF176" s="193">
        <v>432</v>
      </c>
      <c r="AG176" s="193">
        <v>-2873.29</v>
      </c>
      <c r="AH176" s="193">
        <v>83.71</v>
      </c>
      <c r="AI176" s="193">
        <v>-349</v>
      </c>
      <c r="AJ176" s="193">
        <v>353</v>
      </c>
      <c r="AK176" s="193">
        <v>49.26</v>
      </c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1:69" x14ac:dyDescent="0.3">
      <c r="A177" s="193" t="s">
        <v>1062</v>
      </c>
      <c r="B177" s="193">
        <v>1044377.12</v>
      </c>
      <c r="C177" s="193">
        <v>42655</v>
      </c>
      <c r="D177" s="193">
        <v>1703437.69</v>
      </c>
      <c r="E177" s="193">
        <v>-2405052.46</v>
      </c>
      <c r="F177" s="193">
        <v>-225829.77</v>
      </c>
      <c r="G177" s="193">
        <v>817855</v>
      </c>
      <c r="H177" s="193">
        <v>1110861.82</v>
      </c>
      <c r="I177" s="193">
        <v>219813.77</v>
      </c>
      <c r="J177" s="193">
        <v>358045</v>
      </c>
      <c r="K177" s="193">
        <v>274304</v>
      </c>
      <c r="L177" s="193">
        <v>286953</v>
      </c>
      <c r="M177" s="193">
        <v>322201.37</v>
      </c>
      <c r="N177" s="193">
        <v>199661</v>
      </c>
      <c r="O177" s="193">
        <v>223722</v>
      </c>
      <c r="P177" s="193">
        <v>169414</v>
      </c>
      <c r="Q177" s="193">
        <v>125686.93</v>
      </c>
      <c r="R177" s="193">
        <v>117853</v>
      </c>
      <c r="S177" s="193">
        <v>207948</v>
      </c>
      <c r="T177" s="193">
        <v>317820</v>
      </c>
      <c r="U177" s="193">
        <v>197514.93</v>
      </c>
      <c r="V177" s="193">
        <v>232065</v>
      </c>
      <c r="W177" s="193">
        <v>259351</v>
      </c>
      <c r="X177" s="193">
        <v>239780</v>
      </c>
      <c r="Y177" s="193">
        <v>14999.33</v>
      </c>
      <c r="Z177" s="193">
        <v>300881</v>
      </c>
      <c r="AA177" s="193">
        <v>264438</v>
      </c>
      <c r="AB177" s="193">
        <v>257416</v>
      </c>
      <c r="AC177" s="193">
        <v>192735.98</v>
      </c>
      <c r="AD177" s="193">
        <v>317464</v>
      </c>
      <c r="AE177" s="193">
        <v>327865</v>
      </c>
      <c r="AF177" s="193">
        <v>308248</v>
      </c>
      <c r="AG177" s="193">
        <v>221469.49</v>
      </c>
      <c r="AH177" s="193">
        <v>270737.99</v>
      </c>
      <c r="AI177" s="193">
        <v>252750</v>
      </c>
      <c r="AJ177" s="193">
        <v>160243</v>
      </c>
      <c r="AK177" s="193">
        <v>69662.429999999993</v>
      </c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1:69" x14ac:dyDescent="0.3">
      <c r="A178" s="193" t="s">
        <v>1063</v>
      </c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1:69" x14ac:dyDescent="0.3">
      <c r="A179" s="193" t="s">
        <v>1064</v>
      </c>
      <c r="B179" s="193">
        <v>712930.86</v>
      </c>
      <c r="C179" s="193">
        <v>11858</v>
      </c>
      <c r="D179" s="193">
        <v>-103949.36</v>
      </c>
      <c r="E179" s="193">
        <v>364045.41</v>
      </c>
      <c r="F179" s="193">
        <v>400624.78</v>
      </c>
      <c r="G179" s="193">
        <v>355264</v>
      </c>
      <c r="H179" s="193">
        <v>304004.37</v>
      </c>
      <c r="I179" s="193">
        <v>270356.12</v>
      </c>
      <c r="J179" s="193">
        <v>309398</v>
      </c>
      <c r="K179" s="193">
        <v>260163</v>
      </c>
      <c r="L179" s="193">
        <v>261326</v>
      </c>
      <c r="M179" s="193">
        <v>288201.84000000003</v>
      </c>
      <c r="N179" s="193">
        <v>181107</v>
      </c>
      <c r="O179" s="193">
        <v>201968</v>
      </c>
      <c r="P179" s="193">
        <v>174949</v>
      </c>
      <c r="Q179" s="193">
        <v>191328.89</v>
      </c>
      <c r="R179" s="193">
        <v>124266</v>
      </c>
      <c r="S179" s="193">
        <v>197541</v>
      </c>
      <c r="T179" s="193">
        <v>313266</v>
      </c>
      <c r="U179" s="193">
        <v>209614.34</v>
      </c>
      <c r="V179" s="193">
        <v>232065</v>
      </c>
      <c r="W179" s="193">
        <v>259180</v>
      </c>
      <c r="X179" s="193">
        <v>239656</v>
      </c>
      <c r="Y179" s="193">
        <v>15038.91</v>
      </c>
      <c r="Z179" s="193">
        <v>300840</v>
      </c>
      <c r="AA179" s="193">
        <v>264416</v>
      </c>
      <c r="AB179" s="193">
        <v>257280</v>
      </c>
      <c r="AC179" s="193">
        <v>192829.09</v>
      </c>
      <c r="AD179" s="193">
        <v>317281</v>
      </c>
      <c r="AE179" s="193">
        <v>327800</v>
      </c>
      <c r="AF179" s="193">
        <v>307816</v>
      </c>
      <c r="AG179" s="193">
        <v>224342.78</v>
      </c>
      <c r="AH179" s="193">
        <v>270654.28000000003</v>
      </c>
      <c r="AI179" s="193">
        <v>253099</v>
      </c>
      <c r="AJ179" s="193">
        <v>159890</v>
      </c>
      <c r="AK179" s="193">
        <v>69613.17</v>
      </c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1:69" x14ac:dyDescent="0.3">
      <c r="A180" s="193" t="s">
        <v>1065</v>
      </c>
      <c r="B180" s="193">
        <v>-22979.8</v>
      </c>
      <c r="C180" s="193">
        <v>-19461</v>
      </c>
      <c r="D180" s="193">
        <v>-19212.689999999999</v>
      </c>
      <c r="E180" s="193">
        <v>-126824.56</v>
      </c>
      <c r="F180" s="193">
        <v>-11627.41</v>
      </c>
      <c r="G180" s="193">
        <v>26863</v>
      </c>
      <c r="H180" s="193">
        <v>-8586.27</v>
      </c>
      <c r="I180" s="193">
        <v>5959.61</v>
      </c>
      <c r="J180" s="193">
        <v>48699</v>
      </c>
      <c r="K180" s="193">
        <v>25336</v>
      </c>
      <c r="L180" s="193">
        <v>25241</v>
      </c>
      <c r="M180" s="193">
        <v>41789.69</v>
      </c>
      <c r="N180" s="193">
        <v>19758</v>
      </c>
      <c r="O180" s="193">
        <v>22399</v>
      </c>
      <c r="P180" s="193">
        <v>-1412</v>
      </c>
      <c r="Q180" s="193">
        <v>-65894.289999999994</v>
      </c>
      <c r="R180" s="193">
        <v>-6289</v>
      </c>
      <c r="S180" s="193">
        <v>10253</v>
      </c>
      <c r="T180" s="193">
        <v>3977</v>
      </c>
      <c r="U180" s="193">
        <v>0</v>
      </c>
      <c r="V180" s="193">
        <v>0</v>
      </c>
      <c r="W180" s="193">
        <v>0</v>
      </c>
      <c r="X180" s="193">
        <v>0</v>
      </c>
      <c r="Y180" s="193">
        <v>0</v>
      </c>
      <c r="Z180" s="193">
        <v>0</v>
      </c>
      <c r="AA180" s="193">
        <v>0</v>
      </c>
      <c r="AB180" s="193">
        <v>0</v>
      </c>
      <c r="AC180" s="193">
        <v>0</v>
      </c>
      <c r="AD180" s="193">
        <v>0</v>
      </c>
      <c r="AE180" s="193">
        <v>0</v>
      </c>
      <c r="AF180" s="193">
        <v>0</v>
      </c>
      <c r="AG180" s="193">
        <v>0</v>
      </c>
      <c r="AH180" s="193">
        <v>0</v>
      </c>
      <c r="AI180" s="193">
        <v>0</v>
      </c>
      <c r="AJ180" s="193">
        <v>0</v>
      </c>
      <c r="AK180" s="193">
        <v>0</v>
      </c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1:69" x14ac:dyDescent="0.3">
      <c r="A181" s="193" t="s">
        <v>1066</v>
      </c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1:69" x14ac:dyDescent="0.3">
      <c r="A182" s="193" t="s">
        <v>1067</v>
      </c>
      <c r="B182" s="193">
        <v>1067356.92</v>
      </c>
      <c r="C182" s="193">
        <v>62116</v>
      </c>
      <c r="D182" s="193">
        <v>1722650.37</v>
      </c>
      <c r="E182" s="193">
        <v>-2286596.11</v>
      </c>
      <c r="F182" s="193">
        <v>-210152.84</v>
      </c>
      <c r="G182" s="193">
        <v>795103</v>
      </c>
      <c r="H182" s="193">
        <v>1132243.3600000001</v>
      </c>
      <c r="I182" s="193">
        <v>235344.65</v>
      </c>
      <c r="J182" s="193">
        <v>304122</v>
      </c>
      <c r="K182" s="193">
        <v>255391</v>
      </c>
      <c r="L182" s="193">
        <v>261720</v>
      </c>
      <c r="M182" s="193">
        <v>280523.18</v>
      </c>
      <c r="N182" s="193">
        <v>179923</v>
      </c>
      <c r="O182" s="193">
        <v>201770</v>
      </c>
      <c r="P182" s="193">
        <v>173616</v>
      </c>
      <c r="Q182" s="193">
        <v>191379.84</v>
      </c>
      <c r="R182" s="193">
        <v>124262</v>
      </c>
      <c r="S182" s="193">
        <v>197598</v>
      </c>
      <c r="T182" s="193">
        <v>313482</v>
      </c>
      <c r="U182" s="193">
        <v>197514.93</v>
      </c>
      <c r="V182" s="193">
        <v>232065</v>
      </c>
      <c r="W182" s="193">
        <v>259351</v>
      </c>
      <c r="X182" s="193">
        <v>239780</v>
      </c>
      <c r="Y182" s="193">
        <v>14999.33</v>
      </c>
      <c r="Z182" s="193">
        <v>300881</v>
      </c>
      <c r="AA182" s="193">
        <v>264438</v>
      </c>
      <c r="AB182" s="193">
        <v>257416</v>
      </c>
      <c r="AC182" s="193">
        <v>192735.98</v>
      </c>
      <c r="AD182" s="193">
        <v>317464</v>
      </c>
      <c r="AE182" s="193">
        <v>327865</v>
      </c>
      <c r="AF182" s="193">
        <v>308248</v>
      </c>
      <c r="AG182" s="193">
        <v>221469.49</v>
      </c>
      <c r="AH182" s="193">
        <v>270737.99</v>
      </c>
      <c r="AI182" s="193">
        <v>252750</v>
      </c>
      <c r="AJ182" s="193">
        <v>160243</v>
      </c>
      <c r="AK182" s="193">
        <v>69662.429999999993</v>
      </c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1:69" x14ac:dyDescent="0.3">
      <c r="A183" s="193" t="s">
        <v>1068</v>
      </c>
      <c r="B183" s="193">
        <v>-22979.8</v>
      </c>
      <c r="C183" s="193">
        <v>-19461</v>
      </c>
      <c r="D183" s="193">
        <v>-19212.689999999999</v>
      </c>
      <c r="E183" s="193">
        <v>-118456.35</v>
      </c>
      <c r="F183" s="193">
        <v>-15676.93</v>
      </c>
      <c r="G183" s="193">
        <v>22752</v>
      </c>
      <c r="H183" s="193">
        <v>-21381.55</v>
      </c>
      <c r="I183" s="193">
        <v>-15530.87</v>
      </c>
      <c r="J183" s="193">
        <v>53923</v>
      </c>
      <c r="K183" s="193">
        <v>18913</v>
      </c>
      <c r="L183" s="193">
        <v>25233</v>
      </c>
      <c r="M183" s="193">
        <v>41678.199999999997</v>
      </c>
      <c r="N183" s="193">
        <v>19738</v>
      </c>
      <c r="O183" s="193">
        <v>21952</v>
      </c>
      <c r="P183" s="193">
        <v>-4202</v>
      </c>
      <c r="Q183" s="193">
        <v>-65692.91</v>
      </c>
      <c r="R183" s="193">
        <v>-6409</v>
      </c>
      <c r="S183" s="193">
        <v>10350</v>
      </c>
      <c r="T183" s="193">
        <v>4338</v>
      </c>
      <c r="U183" s="193">
        <v>0</v>
      </c>
      <c r="V183" s="193">
        <v>0</v>
      </c>
      <c r="W183" s="193">
        <v>0</v>
      </c>
      <c r="X183" s="193">
        <v>0</v>
      </c>
      <c r="Y183" s="193">
        <v>0</v>
      </c>
      <c r="Z183" s="193">
        <v>0</v>
      </c>
      <c r="AA183" s="193">
        <v>0</v>
      </c>
      <c r="AB183" s="193">
        <v>0</v>
      </c>
      <c r="AC183" s="193">
        <v>0</v>
      </c>
      <c r="AD183" s="193">
        <v>0</v>
      </c>
      <c r="AE183" s="193">
        <v>0</v>
      </c>
      <c r="AF183" s="193">
        <v>0</v>
      </c>
      <c r="AG183" s="193">
        <v>0</v>
      </c>
      <c r="AH183" s="193">
        <v>0</v>
      </c>
      <c r="AI183" s="193">
        <v>0</v>
      </c>
      <c r="AJ183" s="193">
        <v>0</v>
      </c>
      <c r="AK183" s="193">
        <v>0</v>
      </c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1:69" x14ac:dyDescent="0.3">
      <c r="A184" s="193" t="s">
        <v>1069</v>
      </c>
      <c r="B184" s="193">
        <v>8.3000000000000004E-2</v>
      </c>
      <c r="C184" s="193">
        <v>1.3799999999999999E-3</v>
      </c>
      <c r="D184" s="193">
        <v>-1.2E-2</v>
      </c>
      <c r="E184" s="193">
        <v>4.2200000000000001E-2</v>
      </c>
      <c r="F184" s="193">
        <v>4.65E-2</v>
      </c>
      <c r="G184" s="193">
        <v>4.1500000000000002E-2</v>
      </c>
      <c r="H184" s="193">
        <v>3.5999999999999997E-2</v>
      </c>
      <c r="I184" s="193">
        <v>3.15E-2</v>
      </c>
      <c r="J184" s="193">
        <v>3.6200000000000003E-2</v>
      </c>
      <c r="K184" s="193">
        <v>3.0700000000000002E-2</v>
      </c>
      <c r="L184" s="193">
        <v>3.5999999999999997E-2</v>
      </c>
      <c r="M184" s="193">
        <v>3.8980000000000001E-2</v>
      </c>
      <c r="N184" s="193">
        <v>2.6120000000000001E-2</v>
      </c>
      <c r="O184" s="193">
        <v>2.9420000000000002E-2</v>
      </c>
      <c r="P184" s="193">
        <v>2.5489999999999999E-2</v>
      </c>
      <c r="Q184" s="193">
        <v>2.7480000000000001E-2</v>
      </c>
      <c r="R184" s="193">
        <v>1.8100000000000002E-2</v>
      </c>
      <c r="S184" s="193">
        <v>2.878E-2</v>
      </c>
      <c r="T184" s="193">
        <v>4.564E-2</v>
      </c>
      <c r="U184" s="193">
        <v>0.03</v>
      </c>
      <c r="V184" s="193">
        <v>0.03</v>
      </c>
      <c r="W184" s="193">
        <v>0.04</v>
      </c>
      <c r="X184" s="193">
        <v>0.03</v>
      </c>
      <c r="Y184" s="193">
        <v>-0.12</v>
      </c>
      <c r="Z184" s="193">
        <v>0.09</v>
      </c>
      <c r="AA184" s="193">
        <v>0.08</v>
      </c>
      <c r="AB184" s="193">
        <v>7.4969999999999995E-2</v>
      </c>
      <c r="AC184" s="193">
        <v>5.6189999999999997E-2</v>
      </c>
      <c r="AD184" s="193">
        <v>9.2450000000000004E-2</v>
      </c>
      <c r="AE184" s="193">
        <v>9.9330000000000002E-2</v>
      </c>
      <c r="AF184" s="193">
        <v>0.93278000000000005</v>
      </c>
      <c r="AG184" s="193">
        <v>0.73</v>
      </c>
      <c r="AH184" s="193">
        <v>0.91</v>
      </c>
      <c r="AI184" s="193">
        <v>0.92</v>
      </c>
      <c r="AJ184" s="193">
        <v>0.8</v>
      </c>
      <c r="AK184" s="193">
        <v>6.95</v>
      </c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1:69" x14ac:dyDescent="0.3">
      <c r="A185" s="193" t="s">
        <v>1070</v>
      </c>
      <c r="B185" s="193">
        <v>0</v>
      </c>
      <c r="C185" s="193">
        <v>0</v>
      </c>
      <c r="D185" s="193">
        <v>0</v>
      </c>
      <c r="E185" s="193">
        <v>0</v>
      </c>
      <c r="F185" s="193">
        <v>0</v>
      </c>
      <c r="G185" s="193">
        <v>0</v>
      </c>
      <c r="H185" s="193">
        <v>3.5999999999999997E-2</v>
      </c>
      <c r="I185" s="193">
        <v>3.15E-2</v>
      </c>
      <c r="J185" s="193">
        <v>3.4000000000000002E-2</v>
      </c>
      <c r="K185" s="193">
        <v>3.0700000000000002E-2</v>
      </c>
      <c r="L185" s="193">
        <v>3.5000000000000003E-2</v>
      </c>
      <c r="M185" s="193">
        <v>0</v>
      </c>
      <c r="N185" s="193">
        <v>0</v>
      </c>
      <c r="O185" s="193">
        <v>0</v>
      </c>
      <c r="P185" s="193">
        <v>0</v>
      </c>
      <c r="Q185" s="193">
        <v>0</v>
      </c>
      <c r="R185" s="193">
        <v>0</v>
      </c>
      <c r="S185" s="193">
        <v>0</v>
      </c>
      <c r="T185" s="193">
        <v>0</v>
      </c>
      <c r="U185" s="193">
        <v>0</v>
      </c>
      <c r="V185" s="193">
        <v>0</v>
      </c>
      <c r="W185" s="193">
        <v>0</v>
      </c>
      <c r="X185" s="193">
        <v>0</v>
      </c>
      <c r="Y185" s="193">
        <v>0</v>
      </c>
      <c r="Z185" s="193">
        <v>0</v>
      </c>
      <c r="AA185" s="193">
        <v>0</v>
      </c>
      <c r="AB185" s="193">
        <v>0</v>
      </c>
      <c r="AC185" s="193">
        <v>0</v>
      </c>
      <c r="AD185" s="193">
        <v>0</v>
      </c>
      <c r="AE185" s="193">
        <v>0</v>
      </c>
      <c r="AF185" s="193">
        <v>0</v>
      </c>
      <c r="AG185" s="193">
        <v>0.73</v>
      </c>
      <c r="AH185" s="193">
        <v>0.91</v>
      </c>
      <c r="AI185" s="193">
        <v>0</v>
      </c>
      <c r="AJ185" s="193">
        <v>0</v>
      </c>
      <c r="AK185" s="193">
        <v>0</v>
      </c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1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1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1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1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1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1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1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93" t="s">
        <v>34</v>
      </c>
      <c r="B219" s="193" t="s">
        <v>1276</v>
      </c>
      <c r="C219" s="193" t="s">
        <v>1277</v>
      </c>
      <c r="D219" s="193" t="s">
        <v>864</v>
      </c>
      <c r="E219" s="193" t="s">
        <v>865</v>
      </c>
      <c r="F219" s="193" t="s">
        <v>866</v>
      </c>
      <c r="G219" s="193" t="s">
        <v>27</v>
      </c>
      <c r="H219" s="193" t="s">
        <v>26</v>
      </c>
      <c r="I219" s="193" t="s">
        <v>25</v>
      </c>
      <c r="J219" s="193" t="s">
        <v>24</v>
      </c>
      <c r="K219" s="193" t="s">
        <v>23</v>
      </c>
      <c r="L219" s="193" t="s">
        <v>22</v>
      </c>
      <c r="M219" s="193" t="s">
        <v>21</v>
      </c>
      <c r="N219" s="193" t="s">
        <v>20</v>
      </c>
      <c r="O219" s="193" t="s">
        <v>19</v>
      </c>
      <c r="P219" s="193" t="s">
        <v>18</v>
      </c>
      <c r="Q219" s="193" t="s">
        <v>17</v>
      </c>
      <c r="R219" s="193" t="s">
        <v>16</v>
      </c>
      <c r="S219" s="193" t="s">
        <v>15</v>
      </c>
      <c r="T219" s="193" t="s">
        <v>14</v>
      </c>
      <c r="U219" s="193" t="s">
        <v>13</v>
      </c>
      <c r="V219" s="193" t="s">
        <v>12</v>
      </c>
      <c r="W219" s="193" t="s">
        <v>11</v>
      </c>
      <c r="X219" s="193" t="s">
        <v>10</v>
      </c>
      <c r="Y219" s="193" t="s">
        <v>9</v>
      </c>
      <c r="Z219" s="193" t="s">
        <v>8</v>
      </c>
      <c r="AA219" s="193" t="s">
        <v>7</v>
      </c>
      <c r="AB219" s="193" t="s">
        <v>6</v>
      </c>
      <c r="AC219" s="193" t="s">
        <v>5</v>
      </c>
      <c r="AD219" s="193" t="s">
        <v>4</v>
      </c>
      <c r="AE219" s="193" t="s">
        <v>3</v>
      </c>
      <c r="AF219" s="193" t="s">
        <v>2</v>
      </c>
      <c r="AG219" s="193" t="s">
        <v>1</v>
      </c>
      <c r="AH219" s="193" t="s">
        <v>857</v>
      </c>
      <c r="AI219" s="193" t="s">
        <v>856</v>
      </c>
      <c r="AJ219" s="193" t="s">
        <v>855</v>
      </c>
      <c r="AK219" s="193" t="s">
        <v>854</v>
      </c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</row>
    <row r="220" spans="1:118" x14ac:dyDescent="0.3">
      <c r="A220" s="193" t="s">
        <v>1071</v>
      </c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</row>
    <row r="221" spans="1:118" x14ac:dyDescent="0.3">
      <c r="A221" s="193" t="s">
        <v>1208</v>
      </c>
      <c r="B221" s="193">
        <v>581467.38</v>
      </c>
      <c r="C221" s="193">
        <v>-137627</v>
      </c>
      <c r="D221" s="193">
        <v>-146512.98000000001</v>
      </c>
      <c r="E221" s="193">
        <v>1550584.07</v>
      </c>
      <c r="F221" s="193">
        <v>1315749.47</v>
      </c>
      <c r="G221" s="193">
        <v>826060</v>
      </c>
      <c r="H221" s="193">
        <v>388004.67</v>
      </c>
      <c r="I221" s="193">
        <v>1558369.83</v>
      </c>
      <c r="J221" s="193">
        <v>1185168</v>
      </c>
      <c r="K221" s="193">
        <v>730325</v>
      </c>
      <c r="L221" s="193">
        <v>368693</v>
      </c>
      <c r="M221" s="193">
        <v>1170105.3799999999</v>
      </c>
      <c r="N221" s="193">
        <v>773796</v>
      </c>
      <c r="O221" s="193">
        <v>535804</v>
      </c>
      <c r="P221" s="193">
        <v>228128</v>
      </c>
      <c r="Q221" s="193">
        <v>978099.98</v>
      </c>
      <c r="R221" s="193">
        <v>814872</v>
      </c>
      <c r="S221" s="193">
        <v>649899</v>
      </c>
      <c r="T221" s="193">
        <v>390562</v>
      </c>
      <c r="U221" s="193">
        <v>1144567.7</v>
      </c>
      <c r="V221" s="193">
        <v>890099</v>
      </c>
      <c r="W221" s="193">
        <v>604544</v>
      </c>
      <c r="X221" s="193">
        <v>300295</v>
      </c>
      <c r="Y221" s="193">
        <v>1055273.29</v>
      </c>
      <c r="Z221" s="193">
        <v>1022111</v>
      </c>
      <c r="AA221" s="193">
        <v>648733</v>
      </c>
      <c r="AB221" s="193">
        <v>320882</v>
      </c>
      <c r="AC221" s="193">
        <v>1418622.89</v>
      </c>
      <c r="AD221" s="193">
        <v>1189282</v>
      </c>
      <c r="AE221" s="193">
        <v>793893</v>
      </c>
      <c r="AF221" s="193">
        <v>384744</v>
      </c>
      <c r="AG221" s="193">
        <v>1186826.1299999999</v>
      </c>
      <c r="AH221" s="193">
        <v>892704.35</v>
      </c>
      <c r="AI221" s="193">
        <v>546897</v>
      </c>
      <c r="AJ221" s="193">
        <v>213286</v>
      </c>
      <c r="AK221" s="193">
        <v>426607.61</v>
      </c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</row>
    <row r="222" spans="1:118" x14ac:dyDescent="0.3">
      <c r="A222" s="193" t="s">
        <v>1073</v>
      </c>
      <c r="B222" s="193">
        <v>337966.39</v>
      </c>
      <c r="C222" s="193">
        <v>219229</v>
      </c>
      <c r="D222" s="193">
        <v>106810.9</v>
      </c>
      <c r="E222" s="193">
        <v>619263.96</v>
      </c>
      <c r="F222" s="193">
        <v>509162.44</v>
      </c>
      <c r="G222" s="193">
        <v>336945</v>
      </c>
      <c r="H222" s="193">
        <v>168092.65</v>
      </c>
      <c r="I222" s="193">
        <v>485692</v>
      </c>
      <c r="J222" s="193">
        <v>366254</v>
      </c>
      <c r="K222" s="193">
        <v>243496</v>
      </c>
      <c r="L222" s="193">
        <v>123004</v>
      </c>
      <c r="M222" s="193">
        <v>433638.77</v>
      </c>
      <c r="N222" s="193">
        <v>323393</v>
      </c>
      <c r="O222" s="193">
        <v>212088</v>
      </c>
      <c r="P222" s="193">
        <v>101139</v>
      </c>
      <c r="Q222" s="193">
        <v>346664.56</v>
      </c>
      <c r="R222" s="193">
        <v>205218</v>
      </c>
      <c r="S222" s="193">
        <v>123641</v>
      </c>
      <c r="T222" s="193">
        <v>55271</v>
      </c>
      <c r="U222" s="193">
        <v>180136.09</v>
      </c>
      <c r="V222" s="193">
        <v>129107</v>
      </c>
      <c r="W222" s="193">
        <v>81547</v>
      </c>
      <c r="X222" s="193">
        <v>38823</v>
      </c>
      <c r="Y222" s="193">
        <v>160301.07</v>
      </c>
      <c r="Z222" s="193">
        <v>117544</v>
      </c>
      <c r="AA222" s="193">
        <v>72292</v>
      </c>
      <c r="AB222" s="193">
        <v>33688</v>
      </c>
      <c r="AC222" s="193">
        <v>90389.28</v>
      </c>
      <c r="AD222" s="193">
        <v>60150</v>
      </c>
      <c r="AE222" s="193">
        <v>39388</v>
      </c>
      <c r="AF222" s="193">
        <v>21828</v>
      </c>
      <c r="AG222" s="193">
        <v>99717.4</v>
      </c>
      <c r="AH222" s="193">
        <v>78997.09</v>
      </c>
      <c r="AI222" s="193">
        <v>50886</v>
      </c>
      <c r="AJ222" s="193">
        <v>24497</v>
      </c>
      <c r="AK222" s="193">
        <v>98838.26</v>
      </c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</row>
    <row r="223" spans="1:118" x14ac:dyDescent="0.3">
      <c r="A223" s="193" t="s">
        <v>1074</v>
      </c>
      <c r="B223" s="193">
        <v>282896.58</v>
      </c>
      <c r="C223" s="193">
        <v>182502</v>
      </c>
      <c r="D223" s="193">
        <v>88927.6</v>
      </c>
      <c r="E223" s="193">
        <v>411048.82</v>
      </c>
      <c r="F223" s="193">
        <v>329143.07</v>
      </c>
      <c r="G223" s="193">
        <v>215534</v>
      </c>
      <c r="H223" s="193">
        <v>104713.66</v>
      </c>
      <c r="I223" s="193">
        <v>365298.48</v>
      </c>
      <c r="J223" s="193">
        <v>274802</v>
      </c>
      <c r="K223" s="193">
        <v>179832</v>
      </c>
      <c r="L223" s="193">
        <v>87374</v>
      </c>
      <c r="M223" s="193">
        <v>326248.8</v>
      </c>
      <c r="N223" s="193">
        <v>242173</v>
      </c>
      <c r="O223" s="193">
        <v>157652</v>
      </c>
      <c r="P223" s="193">
        <v>73908</v>
      </c>
      <c r="Q223" s="193">
        <v>246580.09</v>
      </c>
      <c r="R223" s="193">
        <v>163733</v>
      </c>
      <c r="S223" s="193">
        <v>103555</v>
      </c>
      <c r="T223" s="193">
        <v>48983</v>
      </c>
      <c r="U223" s="193">
        <v>170085.45</v>
      </c>
      <c r="V223" s="193">
        <v>121784</v>
      </c>
      <c r="W223" s="193">
        <v>76980</v>
      </c>
      <c r="X223" s="193">
        <v>37035</v>
      </c>
      <c r="Y223" s="193">
        <v>153110.85</v>
      </c>
      <c r="Z223" s="193">
        <v>112148</v>
      </c>
      <c r="AA223" s="193">
        <v>68731</v>
      </c>
      <c r="AB223" s="193">
        <v>31962</v>
      </c>
      <c r="AC223" s="193">
        <v>85576.8</v>
      </c>
      <c r="AD223" s="193">
        <v>56690</v>
      </c>
      <c r="AE223" s="193">
        <v>36866</v>
      </c>
      <c r="AF223" s="193">
        <v>20407</v>
      </c>
      <c r="AG223" s="193">
        <v>95040.62</v>
      </c>
      <c r="AH223" s="193">
        <v>75689.88</v>
      </c>
      <c r="AI223" s="193">
        <v>48796</v>
      </c>
      <c r="AJ223" s="193">
        <v>23516</v>
      </c>
      <c r="AK223" s="193">
        <v>95187.06</v>
      </c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</row>
    <row r="224" spans="1:118" x14ac:dyDescent="0.3">
      <c r="A224" s="193" t="s">
        <v>1075</v>
      </c>
      <c r="B224" s="193">
        <v>55069.81</v>
      </c>
      <c r="C224" s="193">
        <v>36727</v>
      </c>
      <c r="D224" s="193">
        <v>17883.3</v>
      </c>
      <c r="E224" s="193">
        <v>208215.14</v>
      </c>
      <c r="F224" s="193">
        <v>180019.37</v>
      </c>
      <c r="G224" s="193">
        <v>121411</v>
      </c>
      <c r="H224" s="193">
        <v>63378.99</v>
      </c>
      <c r="I224" s="193">
        <v>120393.52</v>
      </c>
      <c r="J224" s="193">
        <v>91452</v>
      </c>
      <c r="K224" s="193">
        <v>63664</v>
      </c>
      <c r="L224" s="193">
        <v>35630</v>
      </c>
      <c r="M224" s="193">
        <v>107389.97</v>
      </c>
      <c r="N224" s="193">
        <v>81220</v>
      </c>
      <c r="O224" s="193">
        <v>54436</v>
      </c>
      <c r="P224" s="193">
        <v>27231</v>
      </c>
      <c r="Q224" s="193">
        <v>100084.47</v>
      </c>
      <c r="R224" s="193">
        <v>41485</v>
      </c>
      <c r="S224" s="193">
        <v>20086</v>
      </c>
      <c r="T224" s="193">
        <v>6288</v>
      </c>
      <c r="U224" s="193">
        <v>10050.64</v>
      </c>
      <c r="V224" s="193">
        <v>7323</v>
      </c>
      <c r="W224" s="193">
        <v>4567</v>
      </c>
      <c r="X224" s="193">
        <v>1788</v>
      </c>
      <c r="Y224" s="193">
        <v>7190.22</v>
      </c>
      <c r="Z224" s="193">
        <v>5396</v>
      </c>
      <c r="AA224" s="193">
        <v>3561</v>
      </c>
      <c r="AB224" s="193">
        <v>1726</v>
      </c>
      <c r="AC224" s="193">
        <v>4812.4799999999996</v>
      </c>
      <c r="AD224" s="193">
        <v>3460</v>
      </c>
      <c r="AE224" s="193">
        <v>2522</v>
      </c>
      <c r="AF224" s="193">
        <v>1421</v>
      </c>
      <c r="AG224" s="193">
        <v>4676.78</v>
      </c>
      <c r="AH224" s="193">
        <v>3307.21</v>
      </c>
      <c r="AI224" s="193">
        <v>2090</v>
      </c>
      <c r="AJ224" s="193">
        <v>981</v>
      </c>
      <c r="AK224" s="193">
        <v>3651.2</v>
      </c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</row>
    <row r="225" spans="1:55" x14ac:dyDescent="0.3">
      <c r="A225" s="193" t="s">
        <v>1076</v>
      </c>
      <c r="B225" s="193">
        <v>-22020.29</v>
      </c>
      <c r="C225" s="193">
        <v>0</v>
      </c>
      <c r="D225" s="193">
        <v>244.12</v>
      </c>
      <c r="E225" s="193">
        <v>210823.14</v>
      </c>
      <c r="F225" s="193">
        <v>187.11</v>
      </c>
      <c r="G225" s="193">
        <v>401</v>
      </c>
      <c r="H225" s="193">
        <v>0</v>
      </c>
      <c r="I225" s="193">
        <v>1855.61</v>
      </c>
      <c r="J225" s="193">
        <v>-2650</v>
      </c>
      <c r="K225" s="193">
        <v>-4499</v>
      </c>
      <c r="L225" s="193">
        <v>-225</v>
      </c>
      <c r="M225" s="193">
        <v>11284.96</v>
      </c>
      <c r="N225" s="193">
        <v>2329</v>
      </c>
      <c r="O225" s="193">
        <v>1983</v>
      </c>
      <c r="P225" s="193">
        <v>-1173</v>
      </c>
      <c r="Q225" s="193">
        <v>944.02</v>
      </c>
      <c r="R225" s="193">
        <v>-399</v>
      </c>
      <c r="S225" s="193">
        <v>1029</v>
      </c>
      <c r="T225" s="193">
        <v>1187</v>
      </c>
      <c r="U225" s="193">
        <v>0</v>
      </c>
      <c r="V225" s="193">
        <v>0</v>
      </c>
      <c r="W225" s="193">
        <v>0</v>
      </c>
      <c r="X225" s="193">
        <v>0</v>
      </c>
      <c r="Y225" s="193">
        <v>-2779.25</v>
      </c>
      <c r="Z225" s="193">
        <v>-2779</v>
      </c>
      <c r="AA225" s="193">
        <v>-2567</v>
      </c>
      <c r="AB225" s="193">
        <v>747</v>
      </c>
      <c r="AC225" s="193">
        <v>2538.35</v>
      </c>
      <c r="AD225" s="193">
        <v>-175</v>
      </c>
      <c r="AE225" s="193">
        <v>-175</v>
      </c>
      <c r="AF225" s="193">
        <v>-175</v>
      </c>
      <c r="AG225" s="193">
        <v>200.22</v>
      </c>
      <c r="AH225" s="193">
        <v>-64.2</v>
      </c>
      <c r="AI225" s="193">
        <v>0</v>
      </c>
      <c r="AJ225" s="193">
        <v>0</v>
      </c>
      <c r="AK225" s="193">
        <v>9392.77</v>
      </c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</row>
    <row r="226" spans="1:55" x14ac:dyDescent="0.3">
      <c r="A226" s="193" t="s">
        <v>1078</v>
      </c>
      <c r="B226" s="193">
        <v>-466990.49</v>
      </c>
      <c r="C226" s="193">
        <v>74869</v>
      </c>
      <c r="D226" s="193">
        <v>21766.95</v>
      </c>
      <c r="E226" s="193">
        <v>-43905.79</v>
      </c>
      <c r="F226" s="193">
        <v>-49552.63</v>
      </c>
      <c r="G226" s="193">
        <v>-17011</v>
      </c>
      <c r="H226" s="193">
        <v>0</v>
      </c>
      <c r="I226" s="193">
        <v>20697.650000000001</v>
      </c>
      <c r="J226" s="193">
        <v>-2717</v>
      </c>
      <c r="K226" s="193">
        <v>14998</v>
      </c>
      <c r="L226" s="193">
        <v>30159</v>
      </c>
      <c r="M226" s="193">
        <v>69949.820000000007</v>
      </c>
      <c r="N226" s="193">
        <v>70323</v>
      </c>
      <c r="O226" s="193">
        <v>15745</v>
      </c>
      <c r="P226" s="193">
        <v>8367</v>
      </c>
      <c r="Q226" s="193">
        <v>15851.82</v>
      </c>
      <c r="R226" s="193">
        <v>-3923</v>
      </c>
      <c r="S226" s="193">
        <v>-5274</v>
      </c>
      <c r="T226" s="193">
        <v>-3659</v>
      </c>
      <c r="U226" s="193">
        <v>-30375.17</v>
      </c>
      <c r="V226" s="193">
        <v>-20552</v>
      </c>
      <c r="W226" s="193">
        <v>-9996</v>
      </c>
      <c r="X226" s="193">
        <v>1224</v>
      </c>
      <c r="Y226" s="193">
        <v>-14586.28</v>
      </c>
      <c r="Z226" s="193">
        <v>-10633</v>
      </c>
      <c r="AA226" s="193">
        <v>-6204</v>
      </c>
      <c r="AB226" s="193">
        <v>-1461</v>
      </c>
      <c r="AC226" s="193">
        <v>812.3</v>
      </c>
      <c r="AD226" s="193">
        <v>0</v>
      </c>
      <c r="AE226" s="193">
        <v>0</v>
      </c>
      <c r="AF226" s="193">
        <v>0</v>
      </c>
      <c r="AG226" s="193">
        <v>0</v>
      </c>
      <c r="AH226" s="193">
        <v>0</v>
      </c>
      <c r="AI226" s="193">
        <v>0</v>
      </c>
      <c r="AJ226" s="193">
        <v>0</v>
      </c>
      <c r="AK226" s="193">
        <v>0</v>
      </c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</row>
    <row r="227" spans="1:55" x14ac:dyDescent="0.3">
      <c r="A227" s="193" t="s">
        <v>1079</v>
      </c>
      <c r="B227" s="193">
        <v>0</v>
      </c>
      <c r="C227" s="193">
        <v>269</v>
      </c>
      <c r="D227" s="193">
        <v>0</v>
      </c>
      <c r="E227" s="193">
        <v>0</v>
      </c>
      <c r="F227" s="193">
        <v>0</v>
      </c>
      <c r="G227" s="193">
        <v>0</v>
      </c>
      <c r="H227" s="193">
        <v>0</v>
      </c>
      <c r="I227" s="193">
        <v>0</v>
      </c>
      <c r="J227" s="193">
        <v>0</v>
      </c>
      <c r="K227" s="193">
        <v>0</v>
      </c>
      <c r="L227" s="193">
        <v>0</v>
      </c>
      <c r="M227" s="193">
        <v>0</v>
      </c>
      <c r="N227" s="193">
        <v>0</v>
      </c>
      <c r="O227" s="193">
        <v>0</v>
      </c>
      <c r="P227" s="193">
        <v>0</v>
      </c>
      <c r="Q227" s="193">
        <v>0</v>
      </c>
      <c r="R227" s="193">
        <v>0</v>
      </c>
      <c r="S227" s="193">
        <v>0</v>
      </c>
      <c r="T227" s="193">
        <v>0</v>
      </c>
      <c r="U227" s="193">
        <v>0</v>
      </c>
      <c r="V227" s="193">
        <v>0</v>
      </c>
      <c r="W227" s="193">
        <v>0</v>
      </c>
      <c r="X227" s="193">
        <v>0</v>
      </c>
      <c r="Y227" s="193">
        <v>0</v>
      </c>
      <c r="Z227" s="193">
        <v>0</v>
      </c>
      <c r="AA227" s="193">
        <v>0</v>
      </c>
      <c r="AB227" s="193">
        <v>0</v>
      </c>
      <c r="AC227" s="193">
        <v>0</v>
      </c>
      <c r="AD227" s="193">
        <v>0</v>
      </c>
      <c r="AE227" s="193">
        <v>0</v>
      </c>
      <c r="AF227" s="193">
        <v>0</v>
      </c>
      <c r="AG227" s="193">
        <v>0</v>
      </c>
      <c r="AH227" s="193">
        <v>0</v>
      </c>
      <c r="AI227" s="193">
        <v>0</v>
      </c>
      <c r="AJ227" s="193">
        <v>0</v>
      </c>
      <c r="AK227" s="193">
        <v>0</v>
      </c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</row>
    <row r="228" spans="1:55" x14ac:dyDescent="0.3">
      <c r="A228" s="193" t="s">
        <v>1080</v>
      </c>
      <c r="B228" s="193">
        <v>-10840.19</v>
      </c>
      <c r="C228" s="193">
        <v>0</v>
      </c>
      <c r="D228" s="193">
        <v>0</v>
      </c>
      <c r="E228" s="193">
        <v>0</v>
      </c>
      <c r="F228" s="193">
        <v>0</v>
      </c>
      <c r="G228" s="193">
        <v>0</v>
      </c>
      <c r="H228" s="193">
        <v>6788.42</v>
      </c>
      <c r="I228" s="193">
        <v>0</v>
      </c>
      <c r="J228" s="193">
        <v>0</v>
      </c>
      <c r="K228" s="193">
        <v>0</v>
      </c>
      <c r="L228" s="193">
        <v>0</v>
      </c>
      <c r="M228" s="193">
        <v>-63459.79</v>
      </c>
      <c r="N228" s="193">
        <v>0</v>
      </c>
      <c r="O228" s="193">
        <v>0</v>
      </c>
      <c r="P228" s="193">
        <v>0</v>
      </c>
      <c r="Q228" s="193">
        <v>0</v>
      </c>
      <c r="R228" s="193">
        <v>0</v>
      </c>
      <c r="S228" s="193">
        <v>0</v>
      </c>
      <c r="T228" s="193">
        <v>0</v>
      </c>
      <c r="U228" s="193">
        <v>-71325.42</v>
      </c>
      <c r="V228" s="193">
        <v>-71326</v>
      </c>
      <c r="W228" s="193">
        <v>-63921</v>
      </c>
      <c r="X228" s="193">
        <v>727</v>
      </c>
      <c r="Y228" s="193">
        <v>0</v>
      </c>
      <c r="Z228" s="193">
        <v>-53171</v>
      </c>
      <c r="AA228" s="193">
        <v>0</v>
      </c>
      <c r="AB228" s="193">
        <v>0</v>
      </c>
      <c r="AC228" s="193">
        <v>0</v>
      </c>
      <c r="AD228" s="193">
        <v>0</v>
      </c>
      <c r="AE228" s="193">
        <v>0</v>
      </c>
      <c r="AF228" s="193">
        <v>0</v>
      </c>
      <c r="AG228" s="193">
        <v>0</v>
      </c>
      <c r="AH228" s="193">
        <v>0</v>
      </c>
      <c r="AI228" s="193">
        <v>0</v>
      </c>
      <c r="AJ228" s="193">
        <v>0</v>
      </c>
      <c r="AK228" s="193">
        <v>0</v>
      </c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</row>
    <row r="229" spans="1:55" x14ac:dyDescent="0.3">
      <c r="A229" s="193" t="s">
        <v>1209</v>
      </c>
      <c r="B229" s="193">
        <v>0</v>
      </c>
      <c r="C229" s="193">
        <v>0</v>
      </c>
      <c r="D229" s="193">
        <v>0</v>
      </c>
      <c r="E229" s="193">
        <v>-47997.79</v>
      </c>
      <c r="F229" s="193">
        <v>-18993.55</v>
      </c>
      <c r="G229" s="193">
        <v>-18993</v>
      </c>
      <c r="H229" s="193">
        <v>-5321.21</v>
      </c>
      <c r="I229" s="193">
        <v>0</v>
      </c>
      <c r="J229" s="193">
        <v>0</v>
      </c>
      <c r="K229" s="193">
        <v>0</v>
      </c>
      <c r="L229" s="193">
        <v>0</v>
      </c>
      <c r="M229" s="193">
        <v>0</v>
      </c>
      <c r="N229" s="193">
        <v>0</v>
      </c>
      <c r="O229" s="193">
        <v>0</v>
      </c>
      <c r="P229" s="193">
        <v>-1205</v>
      </c>
      <c r="Q229" s="193">
        <v>-637.35</v>
      </c>
      <c r="R229" s="193">
        <v>-639</v>
      </c>
      <c r="S229" s="193">
        <v>-639</v>
      </c>
      <c r="T229" s="193">
        <v>-1</v>
      </c>
      <c r="U229" s="193">
        <v>-548.95000000000005</v>
      </c>
      <c r="V229" s="193">
        <v>-546</v>
      </c>
      <c r="W229" s="193">
        <v>-546</v>
      </c>
      <c r="X229" s="193">
        <v>-11</v>
      </c>
      <c r="Y229" s="193">
        <v>-53465.81</v>
      </c>
      <c r="Z229" s="193">
        <v>-35</v>
      </c>
      <c r="AA229" s="193">
        <v>-10</v>
      </c>
      <c r="AB229" s="193">
        <v>-10</v>
      </c>
      <c r="AC229" s="193">
        <v>-188.87</v>
      </c>
      <c r="AD229" s="193">
        <v>-49</v>
      </c>
      <c r="AE229" s="193">
        <v>-51</v>
      </c>
      <c r="AF229" s="193">
        <v>0</v>
      </c>
      <c r="AG229" s="193">
        <v>0</v>
      </c>
      <c r="AH229" s="193">
        <v>0</v>
      </c>
      <c r="AI229" s="193">
        <v>0</v>
      </c>
      <c r="AJ229" s="193">
        <v>0</v>
      </c>
      <c r="AK229" s="193">
        <v>0</v>
      </c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</row>
    <row r="230" spans="1:55" x14ac:dyDescent="0.3">
      <c r="A230" s="193" t="s">
        <v>1081</v>
      </c>
      <c r="B230" s="193">
        <v>0</v>
      </c>
      <c r="C230" s="193">
        <v>0</v>
      </c>
      <c r="D230" s="193">
        <v>0</v>
      </c>
      <c r="E230" s="193">
        <v>0</v>
      </c>
      <c r="F230" s="193">
        <v>0</v>
      </c>
      <c r="G230" s="193">
        <v>0</v>
      </c>
      <c r="H230" s="193">
        <v>0</v>
      </c>
      <c r="I230" s="193">
        <v>0</v>
      </c>
      <c r="J230" s="193">
        <v>0</v>
      </c>
      <c r="K230" s="193">
        <v>0</v>
      </c>
      <c r="L230" s="193">
        <v>0</v>
      </c>
      <c r="M230" s="193">
        <v>-41.83</v>
      </c>
      <c r="N230" s="193">
        <v>-42</v>
      </c>
      <c r="O230" s="193">
        <v>-42</v>
      </c>
      <c r="P230" s="193">
        <v>1480</v>
      </c>
      <c r="Q230" s="193">
        <v>2971.21</v>
      </c>
      <c r="R230" s="193">
        <v>2789</v>
      </c>
      <c r="S230" s="193">
        <v>2392</v>
      </c>
      <c r="T230" s="193">
        <v>1167</v>
      </c>
      <c r="U230" s="193">
        <v>238.69</v>
      </c>
      <c r="V230" s="193">
        <v>633</v>
      </c>
      <c r="W230" s="193">
        <v>271</v>
      </c>
      <c r="X230" s="193">
        <v>-688</v>
      </c>
      <c r="Y230" s="193">
        <v>-2984.8</v>
      </c>
      <c r="Z230" s="193">
        <v>-1947</v>
      </c>
      <c r="AA230" s="193">
        <v>-588</v>
      </c>
      <c r="AB230" s="193">
        <v>-106</v>
      </c>
      <c r="AC230" s="193">
        <v>-1679</v>
      </c>
      <c r="AD230" s="193">
        <v>-953</v>
      </c>
      <c r="AE230" s="193">
        <v>-46</v>
      </c>
      <c r="AF230" s="193">
        <v>0</v>
      </c>
      <c r="AG230" s="193">
        <v>0</v>
      </c>
      <c r="AH230" s="193">
        <v>0</v>
      </c>
      <c r="AI230" s="193">
        <v>0</v>
      </c>
      <c r="AJ230" s="193">
        <v>0</v>
      </c>
      <c r="AK230" s="193">
        <v>0</v>
      </c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</row>
    <row r="231" spans="1:55" x14ac:dyDescent="0.3">
      <c r="A231" s="193" t="s">
        <v>1082</v>
      </c>
      <c r="B231" s="193">
        <v>-42.93</v>
      </c>
      <c r="C231" s="193">
        <v>0</v>
      </c>
      <c r="D231" s="193">
        <v>0</v>
      </c>
      <c r="E231" s="193">
        <v>0</v>
      </c>
      <c r="F231" s="193">
        <v>13793.86</v>
      </c>
      <c r="G231" s="193">
        <v>0</v>
      </c>
      <c r="H231" s="193">
        <v>23.49</v>
      </c>
      <c r="I231" s="193">
        <v>0</v>
      </c>
      <c r="J231" s="193">
        <v>0</v>
      </c>
      <c r="K231" s="193">
        <v>0</v>
      </c>
      <c r="L231" s="193">
        <v>0</v>
      </c>
      <c r="M231" s="193">
        <v>0</v>
      </c>
      <c r="N231" s="193">
        <v>0</v>
      </c>
      <c r="O231" s="193">
        <v>0</v>
      </c>
      <c r="P231" s="193">
        <v>0</v>
      </c>
      <c r="Q231" s="193">
        <v>0</v>
      </c>
      <c r="R231" s="193">
        <v>0</v>
      </c>
      <c r="S231" s="193">
        <v>735</v>
      </c>
      <c r="T231" s="193">
        <v>0</v>
      </c>
      <c r="U231" s="193">
        <v>-79501</v>
      </c>
      <c r="V231" s="193">
        <v>0</v>
      </c>
      <c r="W231" s="193">
        <v>0</v>
      </c>
      <c r="X231" s="193">
        <v>0</v>
      </c>
      <c r="Y231" s="193">
        <v>0</v>
      </c>
      <c r="Z231" s="193">
        <v>0</v>
      </c>
      <c r="AA231" s="193">
        <v>0</v>
      </c>
      <c r="AB231" s="193">
        <v>0</v>
      </c>
      <c r="AC231" s="193">
        <v>0</v>
      </c>
      <c r="AD231" s="193">
        <v>0</v>
      </c>
      <c r="AE231" s="193">
        <v>0</v>
      </c>
      <c r="AF231" s="193">
        <v>-40</v>
      </c>
      <c r="AG231" s="193">
        <v>7882.25</v>
      </c>
      <c r="AH231" s="193">
        <v>272.82</v>
      </c>
      <c r="AI231" s="193">
        <v>-20</v>
      </c>
      <c r="AJ231" s="193">
        <v>-4</v>
      </c>
      <c r="AK231" s="193">
        <v>-382.59</v>
      </c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</row>
    <row r="232" spans="1:55" x14ac:dyDescent="0.3">
      <c r="A232" s="193" t="s">
        <v>1083</v>
      </c>
      <c r="B232" s="193">
        <v>-42.93</v>
      </c>
      <c r="C232" s="193">
        <v>0</v>
      </c>
      <c r="D232" s="193">
        <v>0</v>
      </c>
      <c r="E232" s="193">
        <v>0</v>
      </c>
      <c r="F232" s="193">
        <v>13793.86</v>
      </c>
      <c r="G232" s="193">
        <v>0</v>
      </c>
      <c r="H232" s="193">
        <v>23.49</v>
      </c>
      <c r="I232" s="193">
        <v>0</v>
      </c>
      <c r="J232" s="193">
        <v>0</v>
      </c>
      <c r="K232" s="193">
        <v>0</v>
      </c>
      <c r="L232" s="193">
        <v>0</v>
      </c>
      <c r="M232" s="193">
        <v>0</v>
      </c>
      <c r="N232" s="193">
        <v>0</v>
      </c>
      <c r="O232" s="193">
        <v>0</v>
      </c>
      <c r="P232" s="193">
        <v>0</v>
      </c>
      <c r="Q232" s="193">
        <v>0</v>
      </c>
      <c r="R232" s="193">
        <v>0</v>
      </c>
      <c r="S232" s="193">
        <v>735</v>
      </c>
      <c r="T232" s="193">
        <v>0</v>
      </c>
      <c r="U232" s="193">
        <v>-79501</v>
      </c>
      <c r="V232" s="193">
        <v>0</v>
      </c>
      <c r="W232" s="193">
        <v>0</v>
      </c>
      <c r="X232" s="193">
        <v>0</v>
      </c>
      <c r="Y232" s="193">
        <v>0</v>
      </c>
      <c r="Z232" s="193">
        <v>0</v>
      </c>
      <c r="AA232" s="193">
        <v>0</v>
      </c>
      <c r="AB232" s="193">
        <v>0</v>
      </c>
      <c r="AC232" s="193">
        <v>0</v>
      </c>
      <c r="AD232" s="193">
        <v>0</v>
      </c>
      <c r="AE232" s="193">
        <v>0</v>
      </c>
      <c r="AF232" s="193">
        <v>-40</v>
      </c>
      <c r="AG232" s="193">
        <v>62.82</v>
      </c>
      <c r="AH232" s="193">
        <v>62.82</v>
      </c>
      <c r="AI232" s="193">
        <v>-20</v>
      </c>
      <c r="AJ232" s="193">
        <v>-4</v>
      </c>
      <c r="AK232" s="193">
        <v>-382.59</v>
      </c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</row>
    <row r="233" spans="1:55" x14ac:dyDescent="0.3">
      <c r="A233" s="193" t="s">
        <v>1084</v>
      </c>
      <c r="B233" s="193">
        <v>0</v>
      </c>
      <c r="C233" s="193">
        <v>0</v>
      </c>
      <c r="D233" s="193">
        <v>0</v>
      </c>
      <c r="E233" s="193">
        <v>0</v>
      </c>
      <c r="F233" s="193">
        <v>0</v>
      </c>
      <c r="G233" s="193">
        <v>0</v>
      </c>
      <c r="H233" s="193">
        <v>0</v>
      </c>
      <c r="I233" s="193">
        <v>0</v>
      </c>
      <c r="J233" s="193">
        <v>0</v>
      </c>
      <c r="K233" s="193">
        <v>0</v>
      </c>
      <c r="L233" s="193">
        <v>0</v>
      </c>
      <c r="M233" s="193">
        <v>0</v>
      </c>
      <c r="N233" s="193">
        <v>0</v>
      </c>
      <c r="O233" s="193">
        <v>0</v>
      </c>
      <c r="P233" s="193">
        <v>0</v>
      </c>
      <c r="Q233" s="193">
        <v>0</v>
      </c>
      <c r="R233" s="193">
        <v>0</v>
      </c>
      <c r="S233" s="193">
        <v>0</v>
      </c>
      <c r="T233" s="193">
        <v>0</v>
      </c>
      <c r="U233" s="193">
        <v>0</v>
      </c>
      <c r="V233" s="193">
        <v>0</v>
      </c>
      <c r="W233" s="193">
        <v>0</v>
      </c>
      <c r="X233" s="193">
        <v>0</v>
      </c>
      <c r="Y233" s="193">
        <v>0</v>
      </c>
      <c r="Z233" s="193">
        <v>0</v>
      </c>
      <c r="AA233" s="193">
        <v>0</v>
      </c>
      <c r="AB233" s="193">
        <v>0</v>
      </c>
      <c r="AC233" s="193">
        <v>0</v>
      </c>
      <c r="AD233" s="193">
        <v>0</v>
      </c>
      <c r="AE233" s="193">
        <v>0</v>
      </c>
      <c r="AF233" s="193">
        <v>0</v>
      </c>
      <c r="AG233" s="193">
        <v>7819.43</v>
      </c>
      <c r="AH233" s="193">
        <v>210</v>
      </c>
      <c r="AI233" s="193">
        <v>0</v>
      </c>
      <c r="AJ233" s="193">
        <v>0</v>
      </c>
      <c r="AK233" s="193">
        <v>0</v>
      </c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</row>
    <row r="234" spans="1:55" x14ac:dyDescent="0.3">
      <c r="A234" s="193" t="s">
        <v>1085</v>
      </c>
      <c r="B234" s="193">
        <v>0</v>
      </c>
      <c r="C234" s="193">
        <v>-366</v>
      </c>
      <c r="D234" s="193">
        <v>0</v>
      </c>
      <c r="E234" s="193">
        <v>82468.759999999995</v>
      </c>
      <c r="F234" s="193">
        <v>0</v>
      </c>
      <c r="G234" s="193">
        <v>-1209</v>
      </c>
      <c r="H234" s="193">
        <v>0</v>
      </c>
      <c r="I234" s="193">
        <v>5597.18</v>
      </c>
      <c r="J234" s="193">
        <v>2591</v>
      </c>
      <c r="K234" s="193">
        <v>2391</v>
      </c>
      <c r="L234" s="193">
        <v>2219</v>
      </c>
      <c r="M234" s="193">
        <v>0</v>
      </c>
      <c r="N234" s="193">
        <v>2035</v>
      </c>
      <c r="O234" s="193">
        <v>-1506</v>
      </c>
      <c r="P234" s="193">
        <v>273</v>
      </c>
      <c r="Q234" s="193">
        <v>1062.83</v>
      </c>
      <c r="R234" s="193">
        <v>-1477</v>
      </c>
      <c r="S234" s="193">
        <v>0</v>
      </c>
      <c r="T234" s="193">
        <v>307</v>
      </c>
      <c r="U234" s="193">
        <v>0</v>
      </c>
      <c r="V234" s="193">
        <v>-78065</v>
      </c>
      <c r="W234" s="193">
        <v>-74202</v>
      </c>
      <c r="X234" s="193">
        <v>24094</v>
      </c>
      <c r="Y234" s="193">
        <v>4835.25</v>
      </c>
      <c r="Z234" s="193">
        <v>95</v>
      </c>
      <c r="AA234" s="193">
        <v>11</v>
      </c>
      <c r="AB234" s="193">
        <v>136</v>
      </c>
      <c r="AC234" s="193">
        <v>3912.29</v>
      </c>
      <c r="AD234" s="193">
        <v>1919</v>
      </c>
      <c r="AE234" s="193">
        <v>1831</v>
      </c>
      <c r="AF234" s="193">
        <v>0</v>
      </c>
      <c r="AG234" s="193">
        <v>0</v>
      </c>
      <c r="AH234" s="193">
        <v>0</v>
      </c>
      <c r="AI234" s="193">
        <v>0</v>
      </c>
      <c r="AJ234" s="193">
        <v>0</v>
      </c>
      <c r="AK234" s="193">
        <v>807.57</v>
      </c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</row>
    <row r="235" spans="1:55" x14ac:dyDescent="0.3">
      <c r="A235" s="193" t="s">
        <v>1086</v>
      </c>
      <c r="B235" s="193">
        <v>0</v>
      </c>
      <c r="C235" s="193">
        <v>-366</v>
      </c>
      <c r="D235" s="193">
        <v>0</v>
      </c>
      <c r="E235" s="193">
        <v>0</v>
      </c>
      <c r="F235" s="193">
        <v>0</v>
      </c>
      <c r="G235" s="193">
        <v>-1209</v>
      </c>
      <c r="H235" s="193">
        <v>0</v>
      </c>
      <c r="I235" s="193">
        <v>5597.18</v>
      </c>
      <c r="J235" s="193">
        <v>2591</v>
      </c>
      <c r="K235" s="193">
        <v>2391</v>
      </c>
      <c r="L235" s="193">
        <v>2219</v>
      </c>
      <c r="M235" s="193">
        <v>0</v>
      </c>
      <c r="N235" s="193">
        <v>2035</v>
      </c>
      <c r="O235" s="193">
        <v>-1506</v>
      </c>
      <c r="P235" s="193">
        <v>273</v>
      </c>
      <c r="Q235" s="193">
        <v>1062.83</v>
      </c>
      <c r="R235" s="193">
        <v>-1477</v>
      </c>
      <c r="S235" s="193">
        <v>0</v>
      </c>
      <c r="T235" s="193">
        <v>307</v>
      </c>
      <c r="U235" s="193">
        <v>0</v>
      </c>
      <c r="V235" s="193">
        <v>-78065</v>
      </c>
      <c r="W235" s="193">
        <v>-74202</v>
      </c>
      <c r="X235" s="193">
        <v>0</v>
      </c>
      <c r="Y235" s="193">
        <v>4835.25</v>
      </c>
      <c r="Z235" s="193">
        <v>95</v>
      </c>
      <c r="AA235" s="193">
        <v>11</v>
      </c>
      <c r="AB235" s="193">
        <v>136</v>
      </c>
      <c r="AC235" s="193">
        <v>3912.29</v>
      </c>
      <c r="AD235" s="193">
        <v>1919</v>
      </c>
      <c r="AE235" s="193">
        <v>1831</v>
      </c>
      <c r="AF235" s="193">
        <v>0</v>
      </c>
      <c r="AG235" s="193">
        <v>0</v>
      </c>
      <c r="AH235" s="193">
        <v>0</v>
      </c>
      <c r="AI235" s="193">
        <v>0</v>
      </c>
      <c r="AJ235" s="193">
        <v>0</v>
      </c>
      <c r="AK235" s="193">
        <v>0</v>
      </c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</row>
    <row r="236" spans="1:55" x14ac:dyDescent="0.3">
      <c r="A236" s="193" t="s">
        <v>1211</v>
      </c>
      <c r="B236" s="193">
        <v>0</v>
      </c>
      <c r="C236" s="193">
        <v>0</v>
      </c>
      <c r="D236" s="193">
        <v>0</v>
      </c>
      <c r="E236" s="193">
        <v>82468.759999999995</v>
      </c>
      <c r="F236" s="193">
        <v>0</v>
      </c>
      <c r="G236" s="193">
        <v>0</v>
      </c>
      <c r="H236" s="193">
        <v>0</v>
      </c>
      <c r="I236" s="193">
        <v>0</v>
      </c>
      <c r="J236" s="193">
        <v>0</v>
      </c>
      <c r="K236" s="193">
        <v>0</v>
      </c>
      <c r="L236" s="193">
        <v>0</v>
      </c>
      <c r="M236" s="193">
        <v>0</v>
      </c>
      <c r="N236" s="193">
        <v>0</v>
      </c>
      <c r="O236" s="193">
        <v>0</v>
      </c>
      <c r="P236" s="193">
        <v>0</v>
      </c>
      <c r="Q236" s="193">
        <v>0</v>
      </c>
      <c r="R236" s="193">
        <v>0</v>
      </c>
      <c r="S236" s="193">
        <v>0</v>
      </c>
      <c r="T236" s="193">
        <v>0</v>
      </c>
      <c r="U236" s="193">
        <v>0</v>
      </c>
      <c r="V236" s="193">
        <v>0</v>
      </c>
      <c r="W236" s="193">
        <v>0</v>
      </c>
      <c r="X236" s="193">
        <v>24094</v>
      </c>
      <c r="Y236" s="193">
        <v>0</v>
      </c>
      <c r="Z236" s="193">
        <v>0</v>
      </c>
      <c r="AA236" s="193">
        <v>0</v>
      </c>
      <c r="AB236" s="193">
        <v>0</v>
      </c>
      <c r="AC236" s="193">
        <v>0</v>
      </c>
      <c r="AD236" s="193">
        <v>0</v>
      </c>
      <c r="AE236" s="193">
        <v>0</v>
      </c>
      <c r="AF236" s="193">
        <v>0</v>
      </c>
      <c r="AG236" s="193">
        <v>0</v>
      </c>
      <c r="AH236" s="193">
        <v>0</v>
      </c>
      <c r="AI236" s="193">
        <v>0</v>
      </c>
      <c r="AJ236" s="193">
        <v>0</v>
      </c>
      <c r="AK236" s="193">
        <v>807.57</v>
      </c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</row>
    <row r="237" spans="1:55" x14ac:dyDescent="0.3">
      <c r="A237" s="193" t="s">
        <v>1087</v>
      </c>
      <c r="B237" s="193">
        <v>1.19</v>
      </c>
      <c r="C237" s="193">
        <v>0</v>
      </c>
      <c r="D237" s="193">
        <v>0</v>
      </c>
      <c r="E237" s="193">
        <v>62227.56</v>
      </c>
      <c r="F237" s="193">
        <v>0</v>
      </c>
      <c r="G237" s="193">
        <v>-4228</v>
      </c>
      <c r="H237" s="193">
        <v>0</v>
      </c>
      <c r="I237" s="193">
        <v>0</v>
      </c>
      <c r="J237" s="193">
        <v>3730</v>
      </c>
      <c r="K237" s="193">
        <v>3730</v>
      </c>
      <c r="L237" s="193">
        <v>3730</v>
      </c>
      <c r="M237" s="193">
        <v>4230.1899999999996</v>
      </c>
      <c r="N237" s="193">
        <v>0</v>
      </c>
      <c r="O237" s="193">
        <v>0</v>
      </c>
      <c r="P237" s="193">
        <v>0</v>
      </c>
      <c r="Q237" s="193">
        <v>0</v>
      </c>
      <c r="R237" s="193">
        <v>0</v>
      </c>
      <c r="S237" s="193">
        <v>0</v>
      </c>
      <c r="T237" s="193">
        <v>0</v>
      </c>
      <c r="U237" s="193">
        <v>0</v>
      </c>
      <c r="V237" s="193">
        <v>0</v>
      </c>
      <c r="W237" s="193">
        <v>0</v>
      </c>
      <c r="X237" s="193">
        <v>0</v>
      </c>
      <c r="Y237" s="193">
        <v>0</v>
      </c>
      <c r="Z237" s="193">
        <v>0</v>
      </c>
      <c r="AA237" s="193">
        <v>0</v>
      </c>
      <c r="AB237" s="193">
        <v>0</v>
      </c>
      <c r="AC237" s="193">
        <v>0</v>
      </c>
      <c r="AD237" s="193">
        <v>0</v>
      </c>
      <c r="AE237" s="193">
        <v>0</v>
      </c>
      <c r="AF237" s="193">
        <v>0</v>
      </c>
      <c r="AG237" s="193">
        <v>0</v>
      </c>
      <c r="AH237" s="193">
        <v>0</v>
      </c>
      <c r="AI237" s="193">
        <v>0</v>
      </c>
      <c r="AJ237" s="193">
        <v>0</v>
      </c>
      <c r="AK237" s="193">
        <v>0</v>
      </c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</row>
    <row r="238" spans="1:55" x14ac:dyDescent="0.3">
      <c r="A238" s="193" t="s">
        <v>1088</v>
      </c>
      <c r="B238" s="193">
        <v>0</v>
      </c>
      <c r="C238" s="193">
        <v>0</v>
      </c>
      <c r="D238" s="193">
        <v>0</v>
      </c>
      <c r="E238" s="193">
        <v>115798.62</v>
      </c>
      <c r="F238" s="193">
        <v>0</v>
      </c>
      <c r="G238" s="193">
        <v>0</v>
      </c>
      <c r="H238" s="193">
        <v>0</v>
      </c>
      <c r="I238" s="193">
        <v>0</v>
      </c>
      <c r="J238" s="193">
        <v>0</v>
      </c>
      <c r="K238" s="193">
        <v>0</v>
      </c>
      <c r="L238" s="193">
        <v>0</v>
      </c>
      <c r="M238" s="193">
        <v>0</v>
      </c>
      <c r="N238" s="193">
        <v>0</v>
      </c>
      <c r="O238" s="193">
        <v>0</v>
      </c>
      <c r="P238" s="193">
        <v>0</v>
      </c>
      <c r="Q238" s="193">
        <v>0</v>
      </c>
      <c r="R238" s="193">
        <v>7891</v>
      </c>
      <c r="S238" s="193">
        <v>7891</v>
      </c>
      <c r="T238" s="193">
        <v>7891</v>
      </c>
      <c r="U238" s="193">
        <v>0</v>
      </c>
      <c r="V238" s="193">
        <v>0</v>
      </c>
      <c r="W238" s="193">
        <v>0</v>
      </c>
      <c r="X238" s="193">
        <v>0</v>
      </c>
      <c r="Y238" s="193">
        <v>0</v>
      </c>
      <c r="Z238" s="193">
        <v>0</v>
      </c>
      <c r="AA238" s="193">
        <v>0</v>
      </c>
      <c r="AB238" s="193">
        <v>0</v>
      </c>
      <c r="AC238" s="193">
        <v>0</v>
      </c>
      <c r="AD238" s="193">
        <v>0</v>
      </c>
      <c r="AE238" s="193">
        <v>0</v>
      </c>
      <c r="AF238" s="193">
        <v>0</v>
      </c>
      <c r="AG238" s="193">
        <v>0</v>
      </c>
      <c r="AH238" s="193">
        <v>0</v>
      </c>
      <c r="AI238" s="193">
        <v>0</v>
      </c>
      <c r="AJ238" s="193">
        <v>0</v>
      </c>
      <c r="AK238" s="193">
        <v>0</v>
      </c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</row>
    <row r="239" spans="1:55" x14ac:dyDescent="0.3">
      <c r="A239" s="193" t="s">
        <v>1089</v>
      </c>
      <c r="B239" s="193">
        <v>0</v>
      </c>
      <c r="C239" s="193">
        <v>0</v>
      </c>
      <c r="D239" s="193">
        <v>0</v>
      </c>
      <c r="E239" s="193">
        <v>0</v>
      </c>
      <c r="F239" s="193">
        <v>0</v>
      </c>
      <c r="G239" s="193">
        <v>0</v>
      </c>
      <c r="H239" s="193">
        <v>0</v>
      </c>
      <c r="I239" s="193">
        <v>0</v>
      </c>
      <c r="J239" s="193">
        <v>0</v>
      </c>
      <c r="K239" s="193">
        <v>0</v>
      </c>
      <c r="L239" s="193">
        <v>0</v>
      </c>
      <c r="M239" s="193">
        <v>21498.17</v>
      </c>
      <c r="N239" s="193">
        <v>0</v>
      </c>
      <c r="O239" s="193">
        <v>0</v>
      </c>
      <c r="P239" s="193">
        <v>0</v>
      </c>
      <c r="Q239" s="193">
        <v>7890.87</v>
      </c>
      <c r="R239" s="193">
        <v>0</v>
      </c>
      <c r="S239" s="193">
        <v>0</v>
      </c>
      <c r="T239" s="193">
        <v>0</v>
      </c>
      <c r="U239" s="193">
        <v>0</v>
      </c>
      <c r="V239" s="193">
        <v>0</v>
      </c>
      <c r="W239" s="193">
        <v>0</v>
      </c>
      <c r="X239" s="193">
        <v>0</v>
      </c>
      <c r="Y239" s="193">
        <v>102361.22</v>
      </c>
      <c r="Z239" s="193">
        <v>0</v>
      </c>
      <c r="AA239" s="193">
        <v>0</v>
      </c>
      <c r="AB239" s="193">
        <v>0</v>
      </c>
      <c r="AC239" s="193">
        <v>0</v>
      </c>
      <c r="AD239" s="193">
        <v>0</v>
      </c>
      <c r="AE239" s="193">
        <v>0</v>
      </c>
      <c r="AF239" s="193">
        <v>0</v>
      </c>
      <c r="AG239" s="193">
        <v>0</v>
      </c>
      <c r="AH239" s="193">
        <v>0</v>
      </c>
      <c r="AI239" s="193">
        <v>0</v>
      </c>
      <c r="AJ239" s="193">
        <v>0</v>
      </c>
      <c r="AK239" s="193">
        <v>0</v>
      </c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</row>
    <row r="240" spans="1:55" x14ac:dyDescent="0.3">
      <c r="A240" s="193" t="s">
        <v>1047</v>
      </c>
      <c r="B240" s="193">
        <v>34692.58</v>
      </c>
      <c r="C240" s="193">
        <v>35467</v>
      </c>
      <c r="D240" s="193">
        <v>10109.879999999999</v>
      </c>
      <c r="E240" s="193">
        <v>85215.49</v>
      </c>
      <c r="F240" s="193">
        <v>34046.449999999997</v>
      </c>
      <c r="G240" s="193">
        <v>49066</v>
      </c>
      <c r="H240" s="193">
        <v>7790.87</v>
      </c>
      <c r="I240" s="193">
        <v>66011.509999999995</v>
      </c>
      <c r="J240" s="193">
        <v>50380</v>
      </c>
      <c r="K240" s="193">
        <v>32967</v>
      </c>
      <c r="L240" s="193">
        <v>15185</v>
      </c>
      <c r="M240" s="193">
        <v>86190.59</v>
      </c>
      <c r="N240" s="193">
        <v>69382</v>
      </c>
      <c r="O240" s="193">
        <v>47447</v>
      </c>
      <c r="P240" s="193">
        <v>22324</v>
      </c>
      <c r="Q240" s="193">
        <v>28587.01</v>
      </c>
      <c r="R240" s="193">
        <v>13020</v>
      </c>
      <c r="S240" s="193">
        <v>5511</v>
      </c>
      <c r="T240" s="193">
        <v>1828</v>
      </c>
      <c r="U240" s="193">
        <v>10527.21</v>
      </c>
      <c r="V240" s="193">
        <v>8732</v>
      </c>
      <c r="W240" s="193">
        <v>6664</v>
      </c>
      <c r="X240" s="193">
        <v>3407</v>
      </c>
      <c r="Y240" s="193">
        <v>7196.82</v>
      </c>
      <c r="Z240" s="193">
        <v>4069</v>
      </c>
      <c r="AA240" s="193">
        <v>2535</v>
      </c>
      <c r="AB240" s="193">
        <v>930</v>
      </c>
      <c r="AC240" s="193">
        <v>0</v>
      </c>
      <c r="AD240" s="193">
        <v>0</v>
      </c>
      <c r="AE240" s="193">
        <v>0</v>
      </c>
      <c r="AF240" s="193">
        <v>0</v>
      </c>
      <c r="AG240" s="193">
        <v>0</v>
      </c>
      <c r="AH240" s="193">
        <v>0</v>
      </c>
      <c r="AI240" s="193">
        <v>0</v>
      </c>
      <c r="AJ240" s="193">
        <v>0</v>
      </c>
      <c r="AK240" s="193">
        <v>54.91</v>
      </c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</row>
    <row r="241" spans="1:55" x14ac:dyDescent="0.3">
      <c r="A241" s="193" t="s">
        <v>1092</v>
      </c>
      <c r="B241" s="193">
        <v>-39491.89</v>
      </c>
      <c r="C241" s="193">
        <v>-5392</v>
      </c>
      <c r="D241" s="193">
        <v>5774.24</v>
      </c>
      <c r="E241" s="193">
        <v>-683902.83</v>
      </c>
      <c r="F241" s="193">
        <v>-96213.58</v>
      </c>
      <c r="G241" s="193">
        <v>-97860</v>
      </c>
      <c r="H241" s="193">
        <v>-6372.36</v>
      </c>
      <c r="I241" s="193">
        <v>-83881.72</v>
      </c>
      <c r="J241" s="193">
        <v>-63029</v>
      </c>
      <c r="K241" s="193">
        <v>-32942</v>
      </c>
      <c r="L241" s="193">
        <v>-8092</v>
      </c>
      <c r="M241" s="193">
        <v>916.52</v>
      </c>
      <c r="N241" s="193">
        <v>-5445</v>
      </c>
      <c r="O241" s="193">
        <v>-2892</v>
      </c>
      <c r="P241" s="193">
        <v>-1706</v>
      </c>
      <c r="Q241" s="193">
        <v>-205724.64</v>
      </c>
      <c r="R241" s="193">
        <v>-187738</v>
      </c>
      <c r="S241" s="193">
        <v>-184542</v>
      </c>
      <c r="T241" s="193">
        <v>-182469</v>
      </c>
      <c r="U241" s="193">
        <v>28561.47</v>
      </c>
      <c r="V241" s="193">
        <v>29716</v>
      </c>
      <c r="W241" s="193">
        <v>35759</v>
      </c>
      <c r="X241" s="193">
        <v>-59410</v>
      </c>
      <c r="Y241" s="193">
        <v>149894.18</v>
      </c>
      <c r="Z241" s="193">
        <v>-14832</v>
      </c>
      <c r="AA241" s="193">
        <v>-11313</v>
      </c>
      <c r="AB241" s="193">
        <v>-9910</v>
      </c>
      <c r="AC241" s="193">
        <v>-24793.79</v>
      </c>
      <c r="AD241" s="193">
        <v>-20706</v>
      </c>
      <c r="AE241" s="193">
        <v>-13728</v>
      </c>
      <c r="AF241" s="193">
        <v>1078</v>
      </c>
      <c r="AG241" s="193">
        <v>3410.55</v>
      </c>
      <c r="AH241" s="193">
        <v>2094.73</v>
      </c>
      <c r="AI241" s="193">
        <v>1397</v>
      </c>
      <c r="AJ241" s="193">
        <v>699</v>
      </c>
      <c r="AK241" s="193">
        <v>2535.5500000000002</v>
      </c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</row>
    <row r="242" spans="1:55" x14ac:dyDescent="0.3">
      <c r="A242" s="193" t="s">
        <v>1093</v>
      </c>
      <c r="B242" s="193">
        <v>414741.75</v>
      </c>
      <c r="C242" s="193">
        <v>186449</v>
      </c>
      <c r="D242" s="193">
        <v>-1806.88</v>
      </c>
      <c r="E242" s="193">
        <v>1950575.2</v>
      </c>
      <c r="F242" s="193">
        <v>1708179.56</v>
      </c>
      <c r="G242" s="193">
        <v>1073171</v>
      </c>
      <c r="H242" s="193">
        <v>559006.53</v>
      </c>
      <c r="I242" s="193">
        <v>2054342.05</v>
      </c>
      <c r="J242" s="193">
        <v>1539727</v>
      </c>
      <c r="K242" s="193">
        <v>990466</v>
      </c>
      <c r="L242" s="193">
        <v>534673</v>
      </c>
      <c r="M242" s="193">
        <v>1734312.8</v>
      </c>
      <c r="N242" s="193">
        <v>1235771</v>
      </c>
      <c r="O242" s="193">
        <v>808627</v>
      </c>
      <c r="P242" s="193">
        <v>357627</v>
      </c>
      <c r="Q242" s="193">
        <v>1175710.32</v>
      </c>
      <c r="R242" s="193">
        <v>849614</v>
      </c>
      <c r="S242" s="193">
        <v>600643</v>
      </c>
      <c r="T242" s="193">
        <v>272084</v>
      </c>
      <c r="U242" s="193">
        <v>1182280.6200000001</v>
      </c>
      <c r="V242" s="193">
        <v>887798</v>
      </c>
      <c r="W242" s="193">
        <v>580120</v>
      </c>
      <c r="X242" s="193">
        <v>308461</v>
      </c>
      <c r="Y242" s="193">
        <v>1406045.69</v>
      </c>
      <c r="Z242" s="193">
        <v>1060422</v>
      </c>
      <c r="AA242" s="193">
        <v>702889</v>
      </c>
      <c r="AB242" s="193">
        <v>344896</v>
      </c>
      <c r="AC242" s="193">
        <v>1489613.43</v>
      </c>
      <c r="AD242" s="193">
        <v>1229468</v>
      </c>
      <c r="AE242" s="193">
        <v>821112</v>
      </c>
      <c r="AF242" s="193">
        <v>407435</v>
      </c>
      <c r="AG242" s="193">
        <v>1298036.54</v>
      </c>
      <c r="AH242" s="193">
        <v>974004.79</v>
      </c>
      <c r="AI242" s="193">
        <v>599160</v>
      </c>
      <c r="AJ242" s="193">
        <v>238478</v>
      </c>
      <c r="AK242" s="193">
        <v>537854.06999999995</v>
      </c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</row>
    <row r="243" spans="1:55" x14ac:dyDescent="0.3">
      <c r="A243" s="193" t="s">
        <v>1094</v>
      </c>
      <c r="B243" s="193"/>
      <c r="C243" s="193"/>
      <c r="D243" s="193"/>
      <c r="E243" s="193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</row>
    <row r="244" spans="1:55" x14ac:dyDescent="0.3">
      <c r="A244" s="193" t="s">
        <v>1095</v>
      </c>
      <c r="B244" s="193">
        <v>236317.15</v>
      </c>
      <c r="C244" s="193">
        <v>312114</v>
      </c>
      <c r="D244" s="193">
        <v>389857.6</v>
      </c>
      <c r="E244" s="193">
        <v>-514190.68</v>
      </c>
      <c r="F244" s="193">
        <v>-361428.79</v>
      </c>
      <c r="G244" s="193">
        <v>-238845</v>
      </c>
      <c r="H244" s="193">
        <v>-252299</v>
      </c>
      <c r="I244" s="193">
        <v>-202680.28</v>
      </c>
      <c r="J244" s="193">
        <v>-343680</v>
      </c>
      <c r="K244" s="193">
        <v>42302</v>
      </c>
      <c r="L244" s="193">
        <v>-45346</v>
      </c>
      <c r="M244" s="193">
        <v>-266721.01</v>
      </c>
      <c r="N244" s="193">
        <v>-109891</v>
      </c>
      <c r="O244" s="193">
        <v>-60299</v>
      </c>
      <c r="P244" s="193">
        <v>-31346</v>
      </c>
      <c r="Q244" s="193">
        <v>49044.38</v>
      </c>
      <c r="R244" s="193">
        <v>77958</v>
      </c>
      <c r="S244" s="193">
        <v>52643</v>
      </c>
      <c r="T244" s="193">
        <v>89341</v>
      </c>
      <c r="U244" s="193">
        <v>137753.43</v>
      </c>
      <c r="V244" s="193">
        <v>87178</v>
      </c>
      <c r="W244" s="193">
        <v>36703</v>
      </c>
      <c r="X244" s="193">
        <v>11854</v>
      </c>
      <c r="Y244" s="193">
        <v>89086.01</v>
      </c>
      <c r="Z244" s="193">
        <v>-121216</v>
      </c>
      <c r="AA244" s="193">
        <v>-130997</v>
      </c>
      <c r="AB244" s="193">
        <v>-112163</v>
      </c>
      <c r="AC244" s="193">
        <v>62727.76</v>
      </c>
      <c r="AD244" s="193">
        <v>-107945</v>
      </c>
      <c r="AE244" s="193">
        <v>-228266</v>
      </c>
      <c r="AF244" s="193">
        <v>-230743</v>
      </c>
      <c r="AG244" s="193">
        <v>-189359.65</v>
      </c>
      <c r="AH244" s="193">
        <v>-248661.36</v>
      </c>
      <c r="AI244" s="193">
        <v>-241816</v>
      </c>
      <c r="AJ244" s="193">
        <v>-215689</v>
      </c>
      <c r="AK244" s="193">
        <v>-138842.41</v>
      </c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</row>
    <row r="245" spans="1:55" x14ac:dyDescent="0.3">
      <c r="A245" s="193" t="s">
        <v>1096</v>
      </c>
      <c r="B245" s="193">
        <v>11049.04</v>
      </c>
      <c r="C245" s="193">
        <v>0</v>
      </c>
      <c r="D245" s="193">
        <v>2062.35</v>
      </c>
      <c r="E245" s="193">
        <v>0</v>
      </c>
      <c r="F245" s="193">
        <v>-82398.52</v>
      </c>
      <c r="G245" s="193">
        <v>0</v>
      </c>
      <c r="H245" s="193">
        <v>-60597.72</v>
      </c>
      <c r="I245" s="193">
        <v>0</v>
      </c>
      <c r="J245" s="193">
        <v>0</v>
      </c>
      <c r="K245" s="193">
        <v>0</v>
      </c>
      <c r="L245" s="193">
        <v>0</v>
      </c>
      <c r="M245" s="193">
        <v>0</v>
      </c>
      <c r="N245" s="193">
        <v>0</v>
      </c>
      <c r="O245" s="193">
        <v>0</v>
      </c>
      <c r="P245" s="193">
        <v>0</v>
      </c>
      <c r="Q245" s="193">
        <v>0</v>
      </c>
      <c r="R245" s="193">
        <v>0</v>
      </c>
      <c r="S245" s="193">
        <v>0</v>
      </c>
      <c r="T245" s="193">
        <v>0</v>
      </c>
      <c r="U245" s="193">
        <v>0</v>
      </c>
      <c r="V245" s="193">
        <v>0</v>
      </c>
      <c r="W245" s="193">
        <v>0</v>
      </c>
      <c r="X245" s="193">
        <v>0</v>
      </c>
      <c r="Y245" s="193">
        <v>0</v>
      </c>
      <c r="Z245" s="193">
        <v>0</v>
      </c>
      <c r="AA245" s="193">
        <v>0</v>
      </c>
      <c r="AB245" s="193">
        <v>0</v>
      </c>
      <c r="AC245" s="193">
        <v>0</v>
      </c>
      <c r="AD245" s="193">
        <v>0</v>
      </c>
      <c r="AE245" s="193">
        <v>0</v>
      </c>
      <c r="AF245" s="193">
        <v>0</v>
      </c>
      <c r="AG245" s="193">
        <v>0</v>
      </c>
      <c r="AH245" s="193">
        <v>0</v>
      </c>
      <c r="AI245" s="193">
        <v>0</v>
      </c>
      <c r="AJ245" s="193">
        <v>0</v>
      </c>
      <c r="AK245" s="193">
        <v>0</v>
      </c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</row>
    <row r="246" spans="1:55" x14ac:dyDescent="0.3">
      <c r="A246" s="193" t="s">
        <v>1097</v>
      </c>
      <c r="B246" s="193">
        <v>-7152.37</v>
      </c>
      <c r="C246" s="193">
        <v>-682</v>
      </c>
      <c r="D246" s="193">
        <v>-8.6999999999999993</v>
      </c>
      <c r="E246" s="193">
        <v>-173261.53</v>
      </c>
      <c r="F246" s="193">
        <v>-74996.69</v>
      </c>
      <c r="G246" s="193">
        <v>-88163</v>
      </c>
      <c r="H246" s="193">
        <v>-59129.599999999999</v>
      </c>
      <c r="I246" s="193">
        <v>-80322.509999999995</v>
      </c>
      <c r="J246" s="193">
        <v>-32069</v>
      </c>
      <c r="K246" s="193">
        <v>-5081</v>
      </c>
      <c r="L246" s="193">
        <v>-7858</v>
      </c>
      <c r="M246" s="193">
        <v>-66233.8</v>
      </c>
      <c r="N246" s="193">
        <v>-30088</v>
      </c>
      <c r="O246" s="193">
        <v>-59567</v>
      </c>
      <c r="P246" s="193">
        <v>-7228</v>
      </c>
      <c r="Q246" s="193">
        <v>-161079.51</v>
      </c>
      <c r="R246" s="193">
        <v>-40439</v>
      </c>
      <c r="S246" s="193">
        <v>-68347</v>
      </c>
      <c r="T246" s="193">
        <v>-87417</v>
      </c>
      <c r="U246" s="193">
        <v>9888.15</v>
      </c>
      <c r="V246" s="193">
        <v>-6958</v>
      </c>
      <c r="W246" s="193">
        <v>5920</v>
      </c>
      <c r="X246" s="193">
        <v>-17488</v>
      </c>
      <c r="Y246" s="193">
        <v>-49515.82</v>
      </c>
      <c r="Z246" s="193">
        <v>-23874</v>
      </c>
      <c r="AA246" s="193">
        <v>-58283</v>
      </c>
      <c r="AB246" s="193">
        <v>-19157</v>
      </c>
      <c r="AC246" s="193">
        <v>41883.99</v>
      </c>
      <c r="AD246" s="193">
        <v>37654</v>
      </c>
      <c r="AE246" s="193">
        <v>16437</v>
      </c>
      <c r="AF246" s="193">
        <v>30294</v>
      </c>
      <c r="AG246" s="193">
        <v>52519.63</v>
      </c>
      <c r="AH246" s="193">
        <v>57654.25</v>
      </c>
      <c r="AI246" s="193">
        <v>7699</v>
      </c>
      <c r="AJ246" s="193">
        <v>7439</v>
      </c>
      <c r="AK246" s="193">
        <v>-28946.89</v>
      </c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</row>
    <row r="247" spans="1:55" x14ac:dyDescent="0.3">
      <c r="A247" s="193" t="s">
        <v>1098</v>
      </c>
      <c r="B247" s="193"/>
      <c r="C247" s="193"/>
      <c r="D247" s="193"/>
      <c r="E247" s="193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</row>
    <row r="248" spans="1:55" x14ac:dyDescent="0.3">
      <c r="A248" s="193" t="s">
        <v>1099</v>
      </c>
      <c r="B248" s="193">
        <v>-251325.95</v>
      </c>
      <c r="C248" s="193">
        <v>-115816</v>
      </c>
      <c r="D248" s="193">
        <v>-216720.82</v>
      </c>
      <c r="E248" s="193">
        <v>-43439.71</v>
      </c>
      <c r="F248" s="193">
        <v>-112200.39</v>
      </c>
      <c r="G248" s="193">
        <v>-245366</v>
      </c>
      <c r="H248" s="193">
        <v>-12033.67</v>
      </c>
      <c r="I248" s="193">
        <v>-124370.65</v>
      </c>
      <c r="J248" s="193">
        <v>-248041</v>
      </c>
      <c r="K248" s="193">
        <v>-218141</v>
      </c>
      <c r="L248" s="193">
        <v>-13106</v>
      </c>
      <c r="M248" s="193">
        <v>40849.67</v>
      </c>
      <c r="N248" s="193">
        <v>-52083</v>
      </c>
      <c r="O248" s="193">
        <v>-62272</v>
      </c>
      <c r="P248" s="193">
        <v>-60522</v>
      </c>
      <c r="Q248" s="193">
        <v>32771.24</v>
      </c>
      <c r="R248" s="193">
        <v>-37390</v>
      </c>
      <c r="S248" s="193">
        <v>-23042</v>
      </c>
      <c r="T248" s="193">
        <v>-19853</v>
      </c>
      <c r="U248" s="193">
        <v>-37370.49</v>
      </c>
      <c r="V248" s="193">
        <v>176709</v>
      </c>
      <c r="W248" s="193">
        <v>-20364</v>
      </c>
      <c r="X248" s="193">
        <v>11271</v>
      </c>
      <c r="Y248" s="193">
        <v>-58927.48</v>
      </c>
      <c r="Z248" s="193">
        <v>-11879</v>
      </c>
      <c r="AA248" s="193">
        <v>31417</v>
      </c>
      <c r="AB248" s="193">
        <v>-22466</v>
      </c>
      <c r="AC248" s="193">
        <v>-21315.54</v>
      </c>
      <c r="AD248" s="193">
        <v>-1064</v>
      </c>
      <c r="AE248" s="193">
        <v>29422</v>
      </c>
      <c r="AF248" s="193">
        <v>-20111</v>
      </c>
      <c r="AG248" s="193">
        <v>-340281.8</v>
      </c>
      <c r="AH248" s="193">
        <v>-382386.67</v>
      </c>
      <c r="AI248" s="193">
        <v>-346435</v>
      </c>
      <c r="AJ248" s="193">
        <v>-7774</v>
      </c>
      <c r="AK248" s="193">
        <v>31634.02</v>
      </c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</row>
    <row r="249" spans="1:55" x14ac:dyDescent="0.3">
      <c r="A249" s="193" t="s">
        <v>1101</v>
      </c>
      <c r="B249" s="193">
        <v>-30169.26</v>
      </c>
      <c r="C249" s="193">
        <v>-97987</v>
      </c>
      <c r="D249" s="193">
        <v>35093.440000000002</v>
      </c>
      <c r="E249" s="193">
        <v>257681.78</v>
      </c>
      <c r="F249" s="193">
        <v>-28218.89</v>
      </c>
      <c r="G249" s="193">
        <v>52823</v>
      </c>
      <c r="H249" s="193">
        <v>-29391.54</v>
      </c>
      <c r="I249" s="193">
        <v>506857.44</v>
      </c>
      <c r="J249" s="193">
        <v>354096</v>
      </c>
      <c r="K249" s="193">
        <v>-77033</v>
      </c>
      <c r="L249" s="193">
        <v>-65840</v>
      </c>
      <c r="M249" s="193">
        <v>187621.91</v>
      </c>
      <c r="N249" s="193">
        <v>60251</v>
      </c>
      <c r="O249" s="193">
        <v>76969</v>
      </c>
      <c r="P249" s="193">
        <v>7611</v>
      </c>
      <c r="Q249" s="193">
        <v>73612.77</v>
      </c>
      <c r="R249" s="193">
        <v>-30618</v>
      </c>
      <c r="S249" s="193">
        <v>-40879</v>
      </c>
      <c r="T249" s="193">
        <v>-34132</v>
      </c>
      <c r="U249" s="193">
        <v>-256138.05</v>
      </c>
      <c r="V249" s="193">
        <v>-196107</v>
      </c>
      <c r="W249" s="193">
        <v>-3374</v>
      </c>
      <c r="X249" s="193">
        <v>-32382</v>
      </c>
      <c r="Y249" s="193">
        <v>-58991.6</v>
      </c>
      <c r="Z249" s="193">
        <v>10440</v>
      </c>
      <c r="AA249" s="193">
        <v>16286</v>
      </c>
      <c r="AB249" s="193">
        <v>-36264</v>
      </c>
      <c r="AC249" s="193">
        <v>70731.25</v>
      </c>
      <c r="AD249" s="193">
        <v>135986</v>
      </c>
      <c r="AE249" s="193">
        <v>82089</v>
      </c>
      <c r="AF249" s="193">
        <v>39880</v>
      </c>
      <c r="AG249" s="193">
        <v>-30125.49</v>
      </c>
      <c r="AH249" s="193">
        <v>-24242.54</v>
      </c>
      <c r="AI249" s="193">
        <v>-38577</v>
      </c>
      <c r="AJ249" s="193">
        <v>-66833</v>
      </c>
      <c r="AK249" s="193">
        <v>65586.86</v>
      </c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</row>
    <row r="250" spans="1:55" x14ac:dyDescent="0.3">
      <c r="A250" s="193" t="s">
        <v>1102</v>
      </c>
      <c r="B250" s="193">
        <v>373460.36</v>
      </c>
      <c r="C250" s="193">
        <v>284078</v>
      </c>
      <c r="D250" s="193">
        <v>208476.99</v>
      </c>
      <c r="E250" s="193">
        <v>1477365.06</v>
      </c>
      <c r="F250" s="193">
        <v>1048936.28</v>
      </c>
      <c r="G250" s="193">
        <v>553620</v>
      </c>
      <c r="H250" s="193">
        <v>145555</v>
      </c>
      <c r="I250" s="193">
        <v>2153826.0499999998</v>
      </c>
      <c r="J250" s="193">
        <v>1270033</v>
      </c>
      <c r="K250" s="193">
        <v>732513</v>
      </c>
      <c r="L250" s="193">
        <v>402523</v>
      </c>
      <c r="M250" s="193">
        <v>1629829.57</v>
      </c>
      <c r="N250" s="193">
        <v>1103960</v>
      </c>
      <c r="O250" s="193">
        <v>703458</v>
      </c>
      <c r="P250" s="193">
        <v>266142</v>
      </c>
      <c r="Q250" s="193">
        <v>1170059.19</v>
      </c>
      <c r="R250" s="193">
        <v>819125</v>
      </c>
      <c r="S250" s="193">
        <v>521018</v>
      </c>
      <c r="T250" s="193">
        <v>220023</v>
      </c>
      <c r="U250" s="193">
        <v>1036413.67</v>
      </c>
      <c r="V250" s="193">
        <v>948620</v>
      </c>
      <c r="W250" s="193">
        <v>599005</v>
      </c>
      <c r="X250" s="193">
        <v>281716</v>
      </c>
      <c r="Y250" s="193">
        <v>1327696.8</v>
      </c>
      <c r="Z250" s="193">
        <v>913893</v>
      </c>
      <c r="AA250" s="193">
        <v>561312</v>
      </c>
      <c r="AB250" s="193">
        <v>154846</v>
      </c>
      <c r="AC250" s="193">
        <v>1643640.88</v>
      </c>
      <c r="AD250" s="193">
        <v>1294099</v>
      </c>
      <c r="AE250" s="193">
        <v>720794</v>
      </c>
      <c r="AF250" s="193">
        <v>226755</v>
      </c>
      <c r="AG250" s="193">
        <v>790789.24</v>
      </c>
      <c r="AH250" s="193">
        <v>376368.47</v>
      </c>
      <c r="AI250" s="193">
        <v>-19969</v>
      </c>
      <c r="AJ250" s="193">
        <v>-44379</v>
      </c>
      <c r="AK250" s="193">
        <v>467285.65</v>
      </c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</row>
    <row r="251" spans="1:55" x14ac:dyDescent="0.3">
      <c r="A251" s="193" t="s">
        <v>1142</v>
      </c>
      <c r="B251" s="193">
        <v>-53247.82</v>
      </c>
      <c r="C251" s="193">
        <v>-36023</v>
      </c>
      <c r="D251" s="193">
        <v>-17563.36</v>
      </c>
      <c r="E251" s="193">
        <v>-88791.37</v>
      </c>
      <c r="F251" s="193">
        <v>-72246.210000000006</v>
      </c>
      <c r="G251" s="193">
        <v>-51763</v>
      </c>
      <c r="H251" s="193">
        <v>-23380.27</v>
      </c>
      <c r="I251" s="193">
        <v>-65312.95</v>
      </c>
      <c r="J251" s="193">
        <v>-49970</v>
      </c>
      <c r="K251" s="193">
        <v>-32661</v>
      </c>
      <c r="L251" s="193">
        <v>-15313</v>
      </c>
      <c r="M251" s="193">
        <v>-82790.31</v>
      </c>
      <c r="N251" s="193">
        <v>-65455</v>
      </c>
      <c r="O251" s="193">
        <v>-43831</v>
      </c>
      <c r="P251" s="193">
        <v>-20314</v>
      </c>
      <c r="Q251" s="193">
        <v>-25777.29</v>
      </c>
      <c r="R251" s="193">
        <v>-11928</v>
      </c>
      <c r="S251" s="193">
        <v>-5458</v>
      </c>
      <c r="T251" s="193">
        <v>-1782</v>
      </c>
      <c r="U251" s="193">
        <v>-10527.21</v>
      </c>
      <c r="V251" s="193">
        <v>-8732</v>
      </c>
      <c r="W251" s="193">
        <v>-6664</v>
      </c>
      <c r="X251" s="193">
        <v>-3407</v>
      </c>
      <c r="Y251" s="193">
        <v>-7196.82</v>
      </c>
      <c r="Z251" s="193">
        <v>-4069</v>
      </c>
      <c r="AA251" s="193">
        <v>-2535</v>
      </c>
      <c r="AB251" s="193">
        <v>-930</v>
      </c>
      <c r="AC251" s="193">
        <v>0</v>
      </c>
      <c r="AD251" s="193">
        <v>0</v>
      </c>
      <c r="AE251" s="193">
        <v>0</v>
      </c>
      <c r="AF251" s="193">
        <v>0</v>
      </c>
      <c r="AG251" s="193">
        <v>0</v>
      </c>
      <c r="AH251" s="193">
        <v>0</v>
      </c>
      <c r="AI251" s="193">
        <v>0</v>
      </c>
      <c r="AJ251" s="193">
        <v>0</v>
      </c>
      <c r="AK251" s="193">
        <v>-54.91</v>
      </c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</row>
    <row r="252" spans="1:55" x14ac:dyDescent="0.3">
      <c r="A252" s="193" t="s">
        <v>863</v>
      </c>
      <c r="B252" s="193">
        <v>0</v>
      </c>
      <c r="C252" s="193">
        <v>0</v>
      </c>
      <c r="D252" s="193">
        <v>0</v>
      </c>
      <c r="E252" s="193">
        <v>0</v>
      </c>
      <c r="F252" s="193">
        <v>0</v>
      </c>
      <c r="G252" s="193">
        <v>0</v>
      </c>
      <c r="H252" s="193">
        <v>0</v>
      </c>
      <c r="I252" s="193">
        <v>0</v>
      </c>
      <c r="J252" s="193">
        <v>0</v>
      </c>
      <c r="K252" s="193">
        <v>0</v>
      </c>
      <c r="L252" s="193">
        <v>0</v>
      </c>
      <c r="M252" s="193">
        <v>2043.82</v>
      </c>
      <c r="N252" s="193">
        <v>0</v>
      </c>
      <c r="O252" s="193">
        <v>0</v>
      </c>
      <c r="P252" s="193">
        <v>0</v>
      </c>
      <c r="Q252" s="193">
        <v>0</v>
      </c>
      <c r="R252" s="193">
        <v>0</v>
      </c>
      <c r="S252" s="193">
        <v>0</v>
      </c>
      <c r="T252" s="193">
        <v>0</v>
      </c>
      <c r="U252" s="193">
        <v>0</v>
      </c>
      <c r="V252" s="193">
        <v>0</v>
      </c>
      <c r="W252" s="193">
        <v>0</v>
      </c>
      <c r="X252" s="193">
        <v>0</v>
      </c>
      <c r="Y252" s="193">
        <v>0</v>
      </c>
      <c r="Z252" s="193">
        <v>0</v>
      </c>
      <c r="AA252" s="193">
        <v>0</v>
      </c>
      <c r="AB252" s="193">
        <v>0</v>
      </c>
      <c r="AC252" s="193">
        <v>0</v>
      </c>
      <c r="AD252" s="193">
        <v>0</v>
      </c>
      <c r="AE252" s="193">
        <v>0</v>
      </c>
      <c r="AF252" s="193">
        <v>0</v>
      </c>
      <c r="AG252" s="193">
        <v>0</v>
      </c>
      <c r="AH252" s="193">
        <v>0</v>
      </c>
      <c r="AI252" s="193">
        <v>0</v>
      </c>
      <c r="AJ252" s="193">
        <v>0</v>
      </c>
      <c r="AK252" s="193">
        <v>0</v>
      </c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</row>
    <row r="253" spans="1:55" x14ac:dyDescent="0.3">
      <c r="A253" s="193" t="s">
        <v>1103</v>
      </c>
      <c r="B253" s="193">
        <v>-109203.13</v>
      </c>
      <c r="C253" s="193">
        <v>-101007</v>
      </c>
      <c r="D253" s="193">
        <v>-17585.32</v>
      </c>
      <c r="E253" s="193">
        <v>-391278.99</v>
      </c>
      <c r="F253" s="193">
        <v>-375165.97</v>
      </c>
      <c r="G253" s="193">
        <v>-243471</v>
      </c>
      <c r="H253" s="193">
        <v>-44708.46</v>
      </c>
      <c r="I253" s="193">
        <v>-313296.42</v>
      </c>
      <c r="J253" s="193">
        <v>-267228</v>
      </c>
      <c r="K253" s="193">
        <v>-152780</v>
      </c>
      <c r="L253" s="193">
        <v>-39765</v>
      </c>
      <c r="M253" s="193">
        <v>-276800.90999999997</v>
      </c>
      <c r="N253" s="193">
        <v>-245971</v>
      </c>
      <c r="O253" s="193">
        <v>-129682</v>
      </c>
      <c r="P253" s="193">
        <v>-37883</v>
      </c>
      <c r="Q253" s="193">
        <v>-187006.64</v>
      </c>
      <c r="R253" s="193">
        <v>-164591</v>
      </c>
      <c r="S253" s="193">
        <v>-71159</v>
      </c>
      <c r="T253" s="193">
        <v>-12661</v>
      </c>
      <c r="U253" s="193">
        <v>-241157.78</v>
      </c>
      <c r="V253" s="193">
        <v>-228609</v>
      </c>
      <c r="W253" s="193">
        <v>-139896</v>
      </c>
      <c r="X253" s="193">
        <v>-13471</v>
      </c>
      <c r="Y253" s="193">
        <v>-250951.05</v>
      </c>
      <c r="Z253" s="193">
        <v>-232160</v>
      </c>
      <c r="AA253" s="193">
        <v>-124962</v>
      </c>
      <c r="AB253" s="193">
        <v>-17201</v>
      </c>
      <c r="AC253" s="193">
        <v>-301953.08</v>
      </c>
      <c r="AD253" s="193">
        <v>-283711</v>
      </c>
      <c r="AE253" s="193">
        <v>-145472</v>
      </c>
      <c r="AF253" s="193">
        <v>-16167</v>
      </c>
      <c r="AG253" s="193">
        <v>-226140.53</v>
      </c>
      <c r="AH253" s="193">
        <v>-208396.49</v>
      </c>
      <c r="AI253" s="193">
        <v>-82539</v>
      </c>
      <c r="AJ253" s="193">
        <v>-10326</v>
      </c>
      <c r="AK253" s="193">
        <v>-124654.01</v>
      </c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</row>
    <row r="254" spans="1:55" x14ac:dyDescent="0.3">
      <c r="A254" s="193" t="s">
        <v>1104</v>
      </c>
      <c r="B254" s="193">
        <v>211009.41</v>
      </c>
      <c r="C254" s="193">
        <v>147048</v>
      </c>
      <c r="D254" s="193">
        <v>173328.32</v>
      </c>
      <c r="E254" s="193">
        <v>997294.7</v>
      </c>
      <c r="F254" s="193">
        <v>601524.09</v>
      </c>
      <c r="G254" s="193">
        <v>258386</v>
      </c>
      <c r="H254" s="193">
        <v>77466.27</v>
      </c>
      <c r="I254" s="193">
        <v>1775216.69</v>
      </c>
      <c r="J254" s="193">
        <v>952835</v>
      </c>
      <c r="K254" s="193">
        <v>547072</v>
      </c>
      <c r="L254" s="193">
        <v>347445</v>
      </c>
      <c r="M254" s="193">
        <v>1272282.17</v>
      </c>
      <c r="N254" s="193">
        <v>792534</v>
      </c>
      <c r="O254" s="193">
        <v>529945</v>
      </c>
      <c r="P254" s="193">
        <v>207945</v>
      </c>
      <c r="Q254" s="193">
        <v>957275.27</v>
      </c>
      <c r="R254" s="193">
        <v>642606</v>
      </c>
      <c r="S254" s="193">
        <v>444401</v>
      </c>
      <c r="T254" s="193">
        <v>205580</v>
      </c>
      <c r="U254" s="193">
        <v>784728.68</v>
      </c>
      <c r="V254" s="193">
        <v>711279</v>
      </c>
      <c r="W254" s="193">
        <v>452445</v>
      </c>
      <c r="X254" s="193">
        <v>264838</v>
      </c>
      <c r="Y254" s="193">
        <v>1069548.92</v>
      </c>
      <c r="Z254" s="193">
        <v>677664</v>
      </c>
      <c r="AA254" s="193">
        <v>433815</v>
      </c>
      <c r="AB254" s="193">
        <v>136715</v>
      </c>
      <c r="AC254" s="193">
        <v>1341687.81</v>
      </c>
      <c r="AD254" s="193">
        <v>1010388</v>
      </c>
      <c r="AE254" s="193">
        <v>575322</v>
      </c>
      <c r="AF254" s="193">
        <v>210588</v>
      </c>
      <c r="AG254" s="193">
        <v>564648.71</v>
      </c>
      <c r="AH254" s="193">
        <v>167971.99</v>
      </c>
      <c r="AI254" s="193">
        <v>-102508</v>
      </c>
      <c r="AJ254" s="193">
        <v>-54705</v>
      </c>
      <c r="AK254" s="193">
        <v>342576.74</v>
      </c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</row>
    <row r="255" spans="1:55" x14ac:dyDescent="0.3">
      <c r="A255" s="193" t="s">
        <v>1105</v>
      </c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</row>
    <row r="256" spans="1:55" x14ac:dyDescent="0.3">
      <c r="A256" s="193" t="s">
        <v>1106</v>
      </c>
      <c r="B256" s="193">
        <v>0</v>
      </c>
      <c r="C256" s="193">
        <v>0</v>
      </c>
      <c r="D256" s="193">
        <v>0</v>
      </c>
      <c r="E256" s="193">
        <v>942592.31</v>
      </c>
      <c r="F256" s="193">
        <v>541602.09</v>
      </c>
      <c r="G256" s="193">
        <v>313916</v>
      </c>
      <c r="H256" s="193">
        <v>81000</v>
      </c>
      <c r="I256" s="193">
        <v>136121.79</v>
      </c>
      <c r="J256" s="193">
        <v>-1078091</v>
      </c>
      <c r="K256" s="193">
        <v>-1445376</v>
      </c>
      <c r="L256" s="193">
        <v>-115061</v>
      </c>
      <c r="M256" s="193">
        <v>-736323.84</v>
      </c>
      <c r="N256" s="193">
        <v>-158315</v>
      </c>
      <c r="O256" s="193">
        <v>241685</v>
      </c>
      <c r="P256" s="193">
        <v>142310</v>
      </c>
      <c r="Q256" s="193">
        <v>96297.98</v>
      </c>
      <c r="R256" s="193">
        <v>94729</v>
      </c>
      <c r="S256" s="193">
        <v>103862</v>
      </c>
      <c r="T256" s="193">
        <v>-2900</v>
      </c>
      <c r="U256" s="193">
        <v>99261.55</v>
      </c>
      <c r="V256" s="193">
        <v>61325</v>
      </c>
      <c r="W256" s="193">
        <v>64356</v>
      </c>
      <c r="X256" s="193">
        <v>-4105</v>
      </c>
      <c r="Y256" s="193">
        <v>202266.84</v>
      </c>
      <c r="Z256" s="193">
        <v>201980</v>
      </c>
      <c r="AA256" s="193">
        <v>195890</v>
      </c>
      <c r="AB256" s="193">
        <v>-1180</v>
      </c>
      <c r="AC256" s="193">
        <v>-503938.68</v>
      </c>
      <c r="AD256" s="193">
        <v>-499865</v>
      </c>
      <c r="AE256" s="193">
        <v>-468224</v>
      </c>
      <c r="AF256" s="193">
        <v>0</v>
      </c>
      <c r="AG256" s="193">
        <v>0</v>
      </c>
      <c r="AH256" s="193">
        <v>0</v>
      </c>
      <c r="AI256" s="193">
        <v>0</v>
      </c>
      <c r="AJ256" s="193">
        <v>0</v>
      </c>
      <c r="AK256" s="193">
        <v>0</v>
      </c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</row>
    <row r="257" spans="1:55" x14ac:dyDescent="0.3">
      <c r="A257" s="193" t="s">
        <v>1107</v>
      </c>
      <c r="B257" s="193">
        <v>0</v>
      </c>
      <c r="C257" s="193">
        <v>167923</v>
      </c>
      <c r="D257" s="193">
        <v>0</v>
      </c>
      <c r="E257" s="193">
        <v>252365.5</v>
      </c>
      <c r="F257" s="193">
        <v>0</v>
      </c>
      <c r="G257" s="193">
        <v>95460</v>
      </c>
      <c r="H257" s="193">
        <v>14523.54</v>
      </c>
      <c r="I257" s="193">
        <v>0</v>
      </c>
      <c r="J257" s="193">
        <v>0</v>
      </c>
      <c r="K257" s="193">
        <v>0</v>
      </c>
      <c r="L257" s="193">
        <v>0</v>
      </c>
      <c r="M257" s="193">
        <v>22000</v>
      </c>
      <c r="N257" s="193">
        <v>22000</v>
      </c>
      <c r="O257" s="193">
        <v>0</v>
      </c>
      <c r="P257" s="193">
        <v>0</v>
      </c>
      <c r="Q257" s="193">
        <v>0</v>
      </c>
      <c r="R257" s="193">
        <v>0</v>
      </c>
      <c r="S257" s="193">
        <v>0</v>
      </c>
      <c r="T257" s="193">
        <v>0</v>
      </c>
      <c r="U257" s="193">
        <v>0</v>
      </c>
      <c r="V257" s="193">
        <v>0</v>
      </c>
      <c r="W257" s="193">
        <v>0</v>
      </c>
      <c r="X257" s="193">
        <v>0</v>
      </c>
      <c r="Y257" s="193">
        <v>129213.22</v>
      </c>
      <c r="Z257" s="193">
        <v>0</v>
      </c>
      <c r="AA257" s="193">
        <v>0</v>
      </c>
      <c r="AB257" s="193">
        <v>0</v>
      </c>
      <c r="AC257" s="193">
        <v>0</v>
      </c>
      <c r="AD257" s="193">
        <v>0</v>
      </c>
      <c r="AE257" s="193">
        <v>0</v>
      </c>
      <c r="AF257" s="193">
        <v>0</v>
      </c>
      <c r="AG257" s="193">
        <v>0</v>
      </c>
      <c r="AH257" s="193">
        <v>0</v>
      </c>
      <c r="AI257" s="193">
        <v>0</v>
      </c>
      <c r="AJ257" s="193">
        <v>0</v>
      </c>
      <c r="AK257" s="193">
        <v>0</v>
      </c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</row>
    <row r="258" spans="1:55" x14ac:dyDescent="0.3">
      <c r="A258" s="193" t="s">
        <v>1109</v>
      </c>
      <c r="B258" s="193">
        <v>-358004.75</v>
      </c>
      <c r="C258" s="193">
        <v>-354338</v>
      </c>
      <c r="D258" s="193">
        <v>-347201.47</v>
      </c>
      <c r="E258" s="193">
        <v>-489654.87</v>
      </c>
      <c r="F258" s="193">
        <v>-337600.89</v>
      </c>
      <c r="G258" s="193">
        <v>-264553</v>
      </c>
      <c r="H258" s="193">
        <v>-264553.49</v>
      </c>
      <c r="I258" s="193">
        <v>-4790968.79</v>
      </c>
      <c r="J258" s="193">
        <v>-408684</v>
      </c>
      <c r="K258" s="193">
        <v>-399593</v>
      </c>
      <c r="L258" s="193">
        <v>0</v>
      </c>
      <c r="M258" s="193">
        <v>-540.96</v>
      </c>
      <c r="N258" s="193">
        <v>0</v>
      </c>
      <c r="O258" s="193">
        <v>0</v>
      </c>
      <c r="P258" s="193">
        <v>0</v>
      </c>
      <c r="Q258" s="193">
        <v>0</v>
      </c>
      <c r="R258" s="193">
        <v>0</v>
      </c>
      <c r="S258" s="193">
        <v>0</v>
      </c>
      <c r="T258" s="193">
        <v>0</v>
      </c>
      <c r="U258" s="193">
        <v>0</v>
      </c>
      <c r="V258" s="193">
        <v>0</v>
      </c>
      <c r="W258" s="193">
        <v>0</v>
      </c>
      <c r="X258" s="193">
        <v>0</v>
      </c>
      <c r="Y258" s="193">
        <v>-40000</v>
      </c>
      <c r="Z258" s="193">
        <v>-40000</v>
      </c>
      <c r="AA258" s="193">
        <v>0</v>
      </c>
      <c r="AB258" s="193">
        <v>0</v>
      </c>
      <c r="AC258" s="193">
        <v>0</v>
      </c>
      <c r="AD258" s="193">
        <v>0</v>
      </c>
      <c r="AE258" s="193">
        <v>-30000</v>
      </c>
      <c r="AF258" s="193">
        <v>-200000</v>
      </c>
      <c r="AG258" s="193">
        <v>0</v>
      </c>
      <c r="AH258" s="193">
        <v>0</v>
      </c>
      <c r="AI258" s="193">
        <v>0</v>
      </c>
      <c r="AJ258" s="193">
        <v>0</v>
      </c>
      <c r="AK258" s="193">
        <v>0</v>
      </c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</row>
    <row r="259" spans="1:55" x14ac:dyDescent="0.3">
      <c r="A259" s="193" t="s">
        <v>1110</v>
      </c>
      <c r="B259" s="193">
        <v>466785.86</v>
      </c>
      <c r="C259" s="193">
        <v>0</v>
      </c>
      <c r="D259" s="193">
        <v>0</v>
      </c>
      <c r="E259" s="193">
        <v>0</v>
      </c>
      <c r="F259" s="193">
        <v>0</v>
      </c>
      <c r="G259" s="193">
        <v>0</v>
      </c>
      <c r="H259" s="193">
        <v>0</v>
      </c>
      <c r="I259" s="193">
        <v>0</v>
      </c>
      <c r="J259" s="193">
        <v>0</v>
      </c>
      <c r="K259" s="193">
        <v>0</v>
      </c>
      <c r="L259" s="193">
        <v>0</v>
      </c>
      <c r="M259" s="193">
        <v>0.33</v>
      </c>
      <c r="N259" s="193">
        <v>155613</v>
      </c>
      <c r="O259" s="193">
        <v>155613</v>
      </c>
      <c r="P259" s="193">
        <v>0</v>
      </c>
      <c r="Q259" s="193">
        <v>8348.2800000000007</v>
      </c>
      <c r="R259" s="193">
        <v>4888</v>
      </c>
      <c r="S259" s="193">
        <v>0</v>
      </c>
      <c r="T259" s="193">
        <v>0</v>
      </c>
      <c r="U259" s="193">
        <v>102755.29</v>
      </c>
      <c r="V259" s="193">
        <v>102755</v>
      </c>
      <c r="W259" s="193">
        <v>83380</v>
      </c>
      <c r="X259" s="193">
        <v>0</v>
      </c>
      <c r="Y259" s="193">
        <v>0</v>
      </c>
      <c r="Z259" s="193">
        <v>127599</v>
      </c>
      <c r="AA259" s="193">
        <v>0</v>
      </c>
      <c r="AB259" s="193">
        <v>0</v>
      </c>
      <c r="AC259" s="193">
        <v>0</v>
      </c>
      <c r="AD259" s="193">
        <v>0</v>
      </c>
      <c r="AE259" s="193">
        <v>0</v>
      </c>
      <c r="AF259" s="193">
        <v>0</v>
      </c>
      <c r="AG259" s="193">
        <v>0</v>
      </c>
      <c r="AH259" s="193">
        <v>0</v>
      </c>
      <c r="AI259" s="193">
        <v>0</v>
      </c>
      <c r="AJ259" s="193">
        <v>0</v>
      </c>
      <c r="AK259" s="193">
        <v>0</v>
      </c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</row>
    <row r="260" spans="1:55" x14ac:dyDescent="0.3">
      <c r="A260" s="193" t="s">
        <v>1111</v>
      </c>
      <c r="B260" s="193">
        <v>0</v>
      </c>
      <c r="C260" s="193">
        <v>-83835</v>
      </c>
      <c r="D260" s="193">
        <v>-13100</v>
      </c>
      <c r="E260" s="193">
        <v>-256038.52</v>
      </c>
      <c r="F260" s="193">
        <v>0</v>
      </c>
      <c r="G260" s="193">
        <v>-121026</v>
      </c>
      <c r="H260" s="193">
        <v>-118628.01</v>
      </c>
      <c r="I260" s="193">
        <v>-5494712.6200000001</v>
      </c>
      <c r="J260" s="193">
        <v>-5494591</v>
      </c>
      <c r="K260" s="193">
        <v>-5255258</v>
      </c>
      <c r="L260" s="193">
        <v>-47124</v>
      </c>
      <c r="M260" s="193">
        <v>-423106.92</v>
      </c>
      <c r="N260" s="193">
        <v>-347507</v>
      </c>
      <c r="O260" s="193">
        <v>-346815</v>
      </c>
      <c r="P260" s="193">
        <v>-225065</v>
      </c>
      <c r="Q260" s="193">
        <v>-3673441.32</v>
      </c>
      <c r="R260" s="193">
        <v>-934994</v>
      </c>
      <c r="S260" s="193">
        <v>-376214</v>
      </c>
      <c r="T260" s="193">
        <v>-294509</v>
      </c>
      <c r="U260" s="193">
        <v>-100000</v>
      </c>
      <c r="V260" s="193">
        <v>-100000</v>
      </c>
      <c r="W260" s="193">
        <v>-100000</v>
      </c>
      <c r="X260" s="193">
        <v>-100980</v>
      </c>
      <c r="Y260" s="193">
        <v>-730285.02</v>
      </c>
      <c r="Z260" s="193">
        <v>-702503</v>
      </c>
      <c r="AA260" s="193">
        <v>-681150</v>
      </c>
      <c r="AB260" s="193">
        <v>-681150</v>
      </c>
      <c r="AC260" s="193">
        <v>-43200</v>
      </c>
      <c r="AD260" s="193">
        <v>0</v>
      </c>
      <c r="AE260" s="193">
        <v>0</v>
      </c>
      <c r="AF260" s="193">
        <v>0</v>
      </c>
      <c r="AG260" s="193">
        <v>0</v>
      </c>
      <c r="AH260" s="193">
        <v>0</v>
      </c>
      <c r="AI260" s="193">
        <v>0</v>
      </c>
      <c r="AJ260" s="193">
        <v>0</v>
      </c>
      <c r="AK260" s="193">
        <v>0</v>
      </c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</row>
    <row r="261" spans="1:55" x14ac:dyDescent="0.3">
      <c r="A261" s="193" t="s">
        <v>1278</v>
      </c>
      <c r="B261" s="193">
        <v>0</v>
      </c>
      <c r="C261" s="193">
        <v>0</v>
      </c>
      <c r="D261" s="193">
        <v>0</v>
      </c>
      <c r="E261" s="193">
        <v>-61882.43</v>
      </c>
      <c r="F261" s="193">
        <v>-61457.47</v>
      </c>
      <c r="G261" s="193">
        <v>-42981</v>
      </c>
      <c r="H261" s="193">
        <v>-43202.77</v>
      </c>
      <c r="I261" s="193">
        <v>-202793.5</v>
      </c>
      <c r="J261" s="193">
        <v>-123780</v>
      </c>
      <c r="K261" s="193">
        <v>0</v>
      </c>
      <c r="L261" s="193">
        <v>0</v>
      </c>
      <c r="M261" s="193">
        <v>0</v>
      </c>
      <c r="N261" s="193">
        <v>0</v>
      </c>
      <c r="O261" s="193">
        <v>0</v>
      </c>
      <c r="P261" s="193">
        <v>0</v>
      </c>
      <c r="Q261" s="193">
        <v>118317.95</v>
      </c>
      <c r="R261" s="193">
        <v>-5721</v>
      </c>
      <c r="S261" s="193">
        <v>-5498</v>
      </c>
      <c r="T261" s="193">
        <v>0</v>
      </c>
      <c r="U261" s="193">
        <v>0</v>
      </c>
      <c r="V261" s="193">
        <v>0</v>
      </c>
      <c r="W261" s="193">
        <v>0</v>
      </c>
      <c r="X261" s="193">
        <v>0</v>
      </c>
      <c r="Y261" s="193">
        <v>0</v>
      </c>
      <c r="Z261" s="193">
        <v>-15900</v>
      </c>
      <c r="AA261" s="193">
        <v>0</v>
      </c>
      <c r="AB261" s="193">
        <v>0</v>
      </c>
      <c r="AC261" s="193">
        <v>0</v>
      </c>
      <c r="AD261" s="193">
        <v>0</v>
      </c>
      <c r="AE261" s="193">
        <v>0</v>
      </c>
      <c r="AF261" s="193">
        <v>0</v>
      </c>
      <c r="AG261" s="193">
        <v>0</v>
      </c>
      <c r="AH261" s="193">
        <v>0</v>
      </c>
      <c r="AI261" s="193">
        <v>0</v>
      </c>
      <c r="AJ261" s="193">
        <v>0</v>
      </c>
      <c r="AK261" s="193">
        <v>0</v>
      </c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</row>
    <row r="262" spans="1:55" x14ac:dyDescent="0.3">
      <c r="A262" s="193" t="s">
        <v>1279</v>
      </c>
      <c r="B262" s="193">
        <v>0</v>
      </c>
      <c r="C262" s="193">
        <v>0</v>
      </c>
      <c r="D262" s="193">
        <v>0</v>
      </c>
      <c r="E262" s="193">
        <v>0</v>
      </c>
      <c r="F262" s="193">
        <v>-61457.47</v>
      </c>
      <c r="G262" s="193">
        <v>0</v>
      </c>
      <c r="H262" s="193">
        <v>0</v>
      </c>
      <c r="I262" s="193">
        <v>0</v>
      </c>
      <c r="J262" s="193">
        <v>0</v>
      </c>
      <c r="K262" s="193">
        <v>0</v>
      </c>
      <c r="L262" s="193">
        <v>0</v>
      </c>
      <c r="M262" s="193">
        <v>0</v>
      </c>
      <c r="N262" s="193">
        <v>0</v>
      </c>
      <c r="O262" s="193">
        <v>0</v>
      </c>
      <c r="P262" s="193">
        <v>0</v>
      </c>
      <c r="Q262" s="193">
        <v>0</v>
      </c>
      <c r="R262" s="193">
        <v>0</v>
      </c>
      <c r="S262" s="193">
        <v>0</v>
      </c>
      <c r="T262" s="193">
        <v>0</v>
      </c>
      <c r="U262" s="193">
        <v>0</v>
      </c>
      <c r="V262" s="193">
        <v>0</v>
      </c>
      <c r="W262" s="193">
        <v>0</v>
      </c>
      <c r="X262" s="193">
        <v>0</v>
      </c>
      <c r="Y262" s="193">
        <v>0</v>
      </c>
      <c r="Z262" s="193">
        <v>0</v>
      </c>
      <c r="AA262" s="193">
        <v>0</v>
      </c>
      <c r="AB262" s="193">
        <v>0</v>
      </c>
      <c r="AC262" s="193">
        <v>0</v>
      </c>
      <c r="AD262" s="193">
        <v>0</v>
      </c>
      <c r="AE262" s="193">
        <v>0</v>
      </c>
      <c r="AF262" s="193">
        <v>0</v>
      </c>
      <c r="AG262" s="193">
        <v>0</v>
      </c>
      <c r="AH262" s="193">
        <v>0</v>
      </c>
      <c r="AI262" s="193">
        <v>0</v>
      </c>
      <c r="AJ262" s="193">
        <v>0</v>
      </c>
      <c r="AK262" s="193">
        <v>0</v>
      </c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</row>
    <row r="263" spans="1:55" x14ac:dyDescent="0.3">
      <c r="A263" s="193" t="s">
        <v>1280</v>
      </c>
      <c r="B263" s="193">
        <v>0</v>
      </c>
      <c r="C263" s="193">
        <v>0</v>
      </c>
      <c r="D263" s="193">
        <v>0</v>
      </c>
      <c r="E263" s="193">
        <v>-61882.43</v>
      </c>
      <c r="F263" s="193">
        <v>0</v>
      </c>
      <c r="G263" s="193">
        <v>-42981</v>
      </c>
      <c r="H263" s="193">
        <v>-43202.77</v>
      </c>
      <c r="I263" s="193">
        <v>-202793.5</v>
      </c>
      <c r="J263" s="193">
        <v>-123780</v>
      </c>
      <c r="K263" s="193">
        <v>0</v>
      </c>
      <c r="L263" s="193">
        <v>0</v>
      </c>
      <c r="M263" s="193">
        <v>0</v>
      </c>
      <c r="N263" s="193">
        <v>0</v>
      </c>
      <c r="O263" s="193">
        <v>0</v>
      </c>
      <c r="P263" s="193">
        <v>0</v>
      </c>
      <c r="Q263" s="193">
        <v>118317.95</v>
      </c>
      <c r="R263" s="193">
        <v>-5721</v>
      </c>
      <c r="S263" s="193">
        <v>-5498</v>
      </c>
      <c r="T263" s="193">
        <v>0</v>
      </c>
      <c r="U263" s="193">
        <v>0</v>
      </c>
      <c r="V263" s="193">
        <v>0</v>
      </c>
      <c r="W263" s="193">
        <v>0</v>
      </c>
      <c r="X263" s="193">
        <v>0</v>
      </c>
      <c r="Y263" s="193">
        <v>0</v>
      </c>
      <c r="Z263" s="193">
        <v>-15900</v>
      </c>
      <c r="AA263" s="193">
        <v>0</v>
      </c>
      <c r="AB263" s="193">
        <v>0</v>
      </c>
      <c r="AC263" s="193">
        <v>0</v>
      </c>
      <c r="AD263" s="193">
        <v>0</v>
      </c>
      <c r="AE263" s="193">
        <v>0</v>
      </c>
      <c r="AF263" s="193">
        <v>0</v>
      </c>
      <c r="AG263" s="193">
        <v>0</v>
      </c>
      <c r="AH263" s="193">
        <v>0</v>
      </c>
      <c r="AI263" s="193">
        <v>0</v>
      </c>
      <c r="AJ263" s="193">
        <v>0</v>
      </c>
      <c r="AK263" s="193">
        <v>0</v>
      </c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</row>
    <row r="264" spans="1:55" x14ac:dyDescent="0.3">
      <c r="A264" s="193" t="s">
        <v>1281</v>
      </c>
      <c r="B264" s="193">
        <v>0</v>
      </c>
      <c r="C264" s="193">
        <v>0</v>
      </c>
      <c r="D264" s="193">
        <v>0</v>
      </c>
      <c r="E264" s="193">
        <v>0</v>
      </c>
      <c r="F264" s="193">
        <v>0</v>
      </c>
      <c r="G264" s="193">
        <v>0</v>
      </c>
      <c r="H264" s="193">
        <v>0</v>
      </c>
      <c r="I264" s="193">
        <v>-65169.66</v>
      </c>
      <c r="J264" s="193">
        <v>-65087</v>
      </c>
      <c r="K264" s="193">
        <v>-65087</v>
      </c>
      <c r="L264" s="193">
        <v>-54748</v>
      </c>
      <c r="M264" s="193">
        <v>-25981.98</v>
      </c>
      <c r="N264" s="193">
        <v>-22060</v>
      </c>
      <c r="O264" s="193">
        <v>-10554</v>
      </c>
      <c r="P264" s="193">
        <v>-1989</v>
      </c>
      <c r="Q264" s="193">
        <v>-21113.62</v>
      </c>
      <c r="R264" s="193">
        <v>0</v>
      </c>
      <c r="S264" s="193">
        <v>0</v>
      </c>
      <c r="T264" s="193">
        <v>0</v>
      </c>
      <c r="U264" s="193">
        <v>-80000</v>
      </c>
      <c r="V264" s="193">
        <v>-80000</v>
      </c>
      <c r="W264" s="193">
        <v>-80000</v>
      </c>
      <c r="X264" s="193">
        <v>-80000</v>
      </c>
      <c r="Y264" s="193">
        <v>-39250</v>
      </c>
      <c r="Z264" s="193">
        <v>0</v>
      </c>
      <c r="AA264" s="193">
        <v>0</v>
      </c>
      <c r="AB264" s="193">
        <v>0</v>
      </c>
      <c r="AC264" s="193">
        <v>0</v>
      </c>
      <c r="AD264" s="193">
        <v>0</v>
      </c>
      <c r="AE264" s="193">
        <v>0</v>
      </c>
      <c r="AF264" s="193">
        <v>0</v>
      </c>
      <c r="AG264" s="193">
        <v>0</v>
      </c>
      <c r="AH264" s="193">
        <v>0</v>
      </c>
      <c r="AI264" s="193">
        <v>0</v>
      </c>
      <c r="AJ264" s="193">
        <v>0</v>
      </c>
      <c r="AK264" s="193">
        <v>0</v>
      </c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</row>
    <row r="265" spans="1:55" x14ac:dyDescent="0.3">
      <c r="A265" s="193" t="s">
        <v>1282</v>
      </c>
      <c r="B265" s="193">
        <v>0</v>
      </c>
      <c r="C265" s="193">
        <v>0</v>
      </c>
      <c r="D265" s="193">
        <v>0</v>
      </c>
      <c r="E265" s="193">
        <v>0</v>
      </c>
      <c r="F265" s="193">
        <v>0</v>
      </c>
      <c r="G265" s="193">
        <v>0</v>
      </c>
      <c r="H265" s="193">
        <v>0</v>
      </c>
      <c r="I265" s="193">
        <v>-65169.66</v>
      </c>
      <c r="J265" s="193">
        <v>-65087</v>
      </c>
      <c r="K265" s="193">
        <v>-65087</v>
      </c>
      <c r="L265" s="193">
        <v>-54748</v>
      </c>
      <c r="M265" s="193">
        <v>-25981.98</v>
      </c>
      <c r="N265" s="193">
        <v>-22060</v>
      </c>
      <c r="O265" s="193">
        <v>-10554</v>
      </c>
      <c r="P265" s="193">
        <v>-1989</v>
      </c>
      <c r="Q265" s="193">
        <v>-21113.62</v>
      </c>
      <c r="R265" s="193">
        <v>0</v>
      </c>
      <c r="S265" s="193">
        <v>0</v>
      </c>
      <c r="T265" s="193">
        <v>0</v>
      </c>
      <c r="U265" s="193">
        <v>-80000</v>
      </c>
      <c r="V265" s="193">
        <v>-80000</v>
      </c>
      <c r="W265" s="193">
        <v>-80000</v>
      </c>
      <c r="X265" s="193">
        <v>-80000</v>
      </c>
      <c r="Y265" s="193">
        <v>-39250</v>
      </c>
      <c r="Z265" s="193">
        <v>0</v>
      </c>
      <c r="AA265" s="193">
        <v>0</v>
      </c>
      <c r="AB265" s="193">
        <v>0</v>
      </c>
      <c r="AC265" s="193">
        <v>0</v>
      </c>
      <c r="AD265" s="193">
        <v>0</v>
      </c>
      <c r="AE265" s="193">
        <v>0</v>
      </c>
      <c r="AF265" s="193">
        <v>0</v>
      </c>
      <c r="AG265" s="193">
        <v>0</v>
      </c>
      <c r="AH265" s="193">
        <v>0</v>
      </c>
      <c r="AI265" s="193">
        <v>0</v>
      </c>
      <c r="AJ265" s="193">
        <v>0</v>
      </c>
      <c r="AK265" s="193">
        <v>0</v>
      </c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</row>
    <row r="266" spans="1:55" x14ac:dyDescent="0.3">
      <c r="A266" s="193" t="s">
        <v>1283</v>
      </c>
      <c r="B266" s="193">
        <v>0</v>
      </c>
      <c r="C266" s="193">
        <v>0</v>
      </c>
      <c r="D266" s="193">
        <v>0</v>
      </c>
      <c r="E266" s="193">
        <v>0</v>
      </c>
      <c r="F266" s="193">
        <v>0</v>
      </c>
      <c r="G266" s="193">
        <v>0</v>
      </c>
      <c r="H266" s="193">
        <v>0</v>
      </c>
      <c r="I266" s="193">
        <v>-65169.66</v>
      </c>
      <c r="J266" s="193">
        <v>-65087</v>
      </c>
      <c r="K266" s="193">
        <v>-65087</v>
      </c>
      <c r="L266" s="193">
        <v>-54748</v>
      </c>
      <c r="M266" s="193">
        <v>-25981.98</v>
      </c>
      <c r="N266" s="193">
        <v>-22060</v>
      </c>
      <c r="O266" s="193">
        <v>-10554</v>
      </c>
      <c r="P266" s="193">
        <v>-1989</v>
      </c>
      <c r="Q266" s="193">
        <v>-21113.62</v>
      </c>
      <c r="R266" s="193">
        <v>0</v>
      </c>
      <c r="S266" s="193">
        <v>0</v>
      </c>
      <c r="T266" s="193">
        <v>0</v>
      </c>
      <c r="U266" s="193">
        <v>-80000</v>
      </c>
      <c r="V266" s="193">
        <v>-80000</v>
      </c>
      <c r="W266" s="193">
        <v>-80000</v>
      </c>
      <c r="X266" s="193">
        <v>-80000</v>
      </c>
      <c r="Y266" s="193">
        <v>-39250</v>
      </c>
      <c r="Z266" s="193">
        <v>0</v>
      </c>
      <c r="AA266" s="193">
        <v>0</v>
      </c>
      <c r="AB266" s="193">
        <v>0</v>
      </c>
      <c r="AC266" s="193">
        <v>0</v>
      </c>
      <c r="AD266" s="193">
        <v>0</v>
      </c>
      <c r="AE266" s="193">
        <v>0</v>
      </c>
      <c r="AF266" s="193">
        <v>0</v>
      </c>
      <c r="AG266" s="193">
        <v>0</v>
      </c>
      <c r="AH266" s="193">
        <v>0</v>
      </c>
      <c r="AI266" s="193">
        <v>0</v>
      </c>
      <c r="AJ266" s="193">
        <v>0</v>
      </c>
      <c r="AK266" s="193">
        <v>0</v>
      </c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</row>
    <row r="267" spans="1:55" x14ac:dyDescent="0.3">
      <c r="A267" s="193" t="s">
        <v>1284</v>
      </c>
      <c r="B267" s="193">
        <v>0</v>
      </c>
      <c r="C267" s="193">
        <v>0</v>
      </c>
      <c r="D267" s="193">
        <v>0</v>
      </c>
      <c r="E267" s="193">
        <v>5869.13</v>
      </c>
      <c r="F267" s="193">
        <v>3912.75</v>
      </c>
      <c r="G267" s="193">
        <v>1956</v>
      </c>
      <c r="H267" s="193">
        <v>0</v>
      </c>
      <c r="I267" s="193">
        <v>3345.68</v>
      </c>
      <c r="J267" s="193">
        <v>3253</v>
      </c>
      <c r="K267" s="193">
        <v>3213</v>
      </c>
      <c r="L267" s="193">
        <v>2443</v>
      </c>
      <c r="M267" s="193">
        <v>7716.56</v>
      </c>
      <c r="N267" s="193">
        <v>7717</v>
      </c>
      <c r="O267" s="193">
        <v>3971</v>
      </c>
      <c r="P267" s="193">
        <v>3926</v>
      </c>
      <c r="Q267" s="193">
        <v>29842.97</v>
      </c>
      <c r="R267" s="193">
        <v>0</v>
      </c>
      <c r="S267" s="193">
        <v>0</v>
      </c>
      <c r="T267" s="193">
        <v>0</v>
      </c>
      <c r="U267" s="193">
        <v>11925</v>
      </c>
      <c r="V267" s="193">
        <v>0</v>
      </c>
      <c r="W267" s="193">
        <v>0</v>
      </c>
      <c r="X267" s="193">
        <v>0</v>
      </c>
      <c r="Y267" s="193">
        <v>0</v>
      </c>
      <c r="Z267" s="193">
        <v>0</v>
      </c>
      <c r="AA267" s="193">
        <v>0</v>
      </c>
      <c r="AB267" s="193">
        <v>0</v>
      </c>
      <c r="AC267" s="193">
        <v>0</v>
      </c>
      <c r="AD267" s="193">
        <v>0</v>
      </c>
      <c r="AE267" s="193">
        <v>0</v>
      </c>
      <c r="AF267" s="193">
        <v>0</v>
      </c>
      <c r="AG267" s="193">
        <v>0</v>
      </c>
      <c r="AH267" s="193">
        <v>0</v>
      </c>
      <c r="AI267" s="193">
        <v>0</v>
      </c>
      <c r="AJ267" s="193">
        <v>0</v>
      </c>
      <c r="AK267" s="193">
        <v>0</v>
      </c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</row>
    <row r="268" spans="1:55" x14ac:dyDescent="0.3">
      <c r="A268" s="193" t="s">
        <v>1285</v>
      </c>
      <c r="B268" s="193">
        <v>0</v>
      </c>
      <c r="C268" s="193">
        <v>0</v>
      </c>
      <c r="D268" s="193">
        <v>0</v>
      </c>
      <c r="E268" s="193">
        <v>5869.13</v>
      </c>
      <c r="F268" s="193">
        <v>3912.75</v>
      </c>
      <c r="G268" s="193">
        <v>1956</v>
      </c>
      <c r="H268" s="193">
        <v>0</v>
      </c>
      <c r="I268" s="193">
        <v>3345.68</v>
      </c>
      <c r="J268" s="193">
        <v>3253</v>
      </c>
      <c r="K268" s="193">
        <v>3213</v>
      </c>
      <c r="L268" s="193">
        <v>2443</v>
      </c>
      <c r="M268" s="193">
        <v>7716.56</v>
      </c>
      <c r="N268" s="193">
        <v>7717</v>
      </c>
      <c r="O268" s="193">
        <v>3971</v>
      </c>
      <c r="P268" s="193">
        <v>3926</v>
      </c>
      <c r="Q268" s="193">
        <v>29842.97</v>
      </c>
      <c r="R268" s="193">
        <v>0</v>
      </c>
      <c r="S268" s="193">
        <v>0</v>
      </c>
      <c r="T268" s="193">
        <v>0</v>
      </c>
      <c r="U268" s="193">
        <v>11925</v>
      </c>
      <c r="V268" s="193">
        <v>0</v>
      </c>
      <c r="W268" s="193">
        <v>0</v>
      </c>
      <c r="X268" s="193">
        <v>0</v>
      </c>
      <c r="Y268" s="193">
        <v>0</v>
      </c>
      <c r="Z268" s="193">
        <v>0</v>
      </c>
      <c r="AA268" s="193">
        <v>0</v>
      </c>
      <c r="AB268" s="193">
        <v>0</v>
      </c>
      <c r="AC268" s="193">
        <v>0</v>
      </c>
      <c r="AD268" s="193">
        <v>0</v>
      </c>
      <c r="AE268" s="193">
        <v>0</v>
      </c>
      <c r="AF268" s="193">
        <v>0</v>
      </c>
      <c r="AG268" s="193">
        <v>0</v>
      </c>
      <c r="AH268" s="193">
        <v>0</v>
      </c>
      <c r="AI268" s="193">
        <v>0</v>
      </c>
      <c r="AJ268" s="193">
        <v>0</v>
      </c>
      <c r="AK268" s="193">
        <v>0</v>
      </c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</row>
    <row r="269" spans="1:55" x14ac:dyDescent="0.3">
      <c r="A269" s="193" t="s">
        <v>1286</v>
      </c>
      <c r="B269" s="193">
        <v>0</v>
      </c>
      <c r="C269" s="193">
        <v>0</v>
      </c>
      <c r="D269" s="193">
        <v>0</v>
      </c>
      <c r="E269" s="193">
        <v>5869.13</v>
      </c>
      <c r="F269" s="193">
        <v>0</v>
      </c>
      <c r="G269" s="193">
        <v>1956</v>
      </c>
      <c r="H269" s="193">
        <v>0</v>
      </c>
      <c r="I269" s="193">
        <v>3345.68</v>
      </c>
      <c r="J269" s="193">
        <v>3253</v>
      </c>
      <c r="K269" s="193">
        <v>3213</v>
      </c>
      <c r="L269" s="193">
        <v>2443</v>
      </c>
      <c r="M269" s="193">
        <v>7716.56</v>
      </c>
      <c r="N269" s="193">
        <v>7717</v>
      </c>
      <c r="O269" s="193">
        <v>3971</v>
      </c>
      <c r="P269" s="193">
        <v>3926</v>
      </c>
      <c r="Q269" s="193">
        <v>29842.97</v>
      </c>
      <c r="R269" s="193">
        <v>0</v>
      </c>
      <c r="S269" s="193">
        <v>0</v>
      </c>
      <c r="T269" s="193">
        <v>0</v>
      </c>
      <c r="U269" s="193">
        <v>11925</v>
      </c>
      <c r="V269" s="193">
        <v>0</v>
      </c>
      <c r="W269" s="193">
        <v>0</v>
      </c>
      <c r="X269" s="193">
        <v>0</v>
      </c>
      <c r="Y269" s="193">
        <v>0</v>
      </c>
      <c r="Z269" s="193">
        <v>0</v>
      </c>
      <c r="AA269" s="193">
        <v>0</v>
      </c>
      <c r="AB269" s="193">
        <v>0</v>
      </c>
      <c r="AC269" s="193">
        <v>0</v>
      </c>
      <c r="AD269" s="193">
        <v>0</v>
      </c>
      <c r="AE269" s="193">
        <v>0</v>
      </c>
      <c r="AF269" s="193">
        <v>0</v>
      </c>
      <c r="AG269" s="193">
        <v>0</v>
      </c>
      <c r="AH269" s="193">
        <v>0</v>
      </c>
      <c r="AI269" s="193">
        <v>0</v>
      </c>
      <c r="AJ269" s="193">
        <v>0</v>
      </c>
      <c r="AK269" s="193">
        <v>0</v>
      </c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</row>
    <row r="270" spans="1:55" x14ac:dyDescent="0.3">
      <c r="A270" s="193" t="s">
        <v>1287</v>
      </c>
      <c r="B270" s="193">
        <v>0</v>
      </c>
      <c r="C270" s="193">
        <v>0</v>
      </c>
      <c r="D270" s="193">
        <v>0</v>
      </c>
      <c r="E270" s="193">
        <v>0</v>
      </c>
      <c r="F270" s="193">
        <v>3912.75</v>
      </c>
      <c r="G270" s="193">
        <v>0</v>
      </c>
      <c r="H270" s="193">
        <v>0</v>
      </c>
      <c r="I270" s="193">
        <v>0</v>
      </c>
      <c r="J270" s="193">
        <v>0</v>
      </c>
      <c r="K270" s="193">
        <v>0</v>
      </c>
      <c r="L270" s="193">
        <v>0</v>
      </c>
      <c r="M270" s="193">
        <v>0</v>
      </c>
      <c r="N270" s="193">
        <v>0</v>
      </c>
      <c r="O270" s="193">
        <v>0</v>
      </c>
      <c r="P270" s="193">
        <v>0</v>
      </c>
      <c r="Q270" s="193">
        <v>0</v>
      </c>
      <c r="R270" s="193">
        <v>0</v>
      </c>
      <c r="S270" s="193">
        <v>0</v>
      </c>
      <c r="T270" s="193">
        <v>0</v>
      </c>
      <c r="U270" s="193">
        <v>0</v>
      </c>
      <c r="V270" s="193">
        <v>0</v>
      </c>
      <c r="W270" s="193">
        <v>0</v>
      </c>
      <c r="X270" s="193">
        <v>0</v>
      </c>
      <c r="Y270" s="193">
        <v>0</v>
      </c>
      <c r="Z270" s="193">
        <v>0</v>
      </c>
      <c r="AA270" s="193">
        <v>0</v>
      </c>
      <c r="AB270" s="193">
        <v>0</v>
      </c>
      <c r="AC270" s="193">
        <v>0</v>
      </c>
      <c r="AD270" s="193">
        <v>0</v>
      </c>
      <c r="AE270" s="193">
        <v>0</v>
      </c>
      <c r="AF270" s="193">
        <v>0</v>
      </c>
      <c r="AG270" s="193">
        <v>0</v>
      </c>
      <c r="AH270" s="193">
        <v>0</v>
      </c>
      <c r="AI270" s="193">
        <v>0</v>
      </c>
      <c r="AJ270" s="193">
        <v>0</v>
      </c>
      <c r="AK270" s="193">
        <v>0</v>
      </c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</row>
    <row r="271" spans="1:55" x14ac:dyDescent="0.3">
      <c r="A271" s="193" t="s">
        <v>1112</v>
      </c>
      <c r="B271" s="193">
        <v>102.53</v>
      </c>
      <c r="C271" s="193">
        <v>0</v>
      </c>
      <c r="D271" s="193">
        <v>5.37</v>
      </c>
      <c r="E271" s="193">
        <v>6295.25</v>
      </c>
      <c r="F271" s="193">
        <v>2257.42</v>
      </c>
      <c r="G271" s="193">
        <v>1748</v>
      </c>
      <c r="H271" s="193">
        <v>459</v>
      </c>
      <c r="I271" s="193">
        <v>9556.2800000000007</v>
      </c>
      <c r="J271" s="193">
        <v>8109</v>
      </c>
      <c r="K271" s="193">
        <v>946</v>
      </c>
      <c r="L271" s="193">
        <v>873</v>
      </c>
      <c r="M271" s="193">
        <v>8791.9599999999991</v>
      </c>
      <c r="N271" s="193">
        <v>8541</v>
      </c>
      <c r="O271" s="193">
        <v>6487</v>
      </c>
      <c r="P271" s="193">
        <v>319</v>
      </c>
      <c r="Q271" s="193">
        <v>3970.48</v>
      </c>
      <c r="R271" s="193">
        <v>11103</v>
      </c>
      <c r="S271" s="193">
        <v>81</v>
      </c>
      <c r="T271" s="193">
        <v>17</v>
      </c>
      <c r="U271" s="193">
        <v>26663.7</v>
      </c>
      <c r="V271" s="193">
        <v>26596</v>
      </c>
      <c r="W271" s="193">
        <v>21493</v>
      </c>
      <c r="X271" s="193">
        <v>293</v>
      </c>
      <c r="Y271" s="193">
        <v>4521.87</v>
      </c>
      <c r="Z271" s="193">
        <v>403</v>
      </c>
      <c r="AA271" s="193">
        <v>18</v>
      </c>
      <c r="AB271" s="193">
        <v>15</v>
      </c>
      <c r="AC271" s="193">
        <v>161.13999999999999</v>
      </c>
      <c r="AD271" s="193">
        <v>77</v>
      </c>
      <c r="AE271" s="193">
        <v>45</v>
      </c>
      <c r="AF271" s="193">
        <v>40</v>
      </c>
      <c r="AG271" s="193">
        <v>999.57</v>
      </c>
      <c r="AH271" s="193">
        <v>736.07</v>
      </c>
      <c r="AI271" s="193">
        <v>0</v>
      </c>
      <c r="AJ271" s="193">
        <v>0</v>
      </c>
      <c r="AK271" s="193">
        <v>0</v>
      </c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</row>
    <row r="272" spans="1:55" x14ac:dyDescent="0.3">
      <c r="A272" s="193" t="s">
        <v>1113</v>
      </c>
      <c r="B272" s="193">
        <v>102.53</v>
      </c>
      <c r="C272" s="193">
        <v>0</v>
      </c>
      <c r="D272" s="193">
        <v>5.37</v>
      </c>
      <c r="E272" s="193">
        <v>6295.25</v>
      </c>
      <c r="F272" s="193">
        <v>2257.42</v>
      </c>
      <c r="G272" s="193">
        <v>1748</v>
      </c>
      <c r="H272" s="193">
        <v>459</v>
      </c>
      <c r="I272" s="193">
        <v>9556.2800000000007</v>
      </c>
      <c r="J272" s="193">
        <v>8109</v>
      </c>
      <c r="K272" s="193">
        <v>946</v>
      </c>
      <c r="L272" s="193">
        <v>873</v>
      </c>
      <c r="M272" s="193">
        <v>8791.9599999999991</v>
      </c>
      <c r="N272" s="193">
        <v>8541</v>
      </c>
      <c r="O272" s="193">
        <v>6487</v>
      </c>
      <c r="P272" s="193">
        <v>319</v>
      </c>
      <c r="Q272" s="193">
        <v>3970.48</v>
      </c>
      <c r="R272" s="193">
        <v>11103</v>
      </c>
      <c r="S272" s="193">
        <v>81</v>
      </c>
      <c r="T272" s="193">
        <v>17</v>
      </c>
      <c r="U272" s="193">
        <v>26663.7</v>
      </c>
      <c r="V272" s="193">
        <v>26596</v>
      </c>
      <c r="W272" s="193">
        <v>21493</v>
      </c>
      <c r="X272" s="193">
        <v>293</v>
      </c>
      <c r="Y272" s="193">
        <v>4521.87</v>
      </c>
      <c r="Z272" s="193">
        <v>403</v>
      </c>
      <c r="AA272" s="193">
        <v>18</v>
      </c>
      <c r="AB272" s="193">
        <v>15</v>
      </c>
      <c r="AC272" s="193">
        <v>161.13999999999999</v>
      </c>
      <c r="AD272" s="193">
        <v>77</v>
      </c>
      <c r="AE272" s="193">
        <v>45</v>
      </c>
      <c r="AF272" s="193">
        <v>40</v>
      </c>
      <c r="AG272" s="193">
        <v>999.57</v>
      </c>
      <c r="AH272" s="193">
        <v>736.07</v>
      </c>
      <c r="AI272" s="193">
        <v>0</v>
      </c>
      <c r="AJ272" s="193">
        <v>0</v>
      </c>
      <c r="AK272" s="193">
        <v>0</v>
      </c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</row>
    <row r="273" spans="1:55" x14ac:dyDescent="0.3">
      <c r="A273" s="193" t="s">
        <v>1117</v>
      </c>
      <c r="B273" s="193">
        <v>-360275.96</v>
      </c>
      <c r="C273" s="193">
        <v>-236696</v>
      </c>
      <c r="D273" s="193">
        <v>-150173.39000000001</v>
      </c>
      <c r="E273" s="193">
        <v>-455715.15</v>
      </c>
      <c r="F273" s="193">
        <v>-430293.33</v>
      </c>
      <c r="G273" s="193">
        <v>-247862</v>
      </c>
      <c r="H273" s="193">
        <v>-227064.8</v>
      </c>
      <c r="I273" s="193">
        <v>-638782.74</v>
      </c>
      <c r="J273" s="193">
        <v>-249533</v>
      </c>
      <c r="K273" s="193">
        <v>-137572</v>
      </c>
      <c r="L273" s="193">
        <v>-41458</v>
      </c>
      <c r="M273" s="193">
        <v>-454413.28</v>
      </c>
      <c r="N273" s="193">
        <v>-344111</v>
      </c>
      <c r="O273" s="193">
        <v>-265016</v>
      </c>
      <c r="P273" s="193">
        <v>-189640</v>
      </c>
      <c r="Q273" s="193">
        <v>-311032.03000000003</v>
      </c>
      <c r="R273" s="193">
        <v>-124854</v>
      </c>
      <c r="S273" s="193">
        <v>-54609</v>
      </c>
      <c r="T273" s="193">
        <v>-25874</v>
      </c>
      <c r="U273" s="193">
        <v>-157858.21</v>
      </c>
      <c r="V273" s="193">
        <v>-141573</v>
      </c>
      <c r="W273" s="193">
        <v>-94696</v>
      </c>
      <c r="X273" s="193">
        <v>-14499</v>
      </c>
      <c r="Y273" s="193">
        <v>-521078.89</v>
      </c>
      <c r="Z273" s="193">
        <v>-387339</v>
      </c>
      <c r="AA273" s="193">
        <v>-47166</v>
      </c>
      <c r="AB273" s="193">
        <v>-17488</v>
      </c>
      <c r="AC273" s="193">
        <v>-559981.35</v>
      </c>
      <c r="AD273" s="193">
        <v>-449348</v>
      </c>
      <c r="AE273" s="193">
        <v>-275261</v>
      </c>
      <c r="AF273" s="193">
        <v>-93130</v>
      </c>
      <c r="AG273" s="193">
        <v>-309176.90999999997</v>
      </c>
      <c r="AH273" s="193">
        <v>-195280.45</v>
      </c>
      <c r="AI273" s="193">
        <v>-82430</v>
      </c>
      <c r="AJ273" s="193">
        <v>-12363</v>
      </c>
      <c r="AK273" s="193">
        <v>-62798.36</v>
      </c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</row>
    <row r="274" spans="1:55" x14ac:dyDescent="0.3">
      <c r="A274" s="193" t="s">
        <v>1113</v>
      </c>
      <c r="B274" s="193">
        <v>-297041.84000000003</v>
      </c>
      <c r="C274" s="193">
        <v>-193703</v>
      </c>
      <c r="D274" s="193">
        <v>-138849.68</v>
      </c>
      <c r="E274" s="193">
        <v>-386479.7</v>
      </c>
      <c r="F274" s="193">
        <v>-370566.79</v>
      </c>
      <c r="G274" s="193">
        <v>-222197</v>
      </c>
      <c r="H274" s="193">
        <v>-221004.72</v>
      </c>
      <c r="I274" s="193">
        <v>-527899.55000000005</v>
      </c>
      <c r="J274" s="193">
        <v>-196680</v>
      </c>
      <c r="K274" s="193">
        <v>-109830</v>
      </c>
      <c r="L274" s="193">
        <v>-28680</v>
      </c>
      <c r="M274" s="193">
        <v>-389058.17</v>
      </c>
      <c r="N274" s="193">
        <v>-308963</v>
      </c>
      <c r="O274" s="193">
        <v>-244958</v>
      </c>
      <c r="P274" s="193">
        <v>-186013</v>
      </c>
      <c r="Q274" s="193">
        <v>-246400.42</v>
      </c>
      <c r="R274" s="193">
        <v>-123709</v>
      </c>
      <c r="S274" s="193">
        <v>-53464</v>
      </c>
      <c r="T274" s="193">
        <v>-25329</v>
      </c>
      <c r="U274" s="193">
        <v>-155266.85999999999</v>
      </c>
      <c r="V274" s="193">
        <v>-139096</v>
      </c>
      <c r="W274" s="193">
        <v>-92101</v>
      </c>
      <c r="X274" s="193">
        <v>-12331</v>
      </c>
      <c r="Y274" s="193">
        <v>-519324.69</v>
      </c>
      <c r="Z274" s="193">
        <v>-385798</v>
      </c>
      <c r="AA274" s="193">
        <v>-46727</v>
      </c>
      <c r="AB274" s="193">
        <v>-17488</v>
      </c>
      <c r="AC274" s="193">
        <v>-557864.65</v>
      </c>
      <c r="AD274" s="193">
        <v>-448644</v>
      </c>
      <c r="AE274" s="193">
        <v>-274759</v>
      </c>
      <c r="AF274" s="193">
        <v>-92628</v>
      </c>
      <c r="AG274" s="193">
        <v>-305418.63</v>
      </c>
      <c r="AH274" s="193">
        <v>-194336.03</v>
      </c>
      <c r="AI274" s="193">
        <v>-81590</v>
      </c>
      <c r="AJ274" s="193">
        <v>-12290</v>
      </c>
      <c r="AK274" s="193">
        <v>-58897.1</v>
      </c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</row>
    <row r="275" spans="1:55" x14ac:dyDescent="0.3">
      <c r="A275" s="193" t="s">
        <v>1114</v>
      </c>
      <c r="B275" s="193">
        <v>-63234.11</v>
      </c>
      <c r="C275" s="193">
        <v>-42993</v>
      </c>
      <c r="D275" s="193">
        <v>-11323.72</v>
      </c>
      <c r="E275" s="193">
        <v>-69235.45</v>
      </c>
      <c r="F275" s="193">
        <v>-59726.54</v>
      </c>
      <c r="G275" s="193">
        <v>-25665</v>
      </c>
      <c r="H275" s="193">
        <v>-6060.09</v>
      </c>
      <c r="I275" s="193">
        <v>-110883.19</v>
      </c>
      <c r="J275" s="193">
        <v>-52853</v>
      </c>
      <c r="K275" s="193">
        <v>-27742</v>
      </c>
      <c r="L275" s="193">
        <v>-12778</v>
      </c>
      <c r="M275" s="193">
        <v>-65355.11</v>
      </c>
      <c r="N275" s="193">
        <v>-35148</v>
      </c>
      <c r="O275" s="193">
        <v>-20058</v>
      </c>
      <c r="P275" s="193">
        <v>-3627</v>
      </c>
      <c r="Q275" s="193">
        <v>-64631.61</v>
      </c>
      <c r="R275" s="193">
        <v>-1145</v>
      </c>
      <c r="S275" s="193">
        <v>-1145</v>
      </c>
      <c r="T275" s="193">
        <v>-545</v>
      </c>
      <c r="U275" s="193">
        <v>-2591.35</v>
      </c>
      <c r="V275" s="193">
        <v>-2477</v>
      </c>
      <c r="W275" s="193">
        <v>-2595</v>
      </c>
      <c r="X275" s="193">
        <v>-2168</v>
      </c>
      <c r="Y275" s="193">
        <v>-1754.2</v>
      </c>
      <c r="Z275" s="193">
        <v>-1541</v>
      </c>
      <c r="AA275" s="193">
        <v>-439</v>
      </c>
      <c r="AB275" s="193">
        <v>0</v>
      </c>
      <c r="AC275" s="193">
        <v>-2116.6999999999998</v>
      </c>
      <c r="AD275" s="193">
        <v>-704</v>
      </c>
      <c r="AE275" s="193">
        <v>-502</v>
      </c>
      <c r="AF275" s="193">
        <v>-502</v>
      </c>
      <c r="AG275" s="193">
        <v>-3758.28</v>
      </c>
      <c r="AH275" s="193">
        <v>-944.42</v>
      </c>
      <c r="AI275" s="193">
        <v>-840</v>
      </c>
      <c r="AJ275" s="193">
        <v>-73</v>
      </c>
      <c r="AK275" s="193">
        <v>-3901.26</v>
      </c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</row>
    <row r="276" spans="1:55" x14ac:dyDescent="0.3">
      <c r="A276" s="193" t="s">
        <v>1273</v>
      </c>
      <c r="B276" s="193">
        <v>15</v>
      </c>
      <c r="C276" s="193">
        <v>15</v>
      </c>
      <c r="D276" s="193">
        <v>0</v>
      </c>
      <c r="E276" s="193">
        <v>18456.54</v>
      </c>
      <c r="F276" s="193">
        <v>19745.689999999999</v>
      </c>
      <c r="G276" s="193">
        <v>2329</v>
      </c>
      <c r="H276" s="193">
        <v>1377.11</v>
      </c>
      <c r="I276" s="193">
        <v>-54722.57</v>
      </c>
      <c r="J276" s="193">
        <v>-55921</v>
      </c>
      <c r="K276" s="193">
        <v>-55558</v>
      </c>
      <c r="L276" s="193">
        <v>0</v>
      </c>
      <c r="M276" s="193">
        <v>0</v>
      </c>
      <c r="N276" s="193">
        <v>-844</v>
      </c>
      <c r="O276" s="193">
        <v>-300</v>
      </c>
      <c r="P276" s="193">
        <v>-300</v>
      </c>
      <c r="Q276" s="193">
        <v>-16.760000000000002</v>
      </c>
      <c r="R276" s="193">
        <v>0</v>
      </c>
      <c r="S276" s="193">
        <v>0</v>
      </c>
      <c r="T276" s="193">
        <v>0</v>
      </c>
      <c r="U276" s="193">
        <v>0</v>
      </c>
      <c r="V276" s="193">
        <v>0</v>
      </c>
      <c r="W276" s="193">
        <v>0</v>
      </c>
      <c r="X276" s="193">
        <v>0</v>
      </c>
      <c r="Y276" s="193">
        <v>0</v>
      </c>
      <c r="Z276" s="193">
        <v>0</v>
      </c>
      <c r="AA276" s="193">
        <v>0</v>
      </c>
      <c r="AB276" s="193">
        <v>0</v>
      </c>
      <c r="AC276" s="193">
        <v>0</v>
      </c>
      <c r="AD276" s="193">
        <v>0</v>
      </c>
      <c r="AE276" s="193">
        <v>0</v>
      </c>
      <c r="AF276" s="193">
        <v>0</v>
      </c>
      <c r="AG276" s="193">
        <v>0</v>
      </c>
      <c r="AH276" s="193">
        <v>0</v>
      </c>
      <c r="AI276" s="193">
        <v>0</v>
      </c>
      <c r="AJ276" s="193">
        <v>0</v>
      </c>
      <c r="AK276" s="193">
        <v>0</v>
      </c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x14ac:dyDescent="0.3">
      <c r="A277" s="193" t="s">
        <v>863</v>
      </c>
      <c r="B277" s="193">
        <v>307552.14</v>
      </c>
      <c r="C277" s="193">
        <v>245418</v>
      </c>
      <c r="D277" s="193">
        <v>94254.77</v>
      </c>
      <c r="E277" s="193">
        <v>478860.66</v>
      </c>
      <c r="F277" s="193">
        <v>274308.55</v>
      </c>
      <c r="G277" s="193">
        <v>207697</v>
      </c>
      <c r="H277" s="193">
        <v>127823.64</v>
      </c>
      <c r="I277" s="193">
        <v>30054.28</v>
      </c>
      <c r="J277" s="193">
        <v>22050</v>
      </c>
      <c r="K277" s="193">
        <v>14212</v>
      </c>
      <c r="L277" s="193">
        <v>9186</v>
      </c>
      <c r="M277" s="193">
        <v>18382.580000000002</v>
      </c>
      <c r="N277" s="193">
        <v>6929</v>
      </c>
      <c r="O277" s="193">
        <v>4567</v>
      </c>
      <c r="P277" s="193">
        <v>1496</v>
      </c>
      <c r="Q277" s="193">
        <v>28607.83</v>
      </c>
      <c r="R277" s="193">
        <v>22529</v>
      </c>
      <c r="S277" s="193">
        <v>22529</v>
      </c>
      <c r="T277" s="193">
        <v>22529</v>
      </c>
      <c r="U277" s="193">
        <v>24003.41</v>
      </c>
      <c r="V277" s="193">
        <v>24003</v>
      </c>
      <c r="W277" s="193">
        <v>24003</v>
      </c>
      <c r="X277" s="193">
        <v>10486</v>
      </c>
      <c r="Y277" s="193">
        <v>18725</v>
      </c>
      <c r="Z277" s="193">
        <v>18725</v>
      </c>
      <c r="AA277" s="193">
        <v>18725</v>
      </c>
      <c r="AB277" s="193">
        <v>0</v>
      </c>
      <c r="AC277" s="193">
        <v>0</v>
      </c>
      <c r="AD277" s="193">
        <v>0</v>
      </c>
      <c r="AE277" s="193">
        <v>0</v>
      </c>
      <c r="AF277" s="193">
        <v>0</v>
      </c>
      <c r="AG277" s="193">
        <v>0</v>
      </c>
      <c r="AH277" s="193">
        <v>0</v>
      </c>
      <c r="AI277" s="193">
        <v>0</v>
      </c>
      <c r="AJ277" s="193">
        <v>0</v>
      </c>
      <c r="AK277" s="193">
        <v>0</v>
      </c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</row>
    <row r="278" spans="1:55" x14ac:dyDescent="0.3">
      <c r="A278" s="193" t="s">
        <v>833</v>
      </c>
      <c r="B278" s="193">
        <v>18193.43</v>
      </c>
      <c r="C278" s="193">
        <v>8916</v>
      </c>
      <c r="D278" s="193">
        <v>4139.21</v>
      </c>
      <c r="E278" s="193">
        <v>50961.2</v>
      </c>
      <c r="F278" s="193">
        <v>47441.02</v>
      </c>
      <c r="G278" s="193">
        <v>32307</v>
      </c>
      <c r="H278" s="193">
        <v>12029.75</v>
      </c>
      <c r="I278" s="193">
        <v>94129.42</v>
      </c>
      <c r="J278" s="193">
        <v>56038</v>
      </c>
      <c r="K278" s="193">
        <v>34852</v>
      </c>
      <c r="L278" s="193">
        <v>12829</v>
      </c>
      <c r="M278" s="193">
        <v>29836.12</v>
      </c>
      <c r="N278" s="193">
        <v>20345</v>
      </c>
      <c r="O278" s="193">
        <v>10781</v>
      </c>
      <c r="P278" s="193">
        <v>6425</v>
      </c>
      <c r="Q278" s="193">
        <v>34956.11</v>
      </c>
      <c r="R278" s="193">
        <v>13282</v>
      </c>
      <c r="S278" s="193">
        <v>8155</v>
      </c>
      <c r="T278" s="193">
        <v>3444</v>
      </c>
      <c r="U278" s="193">
        <v>18160.169999999998</v>
      </c>
      <c r="V278" s="193">
        <v>12678</v>
      </c>
      <c r="W278" s="193">
        <v>8522</v>
      </c>
      <c r="X278" s="193">
        <v>4357</v>
      </c>
      <c r="Y278" s="193">
        <v>22192.45</v>
      </c>
      <c r="Z278" s="193">
        <v>19130</v>
      </c>
      <c r="AA278" s="193">
        <v>14270</v>
      </c>
      <c r="AB278" s="193">
        <v>10880</v>
      </c>
      <c r="AC278" s="193">
        <v>30260.26</v>
      </c>
      <c r="AD278" s="193">
        <v>24678</v>
      </c>
      <c r="AE278" s="193">
        <v>16925</v>
      </c>
      <c r="AF278" s="193">
        <v>0</v>
      </c>
      <c r="AG278" s="193">
        <v>0</v>
      </c>
      <c r="AH278" s="193">
        <v>0</v>
      </c>
      <c r="AI278" s="193">
        <v>0</v>
      </c>
      <c r="AJ278" s="193">
        <v>0</v>
      </c>
      <c r="AK278" s="193">
        <v>0</v>
      </c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</row>
    <row r="279" spans="1:55" x14ac:dyDescent="0.3">
      <c r="A279" s="193" t="s">
        <v>1118</v>
      </c>
      <c r="B279" s="193">
        <v>0</v>
      </c>
      <c r="C279" s="193">
        <v>-40378</v>
      </c>
      <c r="D279" s="193">
        <v>0</v>
      </c>
      <c r="E279" s="193">
        <v>-767348.17</v>
      </c>
      <c r="F279" s="193">
        <v>0</v>
      </c>
      <c r="G279" s="193">
        <v>-49281</v>
      </c>
      <c r="H279" s="193">
        <v>0</v>
      </c>
      <c r="I279" s="193">
        <v>-15995.44</v>
      </c>
      <c r="J279" s="193">
        <v>-23978</v>
      </c>
      <c r="K279" s="193">
        <v>-23896</v>
      </c>
      <c r="L279" s="193">
        <v>-16552</v>
      </c>
      <c r="M279" s="193">
        <v>-103638.88</v>
      </c>
      <c r="N279" s="193">
        <v>-211065</v>
      </c>
      <c r="O279" s="193">
        <v>-269713</v>
      </c>
      <c r="P279" s="193">
        <v>-36767</v>
      </c>
      <c r="Q279" s="193">
        <v>0</v>
      </c>
      <c r="R279" s="193">
        <v>0</v>
      </c>
      <c r="S279" s="193">
        <v>0</v>
      </c>
      <c r="T279" s="193">
        <v>0</v>
      </c>
      <c r="U279" s="193">
        <v>0</v>
      </c>
      <c r="V279" s="193">
        <v>0</v>
      </c>
      <c r="W279" s="193">
        <v>0</v>
      </c>
      <c r="X279" s="193">
        <v>0</v>
      </c>
      <c r="Y279" s="193">
        <v>-329.66</v>
      </c>
      <c r="Z279" s="193">
        <v>0</v>
      </c>
      <c r="AA279" s="193">
        <v>0</v>
      </c>
      <c r="AB279" s="193">
        <v>0</v>
      </c>
      <c r="AC279" s="193">
        <v>-1743.97</v>
      </c>
      <c r="AD279" s="193">
        <v>0</v>
      </c>
      <c r="AE279" s="193">
        <v>0</v>
      </c>
      <c r="AF279" s="193">
        <v>0</v>
      </c>
      <c r="AG279" s="193">
        <v>0</v>
      </c>
      <c r="AH279" s="193">
        <v>0</v>
      </c>
      <c r="AI279" s="193">
        <v>733</v>
      </c>
      <c r="AJ279" s="193">
        <v>284</v>
      </c>
      <c r="AK279" s="193">
        <v>3472.67</v>
      </c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</row>
    <row r="280" spans="1:55" x14ac:dyDescent="0.3">
      <c r="A280" s="193" t="s">
        <v>1119</v>
      </c>
      <c r="B280" s="193">
        <v>74368.25</v>
      </c>
      <c r="C280" s="193">
        <v>-292975</v>
      </c>
      <c r="D280" s="193">
        <v>-412075.5</v>
      </c>
      <c r="E280" s="193">
        <v>-275238.55</v>
      </c>
      <c r="F280" s="193">
        <v>59915.83</v>
      </c>
      <c r="G280" s="193">
        <v>-70290</v>
      </c>
      <c r="H280" s="193">
        <v>-416236.03</v>
      </c>
      <c r="I280" s="193">
        <v>-10989937.880000001</v>
      </c>
      <c r="J280" s="193">
        <v>-7410215</v>
      </c>
      <c r="K280" s="193">
        <v>-7329117</v>
      </c>
      <c r="L280" s="193">
        <v>-249612</v>
      </c>
      <c r="M280" s="193">
        <v>-1657278.33</v>
      </c>
      <c r="N280" s="193">
        <v>-862757</v>
      </c>
      <c r="O280" s="193">
        <v>-469294</v>
      </c>
      <c r="P280" s="193">
        <v>-299285</v>
      </c>
      <c r="Q280" s="193">
        <v>-3685262.12</v>
      </c>
      <c r="R280" s="193">
        <v>-919038</v>
      </c>
      <c r="S280" s="193">
        <v>-301694</v>
      </c>
      <c r="T280" s="193">
        <v>-297293</v>
      </c>
      <c r="U280" s="193">
        <v>-55089.09</v>
      </c>
      <c r="V280" s="193">
        <v>-94216</v>
      </c>
      <c r="W280" s="193">
        <v>-72942</v>
      </c>
      <c r="X280" s="193">
        <v>-184448</v>
      </c>
      <c r="Y280" s="193">
        <v>-954024.17</v>
      </c>
      <c r="Z280" s="193">
        <v>-777905</v>
      </c>
      <c r="AA280" s="193">
        <v>-499413</v>
      </c>
      <c r="AB280" s="193">
        <v>-688923</v>
      </c>
      <c r="AC280" s="193">
        <v>-1078442.5900000001</v>
      </c>
      <c r="AD280" s="193">
        <v>-924458</v>
      </c>
      <c r="AE280" s="193">
        <v>-756515</v>
      </c>
      <c r="AF280" s="193">
        <v>-293090</v>
      </c>
      <c r="AG280" s="193">
        <v>-308177.34000000003</v>
      </c>
      <c r="AH280" s="193">
        <v>-194544.38</v>
      </c>
      <c r="AI280" s="193">
        <v>-81697</v>
      </c>
      <c r="AJ280" s="193">
        <v>-12079</v>
      </c>
      <c r="AK280" s="193">
        <v>-59325.68</v>
      </c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</row>
    <row r="281" spans="1:55" x14ac:dyDescent="0.3">
      <c r="A281" s="193" t="s">
        <v>1120</v>
      </c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</row>
    <row r="282" spans="1:55" x14ac:dyDescent="0.3">
      <c r="A282" s="193" t="s">
        <v>1121</v>
      </c>
      <c r="B282" s="193">
        <v>-330000</v>
      </c>
      <c r="C282" s="193">
        <v>50000</v>
      </c>
      <c r="D282" s="193">
        <v>110000</v>
      </c>
      <c r="E282" s="193">
        <v>-953760.89</v>
      </c>
      <c r="F282" s="193">
        <v>-753760.89</v>
      </c>
      <c r="G282" s="193">
        <v>150810</v>
      </c>
      <c r="H282" s="193">
        <v>87530</v>
      </c>
      <c r="I282" s="193">
        <v>1498950</v>
      </c>
      <c r="J282" s="193">
        <v>30000</v>
      </c>
      <c r="K282" s="193">
        <v>-112616</v>
      </c>
      <c r="L282" s="193">
        <v>44631</v>
      </c>
      <c r="M282" s="193">
        <v>-548000</v>
      </c>
      <c r="N282" s="193">
        <v>-548000</v>
      </c>
      <c r="O282" s="193">
        <v>-123000</v>
      </c>
      <c r="P282" s="193">
        <v>-45000</v>
      </c>
      <c r="Q282" s="193">
        <v>838000</v>
      </c>
      <c r="R282" s="193">
        <v>1000000</v>
      </c>
      <c r="S282" s="193">
        <v>680000</v>
      </c>
      <c r="T282" s="193">
        <v>200000</v>
      </c>
      <c r="U282" s="193">
        <v>-290000</v>
      </c>
      <c r="V282" s="193">
        <v>-200000</v>
      </c>
      <c r="W282" s="193">
        <v>0</v>
      </c>
      <c r="X282" s="193">
        <v>0</v>
      </c>
      <c r="Y282" s="193">
        <v>530000</v>
      </c>
      <c r="Z282" s="193">
        <v>240000</v>
      </c>
      <c r="AA282" s="193">
        <v>220000</v>
      </c>
      <c r="AB282" s="193">
        <v>200000</v>
      </c>
      <c r="AC282" s="193">
        <v>0</v>
      </c>
      <c r="AD282" s="193">
        <v>0</v>
      </c>
      <c r="AE282" s="193">
        <v>0</v>
      </c>
      <c r="AF282" s="193">
        <v>0</v>
      </c>
      <c r="AG282" s="193">
        <v>0</v>
      </c>
      <c r="AH282" s="193">
        <v>0</v>
      </c>
      <c r="AI282" s="193">
        <v>0</v>
      </c>
      <c r="AJ282" s="193">
        <v>0</v>
      </c>
      <c r="AK282" s="193">
        <v>0</v>
      </c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</row>
    <row r="283" spans="1:55" x14ac:dyDescent="0.3">
      <c r="A283" s="193" t="s">
        <v>1122</v>
      </c>
      <c r="B283" s="193">
        <v>0</v>
      </c>
      <c r="C283" s="193">
        <v>0</v>
      </c>
      <c r="D283" s="193">
        <v>0</v>
      </c>
      <c r="E283" s="193">
        <v>0</v>
      </c>
      <c r="F283" s="193">
        <v>0</v>
      </c>
      <c r="G283" s="193">
        <v>0</v>
      </c>
      <c r="H283" s="193">
        <v>0</v>
      </c>
      <c r="I283" s="193">
        <v>0</v>
      </c>
      <c r="J283" s="193">
        <v>0</v>
      </c>
      <c r="K283" s="193">
        <v>-1290</v>
      </c>
      <c r="L283" s="193">
        <v>0</v>
      </c>
      <c r="M283" s="193">
        <v>0</v>
      </c>
      <c r="N283" s="193">
        <v>0</v>
      </c>
      <c r="O283" s="193">
        <v>0</v>
      </c>
      <c r="P283" s="193">
        <v>0</v>
      </c>
      <c r="Q283" s="193">
        <v>-35942.120000000003</v>
      </c>
      <c r="R283" s="193">
        <v>0</v>
      </c>
      <c r="S283" s="193">
        <v>0</v>
      </c>
      <c r="T283" s="193">
        <v>0</v>
      </c>
      <c r="U283" s="193">
        <v>0</v>
      </c>
      <c r="V283" s="193">
        <v>0</v>
      </c>
      <c r="W283" s="193">
        <v>0</v>
      </c>
      <c r="X283" s="193">
        <v>0</v>
      </c>
      <c r="Y283" s="193">
        <v>0</v>
      </c>
      <c r="Z283" s="193">
        <v>0</v>
      </c>
      <c r="AA283" s="193">
        <v>0</v>
      </c>
      <c r="AB283" s="193">
        <v>0</v>
      </c>
      <c r="AC283" s="193">
        <v>0</v>
      </c>
      <c r="AD283" s="193">
        <v>0</v>
      </c>
      <c r="AE283" s="193">
        <v>0</v>
      </c>
      <c r="AF283" s="193">
        <v>0</v>
      </c>
      <c r="AG283" s="193">
        <v>0</v>
      </c>
      <c r="AH283" s="193">
        <v>0</v>
      </c>
      <c r="AI283" s="193">
        <v>0</v>
      </c>
      <c r="AJ283" s="193">
        <v>0</v>
      </c>
      <c r="AK283" s="193">
        <v>0</v>
      </c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</row>
    <row r="284" spans="1:55" x14ac:dyDescent="0.3">
      <c r="A284" s="193" t="s">
        <v>1274</v>
      </c>
      <c r="B284" s="193">
        <v>0</v>
      </c>
      <c r="C284" s="193">
        <v>0</v>
      </c>
      <c r="D284" s="193">
        <v>0</v>
      </c>
      <c r="E284" s="193">
        <v>0</v>
      </c>
      <c r="F284" s="193">
        <v>0</v>
      </c>
      <c r="G284" s="193">
        <v>0</v>
      </c>
      <c r="H284" s="193">
        <v>0</v>
      </c>
      <c r="I284" s="193">
        <v>0</v>
      </c>
      <c r="J284" s="193">
        <v>0</v>
      </c>
      <c r="K284" s="193">
        <v>-1290</v>
      </c>
      <c r="L284" s="193">
        <v>0</v>
      </c>
      <c r="M284" s="193">
        <v>0</v>
      </c>
      <c r="N284" s="193">
        <v>0</v>
      </c>
      <c r="O284" s="193">
        <v>0</v>
      </c>
      <c r="P284" s="193">
        <v>0</v>
      </c>
      <c r="Q284" s="193">
        <v>-35942.120000000003</v>
      </c>
      <c r="R284" s="193">
        <v>0</v>
      </c>
      <c r="S284" s="193">
        <v>0</v>
      </c>
      <c r="T284" s="193">
        <v>0</v>
      </c>
      <c r="U284" s="193">
        <v>0</v>
      </c>
      <c r="V284" s="193">
        <v>0</v>
      </c>
      <c r="W284" s="193">
        <v>0</v>
      </c>
      <c r="X284" s="193">
        <v>0</v>
      </c>
      <c r="Y284" s="193">
        <v>0</v>
      </c>
      <c r="Z284" s="193">
        <v>0</v>
      </c>
      <c r="AA284" s="193">
        <v>0</v>
      </c>
      <c r="AB284" s="193">
        <v>0</v>
      </c>
      <c r="AC284" s="193">
        <v>0</v>
      </c>
      <c r="AD284" s="193">
        <v>0</v>
      </c>
      <c r="AE284" s="193">
        <v>0</v>
      </c>
      <c r="AF284" s="193">
        <v>0</v>
      </c>
      <c r="AG284" s="193">
        <v>0</v>
      </c>
      <c r="AH284" s="193">
        <v>0</v>
      </c>
      <c r="AI284" s="193">
        <v>0</v>
      </c>
      <c r="AJ284" s="193">
        <v>0</v>
      </c>
      <c r="AK284" s="193">
        <v>0</v>
      </c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</row>
    <row r="285" spans="1:55" x14ac:dyDescent="0.3">
      <c r="A285" s="193" t="s">
        <v>1124</v>
      </c>
      <c r="B285" s="193">
        <v>0</v>
      </c>
      <c r="C285" s="193">
        <v>0</v>
      </c>
      <c r="D285" s="193">
        <v>0</v>
      </c>
      <c r="E285" s="193">
        <v>121535</v>
      </c>
      <c r="F285" s="193">
        <v>121535</v>
      </c>
      <c r="G285" s="193">
        <v>38000</v>
      </c>
      <c r="H285" s="193">
        <v>38000</v>
      </c>
      <c r="I285" s="193">
        <v>0</v>
      </c>
      <c r="J285" s="193">
        <v>0</v>
      </c>
      <c r="K285" s="193">
        <v>0</v>
      </c>
      <c r="L285" s="193">
        <v>0</v>
      </c>
      <c r="M285" s="193">
        <v>0</v>
      </c>
      <c r="N285" s="193">
        <v>0</v>
      </c>
      <c r="O285" s="193">
        <v>0</v>
      </c>
      <c r="P285" s="193">
        <v>0</v>
      </c>
      <c r="Q285" s="193">
        <v>2000000</v>
      </c>
      <c r="R285" s="193">
        <v>0</v>
      </c>
      <c r="S285" s="193">
        <v>0</v>
      </c>
      <c r="T285" s="193">
        <v>0</v>
      </c>
      <c r="U285" s="193">
        <v>0</v>
      </c>
      <c r="V285" s="193">
        <v>0</v>
      </c>
      <c r="W285" s="193">
        <v>0</v>
      </c>
      <c r="X285" s="193">
        <v>0</v>
      </c>
      <c r="Y285" s="193">
        <v>0</v>
      </c>
      <c r="Z285" s="193">
        <v>0</v>
      </c>
      <c r="AA285" s="193">
        <v>0</v>
      </c>
      <c r="AB285" s="193">
        <v>0</v>
      </c>
      <c r="AC285" s="193">
        <v>0</v>
      </c>
      <c r="AD285" s="193">
        <v>0</v>
      </c>
      <c r="AE285" s="193">
        <v>0</v>
      </c>
      <c r="AF285" s="193">
        <v>0</v>
      </c>
      <c r="AG285" s="193">
        <v>0</v>
      </c>
      <c r="AH285" s="193">
        <v>0</v>
      </c>
      <c r="AI285" s="193">
        <v>0</v>
      </c>
      <c r="AJ285" s="193">
        <v>0</v>
      </c>
      <c r="AK285" s="193">
        <v>0</v>
      </c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</row>
    <row r="286" spans="1:55" x14ac:dyDescent="0.3">
      <c r="A286" s="193" t="s">
        <v>1127</v>
      </c>
      <c r="B286" s="193">
        <v>0</v>
      </c>
      <c r="C286" s="193">
        <v>0</v>
      </c>
      <c r="D286" s="193">
        <v>0</v>
      </c>
      <c r="E286" s="193">
        <v>121535</v>
      </c>
      <c r="F286" s="193">
        <v>121535</v>
      </c>
      <c r="G286" s="193">
        <v>38000</v>
      </c>
      <c r="H286" s="193">
        <v>38000</v>
      </c>
      <c r="I286" s="193">
        <v>0</v>
      </c>
      <c r="J286" s="193">
        <v>0</v>
      </c>
      <c r="K286" s="193">
        <v>0</v>
      </c>
      <c r="L286" s="193">
        <v>0</v>
      </c>
      <c r="M286" s="193">
        <v>0</v>
      </c>
      <c r="N286" s="193">
        <v>0</v>
      </c>
      <c r="O286" s="193">
        <v>0</v>
      </c>
      <c r="P286" s="193">
        <v>0</v>
      </c>
      <c r="Q286" s="193">
        <v>2000000</v>
      </c>
      <c r="R286" s="193">
        <v>0</v>
      </c>
      <c r="S286" s="193">
        <v>0</v>
      </c>
      <c r="T286" s="193">
        <v>0</v>
      </c>
      <c r="U286" s="193">
        <v>0</v>
      </c>
      <c r="V286" s="193">
        <v>0</v>
      </c>
      <c r="W286" s="193">
        <v>0</v>
      </c>
      <c r="X286" s="193">
        <v>0</v>
      </c>
      <c r="Y286" s="193">
        <v>0</v>
      </c>
      <c r="Z286" s="193">
        <v>0</v>
      </c>
      <c r="AA286" s="193">
        <v>0</v>
      </c>
      <c r="AB286" s="193">
        <v>0</v>
      </c>
      <c r="AC286" s="193">
        <v>0</v>
      </c>
      <c r="AD286" s="193">
        <v>0</v>
      </c>
      <c r="AE286" s="193">
        <v>0</v>
      </c>
      <c r="AF286" s="193">
        <v>0</v>
      </c>
      <c r="AG286" s="193">
        <v>0</v>
      </c>
      <c r="AH286" s="193">
        <v>0</v>
      </c>
      <c r="AI286" s="193">
        <v>0</v>
      </c>
      <c r="AJ286" s="193">
        <v>0</v>
      </c>
      <c r="AK286" s="193">
        <v>0</v>
      </c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</row>
    <row r="287" spans="1:55" x14ac:dyDescent="0.3">
      <c r="A287" s="193" t="s">
        <v>1128</v>
      </c>
      <c r="B287" s="193">
        <v>0</v>
      </c>
      <c r="C287" s="193">
        <v>0</v>
      </c>
      <c r="D287" s="193">
        <v>0</v>
      </c>
      <c r="E287" s="193">
        <v>121535</v>
      </c>
      <c r="F287" s="193">
        <v>121535</v>
      </c>
      <c r="G287" s="193">
        <v>38000</v>
      </c>
      <c r="H287" s="193">
        <v>38000</v>
      </c>
      <c r="I287" s="193">
        <v>0</v>
      </c>
      <c r="J287" s="193">
        <v>0</v>
      </c>
      <c r="K287" s="193">
        <v>0</v>
      </c>
      <c r="L287" s="193">
        <v>0</v>
      </c>
      <c r="M287" s="193">
        <v>0</v>
      </c>
      <c r="N287" s="193">
        <v>0</v>
      </c>
      <c r="O287" s="193">
        <v>0</v>
      </c>
      <c r="P287" s="193">
        <v>0</v>
      </c>
      <c r="Q287" s="193">
        <v>2000000</v>
      </c>
      <c r="R287" s="193">
        <v>0</v>
      </c>
      <c r="S287" s="193">
        <v>0</v>
      </c>
      <c r="T287" s="193">
        <v>0</v>
      </c>
      <c r="U287" s="193">
        <v>0</v>
      </c>
      <c r="V287" s="193">
        <v>0</v>
      </c>
      <c r="W287" s="193">
        <v>0</v>
      </c>
      <c r="X287" s="193">
        <v>0</v>
      </c>
      <c r="Y287" s="193">
        <v>0</v>
      </c>
      <c r="Z287" s="193">
        <v>0</v>
      </c>
      <c r="AA287" s="193">
        <v>0</v>
      </c>
      <c r="AB287" s="193">
        <v>0</v>
      </c>
      <c r="AC287" s="193">
        <v>0</v>
      </c>
      <c r="AD287" s="193">
        <v>0</v>
      </c>
      <c r="AE287" s="193">
        <v>0</v>
      </c>
      <c r="AF287" s="193">
        <v>0</v>
      </c>
      <c r="AG287" s="193">
        <v>0</v>
      </c>
      <c r="AH287" s="193">
        <v>0</v>
      </c>
      <c r="AI287" s="193">
        <v>0</v>
      </c>
      <c r="AJ287" s="193">
        <v>0</v>
      </c>
      <c r="AK287" s="193">
        <v>0</v>
      </c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</row>
    <row r="288" spans="1:55" x14ac:dyDescent="0.3">
      <c r="A288" s="193" t="s">
        <v>1131</v>
      </c>
      <c r="B288" s="193">
        <v>-39000</v>
      </c>
      <c r="C288" s="193">
        <v>-27000</v>
      </c>
      <c r="D288" s="193">
        <v>-13500</v>
      </c>
      <c r="E288" s="193">
        <v>-58150</v>
      </c>
      <c r="F288" s="193">
        <v>-44650</v>
      </c>
      <c r="G288" s="193">
        <v>-24000</v>
      </c>
      <c r="H288" s="193">
        <v>-12000</v>
      </c>
      <c r="I288" s="193">
        <v>-44000</v>
      </c>
      <c r="J288" s="193">
        <v>-32000</v>
      </c>
      <c r="K288" s="193">
        <v>-21000</v>
      </c>
      <c r="L288" s="193">
        <v>-10500</v>
      </c>
      <c r="M288" s="193">
        <v>-645893.32999999996</v>
      </c>
      <c r="N288" s="193">
        <v>-335393</v>
      </c>
      <c r="O288" s="193">
        <v>-25104</v>
      </c>
      <c r="P288" s="193">
        <v>-12552</v>
      </c>
      <c r="Q288" s="193">
        <v>-343274</v>
      </c>
      <c r="R288" s="193">
        <v>-307472</v>
      </c>
      <c r="S288" s="193">
        <v>-104670</v>
      </c>
      <c r="T288" s="193">
        <v>-1868</v>
      </c>
      <c r="U288" s="193">
        <v>0</v>
      </c>
      <c r="V288" s="193">
        <v>0</v>
      </c>
      <c r="W288" s="193">
        <v>0</v>
      </c>
      <c r="X288" s="193">
        <v>0</v>
      </c>
      <c r="Y288" s="193">
        <v>0</v>
      </c>
      <c r="Z288" s="193">
        <v>0</v>
      </c>
      <c r="AA288" s="193">
        <v>0</v>
      </c>
      <c r="AB288" s="193">
        <v>0</v>
      </c>
      <c r="AC288" s="193">
        <v>0</v>
      </c>
      <c r="AD288" s="193">
        <v>0</v>
      </c>
      <c r="AE288" s="193">
        <v>0</v>
      </c>
      <c r="AF288" s="193">
        <v>0</v>
      </c>
      <c r="AG288" s="193">
        <v>0</v>
      </c>
      <c r="AH288" s="193">
        <v>0</v>
      </c>
      <c r="AI288" s="193">
        <v>0</v>
      </c>
      <c r="AJ288" s="193">
        <v>0</v>
      </c>
      <c r="AK288" s="193">
        <v>0</v>
      </c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</row>
    <row r="289" spans="1:55" x14ac:dyDescent="0.3">
      <c r="A289" s="193" t="s">
        <v>1134</v>
      </c>
      <c r="B289" s="193">
        <v>-39000</v>
      </c>
      <c r="C289" s="193">
        <v>-27000</v>
      </c>
      <c r="D289" s="193">
        <v>-13500</v>
      </c>
      <c r="E289" s="193">
        <v>-58150</v>
      </c>
      <c r="F289" s="193">
        <v>-44650</v>
      </c>
      <c r="G289" s="193">
        <v>-24000</v>
      </c>
      <c r="H289" s="193">
        <v>-12000</v>
      </c>
      <c r="I289" s="193">
        <v>-44000</v>
      </c>
      <c r="J289" s="193">
        <v>-32000</v>
      </c>
      <c r="K289" s="193">
        <v>-21000</v>
      </c>
      <c r="L289" s="193">
        <v>-10500</v>
      </c>
      <c r="M289" s="193">
        <v>-645893.32999999996</v>
      </c>
      <c r="N289" s="193">
        <v>-335393</v>
      </c>
      <c r="O289" s="193">
        <v>-25104</v>
      </c>
      <c r="P289" s="193">
        <v>-12552</v>
      </c>
      <c r="Q289" s="193">
        <v>-343274</v>
      </c>
      <c r="R289" s="193">
        <v>-307472</v>
      </c>
      <c r="S289" s="193">
        <v>-104670</v>
      </c>
      <c r="T289" s="193">
        <v>-1868</v>
      </c>
      <c r="U289" s="193">
        <v>0</v>
      </c>
      <c r="V289" s="193">
        <v>0</v>
      </c>
      <c r="W289" s="193">
        <v>0</v>
      </c>
      <c r="X289" s="193">
        <v>0</v>
      </c>
      <c r="Y289" s="193">
        <v>0</v>
      </c>
      <c r="Z289" s="193">
        <v>0</v>
      </c>
      <c r="AA289" s="193">
        <v>0</v>
      </c>
      <c r="AB289" s="193">
        <v>0</v>
      </c>
      <c r="AC289" s="193">
        <v>0</v>
      </c>
      <c r="AD289" s="193">
        <v>0</v>
      </c>
      <c r="AE289" s="193">
        <v>0</v>
      </c>
      <c r="AF289" s="193">
        <v>0</v>
      </c>
      <c r="AG289" s="193">
        <v>0</v>
      </c>
      <c r="AH289" s="193">
        <v>0</v>
      </c>
      <c r="AI289" s="193">
        <v>0</v>
      </c>
      <c r="AJ289" s="193">
        <v>0</v>
      </c>
      <c r="AK289" s="193">
        <v>0</v>
      </c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</row>
    <row r="290" spans="1:55" x14ac:dyDescent="0.3">
      <c r="A290" s="193" t="s">
        <v>1135</v>
      </c>
      <c r="B290" s="193">
        <v>-39000</v>
      </c>
      <c r="C290" s="193">
        <v>-27000</v>
      </c>
      <c r="D290" s="193">
        <v>-13500</v>
      </c>
      <c r="E290" s="193">
        <v>-58150</v>
      </c>
      <c r="F290" s="193">
        <v>-44650</v>
      </c>
      <c r="G290" s="193">
        <v>-24000</v>
      </c>
      <c r="H290" s="193">
        <v>-12000</v>
      </c>
      <c r="I290" s="193">
        <v>-44000</v>
      </c>
      <c r="J290" s="193">
        <v>-32000</v>
      </c>
      <c r="K290" s="193">
        <v>-21000</v>
      </c>
      <c r="L290" s="193">
        <v>-10500</v>
      </c>
      <c r="M290" s="193">
        <v>-645893.32999999996</v>
      </c>
      <c r="N290" s="193">
        <v>-335393</v>
      </c>
      <c r="O290" s="193">
        <v>-25104</v>
      </c>
      <c r="P290" s="193">
        <v>-12552</v>
      </c>
      <c r="Q290" s="193">
        <v>-343274</v>
      </c>
      <c r="R290" s="193">
        <v>-307472</v>
      </c>
      <c r="S290" s="193">
        <v>-104670</v>
      </c>
      <c r="T290" s="193">
        <v>-1868</v>
      </c>
      <c r="U290" s="193">
        <v>0</v>
      </c>
      <c r="V290" s="193">
        <v>0</v>
      </c>
      <c r="W290" s="193">
        <v>0</v>
      </c>
      <c r="X290" s="193">
        <v>0</v>
      </c>
      <c r="Y290" s="193">
        <v>0</v>
      </c>
      <c r="Z290" s="193">
        <v>0</v>
      </c>
      <c r="AA290" s="193">
        <v>0</v>
      </c>
      <c r="AB290" s="193">
        <v>0</v>
      </c>
      <c r="AC290" s="193">
        <v>0</v>
      </c>
      <c r="AD290" s="193">
        <v>0</v>
      </c>
      <c r="AE290" s="193">
        <v>0</v>
      </c>
      <c r="AF290" s="193">
        <v>0</v>
      </c>
      <c r="AG290" s="193">
        <v>0</v>
      </c>
      <c r="AH290" s="193">
        <v>0</v>
      </c>
      <c r="AI290" s="193">
        <v>0</v>
      </c>
      <c r="AJ290" s="193">
        <v>0</v>
      </c>
      <c r="AK290" s="193">
        <v>0</v>
      </c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</row>
    <row r="291" spans="1:55" x14ac:dyDescent="0.3">
      <c r="A291" s="193" t="s">
        <v>1137</v>
      </c>
      <c r="B291" s="193">
        <v>-76415.789999999994</v>
      </c>
      <c r="C291" s="193">
        <v>-48293</v>
      </c>
      <c r="D291" s="193">
        <v>-22495.34</v>
      </c>
      <c r="E291" s="193">
        <v>0</v>
      </c>
      <c r="F291" s="193">
        <v>0</v>
      </c>
      <c r="G291" s="193">
        <v>0</v>
      </c>
      <c r="H291" s="193">
        <v>0</v>
      </c>
      <c r="I291" s="193">
        <v>0</v>
      </c>
      <c r="J291" s="193">
        <v>0</v>
      </c>
      <c r="K291" s="193">
        <v>0</v>
      </c>
      <c r="L291" s="193">
        <v>0</v>
      </c>
      <c r="M291" s="193">
        <v>0</v>
      </c>
      <c r="N291" s="193">
        <v>0</v>
      </c>
      <c r="O291" s="193">
        <v>0</v>
      </c>
      <c r="P291" s="193">
        <v>0</v>
      </c>
      <c r="Q291" s="193">
        <v>0</v>
      </c>
      <c r="R291" s="193">
        <v>0</v>
      </c>
      <c r="S291" s="193">
        <v>0</v>
      </c>
      <c r="T291" s="193">
        <v>0</v>
      </c>
      <c r="U291" s="193">
        <v>0</v>
      </c>
      <c r="V291" s="193">
        <v>0</v>
      </c>
      <c r="W291" s="193">
        <v>0</v>
      </c>
      <c r="X291" s="193">
        <v>0</v>
      </c>
      <c r="Y291" s="193">
        <v>0</v>
      </c>
      <c r="Z291" s="193">
        <v>0</v>
      </c>
      <c r="AA291" s="193">
        <v>0</v>
      </c>
      <c r="AB291" s="193">
        <v>0</v>
      </c>
      <c r="AC291" s="193">
        <v>0</v>
      </c>
      <c r="AD291" s="193">
        <v>0</v>
      </c>
      <c r="AE291" s="193">
        <v>0</v>
      </c>
      <c r="AF291" s="193">
        <v>0</v>
      </c>
      <c r="AG291" s="193">
        <v>0</v>
      </c>
      <c r="AH291" s="193">
        <v>0</v>
      </c>
      <c r="AI291" s="193">
        <v>0</v>
      </c>
      <c r="AJ291" s="193">
        <v>0</v>
      </c>
      <c r="AK291" s="193">
        <v>-411.25</v>
      </c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</row>
    <row r="292" spans="1:55" x14ac:dyDescent="0.3">
      <c r="A292" s="193" t="s">
        <v>1140</v>
      </c>
      <c r="B292" s="193">
        <v>365966.35</v>
      </c>
      <c r="C292" s="193">
        <v>365966</v>
      </c>
      <c r="D292" s="193">
        <v>365966.35</v>
      </c>
      <c r="E292" s="193">
        <v>500000</v>
      </c>
      <c r="F292" s="193">
        <v>500000</v>
      </c>
      <c r="G292" s="193">
        <v>0</v>
      </c>
      <c r="H292" s="193">
        <v>6234.79</v>
      </c>
      <c r="I292" s="193">
        <v>9692533.6400000006</v>
      </c>
      <c r="J292" s="193">
        <v>9507712</v>
      </c>
      <c r="K292" s="193">
        <v>9507712</v>
      </c>
      <c r="L292" s="193">
        <v>65328</v>
      </c>
      <c r="M292" s="193">
        <v>2202395.9300000002</v>
      </c>
      <c r="N292" s="193">
        <v>2202396</v>
      </c>
      <c r="O292" s="193">
        <v>0</v>
      </c>
      <c r="P292" s="193">
        <v>0</v>
      </c>
      <c r="Q292" s="193">
        <v>440354.74</v>
      </c>
      <c r="R292" s="193">
        <v>77</v>
      </c>
      <c r="S292" s="193">
        <v>77</v>
      </c>
      <c r="T292" s="193">
        <v>77</v>
      </c>
      <c r="U292" s="193">
        <v>1.4</v>
      </c>
      <c r="V292" s="193">
        <v>1</v>
      </c>
      <c r="W292" s="193">
        <v>1</v>
      </c>
      <c r="X292" s="193">
        <v>1</v>
      </c>
      <c r="Y292" s="193">
        <v>2811.91</v>
      </c>
      <c r="Z292" s="193">
        <v>410</v>
      </c>
      <c r="AA292" s="193">
        <v>410</v>
      </c>
      <c r="AB292" s="193">
        <v>0</v>
      </c>
      <c r="AC292" s="193">
        <v>0</v>
      </c>
      <c r="AD292" s="193">
        <v>0</v>
      </c>
      <c r="AE292" s="193">
        <v>0</v>
      </c>
      <c r="AF292" s="193">
        <v>0</v>
      </c>
      <c r="AG292" s="193">
        <v>1056125.3799999999</v>
      </c>
      <c r="AH292" s="193">
        <v>1056125.3799999999</v>
      </c>
      <c r="AI292" s="193">
        <v>174000</v>
      </c>
      <c r="AJ292" s="193">
        <v>174000</v>
      </c>
      <c r="AK292" s="193">
        <v>0</v>
      </c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</row>
    <row r="293" spans="1:55" x14ac:dyDescent="0.3">
      <c r="A293" s="193" t="s">
        <v>1141</v>
      </c>
      <c r="B293" s="193">
        <v>-137777.48000000001</v>
      </c>
      <c r="C293" s="193">
        <v>-137777</v>
      </c>
      <c r="D293" s="193">
        <v>0</v>
      </c>
      <c r="E293" s="193">
        <v>-957377.86</v>
      </c>
      <c r="F293" s="193">
        <v>-573549.16</v>
      </c>
      <c r="G293" s="193">
        <v>-571859</v>
      </c>
      <c r="H293" s="193">
        <v>-63917.96</v>
      </c>
      <c r="I293" s="193">
        <v>-916802.31</v>
      </c>
      <c r="J293" s="193">
        <v>-573635</v>
      </c>
      <c r="K293" s="193">
        <v>-519866</v>
      </c>
      <c r="L293" s="193">
        <v>-64648</v>
      </c>
      <c r="M293" s="193">
        <v>-531462.80000000005</v>
      </c>
      <c r="N293" s="193">
        <v>-261456</v>
      </c>
      <c r="O293" s="193">
        <v>-256900</v>
      </c>
      <c r="P293" s="193">
        <v>-24387</v>
      </c>
      <c r="Q293" s="193">
        <v>-686377.93</v>
      </c>
      <c r="R293" s="193">
        <v>-445751</v>
      </c>
      <c r="S293" s="193">
        <v>-445751</v>
      </c>
      <c r="T293" s="193">
        <v>0</v>
      </c>
      <c r="U293" s="193">
        <v>-514824.01</v>
      </c>
      <c r="V293" s="193">
        <v>-171608</v>
      </c>
      <c r="W293" s="193">
        <v>-171608</v>
      </c>
      <c r="X293" s="193">
        <v>0</v>
      </c>
      <c r="Y293" s="193">
        <v>-964764.52</v>
      </c>
      <c r="Z293" s="193">
        <v>-446157</v>
      </c>
      <c r="AA293" s="193">
        <v>-446157</v>
      </c>
      <c r="AB293" s="193">
        <v>0</v>
      </c>
      <c r="AC293" s="193">
        <v>-1013935.59</v>
      </c>
      <c r="AD293" s="193">
        <v>-1013936</v>
      </c>
      <c r="AE293" s="193">
        <v>-420001</v>
      </c>
      <c r="AF293" s="193">
        <v>0</v>
      </c>
      <c r="AG293" s="193">
        <v>-439868</v>
      </c>
      <c r="AH293" s="193">
        <v>-439868</v>
      </c>
      <c r="AI293" s="193">
        <v>-80000</v>
      </c>
      <c r="AJ293" s="193">
        <v>-80000</v>
      </c>
      <c r="AK293" s="193">
        <v>-400000</v>
      </c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</row>
    <row r="294" spans="1:55" x14ac:dyDescent="0.3">
      <c r="A294" s="193" t="s">
        <v>1143</v>
      </c>
      <c r="B294" s="193">
        <v>0</v>
      </c>
      <c r="C294" s="193">
        <v>0</v>
      </c>
      <c r="D294" s="193">
        <v>0</v>
      </c>
      <c r="E294" s="193">
        <v>-188283.01</v>
      </c>
      <c r="F294" s="193">
        <v>-188283.01</v>
      </c>
      <c r="G294" s="193">
        <v>-158903</v>
      </c>
      <c r="H294" s="193">
        <v>-20000</v>
      </c>
      <c r="I294" s="193">
        <v>-259468.55</v>
      </c>
      <c r="J294" s="193">
        <v>-194141</v>
      </c>
      <c r="K294" s="193">
        <v>-194141</v>
      </c>
      <c r="L294" s="193">
        <v>-162639</v>
      </c>
      <c r="M294" s="193">
        <v>-131901.28</v>
      </c>
      <c r="N294" s="193">
        <v>-203352</v>
      </c>
      <c r="O294" s="193">
        <v>0</v>
      </c>
      <c r="P294" s="193">
        <v>0</v>
      </c>
      <c r="Q294" s="193">
        <v>0</v>
      </c>
      <c r="R294" s="193">
        <v>427520</v>
      </c>
      <c r="S294" s="193">
        <v>0</v>
      </c>
      <c r="T294" s="193">
        <v>0</v>
      </c>
      <c r="U294" s="193">
        <v>0</v>
      </c>
      <c r="V294" s="193">
        <v>0</v>
      </c>
      <c r="W294" s="193">
        <v>0</v>
      </c>
      <c r="X294" s="193">
        <v>0</v>
      </c>
      <c r="Y294" s="193">
        <v>0</v>
      </c>
      <c r="Z294" s="193">
        <v>0</v>
      </c>
      <c r="AA294" s="193">
        <v>0</v>
      </c>
      <c r="AB294" s="193">
        <v>0</v>
      </c>
      <c r="AC294" s="193">
        <v>0</v>
      </c>
      <c r="AD294" s="193">
        <v>0</v>
      </c>
      <c r="AE294" s="193">
        <v>0</v>
      </c>
      <c r="AF294" s="193">
        <v>0</v>
      </c>
      <c r="AG294" s="193">
        <v>0</v>
      </c>
      <c r="AH294" s="193">
        <v>0</v>
      </c>
      <c r="AI294" s="193">
        <v>0</v>
      </c>
      <c r="AJ294" s="193">
        <v>0</v>
      </c>
      <c r="AK294" s="193">
        <v>0</v>
      </c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</row>
    <row r="295" spans="1:55" x14ac:dyDescent="0.3">
      <c r="A295" s="193" t="s">
        <v>1144</v>
      </c>
      <c r="B295" s="193">
        <v>-217226.92</v>
      </c>
      <c r="C295" s="193">
        <v>202896</v>
      </c>
      <c r="D295" s="193">
        <v>439971.01</v>
      </c>
      <c r="E295" s="193">
        <v>-1536036.76</v>
      </c>
      <c r="F295" s="193">
        <v>-938708.07</v>
      </c>
      <c r="G295" s="193">
        <v>-565952</v>
      </c>
      <c r="H295" s="193">
        <v>35846.82</v>
      </c>
      <c r="I295" s="193">
        <v>9971212.7799999993</v>
      </c>
      <c r="J295" s="193">
        <v>8737936</v>
      </c>
      <c r="K295" s="193">
        <v>8658799</v>
      </c>
      <c r="L295" s="193">
        <v>-127828</v>
      </c>
      <c r="M295" s="193">
        <v>345138.52</v>
      </c>
      <c r="N295" s="193">
        <v>854195</v>
      </c>
      <c r="O295" s="193">
        <v>-405004</v>
      </c>
      <c r="P295" s="193">
        <v>-81939</v>
      </c>
      <c r="Q295" s="193">
        <v>2212760.7000000002</v>
      </c>
      <c r="R295" s="193">
        <v>674374</v>
      </c>
      <c r="S295" s="193">
        <v>129656</v>
      </c>
      <c r="T295" s="193">
        <v>198209</v>
      </c>
      <c r="U295" s="193">
        <v>-804822.61</v>
      </c>
      <c r="V295" s="193">
        <v>-371607</v>
      </c>
      <c r="W295" s="193">
        <v>-171607</v>
      </c>
      <c r="X295" s="193">
        <v>1</v>
      </c>
      <c r="Y295" s="193">
        <v>-431952.6</v>
      </c>
      <c r="Z295" s="193">
        <v>-205747</v>
      </c>
      <c r="AA295" s="193">
        <v>-225747</v>
      </c>
      <c r="AB295" s="193">
        <v>200000</v>
      </c>
      <c r="AC295" s="193">
        <v>-1013935.59</v>
      </c>
      <c r="AD295" s="193">
        <v>-1013936</v>
      </c>
      <c r="AE295" s="193">
        <v>-420001</v>
      </c>
      <c r="AF295" s="193">
        <v>0</v>
      </c>
      <c r="AG295" s="193">
        <v>616257.38</v>
      </c>
      <c r="AH295" s="193">
        <v>616257.38</v>
      </c>
      <c r="AI295" s="193">
        <v>94000</v>
      </c>
      <c r="AJ295" s="193">
        <v>94000</v>
      </c>
      <c r="AK295" s="193">
        <v>-400411.25</v>
      </c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</row>
    <row r="296" spans="1:55" x14ac:dyDescent="0.3">
      <c r="A296" s="193" t="s">
        <v>1145</v>
      </c>
      <c r="B296" s="193">
        <v>68150.73</v>
      </c>
      <c r="C296" s="193">
        <v>56969</v>
      </c>
      <c r="D296" s="193">
        <v>201223.83</v>
      </c>
      <c r="E296" s="193">
        <v>-813980.61</v>
      </c>
      <c r="F296" s="193">
        <v>-277268.14</v>
      </c>
      <c r="G296" s="193">
        <v>-377856</v>
      </c>
      <c r="H296" s="193">
        <v>-302922.93</v>
      </c>
      <c r="I296" s="193">
        <v>756491.58</v>
      </c>
      <c r="J296" s="193">
        <v>2280556</v>
      </c>
      <c r="K296" s="193">
        <v>1876754</v>
      </c>
      <c r="L296" s="193">
        <v>-29995</v>
      </c>
      <c r="M296" s="193">
        <v>-39857.64</v>
      </c>
      <c r="N296" s="193">
        <v>783972</v>
      </c>
      <c r="O296" s="193">
        <v>-344353</v>
      </c>
      <c r="P296" s="193">
        <v>-173279</v>
      </c>
      <c r="Q296" s="193">
        <v>-515226.16</v>
      </c>
      <c r="R296" s="193">
        <v>397942</v>
      </c>
      <c r="S296" s="193">
        <v>272363</v>
      </c>
      <c r="T296" s="193">
        <v>106496</v>
      </c>
      <c r="U296" s="193">
        <v>-75183.02</v>
      </c>
      <c r="V296" s="193">
        <v>245456</v>
      </c>
      <c r="W296" s="193">
        <v>207896</v>
      </c>
      <c r="X296" s="193">
        <v>80391</v>
      </c>
      <c r="Y296" s="193">
        <v>-316427.84999999998</v>
      </c>
      <c r="Z296" s="193">
        <v>-305988</v>
      </c>
      <c r="AA296" s="193">
        <v>-291345</v>
      </c>
      <c r="AB296" s="193">
        <v>-352208</v>
      </c>
      <c r="AC296" s="193">
        <v>-750690.38</v>
      </c>
      <c r="AD296" s="193">
        <v>-928006</v>
      </c>
      <c r="AE296" s="193">
        <v>-601194</v>
      </c>
      <c r="AF296" s="193">
        <v>-82502</v>
      </c>
      <c r="AG296" s="193">
        <v>872728.75</v>
      </c>
      <c r="AH296" s="193">
        <v>589684.99</v>
      </c>
      <c r="AI296" s="193">
        <v>-90205</v>
      </c>
      <c r="AJ296" s="193">
        <v>27216</v>
      </c>
      <c r="AK296" s="193">
        <v>-117160.2</v>
      </c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</row>
    <row r="297" spans="1:55" x14ac:dyDescent="0.3">
      <c r="A297" s="193" t="s">
        <v>1147</v>
      </c>
      <c r="B297" s="193">
        <v>0</v>
      </c>
      <c r="C297" s="193">
        <v>0</v>
      </c>
      <c r="D297" s="193">
        <v>0</v>
      </c>
      <c r="E297" s="193">
        <v>-7135.73</v>
      </c>
      <c r="F297" s="193">
        <v>21931.1</v>
      </c>
      <c r="G297" s="193">
        <v>7911</v>
      </c>
      <c r="H297" s="193">
        <v>12397.5</v>
      </c>
      <c r="I297" s="193">
        <v>-7857.43</v>
      </c>
      <c r="J297" s="193">
        <v>-4130</v>
      </c>
      <c r="K297" s="193">
        <v>-2283</v>
      </c>
      <c r="L297" s="193">
        <v>144</v>
      </c>
      <c r="M297" s="193">
        <v>-1629.29</v>
      </c>
      <c r="N297" s="193">
        <v>-1290</v>
      </c>
      <c r="O297" s="193">
        <v>-629</v>
      </c>
      <c r="P297" s="193">
        <v>-328</v>
      </c>
      <c r="Q297" s="193">
        <v>4600.13</v>
      </c>
      <c r="R297" s="193">
        <v>3821</v>
      </c>
      <c r="S297" s="193">
        <v>2197</v>
      </c>
      <c r="T297" s="193">
        <v>420</v>
      </c>
      <c r="U297" s="193">
        <v>295.04000000000002</v>
      </c>
      <c r="V297" s="193">
        <v>295</v>
      </c>
      <c r="W297" s="193">
        <v>-466</v>
      </c>
      <c r="X297" s="193">
        <v>124</v>
      </c>
      <c r="Y297" s="193">
        <v>13.34</v>
      </c>
      <c r="Z297" s="193">
        <v>38</v>
      </c>
      <c r="AA297" s="193">
        <v>8</v>
      </c>
      <c r="AB297" s="193">
        <v>-1</v>
      </c>
      <c r="AC297" s="193">
        <v>331.11</v>
      </c>
      <c r="AD297" s="193">
        <v>376</v>
      </c>
      <c r="AE297" s="193">
        <v>303</v>
      </c>
      <c r="AF297" s="193">
        <v>270</v>
      </c>
      <c r="AG297" s="193">
        <v>-165.23</v>
      </c>
      <c r="AH297" s="193">
        <v>90.76</v>
      </c>
      <c r="AI297" s="193">
        <v>76</v>
      </c>
      <c r="AJ297" s="193">
        <v>139</v>
      </c>
      <c r="AK297" s="193">
        <v>815.83</v>
      </c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</row>
    <row r="298" spans="1:55" x14ac:dyDescent="0.3">
      <c r="A298" s="193" t="s">
        <v>1148</v>
      </c>
      <c r="B298" s="193">
        <v>684839.43</v>
      </c>
      <c r="C298" s="193">
        <v>684839</v>
      </c>
      <c r="D298" s="193">
        <v>684839.43</v>
      </c>
      <c r="E298" s="193">
        <v>1505955.76</v>
      </c>
      <c r="F298" s="193">
        <v>1505955.76</v>
      </c>
      <c r="G298" s="193">
        <v>1505956</v>
      </c>
      <c r="H298" s="193">
        <v>1505955.76</v>
      </c>
      <c r="I298" s="193">
        <v>757321.62</v>
      </c>
      <c r="J298" s="193">
        <v>757322</v>
      </c>
      <c r="K298" s="193">
        <v>757322</v>
      </c>
      <c r="L298" s="193">
        <v>757322</v>
      </c>
      <c r="M298" s="193">
        <v>798808.55</v>
      </c>
      <c r="N298" s="193">
        <v>798809</v>
      </c>
      <c r="O298" s="193">
        <v>798809</v>
      </c>
      <c r="P298" s="193">
        <v>798809</v>
      </c>
      <c r="Q298" s="193">
        <v>1309434.58</v>
      </c>
      <c r="R298" s="193">
        <v>112154</v>
      </c>
      <c r="S298" s="193">
        <v>112154</v>
      </c>
      <c r="T298" s="193">
        <v>112154</v>
      </c>
      <c r="U298" s="193">
        <v>187042.31</v>
      </c>
      <c r="V298" s="193">
        <v>187042</v>
      </c>
      <c r="W298" s="193">
        <v>187042</v>
      </c>
      <c r="X298" s="193">
        <v>187042</v>
      </c>
      <c r="Y298" s="193">
        <v>503456.83</v>
      </c>
      <c r="Z298" s="193">
        <v>503457</v>
      </c>
      <c r="AA298" s="193">
        <v>503457</v>
      </c>
      <c r="AB298" s="193">
        <v>503457</v>
      </c>
      <c r="AC298" s="193">
        <v>1253816.1000000001</v>
      </c>
      <c r="AD298" s="193">
        <v>1253816</v>
      </c>
      <c r="AE298" s="193">
        <v>1253816</v>
      </c>
      <c r="AF298" s="193">
        <v>1253816</v>
      </c>
      <c r="AG298" s="193">
        <v>381252.57</v>
      </c>
      <c r="AH298" s="193">
        <v>381252.57</v>
      </c>
      <c r="AI298" s="193">
        <v>381253</v>
      </c>
      <c r="AJ298" s="193">
        <v>381253</v>
      </c>
      <c r="AK298" s="193">
        <v>497596.94</v>
      </c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</row>
    <row r="299" spans="1:55" x14ac:dyDescent="0.3">
      <c r="A299" s="193" t="s">
        <v>1149</v>
      </c>
      <c r="B299" s="193">
        <v>752990.16</v>
      </c>
      <c r="C299" s="193">
        <v>741808</v>
      </c>
      <c r="D299" s="193">
        <v>886063.27</v>
      </c>
      <c r="E299" s="193">
        <v>684839.43</v>
      </c>
      <c r="F299" s="193">
        <v>1250618.72</v>
      </c>
      <c r="G299" s="193">
        <v>1136011</v>
      </c>
      <c r="H299" s="193">
        <v>1215430.33</v>
      </c>
      <c r="I299" s="193">
        <v>1505955.76</v>
      </c>
      <c r="J299" s="193">
        <v>3033748</v>
      </c>
      <c r="K299" s="193">
        <v>2631793</v>
      </c>
      <c r="L299" s="193">
        <v>727471</v>
      </c>
      <c r="M299" s="193">
        <v>757321.62</v>
      </c>
      <c r="N299" s="193">
        <v>1581491</v>
      </c>
      <c r="O299" s="193">
        <v>453827</v>
      </c>
      <c r="P299" s="193">
        <v>625202</v>
      </c>
      <c r="Q299" s="193">
        <v>798808.55</v>
      </c>
      <c r="R299" s="193">
        <v>513917</v>
      </c>
      <c r="S299" s="193">
        <v>386714</v>
      </c>
      <c r="T299" s="193">
        <v>219070</v>
      </c>
      <c r="U299" s="193">
        <v>112154.33</v>
      </c>
      <c r="V299" s="193">
        <v>432793</v>
      </c>
      <c r="W299" s="193">
        <v>394472</v>
      </c>
      <c r="X299" s="193">
        <v>267557</v>
      </c>
      <c r="Y299" s="193">
        <v>187042.31</v>
      </c>
      <c r="Z299" s="193">
        <v>197507</v>
      </c>
      <c r="AA299" s="193">
        <v>212120</v>
      </c>
      <c r="AB299" s="193">
        <v>151248</v>
      </c>
      <c r="AC299" s="193">
        <v>503456.83</v>
      </c>
      <c r="AD299" s="193">
        <v>326186</v>
      </c>
      <c r="AE299" s="193">
        <v>652925</v>
      </c>
      <c r="AF299" s="193">
        <v>1171584</v>
      </c>
      <c r="AG299" s="193">
        <v>1253816.1000000001</v>
      </c>
      <c r="AH299" s="193">
        <v>971028.32</v>
      </c>
      <c r="AI299" s="193">
        <v>291124</v>
      </c>
      <c r="AJ299" s="193">
        <v>408608</v>
      </c>
      <c r="AK299" s="193">
        <v>381252.57</v>
      </c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</row>
    <row r="300" spans="1:55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</row>
    <row r="301" spans="1:55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</row>
    <row r="302" spans="1:55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55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195" t="s">
        <v>46</v>
      </c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44"/>
      <c r="P349" s="7"/>
      <c r="Q349" s="3"/>
    </row>
    <row r="350" spans="1:53" x14ac:dyDescent="0.3">
      <c r="B350" s="196" t="s">
        <v>869</v>
      </c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45"/>
      <c r="P350" s="7"/>
      <c r="Q350" s="3"/>
    </row>
    <row r="351" spans="1:53" x14ac:dyDescent="0.3">
      <c r="B351" s="8" t="str">
        <f t="shared" ref="B351:O354" si="3">IFERROR(VLOOKUP($B$350,$4:$126,MATCH($Q351&amp;"/"&amp;B$348,$2:$2,0),FALSE),"")</f>
        <v/>
      </c>
      <c r="C351" s="8" t="str">
        <f t="shared" si="3"/>
        <v/>
      </c>
      <c r="D351" s="8" t="str">
        <f t="shared" si="3"/>
        <v/>
      </c>
      <c r="E351" s="8" t="str">
        <f t="shared" si="3"/>
        <v/>
      </c>
      <c r="F351" s="8" t="str">
        <f t="shared" si="3"/>
        <v/>
      </c>
      <c r="G351" s="8" t="str">
        <f t="shared" si="3"/>
        <v/>
      </c>
      <c r="H351" s="8" t="str">
        <f t="shared" si="3"/>
        <v/>
      </c>
      <c r="I351" s="8" t="str">
        <f t="shared" si="3"/>
        <v/>
      </c>
      <c r="J351" s="8" t="str">
        <f t="shared" si="3"/>
        <v/>
      </c>
      <c r="K351" s="8" t="str">
        <f t="shared" si="3"/>
        <v/>
      </c>
      <c r="L351" s="8" t="str">
        <f t="shared" si="3"/>
        <v/>
      </c>
      <c r="M351" s="8" t="str">
        <f t="shared" si="3"/>
        <v/>
      </c>
      <c r="N351" s="9" t="str">
        <f t="shared" si="3"/>
        <v/>
      </c>
      <c r="O351" s="9" t="str">
        <f t="shared" si="3"/>
        <v/>
      </c>
      <c r="P351" s="7"/>
      <c r="Q351" s="10" t="s">
        <v>47</v>
      </c>
    </row>
    <row r="352" spans="1:53" x14ac:dyDescent="0.3">
      <c r="B352" s="8" t="str">
        <f t="shared" si="3"/>
        <v/>
      </c>
      <c r="C352" s="8" t="str">
        <f t="shared" si="3"/>
        <v/>
      </c>
      <c r="D352" s="8" t="str">
        <f t="shared" si="3"/>
        <v/>
      </c>
      <c r="E352" s="8" t="str">
        <f t="shared" si="3"/>
        <v/>
      </c>
      <c r="F352" s="8" t="str">
        <f t="shared" si="3"/>
        <v/>
      </c>
      <c r="G352" s="8" t="str">
        <f t="shared" si="3"/>
        <v/>
      </c>
      <c r="H352" s="8" t="str">
        <f t="shared" si="3"/>
        <v/>
      </c>
      <c r="I352" s="8" t="str">
        <f t="shared" si="3"/>
        <v/>
      </c>
      <c r="J352" s="8" t="str">
        <f t="shared" si="3"/>
        <v/>
      </c>
      <c r="K352" s="8" t="str">
        <f t="shared" si="3"/>
        <v/>
      </c>
      <c r="L352" s="8" t="str">
        <f t="shared" si="3"/>
        <v/>
      </c>
      <c r="M352" s="8" t="str">
        <f t="shared" si="3"/>
        <v/>
      </c>
      <c r="N352" s="9" t="str">
        <f t="shared" si="3"/>
        <v/>
      </c>
      <c r="O352" s="9" t="str">
        <f t="shared" si="3"/>
        <v/>
      </c>
      <c r="P352" s="7"/>
      <c r="Q352" s="10" t="s">
        <v>48</v>
      </c>
    </row>
    <row r="353" spans="2:17" x14ac:dyDescent="0.3">
      <c r="B353" s="8" t="str">
        <f t="shared" si="3"/>
        <v/>
      </c>
      <c r="C353" s="8" t="str">
        <f t="shared" si="3"/>
        <v/>
      </c>
      <c r="D353" s="8" t="str">
        <f t="shared" si="3"/>
        <v/>
      </c>
      <c r="E353" s="8" t="str">
        <f t="shared" si="3"/>
        <v/>
      </c>
      <c r="F353" s="8" t="str">
        <f t="shared" si="3"/>
        <v/>
      </c>
      <c r="G353" s="8" t="str">
        <f t="shared" si="3"/>
        <v/>
      </c>
      <c r="H353" s="8" t="str">
        <f t="shared" si="3"/>
        <v/>
      </c>
      <c r="I353" s="8" t="str">
        <f t="shared" si="3"/>
        <v/>
      </c>
      <c r="J353" s="8" t="str">
        <f t="shared" si="3"/>
        <v/>
      </c>
      <c r="K353" s="8" t="str">
        <f t="shared" si="3"/>
        <v/>
      </c>
      <c r="L353" s="8" t="str">
        <f t="shared" si="3"/>
        <v/>
      </c>
      <c r="M353" s="8" t="str">
        <f t="shared" si="3"/>
        <v/>
      </c>
      <c r="N353" s="9" t="str">
        <f t="shared" si="3"/>
        <v/>
      </c>
      <c r="O353" s="9" t="str">
        <f t="shared" si="3"/>
        <v/>
      </c>
      <c r="P353" s="7"/>
      <c r="Q353" s="10" t="s">
        <v>49</v>
      </c>
    </row>
    <row r="354" spans="2:17" x14ac:dyDescent="0.3">
      <c r="B354" s="8" t="str">
        <f t="shared" si="3"/>
        <v/>
      </c>
      <c r="C354" s="8" t="str">
        <f t="shared" si="3"/>
        <v/>
      </c>
      <c r="D354" s="8" t="str">
        <f t="shared" si="3"/>
        <v/>
      </c>
      <c r="E354" s="8" t="str">
        <f t="shared" si="3"/>
        <v/>
      </c>
      <c r="F354" s="8" t="str">
        <f t="shared" si="3"/>
        <v/>
      </c>
      <c r="G354" s="8" t="str">
        <f t="shared" si="3"/>
        <v/>
      </c>
      <c r="H354" s="8" t="str">
        <f t="shared" si="3"/>
        <v/>
      </c>
      <c r="I354" s="8" t="str">
        <f t="shared" si="3"/>
        <v/>
      </c>
      <c r="J354" s="8" t="str">
        <f t="shared" si="3"/>
        <v/>
      </c>
      <c r="K354" s="8" t="str">
        <f t="shared" si="3"/>
        <v/>
      </c>
      <c r="L354" s="8" t="str">
        <f t="shared" si="3"/>
        <v/>
      </c>
      <c r="M354" s="8" t="str">
        <f t="shared" si="3"/>
        <v/>
      </c>
      <c r="N354" s="9" t="str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/>
      </c>
      <c r="O354" s="9" t="str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/>
      </c>
      <c r="P354" s="7"/>
      <c r="Q354" s="10" t="s">
        <v>50</v>
      </c>
    </row>
    <row r="355" spans="2:17" x14ac:dyDescent="0.3">
      <c r="B355" s="13" t="e">
        <f t="shared" ref="B355:O355" si="4">+B354/B$402</f>
        <v>#VALUE!</v>
      </c>
      <c r="C355" s="13" t="e">
        <f t="shared" si="4"/>
        <v>#VALUE!</v>
      </c>
      <c r="D355" s="13" t="e">
        <f t="shared" si="4"/>
        <v>#VALUE!</v>
      </c>
      <c r="E355" s="13" t="e">
        <f t="shared" si="4"/>
        <v>#VALUE!</v>
      </c>
      <c r="F355" s="13" t="e">
        <f t="shared" si="4"/>
        <v>#VALUE!</v>
      </c>
      <c r="G355" s="13" t="e">
        <f t="shared" si="4"/>
        <v>#VALUE!</v>
      </c>
      <c r="H355" s="13" t="e">
        <f t="shared" si="4"/>
        <v>#VALUE!</v>
      </c>
      <c r="I355" s="13" t="e">
        <f t="shared" si="4"/>
        <v>#VALUE!</v>
      </c>
      <c r="J355" s="13" t="e">
        <f t="shared" si="4"/>
        <v>#VALUE!</v>
      </c>
      <c r="K355" s="13" t="e">
        <f t="shared" si="4"/>
        <v>#VALUE!</v>
      </c>
      <c r="L355" s="13" t="e">
        <f t="shared" si="4"/>
        <v>#VALUE!</v>
      </c>
      <c r="M355" s="13" t="e">
        <f t="shared" si="4"/>
        <v>#VALUE!</v>
      </c>
      <c r="N355" s="13" t="e">
        <f t="shared" si="4"/>
        <v>#VALUE!</v>
      </c>
      <c r="O355" s="13" t="e">
        <f t="shared" si="4"/>
        <v>#VALUE!</v>
      </c>
      <c r="P355" s="7" t="e">
        <f>RATE(M$348-B$348,,-B355,M355)</f>
        <v>#VALUE!</v>
      </c>
      <c r="Q355" s="12" t="s">
        <v>51</v>
      </c>
    </row>
    <row r="356" spans="2:17" x14ac:dyDescent="0.3">
      <c r="B356" s="196" t="s">
        <v>870</v>
      </c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45"/>
      <c r="P356" s="7"/>
      <c r="Q356" s="3"/>
    </row>
    <row r="357" spans="2:17" x14ac:dyDescent="0.3">
      <c r="B357" s="9" t="str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 t="str">
        <f t="shared" si="5"/>
        <v>0</v>
      </c>
      <c r="D357" s="9" t="str">
        <f t="shared" si="5"/>
        <v>0</v>
      </c>
      <c r="E357" s="9" t="str">
        <f t="shared" si="5"/>
        <v>0</v>
      </c>
      <c r="F357" s="9" t="str">
        <f t="shared" si="5"/>
        <v>0</v>
      </c>
      <c r="G357" s="9" t="str">
        <f t="shared" si="5"/>
        <v>0</v>
      </c>
      <c r="H357" s="9" t="str">
        <f t="shared" si="5"/>
        <v>0</v>
      </c>
      <c r="I357" s="9" t="str">
        <f t="shared" si="5"/>
        <v>0</v>
      </c>
      <c r="J357" s="9" t="str">
        <f t="shared" si="5"/>
        <v>0</v>
      </c>
      <c r="K357" s="9" t="str">
        <f t="shared" si="5"/>
        <v>0</v>
      </c>
      <c r="L357" s="9" t="str">
        <f t="shared" si="5"/>
        <v>0</v>
      </c>
      <c r="M357" s="9" t="str">
        <f t="shared" si="5"/>
        <v>0</v>
      </c>
      <c r="N357" s="9" t="str">
        <f t="shared" si="5"/>
        <v>0</v>
      </c>
      <c r="O357" s="9" t="str">
        <f t="shared" si="5"/>
        <v>0</v>
      </c>
      <c r="P357" s="7"/>
      <c r="Q357" s="10" t="s">
        <v>47</v>
      </c>
    </row>
    <row r="358" spans="2:17" x14ac:dyDescent="0.3">
      <c r="B358" s="9" t="str">
        <f t="shared" si="5"/>
        <v>0</v>
      </c>
      <c r="C358" s="9" t="str">
        <f t="shared" si="5"/>
        <v>0</v>
      </c>
      <c r="D358" s="9" t="str">
        <f t="shared" si="5"/>
        <v>0</v>
      </c>
      <c r="E358" s="9" t="str">
        <f t="shared" si="5"/>
        <v>0</v>
      </c>
      <c r="F358" s="9" t="str">
        <f t="shared" si="5"/>
        <v>0</v>
      </c>
      <c r="G358" s="9" t="str">
        <f t="shared" si="5"/>
        <v>0</v>
      </c>
      <c r="H358" s="9" t="str">
        <f t="shared" si="5"/>
        <v>0</v>
      </c>
      <c r="I358" s="9" t="str">
        <f t="shared" si="5"/>
        <v>0</v>
      </c>
      <c r="J358" s="9" t="str">
        <f t="shared" si="5"/>
        <v>0</v>
      </c>
      <c r="K358" s="9" t="str">
        <f t="shared" si="5"/>
        <v>0</v>
      </c>
      <c r="L358" s="9" t="str">
        <f t="shared" si="5"/>
        <v>0</v>
      </c>
      <c r="M358" s="9" t="str">
        <f t="shared" si="5"/>
        <v>0</v>
      </c>
      <c r="N358" s="9" t="str">
        <f t="shared" si="5"/>
        <v>0</v>
      </c>
      <c r="O358" s="9" t="str">
        <f t="shared" si="5"/>
        <v>0</v>
      </c>
      <c r="P358" s="7"/>
      <c r="Q358" s="10" t="s">
        <v>48</v>
      </c>
    </row>
    <row r="359" spans="2:17" x14ac:dyDescent="0.3">
      <c r="B359" s="9" t="str">
        <f t="shared" si="5"/>
        <v>0</v>
      </c>
      <c r="C359" s="9" t="str">
        <f t="shared" si="5"/>
        <v>0</v>
      </c>
      <c r="D359" s="9" t="str">
        <f t="shared" si="5"/>
        <v>0</v>
      </c>
      <c r="E359" s="9" t="str">
        <f t="shared" si="5"/>
        <v>0</v>
      </c>
      <c r="F359" s="9" t="str">
        <f t="shared" si="5"/>
        <v>0</v>
      </c>
      <c r="G359" s="9" t="str">
        <f t="shared" si="5"/>
        <v>0</v>
      </c>
      <c r="H359" s="9" t="str">
        <f t="shared" si="5"/>
        <v>0</v>
      </c>
      <c r="I359" s="9" t="str">
        <f t="shared" si="5"/>
        <v>0</v>
      </c>
      <c r="J359" s="9" t="str">
        <f t="shared" si="5"/>
        <v>0</v>
      </c>
      <c r="K359" s="9" t="str">
        <f t="shared" si="5"/>
        <v>0</v>
      </c>
      <c r="L359" s="9" t="str">
        <f t="shared" si="5"/>
        <v>0</v>
      </c>
      <c r="M359" s="9" t="str">
        <f t="shared" si="5"/>
        <v>0</v>
      </c>
      <c r="N359" s="9" t="str">
        <f t="shared" si="5"/>
        <v>0</v>
      </c>
      <c r="O359" s="9" t="str">
        <f t="shared" si="5"/>
        <v>0</v>
      </c>
      <c r="P359" s="7"/>
      <c r="Q359" s="10" t="s">
        <v>49</v>
      </c>
    </row>
    <row r="360" spans="2:17" x14ac:dyDescent="0.3">
      <c r="B360" s="9" t="str">
        <f t="shared" si="5"/>
        <v>0</v>
      </c>
      <c r="C360" s="9" t="str">
        <f t="shared" si="5"/>
        <v>0</v>
      </c>
      <c r="D360" s="9" t="str">
        <f t="shared" si="5"/>
        <v>0</v>
      </c>
      <c r="E360" s="9" t="str">
        <f t="shared" si="5"/>
        <v>0</v>
      </c>
      <c r="F360" s="9" t="str">
        <f t="shared" si="5"/>
        <v>0</v>
      </c>
      <c r="G360" s="9" t="str">
        <f t="shared" si="5"/>
        <v>0</v>
      </c>
      <c r="H360" s="9" t="str">
        <f t="shared" si="5"/>
        <v>0</v>
      </c>
      <c r="I360" s="9" t="str">
        <f t="shared" si="5"/>
        <v>0</v>
      </c>
      <c r="J360" s="9" t="str">
        <f t="shared" si="5"/>
        <v>0</v>
      </c>
      <c r="K360" s="9" t="str">
        <f t="shared" si="5"/>
        <v>0</v>
      </c>
      <c r="L360" s="9" t="str">
        <f t="shared" si="5"/>
        <v>0</v>
      </c>
      <c r="M360" s="9" t="str">
        <f t="shared" si="5"/>
        <v>0</v>
      </c>
      <c r="N360" s="9" t="str">
        <f t="shared" si="5"/>
        <v>0</v>
      </c>
      <c r="O360" s="9" t="str">
        <f t="shared" si="5"/>
        <v>0</v>
      </c>
      <c r="P360" s="7"/>
      <c r="Q360" s="10" t="s">
        <v>50</v>
      </c>
    </row>
    <row r="361" spans="2:17" x14ac:dyDescent="0.3">
      <c r="B361" s="13" t="e">
        <f t="shared" ref="B361:O361" si="6">+B360/B$402</f>
        <v>#VALUE!</v>
      </c>
      <c r="C361" s="13" t="e">
        <f t="shared" si="6"/>
        <v>#VALUE!</v>
      </c>
      <c r="D361" s="13" t="e">
        <f t="shared" si="6"/>
        <v>#VALUE!</v>
      </c>
      <c r="E361" s="13" t="e">
        <f t="shared" si="6"/>
        <v>#VALUE!</v>
      </c>
      <c r="F361" s="13" t="e">
        <f t="shared" si="6"/>
        <v>#VALUE!</v>
      </c>
      <c r="G361" s="13" t="e">
        <f t="shared" si="6"/>
        <v>#VALUE!</v>
      </c>
      <c r="H361" s="13" t="e">
        <f t="shared" si="6"/>
        <v>#VALUE!</v>
      </c>
      <c r="I361" s="13" t="e">
        <f t="shared" si="6"/>
        <v>#VALUE!</v>
      </c>
      <c r="J361" s="13" t="e">
        <f t="shared" si="6"/>
        <v>#VALUE!</v>
      </c>
      <c r="K361" s="13" t="e">
        <f t="shared" si="6"/>
        <v>#VALUE!</v>
      </c>
      <c r="L361" s="13" t="e">
        <f t="shared" si="6"/>
        <v>#VALUE!</v>
      </c>
      <c r="M361" s="13" t="e">
        <f t="shared" si="6"/>
        <v>#VALUE!</v>
      </c>
      <c r="N361" s="13" t="e">
        <f t="shared" si="6"/>
        <v>#VALUE!</v>
      </c>
      <c r="O361" s="13" t="e">
        <f t="shared" si="6"/>
        <v>#VALUE!</v>
      </c>
      <c r="P361" s="7" t="e">
        <f>RATE(M$348-B$348,,-B361,M361)</f>
        <v>#VALUE!</v>
      </c>
      <c r="Q361" s="12" t="s">
        <v>51</v>
      </c>
    </row>
    <row r="362" spans="2:17" x14ac:dyDescent="0.3">
      <c r="B362" s="196" t="s">
        <v>871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45"/>
      <c r="P362" s="7"/>
      <c r="Q362" s="3"/>
    </row>
    <row r="363" spans="2:17" x14ac:dyDescent="0.3">
      <c r="B363" s="9" t="str">
        <f t="shared" ref="B363:O366" si="7">IFERROR(VLOOKUP($B$362,$4:$126,MATCH($Q363&amp;"/"&amp;B$348,$2:$2,0),FALSE),"")</f>
        <v/>
      </c>
      <c r="C363" s="9" t="str">
        <f t="shared" si="7"/>
        <v/>
      </c>
      <c r="D363" s="9" t="str">
        <f t="shared" si="7"/>
        <v/>
      </c>
      <c r="E363" s="9" t="str">
        <f t="shared" si="7"/>
        <v/>
      </c>
      <c r="F363" s="9" t="str">
        <f t="shared" si="7"/>
        <v/>
      </c>
      <c r="G363" s="9" t="str">
        <f t="shared" si="7"/>
        <v/>
      </c>
      <c r="H363" s="9" t="str">
        <f t="shared" si="7"/>
        <v/>
      </c>
      <c r="I363" s="9" t="str">
        <f t="shared" si="7"/>
        <v/>
      </c>
      <c r="J363" s="9" t="str">
        <f t="shared" si="7"/>
        <v/>
      </c>
      <c r="K363" s="9" t="str">
        <f t="shared" si="7"/>
        <v/>
      </c>
      <c r="L363" s="9" t="str">
        <f t="shared" si="7"/>
        <v/>
      </c>
      <c r="M363" s="9" t="str">
        <f t="shared" si="7"/>
        <v/>
      </c>
      <c r="N363" s="9" t="str">
        <f t="shared" si="7"/>
        <v/>
      </c>
      <c r="O363" s="9" t="str">
        <f t="shared" si="7"/>
        <v/>
      </c>
      <c r="P363" s="7"/>
      <c r="Q363" s="10" t="s">
        <v>47</v>
      </c>
    </row>
    <row r="364" spans="2:17" x14ac:dyDescent="0.3">
      <c r="B364" s="9" t="str">
        <f t="shared" si="7"/>
        <v/>
      </c>
      <c r="C364" s="9" t="str">
        <f t="shared" si="7"/>
        <v/>
      </c>
      <c r="D364" s="9" t="str">
        <f t="shared" si="7"/>
        <v/>
      </c>
      <c r="E364" s="9" t="str">
        <f t="shared" si="7"/>
        <v/>
      </c>
      <c r="F364" s="9" t="str">
        <f t="shared" si="7"/>
        <v/>
      </c>
      <c r="G364" s="9" t="str">
        <f t="shared" si="7"/>
        <v/>
      </c>
      <c r="H364" s="9" t="str">
        <f t="shared" si="7"/>
        <v/>
      </c>
      <c r="I364" s="9" t="str">
        <f t="shared" si="7"/>
        <v/>
      </c>
      <c r="J364" s="9" t="str">
        <f t="shared" si="7"/>
        <v/>
      </c>
      <c r="K364" s="9" t="str">
        <f t="shared" si="7"/>
        <v/>
      </c>
      <c r="L364" s="9" t="str">
        <f t="shared" si="7"/>
        <v/>
      </c>
      <c r="M364" s="9" t="str">
        <f t="shared" si="7"/>
        <v/>
      </c>
      <c r="N364" s="9" t="str">
        <f t="shared" si="7"/>
        <v/>
      </c>
      <c r="O364" s="9" t="str">
        <f t="shared" si="7"/>
        <v/>
      </c>
      <c r="P364" s="7"/>
      <c r="Q364" s="10" t="s">
        <v>48</v>
      </c>
    </row>
    <row r="365" spans="2:17" x14ac:dyDescent="0.3">
      <c r="B365" s="9" t="str">
        <f t="shared" si="7"/>
        <v/>
      </c>
      <c r="C365" s="9" t="str">
        <f t="shared" si="7"/>
        <v/>
      </c>
      <c r="D365" s="9" t="str">
        <f t="shared" si="7"/>
        <v/>
      </c>
      <c r="E365" s="9" t="str">
        <f t="shared" si="7"/>
        <v/>
      </c>
      <c r="F365" s="9" t="str">
        <f t="shared" si="7"/>
        <v/>
      </c>
      <c r="G365" s="9" t="str">
        <f t="shared" si="7"/>
        <v/>
      </c>
      <c r="H365" s="9" t="str">
        <f t="shared" si="7"/>
        <v/>
      </c>
      <c r="I365" s="9" t="str">
        <f t="shared" si="7"/>
        <v/>
      </c>
      <c r="J365" s="9" t="str">
        <f t="shared" si="7"/>
        <v/>
      </c>
      <c r="K365" s="9" t="str">
        <f t="shared" si="7"/>
        <v/>
      </c>
      <c r="L365" s="9" t="str">
        <f t="shared" si="7"/>
        <v/>
      </c>
      <c r="M365" s="9" t="str">
        <f t="shared" si="7"/>
        <v/>
      </c>
      <c r="N365" s="9" t="str">
        <f t="shared" si="7"/>
        <v/>
      </c>
      <c r="O365" s="9" t="str">
        <f t="shared" si="7"/>
        <v/>
      </c>
      <c r="P365" s="7"/>
      <c r="Q365" s="10" t="s">
        <v>49</v>
      </c>
    </row>
    <row r="366" spans="2:17" x14ac:dyDescent="0.3">
      <c r="B366" s="9" t="str">
        <f t="shared" si="7"/>
        <v/>
      </c>
      <c r="C366" s="9" t="str">
        <f t="shared" si="7"/>
        <v/>
      </c>
      <c r="D366" s="9" t="str">
        <f t="shared" si="7"/>
        <v/>
      </c>
      <c r="E366" s="9" t="str">
        <f t="shared" si="7"/>
        <v/>
      </c>
      <c r="F366" s="9" t="str">
        <f t="shared" si="7"/>
        <v/>
      </c>
      <c r="G366" s="9" t="str">
        <f t="shared" si="7"/>
        <v/>
      </c>
      <c r="H366" s="9" t="str">
        <f t="shared" si="7"/>
        <v/>
      </c>
      <c r="I366" s="9" t="str">
        <f t="shared" si="7"/>
        <v/>
      </c>
      <c r="J366" s="9" t="str">
        <f t="shared" si="7"/>
        <v/>
      </c>
      <c r="K366" s="9" t="str">
        <f t="shared" si="7"/>
        <v/>
      </c>
      <c r="L366" s="9" t="str">
        <f t="shared" si="7"/>
        <v/>
      </c>
      <c r="M366" s="9" t="str">
        <f t="shared" si="7"/>
        <v/>
      </c>
      <c r="N366" s="9" t="str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/>
      </c>
      <c r="O366" s="9" t="str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/>
      </c>
      <c r="P366" s="7" t="e">
        <f>RATE(M$348-B$348,,-B366,M366)</f>
        <v>#VALUE!</v>
      </c>
      <c r="Q366" s="10" t="s">
        <v>50</v>
      </c>
    </row>
    <row r="367" spans="2:17" x14ac:dyDescent="0.3">
      <c r="B367" s="13" t="e">
        <f t="shared" ref="B367:O367" si="8">+B366/B$402</f>
        <v>#VALUE!</v>
      </c>
      <c r="C367" s="13" t="e">
        <f t="shared" si="8"/>
        <v>#VALUE!</v>
      </c>
      <c r="D367" s="13" t="e">
        <f t="shared" si="8"/>
        <v>#VALUE!</v>
      </c>
      <c r="E367" s="13" t="e">
        <f t="shared" si="8"/>
        <v>#VALUE!</v>
      </c>
      <c r="F367" s="13" t="e">
        <f t="shared" si="8"/>
        <v>#VALUE!</v>
      </c>
      <c r="G367" s="13" t="e">
        <f t="shared" si="8"/>
        <v>#VALUE!</v>
      </c>
      <c r="H367" s="13" t="e">
        <f t="shared" si="8"/>
        <v>#VALUE!</v>
      </c>
      <c r="I367" s="13" t="e">
        <f t="shared" si="8"/>
        <v>#VALUE!</v>
      </c>
      <c r="J367" s="13" t="e">
        <f t="shared" si="8"/>
        <v>#VALUE!</v>
      </c>
      <c r="K367" s="13" t="e">
        <f t="shared" si="8"/>
        <v>#VALUE!</v>
      </c>
      <c r="L367" s="13" t="e">
        <f t="shared" si="8"/>
        <v>#VALUE!</v>
      </c>
      <c r="M367" s="13" t="e">
        <f t="shared" si="8"/>
        <v>#VALUE!</v>
      </c>
      <c r="N367" s="13" t="e">
        <f t="shared" si="8"/>
        <v>#VALUE!</v>
      </c>
      <c r="O367" s="13" t="e">
        <f t="shared" si="8"/>
        <v>#VALUE!</v>
      </c>
      <c r="P367" s="7" t="e">
        <f>RATE(M$348-B$348,,-B367,M367)</f>
        <v>#VALUE!</v>
      </c>
      <c r="Q367" s="12" t="s">
        <v>51</v>
      </c>
    </row>
    <row r="368" spans="2:17" x14ac:dyDescent="0.3">
      <c r="B368" s="196" t="s">
        <v>874</v>
      </c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45"/>
      <c r="P368" s="7"/>
      <c r="Q368" s="3"/>
    </row>
    <row r="369" spans="1:17" x14ac:dyDescent="0.3">
      <c r="B369" s="9" t="str">
        <f t="shared" ref="B369:O372" si="9">IFERROR(VLOOKUP($B$368,$4:$126,MATCH($Q369&amp;"/"&amp;B$348,$2:$2,0),FALSE),"")</f>
        <v/>
      </c>
      <c r="C369" s="9" t="str">
        <f t="shared" si="9"/>
        <v/>
      </c>
      <c r="D369" s="9" t="str">
        <f t="shared" si="9"/>
        <v/>
      </c>
      <c r="E369" s="9" t="str">
        <f t="shared" si="9"/>
        <v/>
      </c>
      <c r="F369" s="9" t="str">
        <f t="shared" si="9"/>
        <v/>
      </c>
      <c r="G369" s="9" t="str">
        <f t="shared" si="9"/>
        <v/>
      </c>
      <c r="H369" s="9" t="str">
        <f t="shared" si="9"/>
        <v/>
      </c>
      <c r="I369" s="9" t="str">
        <f t="shared" si="9"/>
        <v/>
      </c>
      <c r="J369" s="9" t="str">
        <f t="shared" si="9"/>
        <v/>
      </c>
      <c r="K369" s="9" t="str">
        <f t="shared" si="9"/>
        <v/>
      </c>
      <c r="L369" s="9" t="str">
        <f t="shared" si="9"/>
        <v/>
      </c>
      <c r="M369" s="9" t="str">
        <f t="shared" si="9"/>
        <v/>
      </c>
      <c r="N369" s="9" t="str">
        <f t="shared" si="9"/>
        <v/>
      </c>
      <c r="O369" s="9" t="str">
        <f t="shared" si="9"/>
        <v/>
      </c>
      <c r="P369" s="7"/>
      <c r="Q369" s="10" t="s">
        <v>47</v>
      </c>
    </row>
    <row r="370" spans="1:17" x14ac:dyDescent="0.3">
      <c r="B370" s="9" t="str">
        <f t="shared" si="9"/>
        <v/>
      </c>
      <c r="C370" s="9" t="str">
        <f t="shared" si="9"/>
        <v/>
      </c>
      <c r="D370" s="9" t="str">
        <f t="shared" si="9"/>
        <v/>
      </c>
      <c r="E370" s="9" t="str">
        <f t="shared" si="9"/>
        <v/>
      </c>
      <c r="F370" s="9" t="str">
        <f t="shared" si="9"/>
        <v/>
      </c>
      <c r="G370" s="9" t="str">
        <f t="shared" si="9"/>
        <v/>
      </c>
      <c r="H370" s="9" t="str">
        <f t="shared" si="9"/>
        <v/>
      </c>
      <c r="I370" s="9" t="str">
        <f t="shared" si="9"/>
        <v/>
      </c>
      <c r="J370" s="9" t="str">
        <f t="shared" si="9"/>
        <v/>
      </c>
      <c r="K370" s="9" t="str">
        <f t="shared" si="9"/>
        <v/>
      </c>
      <c r="L370" s="9" t="str">
        <f t="shared" si="9"/>
        <v/>
      </c>
      <c r="M370" s="9" t="str">
        <f t="shared" si="9"/>
        <v/>
      </c>
      <c r="N370" s="9" t="str">
        <f t="shared" si="9"/>
        <v/>
      </c>
      <c r="O370" s="9" t="str">
        <f t="shared" si="9"/>
        <v/>
      </c>
      <c r="P370" s="7"/>
      <c r="Q370" s="10" t="s">
        <v>48</v>
      </c>
    </row>
    <row r="371" spans="1:17" x14ac:dyDescent="0.3">
      <c r="B371" s="9" t="str">
        <f t="shared" si="9"/>
        <v/>
      </c>
      <c r="C371" s="9" t="str">
        <f t="shared" si="9"/>
        <v/>
      </c>
      <c r="D371" s="9" t="str">
        <f t="shared" si="9"/>
        <v/>
      </c>
      <c r="E371" s="9" t="str">
        <f t="shared" si="9"/>
        <v/>
      </c>
      <c r="F371" s="9" t="str">
        <f t="shared" si="9"/>
        <v/>
      </c>
      <c r="G371" s="9" t="str">
        <f t="shared" si="9"/>
        <v/>
      </c>
      <c r="H371" s="9" t="str">
        <f t="shared" si="9"/>
        <v/>
      </c>
      <c r="I371" s="9" t="str">
        <f t="shared" si="9"/>
        <v/>
      </c>
      <c r="J371" s="9" t="str">
        <f t="shared" si="9"/>
        <v/>
      </c>
      <c r="K371" s="9" t="str">
        <f t="shared" si="9"/>
        <v/>
      </c>
      <c r="L371" s="9" t="str">
        <f t="shared" si="9"/>
        <v/>
      </c>
      <c r="M371" s="9" t="str">
        <f t="shared" si="9"/>
        <v/>
      </c>
      <c r="N371" s="9" t="str">
        <f t="shared" si="9"/>
        <v/>
      </c>
      <c r="O371" s="9" t="str">
        <f t="shared" si="9"/>
        <v/>
      </c>
      <c r="P371" s="7"/>
      <c r="Q371" s="10" t="s">
        <v>49</v>
      </c>
    </row>
    <row r="372" spans="1:17" x14ac:dyDescent="0.3">
      <c r="B372" s="9" t="str">
        <f t="shared" si="9"/>
        <v/>
      </c>
      <c r="C372" s="9" t="str">
        <f t="shared" si="9"/>
        <v/>
      </c>
      <c r="D372" s="9" t="str">
        <f t="shared" si="9"/>
        <v/>
      </c>
      <c r="E372" s="9" t="str">
        <f t="shared" si="9"/>
        <v/>
      </c>
      <c r="F372" s="9" t="str">
        <f t="shared" si="9"/>
        <v/>
      </c>
      <c r="G372" s="9" t="str">
        <f t="shared" si="9"/>
        <v/>
      </c>
      <c r="H372" s="9" t="str">
        <f t="shared" si="9"/>
        <v/>
      </c>
      <c r="I372" s="9" t="str">
        <f t="shared" si="9"/>
        <v/>
      </c>
      <c r="J372" s="9" t="str">
        <f t="shared" si="9"/>
        <v/>
      </c>
      <c r="K372" s="9" t="str">
        <f t="shared" si="9"/>
        <v/>
      </c>
      <c r="L372" s="9" t="str">
        <f t="shared" si="9"/>
        <v/>
      </c>
      <c r="M372" s="9" t="str">
        <f t="shared" si="9"/>
        <v/>
      </c>
      <c r="N372" s="9" t="str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/>
      </c>
      <c r="O372" s="9" t="str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/>
      </c>
      <c r="P372" s="7" t="e">
        <f>RATE(M$348-B$348,,-B372,M372)</f>
        <v>#VALUE!</v>
      </c>
      <c r="Q372" s="10" t="s">
        <v>50</v>
      </c>
    </row>
    <row r="373" spans="1:17" x14ac:dyDescent="0.3">
      <c r="B373" s="13" t="e">
        <f t="shared" ref="B373:O373" si="10">+B372/B$402</f>
        <v>#VALUE!</v>
      </c>
      <c r="C373" s="13" t="e">
        <f t="shared" si="10"/>
        <v>#VALUE!</v>
      </c>
      <c r="D373" s="13" t="e">
        <f t="shared" si="10"/>
        <v>#VALUE!</v>
      </c>
      <c r="E373" s="13" t="e">
        <f t="shared" si="10"/>
        <v>#VALUE!</v>
      </c>
      <c r="F373" s="13" t="e">
        <f t="shared" si="10"/>
        <v>#VALUE!</v>
      </c>
      <c r="G373" s="13" t="e">
        <f t="shared" si="10"/>
        <v>#VALUE!</v>
      </c>
      <c r="H373" s="13" t="e">
        <f t="shared" si="10"/>
        <v>#VALUE!</v>
      </c>
      <c r="I373" s="13" t="e">
        <f t="shared" si="10"/>
        <v>#VALUE!</v>
      </c>
      <c r="J373" s="13" t="e">
        <f t="shared" si="10"/>
        <v>#VALUE!</v>
      </c>
      <c r="K373" s="13" t="e">
        <f t="shared" si="10"/>
        <v>#VALUE!</v>
      </c>
      <c r="L373" s="13" t="e">
        <f t="shared" si="10"/>
        <v>#VALUE!</v>
      </c>
      <c r="M373" s="13" t="e">
        <f t="shared" si="10"/>
        <v>#VALUE!</v>
      </c>
      <c r="N373" s="13" t="e">
        <f t="shared" si="10"/>
        <v>#VALUE!</v>
      </c>
      <c r="O373" s="13" t="e">
        <f t="shared" si="10"/>
        <v>#VALUE!</v>
      </c>
      <c r="P373" s="7" t="e">
        <f>RATE(M$348-B$348,,-B373,M373)</f>
        <v>#VALUE!</v>
      </c>
      <c r="Q373" s="12" t="s">
        <v>51</v>
      </c>
    </row>
    <row r="374" spans="1:17" x14ac:dyDescent="0.3">
      <c r="A374" s="95"/>
      <c r="B374" s="196" t="s">
        <v>879</v>
      </c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45"/>
      <c r="P374" s="7"/>
      <c r="Q374" s="3"/>
    </row>
    <row r="375" spans="1:17" x14ac:dyDescent="0.3">
      <c r="B375" s="9" t="str">
        <f t="shared" ref="B375:O378" si="11">IFERROR(VLOOKUP($B$374,$4:$126,MATCH($Q375&amp;"/"&amp;B$348,$2:$2,0),FALSE),"")</f>
        <v/>
      </c>
      <c r="C375" s="9" t="str">
        <f t="shared" si="11"/>
        <v/>
      </c>
      <c r="D375" s="9" t="str">
        <f t="shared" si="11"/>
        <v/>
      </c>
      <c r="E375" s="9" t="str">
        <f t="shared" si="11"/>
        <v/>
      </c>
      <c r="F375" s="9" t="str">
        <f t="shared" si="11"/>
        <v/>
      </c>
      <c r="G375" s="9" t="str">
        <f t="shared" si="11"/>
        <v/>
      </c>
      <c r="H375" s="9" t="str">
        <f t="shared" si="11"/>
        <v/>
      </c>
      <c r="I375" s="9" t="str">
        <f t="shared" si="11"/>
        <v/>
      </c>
      <c r="J375" s="9" t="str">
        <f t="shared" si="11"/>
        <v/>
      </c>
      <c r="K375" s="9" t="str">
        <f t="shared" si="11"/>
        <v/>
      </c>
      <c r="L375" s="9" t="str">
        <f t="shared" si="11"/>
        <v/>
      </c>
      <c r="M375" s="9" t="str">
        <f t="shared" si="11"/>
        <v/>
      </c>
      <c r="N375" s="9" t="str">
        <f t="shared" si="11"/>
        <v/>
      </c>
      <c r="O375" s="9" t="str">
        <f t="shared" si="11"/>
        <v/>
      </c>
      <c r="P375" s="7"/>
      <c r="Q375" s="10" t="s">
        <v>47</v>
      </c>
    </row>
    <row r="376" spans="1:17" x14ac:dyDescent="0.3">
      <c r="B376" s="9" t="str">
        <f t="shared" si="11"/>
        <v/>
      </c>
      <c r="C376" s="9" t="str">
        <f t="shared" si="11"/>
        <v/>
      </c>
      <c r="D376" s="9" t="str">
        <f t="shared" si="11"/>
        <v/>
      </c>
      <c r="E376" s="9" t="str">
        <f t="shared" si="11"/>
        <v/>
      </c>
      <c r="F376" s="9" t="str">
        <f t="shared" si="11"/>
        <v/>
      </c>
      <c r="G376" s="9" t="str">
        <f t="shared" si="11"/>
        <v/>
      </c>
      <c r="H376" s="9" t="str">
        <f t="shared" si="11"/>
        <v/>
      </c>
      <c r="I376" s="9" t="str">
        <f t="shared" si="11"/>
        <v/>
      </c>
      <c r="J376" s="9" t="str">
        <f t="shared" si="11"/>
        <v/>
      </c>
      <c r="K376" s="9" t="str">
        <f t="shared" si="11"/>
        <v/>
      </c>
      <c r="L376" s="9" t="str">
        <f t="shared" si="11"/>
        <v/>
      </c>
      <c r="M376" s="9" t="str">
        <f t="shared" si="11"/>
        <v/>
      </c>
      <c r="N376" s="9" t="str">
        <f t="shared" si="11"/>
        <v/>
      </c>
      <c r="O376" s="9" t="str">
        <f t="shared" si="11"/>
        <v/>
      </c>
      <c r="P376" s="7"/>
      <c r="Q376" s="10" t="s">
        <v>48</v>
      </c>
    </row>
    <row r="377" spans="1:17" x14ac:dyDescent="0.3">
      <c r="B377" s="9" t="str">
        <f t="shared" si="11"/>
        <v/>
      </c>
      <c r="C377" s="9" t="str">
        <f t="shared" si="11"/>
        <v/>
      </c>
      <c r="D377" s="9" t="str">
        <f t="shared" si="11"/>
        <v/>
      </c>
      <c r="E377" s="9" t="str">
        <f t="shared" si="11"/>
        <v/>
      </c>
      <c r="F377" s="9" t="str">
        <f t="shared" si="11"/>
        <v/>
      </c>
      <c r="G377" s="9" t="str">
        <f t="shared" si="11"/>
        <v/>
      </c>
      <c r="H377" s="9" t="str">
        <f t="shared" si="11"/>
        <v/>
      </c>
      <c r="I377" s="9" t="str">
        <f t="shared" si="11"/>
        <v/>
      </c>
      <c r="J377" s="9" t="str">
        <f t="shared" si="11"/>
        <v/>
      </c>
      <c r="K377" s="9" t="str">
        <f t="shared" si="11"/>
        <v/>
      </c>
      <c r="L377" s="9" t="str">
        <f t="shared" si="11"/>
        <v/>
      </c>
      <c r="M377" s="9" t="str">
        <f t="shared" si="11"/>
        <v/>
      </c>
      <c r="N377" s="9" t="str">
        <f t="shared" si="11"/>
        <v/>
      </c>
      <c r="O377" s="9" t="str">
        <f t="shared" si="11"/>
        <v/>
      </c>
      <c r="P377" s="7"/>
      <c r="Q377" s="10" t="s">
        <v>49</v>
      </c>
    </row>
    <row r="378" spans="1:17" x14ac:dyDescent="0.3">
      <c r="B378" s="9" t="str">
        <f t="shared" si="11"/>
        <v/>
      </c>
      <c r="C378" s="9" t="str">
        <f t="shared" si="11"/>
        <v/>
      </c>
      <c r="D378" s="9" t="str">
        <f t="shared" si="11"/>
        <v/>
      </c>
      <c r="E378" s="9" t="str">
        <f t="shared" si="11"/>
        <v/>
      </c>
      <c r="F378" s="9" t="str">
        <f t="shared" si="11"/>
        <v/>
      </c>
      <c r="G378" s="9" t="str">
        <f t="shared" si="11"/>
        <v/>
      </c>
      <c r="H378" s="9" t="str">
        <f t="shared" si="11"/>
        <v/>
      </c>
      <c r="I378" s="9" t="str">
        <f t="shared" si="11"/>
        <v/>
      </c>
      <c r="J378" s="9" t="str">
        <f t="shared" si="11"/>
        <v/>
      </c>
      <c r="K378" s="9" t="str">
        <f t="shared" si="11"/>
        <v/>
      </c>
      <c r="L378" s="9" t="str">
        <f t="shared" si="11"/>
        <v/>
      </c>
      <c r="M378" s="9" t="str">
        <f t="shared" si="11"/>
        <v/>
      </c>
      <c r="N378" s="9" t="str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/>
      </c>
      <c r="O378" s="9" t="str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/>
      </c>
      <c r="P378" s="7" t="e">
        <f>RATE(M$348-B$348,,-B378,M378)</f>
        <v>#VALUE!</v>
      </c>
      <c r="Q378" s="10" t="s">
        <v>50</v>
      </c>
    </row>
    <row r="379" spans="1:17" x14ac:dyDescent="0.3">
      <c r="B379" s="13" t="e">
        <f t="shared" ref="B379:O379" si="12">+B378/B$402</f>
        <v>#VALUE!</v>
      </c>
      <c r="C379" s="13" t="e">
        <f t="shared" si="12"/>
        <v>#VALUE!</v>
      </c>
      <c r="D379" s="13" t="e">
        <f t="shared" si="12"/>
        <v>#VALUE!</v>
      </c>
      <c r="E379" s="13" t="e">
        <f t="shared" si="12"/>
        <v>#VALUE!</v>
      </c>
      <c r="F379" s="13" t="e">
        <f t="shared" si="12"/>
        <v>#VALUE!</v>
      </c>
      <c r="G379" s="13" t="e">
        <f t="shared" si="12"/>
        <v>#VALUE!</v>
      </c>
      <c r="H379" s="13" t="e">
        <f t="shared" si="12"/>
        <v>#VALUE!</v>
      </c>
      <c r="I379" s="13" t="e">
        <f t="shared" si="12"/>
        <v>#VALUE!</v>
      </c>
      <c r="J379" s="13" t="e">
        <f t="shared" si="12"/>
        <v>#VALUE!</v>
      </c>
      <c r="K379" s="13" t="e">
        <f t="shared" si="12"/>
        <v>#VALUE!</v>
      </c>
      <c r="L379" s="13" t="e">
        <f t="shared" si="12"/>
        <v>#VALUE!</v>
      </c>
      <c r="M379" s="13" t="e">
        <f t="shared" si="12"/>
        <v>#VALUE!</v>
      </c>
      <c r="N379" s="13" t="e">
        <f t="shared" si="12"/>
        <v>#VALUE!</v>
      </c>
      <c r="O379" s="13" t="e">
        <f t="shared" si="12"/>
        <v>#VALUE!</v>
      </c>
      <c r="P379" s="7" t="e">
        <f>RATE(M$348-B$348,,-B379,M379)</f>
        <v>#VALUE!</v>
      </c>
      <c r="Q379" s="12" t="s">
        <v>51</v>
      </c>
    </row>
    <row r="380" spans="1:17" x14ac:dyDescent="0.3">
      <c r="B380" s="196" t="s">
        <v>893</v>
      </c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45"/>
      <c r="P380" s="7"/>
      <c r="Q380" s="3"/>
    </row>
    <row r="381" spans="1:17" x14ac:dyDescent="0.3">
      <c r="B381" s="9" t="str">
        <f t="shared" ref="B381:O384" si="13">IFERROR(VLOOKUP($B$380,$4:$126,MATCH($Q381&amp;"/"&amp;B$348,$2:$2,0),FALSE),"")</f>
        <v/>
      </c>
      <c r="C381" s="9" t="str">
        <f t="shared" si="13"/>
        <v/>
      </c>
      <c r="D381" s="9" t="str">
        <f t="shared" si="13"/>
        <v/>
      </c>
      <c r="E381" s="9" t="str">
        <f t="shared" si="13"/>
        <v/>
      </c>
      <c r="F381" s="9" t="str">
        <f t="shared" si="13"/>
        <v/>
      </c>
      <c r="G381" s="9" t="str">
        <f t="shared" si="13"/>
        <v/>
      </c>
      <c r="H381" s="9" t="str">
        <f t="shared" si="13"/>
        <v/>
      </c>
      <c r="I381" s="9" t="str">
        <f t="shared" si="13"/>
        <v/>
      </c>
      <c r="J381" s="9" t="str">
        <f t="shared" si="13"/>
        <v/>
      </c>
      <c r="K381" s="9" t="str">
        <f t="shared" si="13"/>
        <v/>
      </c>
      <c r="L381" s="9" t="str">
        <f t="shared" si="13"/>
        <v/>
      </c>
      <c r="M381" s="9" t="str">
        <f t="shared" si="13"/>
        <v/>
      </c>
      <c r="N381" s="9" t="str">
        <f t="shared" si="13"/>
        <v/>
      </c>
      <c r="O381" s="9" t="str">
        <f t="shared" si="13"/>
        <v/>
      </c>
      <c r="P381" s="7"/>
      <c r="Q381" s="10" t="s">
        <v>47</v>
      </c>
    </row>
    <row r="382" spans="1:17" x14ac:dyDescent="0.3">
      <c r="B382" s="9" t="str">
        <f t="shared" si="13"/>
        <v/>
      </c>
      <c r="C382" s="9" t="str">
        <f t="shared" si="13"/>
        <v/>
      </c>
      <c r="D382" s="9" t="str">
        <f t="shared" si="13"/>
        <v/>
      </c>
      <c r="E382" s="9" t="str">
        <f t="shared" si="13"/>
        <v/>
      </c>
      <c r="F382" s="9" t="str">
        <f t="shared" si="13"/>
        <v/>
      </c>
      <c r="G382" s="9" t="str">
        <f t="shared" si="13"/>
        <v/>
      </c>
      <c r="H382" s="9" t="str">
        <f t="shared" si="13"/>
        <v/>
      </c>
      <c r="I382" s="9" t="str">
        <f t="shared" si="13"/>
        <v/>
      </c>
      <c r="J382" s="9" t="str">
        <f t="shared" si="13"/>
        <v/>
      </c>
      <c r="K382" s="9" t="str">
        <f t="shared" si="13"/>
        <v/>
      </c>
      <c r="L382" s="9" t="str">
        <f t="shared" si="13"/>
        <v/>
      </c>
      <c r="M382" s="9" t="str">
        <f t="shared" si="13"/>
        <v/>
      </c>
      <c r="N382" s="9" t="str">
        <f t="shared" si="13"/>
        <v/>
      </c>
      <c r="O382" s="9" t="str">
        <f t="shared" si="13"/>
        <v/>
      </c>
      <c r="P382" s="7"/>
      <c r="Q382" s="10" t="s">
        <v>48</v>
      </c>
    </row>
    <row r="383" spans="1:17" x14ac:dyDescent="0.3">
      <c r="B383" s="9" t="str">
        <f t="shared" si="13"/>
        <v/>
      </c>
      <c r="C383" s="9" t="str">
        <f t="shared" si="13"/>
        <v/>
      </c>
      <c r="D383" s="9" t="str">
        <f t="shared" si="13"/>
        <v/>
      </c>
      <c r="E383" s="9" t="str">
        <f t="shared" si="13"/>
        <v/>
      </c>
      <c r="F383" s="9" t="str">
        <f t="shared" si="13"/>
        <v/>
      </c>
      <c r="G383" s="9" t="str">
        <f t="shared" si="13"/>
        <v/>
      </c>
      <c r="H383" s="9" t="str">
        <f t="shared" si="13"/>
        <v/>
      </c>
      <c r="I383" s="9" t="str">
        <f t="shared" si="13"/>
        <v/>
      </c>
      <c r="J383" s="9" t="str">
        <f t="shared" si="13"/>
        <v/>
      </c>
      <c r="K383" s="9" t="str">
        <f t="shared" si="13"/>
        <v/>
      </c>
      <c r="L383" s="9" t="str">
        <f t="shared" si="13"/>
        <v/>
      </c>
      <c r="M383" s="9" t="str">
        <f t="shared" si="13"/>
        <v/>
      </c>
      <c r="N383" s="9" t="str">
        <f t="shared" si="13"/>
        <v/>
      </c>
      <c r="O383" s="9" t="str">
        <f t="shared" si="13"/>
        <v/>
      </c>
      <c r="P383" s="7"/>
      <c r="Q383" s="10" t="s">
        <v>49</v>
      </c>
    </row>
    <row r="384" spans="1:17" x14ac:dyDescent="0.3">
      <c r="B384" s="9" t="str">
        <f t="shared" si="13"/>
        <v/>
      </c>
      <c r="C384" s="9" t="str">
        <f t="shared" si="13"/>
        <v/>
      </c>
      <c r="D384" s="9" t="str">
        <f t="shared" si="13"/>
        <v/>
      </c>
      <c r="E384" s="9" t="str">
        <f t="shared" si="13"/>
        <v/>
      </c>
      <c r="F384" s="9" t="str">
        <f t="shared" si="13"/>
        <v/>
      </c>
      <c r="G384" s="9" t="str">
        <f t="shared" si="13"/>
        <v/>
      </c>
      <c r="H384" s="9" t="str">
        <f t="shared" si="13"/>
        <v/>
      </c>
      <c r="I384" s="9" t="str">
        <f t="shared" si="13"/>
        <v/>
      </c>
      <c r="J384" s="9" t="str">
        <f t="shared" si="13"/>
        <v/>
      </c>
      <c r="K384" s="9" t="str">
        <f t="shared" si="13"/>
        <v/>
      </c>
      <c r="L384" s="9" t="str">
        <f t="shared" si="13"/>
        <v/>
      </c>
      <c r="M384" s="9" t="str">
        <f t="shared" si="13"/>
        <v/>
      </c>
      <c r="N384" s="9" t="str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/>
      </c>
      <c r="O384" s="9" t="str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/>
      </c>
      <c r="P384" s="7" t="e">
        <f>RATE(M$348-B$348,,-B384,M384)</f>
        <v>#VALUE!</v>
      </c>
      <c r="Q384" s="10" t="s">
        <v>50</v>
      </c>
    </row>
    <row r="385" spans="1:17" x14ac:dyDescent="0.3">
      <c r="A385" s="95"/>
      <c r="B385" s="13" t="e">
        <f t="shared" ref="B385:O385" si="14">+B384/B$402</f>
        <v>#VALUE!</v>
      </c>
      <c r="C385" s="13" t="e">
        <f t="shared" si="14"/>
        <v>#VALUE!</v>
      </c>
      <c r="D385" s="13" t="e">
        <f t="shared" si="14"/>
        <v>#VALUE!</v>
      </c>
      <c r="E385" s="13" t="e">
        <f t="shared" si="14"/>
        <v>#VALUE!</v>
      </c>
      <c r="F385" s="13" t="e">
        <f t="shared" si="14"/>
        <v>#VALUE!</v>
      </c>
      <c r="G385" s="13" t="e">
        <f t="shared" si="14"/>
        <v>#VALUE!</v>
      </c>
      <c r="H385" s="13" t="e">
        <f t="shared" si="14"/>
        <v>#VALUE!</v>
      </c>
      <c r="I385" s="13" t="e">
        <f t="shared" si="14"/>
        <v>#VALUE!</v>
      </c>
      <c r="J385" s="13" t="e">
        <f t="shared" si="14"/>
        <v>#VALUE!</v>
      </c>
      <c r="K385" s="13" t="e">
        <f t="shared" si="14"/>
        <v>#VALUE!</v>
      </c>
      <c r="L385" s="13" t="e">
        <f t="shared" si="14"/>
        <v>#VALUE!</v>
      </c>
      <c r="M385" s="13" t="e">
        <f t="shared" si="14"/>
        <v>#VALUE!</v>
      </c>
      <c r="N385" s="13" t="e">
        <f t="shared" si="14"/>
        <v>#VALUE!</v>
      </c>
      <c r="O385" s="13" t="e">
        <f t="shared" si="14"/>
        <v>#VALUE!</v>
      </c>
      <c r="P385" s="7" t="e">
        <f>RATE(M$348-B$348,,-B385,M385)</f>
        <v>#VALUE!</v>
      </c>
      <c r="Q385" s="12" t="s">
        <v>51</v>
      </c>
    </row>
    <row r="386" spans="1:17" x14ac:dyDescent="0.3">
      <c r="B386" s="196" t="s">
        <v>895</v>
      </c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45"/>
      <c r="P386" s="7"/>
      <c r="Q386" s="3"/>
    </row>
    <row r="387" spans="1:17" x14ac:dyDescent="0.3">
      <c r="B387" s="9" t="str">
        <f t="shared" ref="B387:O390" si="15">IFERROR(VLOOKUP($B$386,$4:$126,MATCH($Q387&amp;"/"&amp;B$348,$2:$2,0),FALSE),"")</f>
        <v/>
      </c>
      <c r="C387" s="9" t="str">
        <f t="shared" si="15"/>
        <v/>
      </c>
      <c r="D387" s="9" t="str">
        <f t="shared" si="15"/>
        <v/>
      </c>
      <c r="E387" s="9" t="str">
        <f t="shared" si="15"/>
        <v/>
      </c>
      <c r="F387" s="9" t="str">
        <f t="shared" si="15"/>
        <v/>
      </c>
      <c r="G387" s="9" t="str">
        <f t="shared" si="15"/>
        <v/>
      </c>
      <c r="H387" s="9" t="str">
        <f t="shared" si="15"/>
        <v/>
      </c>
      <c r="I387" s="9" t="str">
        <f t="shared" si="15"/>
        <v/>
      </c>
      <c r="J387" s="9" t="str">
        <f t="shared" si="15"/>
        <v/>
      </c>
      <c r="K387" s="9" t="str">
        <f t="shared" si="15"/>
        <v/>
      </c>
      <c r="L387" s="9" t="str">
        <f t="shared" si="15"/>
        <v/>
      </c>
      <c r="M387" s="9" t="str">
        <f t="shared" si="15"/>
        <v/>
      </c>
      <c r="N387" s="9" t="str">
        <f t="shared" si="15"/>
        <v/>
      </c>
      <c r="O387" s="9" t="str">
        <f t="shared" si="15"/>
        <v/>
      </c>
      <c r="P387" s="7"/>
      <c r="Q387" s="10" t="s">
        <v>47</v>
      </c>
    </row>
    <row r="388" spans="1:17" x14ac:dyDescent="0.3">
      <c r="B388" s="9" t="str">
        <f t="shared" si="15"/>
        <v/>
      </c>
      <c r="C388" s="9" t="str">
        <f t="shared" si="15"/>
        <v/>
      </c>
      <c r="D388" s="9" t="str">
        <f t="shared" si="15"/>
        <v/>
      </c>
      <c r="E388" s="9" t="str">
        <f t="shared" si="15"/>
        <v/>
      </c>
      <c r="F388" s="9" t="str">
        <f t="shared" si="15"/>
        <v/>
      </c>
      <c r="G388" s="9" t="str">
        <f t="shared" si="15"/>
        <v/>
      </c>
      <c r="H388" s="9" t="str">
        <f t="shared" si="15"/>
        <v/>
      </c>
      <c r="I388" s="9" t="str">
        <f t="shared" si="15"/>
        <v/>
      </c>
      <c r="J388" s="9" t="str">
        <f t="shared" si="15"/>
        <v/>
      </c>
      <c r="K388" s="9" t="str">
        <f t="shared" si="15"/>
        <v/>
      </c>
      <c r="L388" s="9" t="str">
        <f t="shared" si="15"/>
        <v/>
      </c>
      <c r="M388" s="9" t="str">
        <f t="shared" si="15"/>
        <v/>
      </c>
      <c r="N388" s="9" t="str">
        <f t="shared" si="15"/>
        <v/>
      </c>
      <c r="O388" s="9" t="str">
        <f t="shared" si="15"/>
        <v/>
      </c>
      <c r="P388" s="7"/>
      <c r="Q388" s="10" t="s">
        <v>48</v>
      </c>
    </row>
    <row r="389" spans="1:17" x14ac:dyDescent="0.3">
      <c r="B389" s="9" t="str">
        <f t="shared" si="15"/>
        <v/>
      </c>
      <c r="C389" s="9" t="str">
        <f t="shared" si="15"/>
        <v/>
      </c>
      <c r="D389" s="9" t="str">
        <f t="shared" si="15"/>
        <v/>
      </c>
      <c r="E389" s="9" t="str">
        <f t="shared" si="15"/>
        <v/>
      </c>
      <c r="F389" s="9" t="str">
        <f t="shared" si="15"/>
        <v/>
      </c>
      <c r="G389" s="9" t="str">
        <f t="shared" si="15"/>
        <v/>
      </c>
      <c r="H389" s="9" t="str">
        <f t="shared" si="15"/>
        <v/>
      </c>
      <c r="I389" s="9" t="str">
        <f t="shared" si="15"/>
        <v/>
      </c>
      <c r="J389" s="9" t="str">
        <f t="shared" si="15"/>
        <v/>
      </c>
      <c r="K389" s="9" t="str">
        <f t="shared" si="15"/>
        <v/>
      </c>
      <c r="L389" s="9" t="str">
        <f t="shared" si="15"/>
        <v/>
      </c>
      <c r="M389" s="9" t="str">
        <f t="shared" si="15"/>
        <v/>
      </c>
      <c r="N389" s="9" t="str">
        <f t="shared" si="15"/>
        <v/>
      </c>
      <c r="O389" s="9" t="str">
        <f t="shared" si="15"/>
        <v/>
      </c>
      <c r="P389" s="7"/>
      <c r="Q389" s="10" t="s">
        <v>49</v>
      </c>
    </row>
    <row r="390" spans="1:17" x14ac:dyDescent="0.3">
      <c r="B390" s="9" t="str">
        <f t="shared" si="15"/>
        <v/>
      </c>
      <c r="C390" s="9" t="str">
        <f t="shared" si="15"/>
        <v/>
      </c>
      <c r="D390" s="9" t="str">
        <f t="shared" si="15"/>
        <v/>
      </c>
      <c r="E390" s="9" t="str">
        <f t="shared" si="15"/>
        <v/>
      </c>
      <c r="F390" s="9" t="str">
        <f t="shared" si="15"/>
        <v/>
      </c>
      <c r="G390" s="9" t="str">
        <f t="shared" si="15"/>
        <v/>
      </c>
      <c r="H390" s="9" t="str">
        <f t="shared" si="15"/>
        <v/>
      </c>
      <c r="I390" s="9" t="str">
        <f t="shared" si="15"/>
        <v/>
      </c>
      <c r="J390" s="9" t="str">
        <f t="shared" si="15"/>
        <v/>
      </c>
      <c r="K390" s="9" t="str">
        <f t="shared" si="15"/>
        <v/>
      </c>
      <c r="L390" s="9" t="str">
        <f t="shared" si="15"/>
        <v/>
      </c>
      <c r="M390" s="9" t="str">
        <f t="shared" si="15"/>
        <v/>
      </c>
      <c r="N390" s="9" t="str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/>
      </c>
      <c r="O390" s="9" t="str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/>
      </c>
      <c r="P390" s="7" t="e">
        <f>RATE(M$348-B$348,,-B390,M390)</f>
        <v>#VALUE!</v>
      </c>
      <c r="Q390" s="10" t="s">
        <v>50</v>
      </c>
    </row>
    <row r="391" spans="1:17" x14ac:dyDescent="0.3">
      <c r="B391" s="13" t="e">
        <f t="shared" ref="B391:O391" si="16">+B390/B$402</f>
        <v>#VALUE!</v>
      </c>
      <c r="C391" s="13" t="e">
        <f t="shared" si="16"/>
        <v>#VALUE!</v>
      </c>
      <c r="D391" s="13" t="e">
        <f t="shared" si="16"/>
        <v>#VALUE!</v>
      </c>
      <c r="E391" s="13" t="e">
        <f t="shared" si="16"/>
        <v>#VALUE!</v>
      </c>
      <c r="F391" s="13" t="e">
        <f t="shared" si="16"/>
        <v>#VALUE!</v>
      </c>
      <c r="G391" s="13" t="e">
        <f t="shared" si="16"/>
        <v>#VALUE!</v>
      </c>
      <c r="H391" s="13" t="e">
        <f t="shared" si="16"/>
        <v>#VALUE!</v>
      </c>
      <c r="I391" s="13" t="e">
        <f t="shared" si="16"/>
        <v>#VALUE!</v>
      </c>
      <c r="J391" s="13" t="e">
        <f t="shared" si="16"/>
        <v>#VALUE!</v>
      </c>
      <c r="K391" s="13" t="e">
        <f t="shared" si="16"/>
        <v>#VALUE!</v>
      </c>
      <c r="L391" s="13" t="e">
        <f t="shared" si="16"/>
        <v>#VALUE!</v>
      </c>
      <c r="M391" s="13" t="e">
        <f t="shared" si="16"/>
        <v>#VALUE!</v>
      </c>
      <c r="N391" s="13" t="e">
        <f t="shared" si="16"/>
        <v>#VALUE!</v>
      </c>
      <c r="O391" s="13" t="e">
        <f t="shared" si="16"/>
        <v>#VALUE!</v>
      </c>
      <c r="P391" s="7" t="e">
        <f>RATE(M$348-B$348,,-B391,M391)</f>
        <v>#VALUE!</v>
      </c>
      <c r="Q391" s="12" t="s">
        <v>51</v>
      </c>
    </row>
    <row r="392" spans="1:17" x14ac:dyDescent="0.3">
      <c r="A392" s="95"/>
      <c r="B392" s="196" t="s">
        <v>901</v>
      </c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45"/>
      <c r="P392" s="7"/>
      <c r="Q392" s="3"/>
    </row>
    <row r="393" spans="1:17" x14ac:dyDescent="0.3">
      <c r="B393" s="9" t="str">
        <f t="shared" ref="B393:O396" si="17">IFERROR(VLOOKUP($B$392,$4:$126,MATCH($Q393&amp;"/"&amp;B$348,$2:$2,0),FALSE),"")</f>
        <v/>
      </c>
      <c r="C393" s="9" t="str">
        <f t="shared" si="17"/>
        <v/>
      </c>
      <c r="D393" s="9" t="str">
        <f t="shared" si="17"/>
        <v/>
      </c>
      <c r="E393" s="9" t="str">
        <f t="shared" si="17"/>
        <v/>
      </c>
      <c r="F393" s="9" t="str">
        <f t="shared" si="17"/>
        <v/>
      </c>
      <c r="G393" s="9" t="str">
        <f t="shared" si="17"/>
        <v/>
      </c>
      <c r="H393" s="9" t="str">
        <f t="shared" si="17"/>
        <v/>
      </c>
      <c r="I393" s="9" t="str">
        <f t="shared" si="17"/>
        <v/>
      </c>
      <c r="J393" s="9" t="str">
        <f t="shared" si="17"/>
        <v/>
      </c>
      <c r="K393" s="9" t="str">
        <f t="shared" si="17"/>
        <v/>
      </c>
      <c r="L393" s="9" t="str">
        <f t="shared" si="17"/>
        <v/>
      </c>
      <c r="M393" s="9" t="str">
        <f t="shared" si="17"/>
        <v/>
      </c>
      <c r="N393" s="9" t="str">
        <f t="shared" si="17"/>
        <v/>
      </c>
      <c r="O393" s="9" t="str">
        <f t="shared" si="17"/>
        <v/>
      </c>
      <c r="P393" s="7"/>
      <c r="Q393" s="10" t="s">
        <v>47</v>
      </c>
    </row>
    <row r="394" spans="1:17" x14ac:dyDescent="0.3">
      <c r="B394" s="9" t="str">
        <f t="shared" si="17"/>
        <v/>
      </c>
      <c r="C394" s="9" t="str">
        <f t="shared" si="17"/>
        <v/>
      </c>
      <c r="D394" s="9" t="str">
        <f t="shared" si="17"/>
        <v/>
      </c>
      <c r="E394" s="9" t="str">
        <f t="shared" si="17"/>
        <v/>
      </c>
      <c r="F394" s="9" t="str">
        <f t="shared" si="17"/>
        <v/>
      </c>
      <c r="G394" s="9" t="str">
        <f t="shared" si="17"/>
        <v/>
      </c>
      <c r="H394" s="9" t="str">
        <f t="shared" si="17"/>
        <v/>
      </c>
      <c r="I394" s="9" t="str">
        <f t="shared" si="17"/>
        <v/>
      </c>
      <c r="J394" s="9" t="str">
        <f t="shared" si="17"/>
        <v/>
      </c>
      <c r="K394" s="9" t="str">
        <f t="shared" si="17"/>
        <v/>
      </c>
      <c r="L394" s="9" t="str">
        <f t="shared" si="17"/>
        <v/>
      </c>
      <c r="M394" s="9" t="str">
        <f t="shared" si="17"/>
        <v/>
      </c>
      <c r="N394" s="9" t="str">
        <f t="shared" si="17"/>
        <v/>
      </c>
      <c r="O394" s="9" t="str">
        <f t="shared" si="17"/>
        <v/>
      </c>
      <c r="P394" s="7"/>
      <c r="Q394" s="10" t="s">
        <v>48</v>
      </c>
    </row>
    <row r="395" spans="1:17" x14ac:dyDescent="0.3">
      <c r="B395" s="9" t="str">
        <f t="shared" si="17"/>
        <v/>
      </c>
      <c r="C395" s="9" t="str">
        <f t="shared" si="17"/>
        <v/>
      </c>
      <c r="D395" s="9" t="str">
        <f t="shared" si="17"/>
        <v/>
      </c>
      <c r="E395" s="9" t="str">
        <f t="shared" si="17"/>
        <v/>
      </c>
      <c r="F395" s="9" t="str">
        <f t="shared" si="17"/>
        <v/>
      </c>
      <c r="G395" s="9" t="str">
        <f t="shared" si="17"/>
        <v/>
      </c>
      <c r="H395" s="9" t="str">
        <f t="shared" si="17"/>
        <v/>
      </c>
      <c r="I395" s="9" t="str">
        <f t="shared" si="17"/>
        <v/>
      </c>
      <c r="J395" s="9" t="str">
        <f t="shared" si="17"/>
        <v/>
      </c>
      <c r="K395" s="9" t="str">
        <f t="shared" si="17"/>
        <v/>
      </c>
      <c r="L395" s="9" t="str">
        <f t="shared" si="17"/>
        <v/>
      </c>
      <c r="M395" s="9" t="str">
        <f t="shared" si="17"/>
        <v/>
      </c>
      <c r="N395" s="9" t="str">
        <f t="shared" si="17"/>
        <v/>
      </c>
      <c r="O395" s="9" t="str">
        <f t="shared" si="17"/>
        <v/>
      </c>
      <c r="P395" s="7"/>
      <c r="Q395" s="10" t="s">
        <v>49</v>
      </c>
    </row>
    <row r="396" spans="1:17" x14ac:dyDescent="0.3">
      <c r="B396" s="9" t="str">
        <f t="shared" si="17"/>
        <v/>
      </c>
      <c r="C396" s="9" t="str">
        <f t="shared" si="17"/>
        <v/>
      </c>
      <c r="D396" s="9" t="str">
        <f t="shared" si="17"/>
        <v/>
      </c>
      <c r="E396" s="9" t="str">
        <f t="shared" si="17"/>
        <v/>
      </c>
      <c r="F396" s="9" t="str">
        <f t="shared" si="17"/>
        <v/>
      </c>
      <c r="G396" s="9" t="str">
        <f t="shared" si="17"/>
        <v/>
      </c>
      <c r="H396" s="9" t="str">
        <f t="shared" si="17"/>
        <v/>
      </c>
      <c r="I396" s="9" t="str">
        <f t="shared" si="17"/>
        <v/>
      </c>
      <c r="J396" s="9" t="str">
        <f t="shared" si="17"/>
        <v/>
      </c>
      <c r="K396" s="9" t="str">
        <f t="shared" si="17"/>
        <v/>
      </c>
      <c r="L396" s="9" t="str">
        <f t="shared" si="17"/>
        <v/>
      </c>
      <c r="M396" s="9" t="str">
        <f t="shared" si="17"/>
        <v/>
      </c>
      <c r="N396" s="9" t="str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/>
      </c>
      <c r="O396" s="9" t="str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/>
      </c>
      <c r="P396" s="7" t="e">
        <f>RATE(M$348-B$348,,-B396,M396)</f>
        <v>#VALUE!</v>
      </c>
      <c r="Q396" s="10" t="s">
        <v>50</v>
      </c>
    </row>
    <row r="397" spans="1:17" x14ac:dyDescent="0.3">
      <c r="A397" s="96"/>
      <c r="B397" s="13" t="e">
        <f t="shared" ref="B397:M397" si="18">+B396/B$402</f>
        <v>#VALUE!</v>
      </c>
      <c r="C397" s="13" t="e">
        <f t="shared" si="18"/>
        <v>#VALUE!</v>
      </c>
      <c r="D397" s="13" t="e">
        <f t="shared" si="18"/>
        <v>#VALUE!</v>
      </c>
      <c r="E397" s="13" t="e">
        <f t="shared" si="18"/>
        <v>#VALUE!</v>
      </c>
      <c r="F397" s="13" t="e">
        <f t="shared" si="18"/>
        <v>#VALUE!</v>
      </c>
      <c r="G397" s="13" t="e">
        <f t="shared" si="18"/>
        <v>#VALUE!</v>
      </c>
      <c r="H397" s="13" t="e">
        <f t="shared" si="18"/>
        <v>#VALUE!</v>
      </c>
      <c r="I397" s="13" t="e">
        <f t="shared" si="18"/>
        <v>#VALUE!</v>
      </c>
      <c r="J397" s="13" t="e">
        <f t="shared" si="18"/>
        <v>#VALUE!</v>
      </c>
      <c r="K397" s="13" t="e">
        <f t="shared" si="18"/>
        <v>#VALUE!</v>
      </c>
      <c r="L397" s="13" t="e">
        <f t="shared" si="18"/>
        <v>#VALUE!</v>
      </c>
      <c r="M397" s="13" t="e">
        <f t="shared" si="18"/>
        <v>#VALUE!</v>
      </c>
      <c r="N397" s="13" t="e">
        <f>+N396/N$402</f>
        <v>#VALUE!</v>
      </c>
      <c r="O397" s="13" t="e">
        <f>+O396/O$402</f>
        <v>#VALUE!</v>
      </c>
      <c r="P397" s="7" t="e">
        <f>RATE(M$348-B$348,,-B397,M397)</f>
        <v>#VALUE!</v>
      </c>
      <c r="Q397" s="12" t="s">
        <v>51</v>
      </c>
    </row>
    <row r="398" spans="1:17" x14ac:dyDescent="0.3">
      <c r="B398" s="195" t="s">
        <v>902</v>
      </c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44"/>
      <c r="P398" s="7"/>
      <c r="Q398" s="3"/>
    </row>
    <row r="399" spans="1:17" x14ac:dyDescent="0.3">
      <c r="B399" s="9" t="str">
        <f t="shared" ref="B399:O402" si="19">IFERROR(VLOOKUP($B$398,$4:$126,MATCH($Q399&amp;"/"&amp;B$348,$2:$2,0),FALSE),"")</f>
        <v/>
      </c>
      <c r="C399" s="9" t="str">
        <f t="shared" si="19"/>
        <v/>
      </c>
      <c r="D399" s="9" t="str">
        <f t="shared" si="19"/>
        <v/>
      </c>
      <c r="E399" s="9" t="str">
        <f t="shared" si="19"/>
        <v/>
      </c>
      <c r="F399" s="9" t="str">
        <f t="shared" si="19"/>
        <v/>
      </c>
      <c r="G399" s="9" t="str">
        <f t="shared" si="19"/>
        <v/>
      </c>
      <c r="H399" s="9" t="str">
        <f t="shared" si="19"/>
        <v/>
      </c>
      <c r="I399" s="9" t="str">
        <f t="shared" si="19"/>
        <v/>
      </c>
      <c r="J399" s="9" t="str">
        <f t="shared" si="19"/>
        <v/>
      </c>
      <c r="K399" s="9" t="str">
        <f t="shared" si="19"/>
        <v/>
      </c>
      <c r="L399" s="9" t="str">
        <f t="shared" si="19"/>
        <v/>
      </c>
      <c r="M399" s="9" t="str">
        <f t="shared" si="19"/>
        <v/>
      </c>
      <c r="N399" s="9" t="str">
        <f t="shared" si="19"/>
        <v/>
      </c>
      <c r="O399" s="9" t="str">
        <f t="shared" si="19"/>
        <v/>
      </c>
      <c r="P399" s="7"/>
      <c r="Q399" s="10" t="s">
        <v>47</v>
      </c>
    </row>
    <row r="400" spans="1:17" x14ac:dyDescent="0.3">
      <c r="B400" s="9" t="str">
        <f t="shared" si="19"/>
        <v/>
      </c>
      <c r="C400" s="9" t="str">
        <f t="shared" si="19"/>
        <v/>
      </c>
      <c r="D400" s="9" t="str">
        <f t="shared" si="19"/>
        <v/>
      </c>
      <c r="E400" s="9" t="str">
        <f t="shared" si="19"/>
        <v/>
      </c>
      <c r="F400" s="9" t="str">
        <f t="shared" si="19"/>
        <v/>
      </c>
      <c r="G400" s="9" t="str">
        <f t="shared" si="19"/>
        <v/>
      </c>
      <c r="H400" s="9" t="str">
        <f t="shared" si="19"/>
        <v/>
      </c>
      <c r="I400" s="9" t="str">
        <f t="shared" si="19"/>
        <v/>
      </c>
      <c r="J400" s="9" t="str">
        <f t="shared" si="19"/>
        <v/>
      </c>
      <c r="K400" s="9" t="str">
        <f t="shared" si="19"/>
        <v/>
      </c>
      <c r="L400" s="9" t="str">
        <f t="shared" si="19"/>
        <v/>
      </c>
      <c r="M400" s="9" t="str">
        <f t="shared" si="19"/>
        <v/>
      </c>
      <c r="N400" s="9" t="str">
        <f t="shared" si="19"/>
        <v/>
      </c>
      <c r="O400" s="9" t="str">
        <f t="shared" si="19"/>
        <v/>
      </c>
      <c r="P400" s="7"/>
      <c r="Q400" s="10" t="s">
        <v>48</v>
      </c>
    </row>
    <row r="401" spans="1:17" x14ac:dyDescent="0.3">
      <c r="B401" s="9" t="str">
        <f t="shared" si="19"/>
        <v/>
      </c>
      <c r="C401" s="9" t="str">
        <f t="shared" si="19"/>
        <v/>
      </c>
      <c r="D401" s="9" t="str">
        <f t="shared" si="19"/>
        <v/>
      </c>
      <c r="E401" s="9" t="str">
        <f t="shared" si="19"/>
        <v/>
      </c>
      <c r="F401" s="9" t="str">
        <f t="shared" si="19"/>
        <v/>
      </c>
      <c r="G401" s="9" t="str">
        <f t="shared" si="19"/>
        <v/>
      </c>
      <c r="H401" s="9" t="str">
        <f t="shared" si="19"/>
        <v/>
      </c>
      <c r="I401" s="9" t="str">
        <f t="shared" si="19"/>
        <v/>
      </c>
      <c r="J401" s="9" t="str">
        <f t="shared" si="19"/>
        <v/>
      </c>
      <c r="K401" s="9" t="str">
        <f t="shared" si="19"/>
        <v/>
      </c>
      <c r="L401" s="9" t="str">
        <f t="shared" si="19"/>
        <v/>
      </c>
      <c r="M401" s="9" t="str">
        <f t="shared" si="19"/>
        <v/>
      </c>
      <c r="N401" s="9" t="str">
        <f t="shared" si="19"/>
        <v/>
      </c>
      <c r="O401" s="9" t="str">
        <f t="shared" si="19"/>
        <v/>
      </c>
      <c r="P401" s="7"/>
      <c r="Q401" s="10" t="s">
        <v>49</v>
      </c>
    </row>
    <row r="402" spans="1:17" x14ac:dyDescent="0.3">
      <c r="B402" s="9" t="str">
        <f t="shared" si="19"/>
        <v/>
      </c>
      <c r="C402" s="9" t="str">
        <f t="shared" si="19"/>
        <v/>
      </c>
      <c r="D402" s="9" t="str">
        <f t="shared" si="19"/>
        <v/>
      </c>
      <c r="E402" s="9" t="str">
        <f t="shared" si="19"/>
        <v/>
      </c>
      <c r="F402" s="9" t="str">
        <f t="shared" si="19"/>
        <v/>
      </c>
      <c r="G402" s="9" t="str">
        <f t="shared" si="19"/>
        <v/>
      </c>
      <c r="H402" s="9" t="str">
        <f t="shared" si="19"/>
        <v/>
      </c>
      <c r="I402" s="9" t="str">
        <f t="shared" si="19"/>
        <v/>
      </c>
      <c r="J402" s="9" t="str">
        <f t="shared" si="19"/>
        <v/>
      </c>
      <c r="K402" s="9" t="str">
        <f t="shared" si="19"/>
        <v/>
      </c>
      <c r="L402" s="9" t="str">
        <f t="shared" si="19"/>
        <v/>
      </c>
      <c r="M402" s="9" t="str">
        <f t="shared" si="19"/>
        <v/>
      </c>
      <c r="N402" s="9" t="str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/>
      </c>
      <c r="O402" s="9" t="str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/>
      </c>
      <c r="P402" s="7" t="e">
        <f>RATE(M$348-B$348,,-B402,M402)</f>
        <v>#VALUE!</v>
      </c>
      <c r="Q402" s="10" t="s">
        <v>50</v>
      </c>
    </row>
    <row r="403" spans="1:17" x14ac:dyDescent="0.3">
      <c r="B403" s="197" t="s">
        <v>28</v>
      </c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46"/>
    </row>
    <row r="404" spans="1:17" x14ac:dyDescent="0.3">
      <c r="B404" s="194" t="s">
        <v>906</v>
      </c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47"/>
      <c r="P404" s="7"/>
      <c r="Q404" s="3"/>
    </row>
    <row r="405" spans="1:17" x14ac:dyDescent="0.3">
      <c r="B405" s="9" t="str">
        <f t="shared" ref="B405:O408" si="20">IFERROR(VLOOKUP($B$404,$4:$126,MATCH($Q405&amp;"/"&amp;B$348,$2:$2,0),FALSE),"")</f>
        <v/>
      </c>
      <c r="C405" s="9" t="str">
        <f t="shared" si="20"/>
        <v/>
      </c>
      <c r="D405" s="9" t="str">
        <f t="shared" si="20"/>
        <v/>
      </c>
      <c r="E405" s="9" t="str">
        <f t="shared" si="20"/>
        <v/>
      </c>
      <c r="F405" s="9" t="str">
        <f t="shared" si="20"/>
        <v/>
      </c>
      <c r="G405" s="9" t="str">
        <f t="shared" si="20"/>
        <v/>
      </c>
      <c r="H405" s="9" t="str">
        <f t="shared" si="20"/>
        <v/>
      </c>
      <c r="I405" s="9" t="str">
        <f t="shared" si="20"/>
        <v/>
      </c>
      <c r="J405" s="9" t="str">
        <f t="shared" si="20"/>
        <v/>
      </c>
      <c r="K405" s="9" t="str">
        <f t="shared" si="20"/>
        <v/>
      </c>
      <c r="L405" s="9" t="str">
        <f t="shared" si="20"/>
        <v/>
      </c>
      <c r="M405" s="9" t="str">
        <f t="shared" si="20"/>
        <v/>
      </c>
      <c r="N405" s="9" t="str">
        <f t="shared" si="20"/>
        <v/>
      </c>
      <c r="O405" s="9" t="str">
        <f t="shared" si="20"/>
        <v/>
      </c>
      <c r="P405" s="7"/>
      <c r="Q405" s="10" t="s">
        <v>47</v>
      </c>
    </row>
    <row r="406" spans="1:17" x14ac:dyDescent="0.3">
      <c r="B406" s="9" t="str">
        <f t="shared" si="20"/>
        <v/>
      </c>
      <c r="C406" s="9" t="str">
        <f t="shared" si="20"/>
        <v/>
      </c>
      <c r="D406" s="9" t="str">
        <f t="shared" si="20"/>
        <v/>
      </c>
      <c r="E406" s="9" t="str">
        <f t="shared" si="20"/>
        <v/>
      </c>
      <c r="F406" s="9" t="str">
        <f t="shared" si="20"/>
        <v/>
      </c>
      <c r="G406" s="9" t="str">
        <f t="shared" si="20"/>
        <v/>
      </c>
      <c r="H406" s="9" t="str">
        <f t="shared" si="20"/>
        <v/>
      </c>
      <c r="I406" s="9" t="str">
        <f t="shared" si="20"/>
        <v/>
      </c>
      <c r="J406" s="9" t="str">
        <f t="shared" si="20"/>
        <v/>
      </c>
      <c r="K406" s="9" t="str">
        <f t="shared" si="20"/>
        <v/>
      </c>
      <c r="L406" s="9" t="str">
        <f t="shared" si="20"/>
        <v/>
      </c>
      <c r="M406" s="9" t="str">
        <f t="shared" si="20"/>
        <v/>
      </c>
      <c r="N406" s="9" t="str">
        <f t="shared" si="20"/>
        <v/>
      </c>
      <c r="O406" s="9" t="str">
        <f t="shared" si="20"/>
        <v/>
      </c>
      <c r="P406" s="7"/>
      <c r="Q406" s="10" t="s">
        <v>48</v>
      </c>
    </row>
    <row r="407" spans="1:17" x14ac:dyDescent="0.3">
      <c r="B407" s="9" t="str">
        <f t="shared" si="20"/>
        <v/>
      </c>
      <c r="C407" s="9" t="str">
        <f t="shared" si="20"/>
        <v/>
      </c>
      <c r="D407" s="9" t="str">
        <f t="shared" si="20"/>
        <v/>
      </c>
      <c r="E407" s="9" t="str">
        <f t="shared" si="20"/>
        <v/>
      </c>
      <c r="F407" s="9" t="str">
        <f t="shared" si="20"/>
        <v/>
      </c>
      <c r="G407" s="9" t="str">
        <f t="shared" si="20"/>
        <v/>
      </c>
      <c r="H407" s="9" t="str">
        <f t="shared" si="20"/>
        <v/>
      </c>
      <c r="I407" s="9" t="str">
        <f t="shared" si="20"/>
        <v/>
      </c>
      <c r="J407" s="9" t="str">
        <f t="shared" si="20"/>
        <v/>
      </c>
      <c r="K407" s="9" t="str">
        <f t="shared" si="20"/>
        <v/>
      </c>
      <c r="L407" s="9" t="str">
        <f t="shared" si="20"/>
        <v/>
      </c>
      <c r="M407" s="9" t="str">
        <f t="shared" si="20"/>
        <v/>
      </c>
      <c r="N407" s="9" t="str">
        <f t="shared" si="20"/>
        <v/>
      </c>
      <c r="O407" s="9" t="str">
        <f t="shared" si="20"/>
        <v/>
      </c>
      <c r="P407" s="7"/>
      <c r="Q407" s="10" t="s">
        <v>49</v>
      </c>
    </row>
    <row r="408" spans="1:17" x14ac:dyDescent="0.3">
      <c r="B408" s="9" t="str">
        <f t="shared" si="20"/>
        <v/>
      </c>
      <c r="C408" s="9" t="str">
        <f t="shared" si="20"/>
        <v/>
      </c>
      <c r="D408" s="9" t="str">
        <f t="shared" si="20"/>
        <v/>
      </c>
      <c r="E408" s="9" t="str">
        <f t="shared" si="20"/>
        <v/>
      </c>
      <c r="F408" s="9" t="str">
        <f t="shared" si="20"/>
        <v/>
      </c>
      <c r="G408" s="9" t="str">
        <f t="shared" si="20"/>
        <v/>
      </c>
      <c r="H408" s="9" t="str">
        <f t="shared" si="20"/>
        <v/>
      </c>
      <c r="I408" s="9" t="str">
        <f t="shared" si="20"/>
        <v/>
      </c>
      <c r="J408" s="9" t="str">
        <f t="shared" si="20"/>
        <v/>
      </c>
      <c r="K408" s="9" t="str">
        <f t="shared" si="20"/>
        <v/>
      </c>
      <c r="L408" s="9" t="str">
        <f t="shared" si="20"/>
        <v/>
      </c>
      <c r="M408" s="9" t="str">
        <f t="shared" si="20"/>
        <v/>
      </c>
      <c r="N408" s="9" t="str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/>
      </c>
      <c r="O408" s="9" t="str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/>
      </c>
      <c r="P408" s="7" t="e">
        <f>RATE(M$348-B$348,,-B408,M408)</f>
        <v>#VALUE!</v>
      </c>
      <c r="Q408" s="10" t="s">
        <v>50</v>
      </c>
    </row>
    <row r="409" spans="1:17" x14ac:dyDescent="0.3">
      <c r="A409" s="95"/>
      <c r="B409" s="13" t="e">
        <f t="shared" ref="B409:M409" si="21">+B408/B$402</f>
        <v>#VALUE!</v>
      </c>
      <c r="C409" s="13" t="e">
        <f t="shared" si="21"/>
        <v>#VALUE!</v>
      </c>
      <c r="D409" s="13" t="e">
        <f t="shared" si="21"/>
        <v>#VALUE!</v>
      </c>
      <c r="E409" s="13" t="e">
        <f t="shared" si="21"/>
        <v>#VALUE!</v>
      </c>
      <c r="F409" s="13" t="e">
        <f t="shared" si="21"/>
        <v>#VALUE!</v>
      </c>
      <c r="G409" s="13" t="e">
        <f t="shared" si="21"/>
        <v>#VALUE!</v>
      </c>
      <c r="H409" s="13" t="e">
        <f t="shared" si="21"/>
        <v>#VALUE!</v>
      </c>
      <c r="I409" s="13" t="e">
        <f t="shared" si="21"/>
        <v>#VALUE!</v>
      </c>
      <c r="J409" s="13" t="e">
        <f t="shared" si="21"/>
        <v>#VALUE!</v>
      </c>
      <c r="K409" s="13" t="e">
        <f t="shared" si="21"/>
        <v>#VALUE!</v>
      </c>
      <c r="L409" s="13" t="e">
        <f t="shared" si="21"/>
        <v>#VALUE!</v>
      </c>
      <c r="M409" s="13" t="e">
        <f t="shared" si="21"/>
        <v>#VALUE!</v>
      </c>
      <c r="N409" s="13" t="e">
        <f>+N408/N$402</f>
        <v>#VALUE!</v>
      </c>
      <c r="O409" s="13" t="e">
        <f>+O408/O$402</f>
        <v>#VALUE!</v>
      </c>
      <c r="P409" s="7" t="e">
        <f>RATE(M$348-B$348,,-B409,M409)</f>
        <v>#VALUE!</v>
      </c>
      <c r="Q409" s="12" t="s">
        <v>51</v>
      </c>
    </row>
    <row r="410" spans="1:17" x14ac:dyDescent="0.3">
      <c r="A410" s="95"/>
      <c r="B410" s="194" t="s">
        <v>920</v>
      </c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47"/>
      <c r="P410" s="7"/>
      <c r="Q410" s="3"/>
    </row>
    <row r="411" spans="1:17" x14ac:dyDescent="0.3">
      <c r="B411" s="9" t="str">
        <f t="shared" ref="B411:O414" si="22">IFERROR(VLOOKUP($B$410,$4:$126,MATCH($Q411&amp;"/"&amp;B$348,$2:$2,0),FALSE),"")</f>
        <v/>
      </c>
      <c r="C411" s="9" t="str">
        <f t="shared" si="22"/>
        <v/>
      </c>
      <c r="D411" s="9" t="str">
        <f t="shared" si="22"/>
        <v/>
      </c>
      <c r="E411" s="9" t="str">
        <f t="shared" si="22"/>
        <v/>
      </c>
      <c r="F411" s="9" t="str">
        <f t="shared" si="22"/>
        <v/>
      </c>
      <c r="G411" s="9" t="str">
        <f t="shared" si="22"/>
        <v/>
      </c>
      <c r="H411" s="9" t="str">
        <f t="shared" si="22"/>
        <v/>
      </c>
      <c r="I411" s="9" t="str">
        <f t="shared" si="22"/>
        <v/>
      </c>
      <c r="J411" s="9" t="str">
        <f t="shared" si="22"/>
        <v/>
      </c>
      <c r="K411" s="9" t="str">
        <f t="shared" si="22"/>
        <v/>
      </c>
      <c r="L411" s="9" t="str">
        <f t="shared" si="22"/>
        <v/>
      </c>
      <c r="M411" s="9" t="str">
        <f t="shared" si="22"/>
        <v/>
      </c>
      <c r="N411" s="9" t="str">
        <f t="shared" si="22"/>
        <v/>
      </c>
      <c r="O411" s="9" t="str">
        <f t="shared" si="22"/>
        <v/>
      </c>
      <c r="P411" s="7"/>
      <c r="Q411" s="10" t="s">
        <v>47</v>
      </c>
    </row>
    <row r="412" spans="1:17" x14ac:dyDescent="0.3">
      <c r="B412" s="9" t="str">
        <f t="shared" si="22"/>
        <v/>
      </c>
      <c r="C412" s="9" t="str">
        <f t="shared" si="22"/>
        <v/>
      </c>
      <c r="D412" s="9" t="str">
        <f t="shared" si="22"/>
        <v/>
      </c>
      <c r="E412" s="9" t="str">
        <f t="shared" si="22"/>
        <v/>
      </c>
      <c r="F412" s="9" t="str">
        <f t="shared" si="22"/>
        <v/>
      </c>
      <c r="G412" s="9" t="str">
        <f t="shared" si="22"/>
        <v/>
      </c>
      <c r="H412" s="9" t="str">
        <f t="shared" si="22"/>
        <v/>
      </c>
      <c r="I412" s="9" t="str">
        <f t="shared" si="22"/>
        <v/>
      </c>
      <c r="J412" s="9" t="str">
        <f t="shared" si="22"/>
        <v/>
      </c>
      <c r="K412" s="9" t="str">
        <f t="shared" si="22"/>
        <v/>
      </c>
      <c r="L412" s="9" t="str">
        <f t="shared" si="22"/>
        <v/>
      </c>
      <c r="M412" s="9" t="str">
        <f t="shared" si="22"/>
        <v/>
      </c>
      <c r="N412" s="9" t="str">
        <f t="shared" si="22"/>
        <v/>
      </c>
      <c r="O412" s="9" t="str">
        <f t="shared" si="22"/>
        <v/>
      </c>
      <c r="P412" s="7"/>
      <c r="Q412" s="10" t="s">
        <v>48</v>
      </c>
    </row>
    <row r="413" spans="1:17" x14ac:dyDescent="0.3">
      <c r="B413" s="9" t="str">
        <f t="shared" si="22"/>
        <v/>
      </c>
      <c r="C413" s="9" t="str">
        <f t="shared" si="22"/>
        <v/>
      </c>
      <c r="D413" s="9" t="str">
        <f t="shared" si="22"/>
        <v/>
      </c>
      <c r="E413" s="9" t="str">
        <f t="shared" si="22"/>
        <v/>
      </c>
      <c r="F413" s="9" t="str">
        <f t="shared" si="22"/>
        <v/>
      </c>
      <c r="G413" s="9" t="str">
        <f t="shared" si="22"/>
        <v/>
      </c>
      <c r="H413" s="9" t="str">
        <f t="shared" si="22"/>
        <v/>
      </c>
      <c r="I413" s="9" t="str">
        <f t="shared" si="22"/>
        <v/>
      </c>
      <c r="J413" s="9" t="str">
        <f t="shared" si="22"/>
        <v/>
      </c>
      <c r="K413" s="9" t="str">
        <f t="shared" si="22"/>
        <v/>
      </c>
      <c r="L413" s="9" t="str">
        <f t="shared" si="22"/>
        <v/>
      </c>
      <c r="M413" s="9" t="str">
        <f t="shared" si="22"/>
        <v/>
      </c>
      <c r="N413" s="9" t="str">
        <f t="shared" si="22"/>
        <v/>
      </c>
      <c r="O413" s="9" t="str">
        <f t="shared" si="22"/>
        <v/>
      </c>
      <c r="P413" s="7"/>
      <c r="Q413" s="10" t="s">
        <v>49</v>
      </c>
    </row>
    <row r="414" spans="1:17" x14ac:dyDescent="0.3">
      <c r="B414" s="9" t="str">
        <f t="shared" si="22"/>
        <v/>
      </c>
      <c r="C414" s="9" t="str">
        <f t="shared" si="22"/>
        <v/>
      </c>
      <c r="D414" s="9" t="str">
        <f t="shared" si="22"/>
        <v/>
      </c>
      <c r="E414" s="9" t="str">
        <f t="shared" si="22"/>
        <v/>
      </c>
      <c r="F414" s="9" t="str">
        <f t="shared" si="22"/>
        <v/>
      </c>
      <c r="G414" s="9" t="str">
        <f t="shared" si="22"/>
        <v/>
      </c>
      <c r="H414" s="9" t="str">
        <f t="shared" si="22"/>
        <v/>
      </c>
      <c r="I414" s="9" t="str">
        <f t="shared" si="22"/>
        <v/>
      </c>
      <c r="J414" s="9" t="str">
        <f t="shared" si="22"/>
        <v/>
      </c>
      <c r="K414" s="9" t="str">
        <f t="shared" si="22"/>
        <v/>
      </c>
      <c r="L414" s="9" t="str">
        <f t="shared" si="22"/>
        <v/>
      </c>
      <c r="M414" s="9" t="str">
        <f t="shared" si="22"/>
        <v/>
      </c>
      <c r="N414" s="9" t="str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/>
      </c>
      <c r="O414" s="9" t="str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/>
      </c>
      <c r="P414" s="7" t="e">
        <f>RATE(M$348-B$348,,-B414,M414)</f>
        <v>#VALUE!</v>
      </c>
      <c r="Q414" s="10" t="s">
        <v>50</v>
      </c>
    </row>
    <row r="415" spans="1:17" x14ac:dyDescent="0.3">
      <c r="B415" s="13" t="e">
        <f t="shared" ref="B415:M415" si="23">+B414/B$402</f>
        <v>#VALUE!</v>
      </c>
      <c r="C415" s="13" t="e">
        <f t="shared" si="23"/>
        <v>#VALUE!</v>
      </c>
      <c r="D415" s="13" t="e">
        <f t="shared" si="23"/>
        <v>#VALUE!</v>
      </c>
      <c r="E415" s="13" t="e">
        <f t="shared" si="23"/>
        <v>#VALUE!</v>
      </c>
      <c r="F415" s="13" t="e">
        <f t="shared" si="23"/>
        <v>#VALUE!</v>
      </c>
      <c r="G415" s="13" t="e">
        <f t="shared" si="23"/>
        <v>#VALUE!</v>
      </c>
      <c r="H415" s="13" t="e">
        <f t="shared" si="23"/>
        <v>#VALUE!</v>
      </c>
      <c r="I415" s="13" t="e">
        <f t="shared" si="23"/>
        <v>#VALUE!</v>
      </c>
      <c r="J415" s="13" t="e">
        <f t="shared" si="23"/>
        <v>#VALUE!</v>
      </c>
      <c r="K415" s="13" t="e">
        <f t="shared" si="23"/>
        <v>#VALUE!</v>
      </c>
      <c r="L415" s="13" t="e">
        <f t="shared" si="23"/>
        <v>#VALUE!</v>
      </c>
      <c r="M415" s="13" t="e">
        <f t="shared" si="23"/>
        <v>#VALUE!</v>
      </c>
      <c r="N415" s="13" t="e">
        <f>+N414/N$402</f>
        <v>#VALUE!</v>
      </c>
      <c r="O415" s="13" t="e">
        <f>+O414/O$402</f>
        <v>#VALUE!</v>
      </c>
      <c r="P415" s="7" t="e">
        <f>RATE(M$348-B$348,,-B415,M415)</f>
        <v>#VALUE!</v>
      </c>
      <c r="Q415" s="12" t="s">
        <v>51</v>
      </c>
    </row>
    <row r="416" spans="1:17" x14ac:dyDescent="0.3">
      <c r="B416" s="198" t="s">
        <v>30</v>
      </c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  <c r="M416" s="198"/>
      <c r="N416" s="198"/>
      <c r="O416" s="148"/>
      <c r="P416" s="7"/>
      <c r="Q416" s="3"/>
    </row>
    <row r="417" spans="2:17" x14ac:dyDescent="0.3">
      <c r="B417" s="9" t="str">
        <f t="shared" ref="B417:O420" si="24">IFERROR(VLOOKUP($B$416,$4:$126,MATCH($Q417&amp;"/"&amp;B$348,$2:$2,0),FALSE),"")</f>
        <v/>
      </c>
      <c r="C417" s="9" t="str">
        <f t="shared" si="24"/>
        <v/>
      </c>
      <c r="D417" s="9" t="str">
        <f t="shared" si="24"/>
        <v/>
      </c>
      <c r="E417" s="9" t="str">
        <f t="shared" si="24"/>
        <v/>
      </c>
      <c r="F417" s="9" t="str">
        <f t="shared" si="24"/>
        <v/>
      </c>
      <c r="G417" s="9">
        <f t="shared" si="24"/>
        <v>0</v>
      </c>
      <c r="H417" s="9">
        <f t="shared" si="24"/>
        <v>0</v>
      </c>
      <c r="I417" s="9">
        <f t="shared" si="24"/>
        <v>0</v>
      </c>
      <c r="J417" s="9">
        <f t="shared" si="24"/>
        <v>0</v>
      </c>
      <c r="K417" s="9">
        <f t="shared" si="24"/>
        <v>0</v>
      </c>
      <c r="L417" s="9">
        <f t="shared" si="24"/>
        <v>0</v>
      </c>
      <c r="M417" s="9">
        <f t="shared" si="24"/>
        <v>0</v>
      </c>
      <c r="N417" s="9">
        <f t="shared" si="24"/>
        <v>0</v>
      </c>
      <c r="O417" s="9">
        <f t="shared" si="24"/>
        <v>0</v>
      </c>
      <c r="P417" s="7"/>
      <c r="Q417" s="10" t="s">
        <v>47</v>
      </c>
    </row>
    <row r="418" spans="2:17" x14ac:dyDescent="0.3">
      <c r="B418" s="9" t="str">
        <f t="shared" si="24"/>
        <v/>
      </c>
      <c r="C418" s="9" t="str">
        <f t="shared" si="24"/>
        <v/>
      </c>
      <c r="D418" s="9" t="str">
        <f t="shared" si="24"/>
        <v/>
      </c>
      <c r="E418" s="9" t="str">
        <f t="shared" si="24"/>
        <v/>
      </c>
      <c r="F418" s="9" t="str">
        <f t="shared" si="24"/>
        <v/>
      </c>
      <c r="G418" s="9">
        <f t="shared" si="24"/>
        <v>0</v>
      </c>
      <c r="H418" s="9">
        <f t="shared" si="24"/>
        <v>0</v>
      </c>
      <c r="I418" s="9">
        <f t="shared" si="24"/>
        <v>0</v>
      </c>
      <c r="J418" s="9">
        <f t="shared" si="24"/>
        <v>0</v>
      </c>
      <c r="K418" s="9">
        <f t="shared" si="24"/>
        <v>0</v>
      </c>
      <c r="L418" s="9">
        <f t="shared" si="24"/>
        <v>0</v>
      </c>
      <c r="M418" s="9">
        <f t="shared" si="24"/>
        <v>0</v>
      </c>
      <c r="N418" s="9">
        <f t="shared" si="24"/>
        <v>0</v>
      </c>
      <c r="O418" s="9">
        <f t="shared" si="24"/>
        <v>0</v>
      </c>
      <c r="P418" s="7"/>
      <c r="Q418" s="10" t="s">
        <v>48</v>
      </c>
    </row>
    <row r="419" spans="2:17" x14ac:dyDescent="0.3">
      <c r="B419" s="9" t="str">
        <f t="shared" si="24"/>
        <v/>
      </c>
      <c r="C419" s="9" t="str">
        <f t="shared" si="24"/>
        <v/>
      </c>
      <c r="D419" s="9" t="str">
        <f t="shared" si="24"/>
        <v/>
      </c>
      <c r="E419" s="9" t="str">
        <f t="shared" si="24"/>
        <v/>
      </c>
      <c r="F419" s="9" t="str">
        <f t="shared" si="24"/>
        <v/>
      </c>
      <c r="G419" s="9">
        <f t="shared" si="24"/>
        <v>0</v>
      </c>
      <c r="H419" s="9">
        <f t="shared" si="24"/>
        <v>0</v>
      </c>
      <c r="I419" s="9">
        <f t="shared" si="24"/>
        <v>0</v>
      </c>
      <c r="J419" s="9">
        <f t="shared" si="24"/>
        <v>0</v>
      </c>
      <c r="K419" s="9">
        <f t="shared" si="24"/>
        <v>0</v>
      </c>
      <c r="L419" s="9">
        <f t="shared" si="24"/>
        <v>0</v>
      </c>
      <c r="M419" s="9">
        <f t="shared" si="24"/>
        <v>0</v>
      </c>
      <c r="N419" s="9">
        <f t="shared" si="24"/>
        <v>0</v>
      </c>
      <c r="O419" s="9">
        <f t="shared" si="24"/>
        <v>0</v>
      </c>
      <c r="P419" s="7"/>
      <c r="Q419" s="10" t="s">
        <v>49</v>
      </c>
    </row>
    <row r="420" spans="2:17" x14ac:dyDescent="0.3">
      <c r="B420" s="9" t="str">
        <f t="shared" si="24"/>
        <v/>
      </c>
      <c r="C420" s="9" t="str">
        <f t="shared" si="24"/>
        <v/>
      </c>
      <c r="D420" s="9" t="str">
        <f t="shared" si="24"/>
        <v/>
      </c>
      <c r="E420" s="9" t="str">
        <f t="shared" si="24"/>
        <v/>
      </c>
      <c r="F420" s="9">
        <f t="shared" si="24"/>
        <v>0</v>
      </c>
      <c r="G420" s="9">
        <f t="shared" si="24"/>
        <v>0</v>
      </c>
      <c r="H420" s="9">
        <f t="shared" si="24"/>
        <v>0</v>
      </c>
      <c r="I420" s="9">
        <f t="shared" si="24"/>
        <v>0</v>
      </c>
      <c r="J420" s="9">
        <f t="shared" si="24"/>
        <v>0</v>
      </c>
      <c r="K420" s="9">
        <f t="shared" si="24"/>
        <v>0</v>
      </c>
      <c r="L420" s="9">
        <f t="shared" si="24"/>
        <v>0</v>
      </c>
      <c r="M420" s="9">
        <f t="shared" si="24"/>
        <v>0</v>
      </c>
      <c r="N420" s="9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>0</v>
      </c>
      <c r="O420" s="9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>0</v>
      </c>
      <c r="P420" s="7" t="e">
        <f>RATE(M$348-B$348,,-B420,M420)</f>
        <v>#VALUE!</v>
      </c>
      <c r="Q420" s="10" t="s">
        <v>50</v>
      </c>
    </row>
    <row r="421" spans="2:17" x14ac:dyDescent="0.3">
      <c r="B421" s="13" t="e">
        <f t="shared" ref="B421:M421" si="25">+B420/B$402</f>
        <v>#VALUE!</v>
      </c>
      <c r="C421" s="13" t="e">
        <f t="shared" si="25"/>
        <v>#VALUE!</v>
      </c>
      <c r="D421" s="13" t="e">
        <f t="shared" si="25"/>
        <v>#VALUE!</v>
      </c>
      <c r="E421" s="13" t="e">
        <f t="shared" si="25"/>
        <v>#VALUE!</v>
      </c>
      <c r="F421" s="13" t="e">
        <f t="shared" si="25"/>
        <v>#VALUE!</v>
      </c>
      <c r="G421" s="13" t="e">
        <f t="shared" si="25"/>
        <v>#VALUE!</v>
      </c>
      <c r="H421" s="13" t="e">
        <f t="shared" si="25"/>
        <v>#VALUE!</v>
      </c>
      <c r="I421" s="13" t="e">
        <f t="shared" si="25"/>
        <v>#VALUE!</v>
      </c>
      <c r="J421" s="13" t="e">
        <f t="shared" si="25"/>
        <v>#VALUE!</v>
      </c>
      <c r="K421" s="13" t="e">
        <f t="shared" si="25"/>
        <v>#VALUE!</v>
      </c>
      <c r="L421" s="13" t="e">
        <f t="shared" si="25"/>
        <v>#VALUE!</v>
      </c>
      <c r="M421" s="13" t="e">
        <f t="shared" si="25"/>
        <v>#VALUE!</v>
      </c>
      <c r="N421" s="13" t="e">
        <f>+N420/N$402</f>
        <v>#VALUE!</v>
      </c>
      <c r="O421" s="13" t="e">
        <f>+O420/O$402</f>
        <v>#VALUE!</v>
      </c>
      <c r="P421" s="7" t="e">
        <f>RATE(M$348-B$348,,-B421,M421)</f>
        <v>#VALUE!</v>
      </c>
      <c r="Q421" s="12" t="s">
        <v>51</v>
      </c>
    </row>
    <row r="422" spans="2:17" x14ac:dyDescent="0.3">
      <c r="B422" s="194" t="s">
        <v>31</v>
      </c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47"/>
      <c r="P422" s="7"/>
      <c r="Q422" s="3"/>
    </row>
    <row r="423" spans="2:17" x14ac:dyDescent="0.3">
      <c r="B423" s="9" t="str">
        <f t="shared" ref="B423:O426" si="26">IFERROR(VLOOKUP($B$422,$4:$126,MATCH($Q423&amp;"/"&amp;B$348,$2:$2,0),FALSE),"")</f>
        <v/>
      </c>
      <c r="C423" s="9" t="str">
        <f t="shared" si="26"/>
        <v/>
      </c>
      <c r="D423" s="9" t="str">
        <f t="shared" si="26"/>
        <v/>
      </c>
      <c r="E423" s="9" t="str">
        <f t="shared" si="26"/>
        <v/>
      </c>
      <c r="F423" s="9" t="str">
        <f t="shared" si="26"/>
        <v/>
      </c>
      <c r="G423" s="9">
        <f t="shared" si="26"/>
        <v>0</v>
      </c>
      <c r="H423" s="9">
        <f t="shared" si="26"/>
        <v>0</v>
      </c>
      <c r="I423" s="9">
        <f t="shared" si="26"/>
        <v>0</v>
      </c>
      <c r="J423" s="9">
        <f t="shared" si="26"/>
        <v>0</v>
      </c>
      <c r="K423" s="9">
        <f t="shared" si="26"/>
        <v>0</v>
      </c>
      <c r="L423" s="9">
        <f t="shared" si="26"/>
        <v>0</v>
      </c>
      <c r="M423" s="9">
        <f t="shared" si="26"/>
        <v>0</v>
      </c>
      <c r="N423" s="9">
        <f t="shared" si="26"/>
        <v>0</v>
      </c>
      <c r="O423" s="9">
        <f t="shared" si="26"/>
        <v>0</v>
      </c>
      <c r="P423" s="7"/>
      <c r="Q423" s="10" t="s">
        <v>47</v>
      </c>
    </row>
    <row r="424" spans="2:17" x14ac:dyDescent="0.3">
      <c r="B424" s="9" t="str">
        <f t="shared" si="26"/>
        <v/>
      </c>
      <c r="C424" s="9" t="str">
        <f t="shared" si="26"/>
        <v/>
      </c>
      <c r="D424" s="9" t="str">
        <f t="shared" si="26"/>
        <v/>
      </c>
      <c r="E424" s="9" t="str">
        <f t="shared" si="26"/>
        <v/>
      </c>
      <c r="F424" s="9" t="str">
        <f t="shared" si="26"/>
        <v/>
      </c>
      <c r="G424" s="9">
        <f t="shared" si="26"/>
        <v>0</v>
      </c>
      <c r="H424" s="9">
        <f t="shared" si="26"/>
        <v>0</v>
      </c>
      <c r="I424" s="9">
        <f t="shared" si="26"/>
        <v>0</v>
      </c>
      <c r="J424" s="9">
        <f t="shared" si="26"/>
        <v>0</v>
      </c>
      <c r="K424" s="9">
        <f t="shared" si="26"/>
        <v>0</v>
      </c>
      <c r="L424" s="9">
        <f t="shared" si="26"/>
        <v>0</v>
      </c>
      <c r="M424" s="9">
        <f t="shared" si="26"/>
        <v>0</v>
      </c>
      <c r="N424" s="9">
        <f t="shared" si="26"/>
        <v>0</v>
      </c>
      <c r="O424" s="9">
        <f t="shared" si="26"/>
        <v>0</v>
      </c>
      <c r="P424" s="7"/>
      <c r="Q424" s="10" t="s">
        <v>48</v>
      </c>
    </row>
    <row r="425" spans="2:17" x14ac:dyDescent="0.3">
      <c r="B425" s="9" t="str">
        <f t="shared" si="26"/>
        <v/>
      </c>
      <c r="C425" s="9" t="str">
        <f t="shared" si="26"/>
        <v/>
      </c>
      <c r="D425" s="9" t="str">
        <f t="shared" si="26"/>
        <v/>
      </c>
      <c r="E425" s="9" t="str">
        <f t="shared" si="26"/>
        <v/>
      </c>
      <c r="F425" s="9" t="str">
        <f t="shared" si="26"/>
        <v/>
      </c>
      <c r="G425" s="9">
        <f t="shared" si="26"/>
        <v>0</v>
      </c>
      <c r="H425" s="9">
        <f t="shared" si="26"/>
        <v>0</v>
      </c>
      <c r="I425" s="9">
        <f t="shared" si="26"/>
        <v>0</v>
      </c>
      <c r="J425" s="9">
        <f t="shared" si="26"/>
        <v>0</v>
      </c>
      <c r="K425" s="9">
        <f t="shared" si="26"/>
        <v>0</v>
      </c>
      <c r="L425" s="9">
        <f t="shared" si="26"/>
        <v>0</v>
      </c>
      <c r="M425" s="9">
        <f t="shared" si="26"/>
        <v>0</v>
      </c>
      <c r="N425" s="9">
        <f t="shared" si="26"/>
        <v>0</v>
      </c>
      <c r="O425" s="9">
        <f t="shared" si="26"/>
        <v>0</v>
      </c>
      <c r="P425" s="7"/>
      <c r="Q425" s="10" t="s">
        <v>49</v>
      </c>
    </row>
    <row r="426" spans="2:17" x14ac:dyDescent="0.3">
      <c r="B426" s="9" t="str">
        <f t="shared" si="26"/>
        <v/>
      </c>
      <c r="C426" s="9" t="str">
        <f t="shared" si="26"/>
        <v/>
      </c>
      <c r="D426" s="9" t="str">
        <f t="shared" si="26"/>
        <v/>
      </c>
      <c r="E426" s="9" t="str">
        <f t="shared" si="26"/>
        <v/>
      </c>
      <c r="F426" s="9">
        <f t="shared" si="26"/>
        <v>0</v>
      </c>
      <c r="G426" s="9">
        <f t="shared" si="26"/>
        <v>0</v>
      </c>
      <c r="H426" s="9">
        <f t="shared" si="26"/>
        <v>0</v>
      </c>
      <c r="I426" s="9">
        <f t="shared" si="26"/>
        <v>0</v>
      </c>
      <c r="J426" s="9">
        <f t="shared" si="26"/>
        <v>0</v>
      </c>
      <c r="K426" s="9">
        <f t="shared" si="26"/>
        <v>0</v>
      </c>
      <c r="L426" s="9">
        <f t="shared" si="26"/>
        <v>0</v>
      </c>
      <c r="M426" s="9">
        <f t="shared" si="26"/>
        <v>0</v>
      </c>
      <c r="N426" s="9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>0</v>
      </c>
      <c r="O426" s="9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>0</v>
      </c>
      <c r="P426" s="7" t="e">
        <f>RATE(M$348-B$348,,-B426,M426)</f>
        <v>#VALUE!</v>
      </c>
      <c r="Q426" s="10" t="s">
        <v>50</v>
      </c>
    </row>
    <row r="427" spans="2:17" x14ac:dyDescent="0.3">
      <c r="B427" s="13" t="e">
        <f t="shared" ref="B427:M427" si="27">+B426/B$402</f>
        <v>#VALUE!</v>
      </c>
      <c r="C427" s="13" t="e">
        <f t="shared" si="27"/>
        <v>#VALUE!</v>
      </c>
      <c r="D427" s="13" t="e">
        <f t="shared" si="27"/>
        <v>#VALUE!</v>
      </c>
      <c r="E427" s="13" t="e">
        <f t="shared" si="27"/>
        <v>#VALUE!</v>
      </c>
      <c r="F427" s="13" t="e">
        <f t="shared" si="27"/>
        <v>#VALUE!</v>
      </c>
      <c r="G427" s="13" t="e">
        <f t="shared" si="27"/>
        <v>#VALUE!</v>
      </c>
      <c r="H427" s="13" t="e">
        <f t="shared" si="27"/>
        <v>#VALUE!</v>
      </c>
      <c r="I427" s="13" t="e">
        <f t="shared" si="27"/>
        <v>#VALUE!</v>
      </c>
      <c r="J427" s="13" t="e">
        <f t="shared" si="27"/>
        <v>#VALUE!</v>
      </c>
      <c r="K427" s="13" t="e">
        <f t="shared" si="27"/>
        <v>#VALUE!</v>
      </c>
      <c r="L427" s="13" t="e">
        <f t="shared" si="27"/>
        <v>#VALUE!</v>
      </c>
      <c r="M427" s="13" t="e">
        <f t="shared" si="27"/>
        <v>#VALUE!</v>
      </c>
      <c r="N427" s="13" t="e">
        <f>+N426/N$402</f>
        <v>#VALUE!</v>
      </c>
      <c r="O427" s="13" t="e">
        <f>+O426/O$402</f>
        <v>#VALUE!</v>
      </c>
      <c r="P427" s="7" t="e">
        <f>RATE(M$348-B$348,,-B427,M427)</f>
        <v>#VALUE!</v>
      </c>
      <c r="Q427" s="12" t="s">
        <v>51</v>
      </c>
    </row>
    <row r="428" spans="2:17" x14ac:dyDescent="0.3">
      <c r="B428" s="194" t="s">
        <v>32</v>
      </c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47"/>
      <c r="P428" s="7"/>
      <c r="Q428" s="3"/>
    </row>
    <row r="429" spans="2:17" x14ac:dyDescent="0.3">
      <c r="B429" s="9" t="str">
        <f t="shared" ref="B429:O432" si="28">IFERROR(VLOOKUP($B$428,$4:$126,MATCH($Q429&amp;"/"&amp;B$348,$2:$2,0),FALSE),"")</f>
        <v/>
      </c>
      <c r="C429" s="9" t="str">
        <f t="shared" si="28"/>
        <v/>
      </c>
      <c r="D429" s="9" t="str">
        <f t="shared" si="28"/>
        <v/>
      </c>
      <c r="E429" s="9" t="str">
        <f t="shared" si="28"/>
        <v/>
      </c>
      <c r="F429" s="9" t="str">
        <f t="shared" si="28"/>
        <v/>
      </c>
      <c r="G429" s="9">
        <f t="shared" si="28"/>
        <v>0</v>
      </c>
      <c r="H429" s="9">
        <f t="shared" si="28"/>
        <v>0</v>
      </c>
      <c r="I429" s="9">
        <f t="shared" si="28"/>
        <v>0</v>
      </c>
      <c r="J429" s="9">
        <f t="shared" si="28"/>
        <v>0</v>
      </c>
      <c r="K429" s="9">
        <f t="shared" si="28"/>
        <v>0</v>
      </c>
      <c r="L429" s="9">
        <f t="shared" si="28"/>
        <v>0</v>
      </c>
      <c r="M429" s="9">
        <f t="shared" si="28"/>
        <v>0</v>
      </c>
      <c r="N429" s="9">
        <f t="shared" si="28"/>
        <v>0</v>
      </c>
      <c r="O429" s="9">
        <f t="shared" si="28"/>
        <v>0</v>
      </c>
      <c r="P429" s="7"/>
      <c r="Q429" s="10" t="s">
        <v>47</v>
      </c>
    </row>
    <row r="430" spans="2:17" x14ac:dyDescent="0.3">
      <c r="B430" s="9" t="str">
        <f t="shared" si="28"/>
        <v/>
      </c>
      <c r="C430" s="9" t="str">
        <f t="shared" si="28"/>
        <v/>
      </c>
      <c r="D430" s="9" t="str">
        <f t="shared" si="28"/>
        <v/>
      </c>
      <c r="E430" s="9" t="str">
        <f t="shared" si="28"/>
        <v/>
      </c>
      <c r="F430" s="9" t="str">
        <f t="shared" si="28"/>
        <v/>
      </c>
      <c r="G430" s="9">
        <f t="shared" si="28"/>
        <v>0</v>
      </c>
      <c r="H430" s="9">
        <f t="shared" si="28"/>
        <v>0</v>
      </c>
      <c r="I430" s="9">
        <f t="shared" si="28"/>
        <v>0</v>
      </c>
      <c r="J430" s="9">
        <f t="shared" si="28"/>
        <v>0</v>
      </c>
      <c r="K430" s="9">
        <f t="shared" si="28"/>
        <v>0</v>
      </c>
      <c r="L430" s="9">
        <f t="shared" si="28"/>
        <v>0</v>
      </c>
      <c r="M430" s="9">
        <f t="shared" si="28"/>
        <v>0</v>
      </c>
      <c r="N430" s="9">
        <f t="shared" si="28"/>
        <v>0</v>
      </c>
      <c r="O430" s="9">
        <f t="shared" si="28"/>
        <v>0</v>
      </c>
      <c r="P430" s="7"/>
      <c r="Q430" s="10" t="s">
        <v>48</v>
      </c>
    </row>
    <row r="431" spans="2:17" x14ac:dyDescent="0.3">
      <c r="B431" s="9" t="str">
        <f t="shared" si="28"/>
        <v/>
      </c>
      <c r="C431" s="9" t="str">
        <f t="shared" si="28"/>
        <v/>
      </c>
      <c r="D431" s="9" t="str">
        <f t="shared" si="28"/>
        <v/>
      </c>
      <c r="E431" s="9" t="str">
        <f t="shared" si="28"/>
        <v/>
      </c>
      <c r="F431" s="9" t="str">
        <f t="shared" si="28"/>
        <v/>
      </c>
      <c r="G431" s="9">
        <f t="shared" si="28"/>
        <v>0</v>
      </c>
      <c r="H431" s="9">
        <f t="shared" si="28"/>
        <v>0</v>
      </c>
      <c r="I431" s="9">
        <f t="shared" si="28"/>
        <v>0</v>
      </c>
      <c r="J431" s="9">
        <f t="shared" si="28"/>
        <v>0</v>
      </c>
      <c r="K431" s="9">
        <f t="shared" si="28"/>
        <v>0</v>
      </c>
      <c r="L431" s="9">
        <f t="shared" si="28"/>
        <v>0</v>
      </c>
      <c r="M431" s="9">
        <f t="shared" si="28"/>
        <v>0</v>
      </c>
      <c r="N431" s="9">
        <f t="shared" si="28"/>
        <v>0</v>
      </c>
      <c r="O431" s="9">
        <f t="shared" si="28"/>
        <v>0</v>
      </c>
      <c r="P431" s="7"/>
      <c r="Q431" s="10" t="s">
        <v>49</v>
      </c>
    </row>
    <row r="432" spans="2:17" x14ac:dyDescent="0.3">
      <c r="B432" s="9" t="str">
        <f t="shared" si="28"/>
        <v/>
      </c>
      <c r="C432" s="9" t="str">
        <f t="shared" si="28"/>
        <v/>
      </c>
      <c r="D432" s="9" t="str">
        <f t="shared" si="28"/>
        <v/>
      </c>
      <c r="E432" s="9" t="str">
        <f t="shared" si="28"/>
        <v/>
      </c>
      <c r="F432" s="9">
        <f t="shared" si="28"/>
        <v>0</v>
      </c>
      <c r="G432" s="9">
        <f t="shared" si="28"/>
        <v>0</v>
      </c>
      <c r="H432" s="9">
        <f t="shared" si="28"/>
        <v>0</v>
      </c>
      <c r="I432" s="9">
        <f t="shared" si="28"/>
        <v>0</v>
      </c>
      <c r="J432" s="9">
        <f t="shared" si="28"/>
        <v>0</v>
      </c>
      <c r="K432" s="9">
        <f t="shared" si="28"/>
        <v>0</v>
      </c>
      <c r="L432" s="9">
        <f t="shared" si="28"/>
        <v>0</v>
      </c>
      <c r="M432" s="9">
        <f t="shared" si="28"/>
        <v>0</v>
      </c>
      <c r="N432" s="9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>0</v>
      </c>
      <c r="O432" s="9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>0</v>
      </c>
      <c r="P432" s="7" t="e">
        <f>RATE(M$348-B$348,,-B432,M432)</f>
        <v>#VALUE!</v>
      </c>
      <c r="Q432" s="10" t="s">
        <v>50</v>
      </c>
    </row>
    <row r="433" spans="1:17" s="98" customFormat="1" x14ac:dyDescent="0.3">
      <c r="A433" s="97"/>
      <c r="B433" s="14" t="e">
        <f t="shared" ref="B433:O433" si="29">+B432/B$457</f>
        <v>#VALUE!</v>
      </c>
      <c r="C433" s="14" t="e">
        <f t="shared" si="29"/>
        <v>#VALUE!</v>
      </c>
      <c r="D433" s="14" t="e">
        <f t="shared" si="29"/>
        <v>#VALUE!</v>
      </c>
      <c r="E433" s="14" t="e">
        <f t="shared" si="29"/>
        <v>#VALUE!</v>
      </c>
      <c r="F433" s="14" t="e">
        <f t="shared" si="29"/>
        <v>#VALUE!</v>
      </c>
      <c r="G433" s="14" t="e">
        <f t="shared" si="29"/>
        <v>#VALUE!</v>
      </c>
      <c r="H433" s="14" t="e">
        <f t="shared" si="29"/>
        <v>#VALUE!</v>
      </c>
      <c r="I433" s="14" t="e">
        <f t="shared" si="29"/>
        <v>#VALUE!</v>
      </c>
      <c r="J433" s="14" t="e">
        <f t="shared" si="29"/>
        <v>#VALUE!</v>
      </c>
      <c r="K433" s="14" t="e">
        <f t="shared" si="29"/>
        <v>#VALUE!</v>
      </c>
      <c r="L433" s="14" t="e">
        <f t="shared" si="29"/>
        <v>#VALUE!</v>
      </c>
      <c r="M433" s="14" t="e">
        <f t="shared" si="29"/>
        <v>#VALUE!</v>
      </c>
      <c r="N433" s="14" t="e">
        <f t="shared" si="29"/>
        <v>#VALUE!</v>
      </c>
      <c r="O433" s="14" t="e">
        <f t="shared" si="29"/>
        <v>#VALUE!</v>
      </c>
      <c r="P433" s="7" t="e">
        <f>RATE(M$348-B$348,,-B433,M433)</f>
        <v>#VALUE!</v>
      </c>
      <c r="Q433" s="15" t="s">
        <v>52</v>
      </c>
    </row>
    <row r="434" spans="1:17" x14ac:dyDescent="0.3">
      <c r="A434" s="95"/>
      <c r="B434" s="194" t="s">
        <v>930</v>
      </c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47"/>
      <c r="P434" s="7"/>
      <c r="Q434" s="3"/>
    </row>
    <row r="435" spans="1:17" x14ac:dyDescent="0.3">
      <c r="B435" s="9" t="str">
        <f t="shared" ref="B435:O438" si="30">IFERROR(VLOOKUP($B$434,$4:$126,MATCH($Q435&amp;"/"&amp;B$348,$2:$2,0),FALSE),"")</f>
        <v/>
      </c>
      <c r="C435" s="9" t="str">
        <f t="shared" si="30"/>
        <v/>
      </c>
      <c r="D435" s="9" t="str">
        <f t="shared" si="30"/>
        <v/>
      </c>
      <c r="E435" s="9" t="str">
        <f t="shared" si="30"/>
        <v/>
      </c>
      <c r="F435" s="9" t="str">
        <f t="shared" si="30"/>
        <v/>
      </c>
      <c r="G435" s="9" t="str">
        <f t="shared" si="30"/>
        <v/>
      </c>
      <c r="H435" s="9" t="str">
        <f t="shared" si="30"/>
        <v/>
      </c>
      <c r="I435" s="9" t="str">
        <f t="shared" si="30"/>
        <v/>
      </c>
      <c r="J435" s="9" t="str">
        <f t="shared" si="30"/>
        <v/>
      </c>
      <c r="K435" s="9" t="str">
        <f t="shared" si="30"/>
        <v/>
      </c>
      <c r="L435" s="9" t="str">
        <f t="shared" si="30"/>
        <v/>
      </c>
      <c r="M435" s="9" t="str">
        <f t="shared" si="30"/>
        <v/>
      </c>
      <c r="N435" s="9" t="str">
        <f t="shared" si="30"/>
        <v/>
      </c>
      <c r="O435" s="9" t="str">
        <f t="shared" si="30"/>
        <v/>
      </c>
      <c r="P435" s="7"/>
      <c r="Q435" s="10" t="s">
        <v>47</v>
      </c>
    </row>
    <row r="436" spans="1:17" x14ac:dyDescent="0.3">
      <c r="B436" s="9" t="str">
        <f t="shared" si="30"/>
        <v/>
      </c>
      <c r="C436" s="9" t="str">
        <f t="shared" si="30"/>
        <v/>
      </c>
      <c r="D436" s="9" t="str">
        <f t="shared" si="30"/>
        <v/>
      </c>
      <c r="E436" s="9" t="str">
        <f t="shared" si="30"/>
        <v/>
      </c>
      <c r="F436" s="9" t="str">
        <f t="shared" si="30"/>
        <v/>
      </c>
      <c r="G436" s="9" t="str">
        <f t="shared" si="30"/>
        <v/>
      </c>
      <c r="H436" s="9" t="str">
        <f t="shared" si="30"/>
        <v/>
      </c>
      <c r="I436" s="9" t="str">
        <f t="shared" si="30"/>
        <v/>
      </c>
      <c r="J436" s="9" t="str">
        <f t="shared" si="30"/>
        <v/>
      </c>
      <c r="K436" s="9" t="str">
        <f t="shared" si="30"/>
        <v/>
      </c>
      <c r="L436" s="9" t="str">
        <f t="shared" si="30"/>
        <v/>
      </c>
      <c r="M436" s="9" t="str">
        <f t="shared" si="30"/>
        <v/>
      </c>
      <c r="N436" s="9" t="str">
        <f t="shared" si="30"/>
        <v/>
      </c>
      <c r="O436" s="9" t="str">
        <f t="shared" si="30"/>
        <v/>
      </c>
      <c r="P436" s="7"/>
      <c r="Q436" s="10" t="s">
        <v>48</v>
      </c>
    </row>
    <row r="437" spans="1:17" x14ac:dyDescent="0.3">
      <c r="B437" s="9" t="str">
        <f t="shared" si="30"/>
        <v/>
      </c>
      <c r="C437" s="9" t="str">
        <f t="shared" si="30"/>
        <v/>
      </c>
      <c r="D437" s="9" t="str">
        <f t="shared" si="30"/>
        <v/>
      </c>
      <c r="E437" s="9" t="str">
        <f t="shared" si="30"/>
        <v/>
      </c>
      <c r="F437" s="9" t="str">
        <f t="shared" si="30"/>
        <v/>
      </c>
      <c r="G437" s="9" t="str">
        <f t="shared" si="30"/>
        <v/>
      </c>
      <c r="H437" s="9" t="str">
        <f t="shared" si="30"/>
        <v/>
      </c>
      <c r="I437" s="9" t="str">
        <f t="shared" si="30"/>
        <v/>
      </c>
      <c r="J437" s="9" t="str">
        <f t="shared" si="30"/>
        <v/>
      </c>
      <c r="K437" s="9" t="str">
        <f t="shared" si="30"/>
        <v/>
      </c>
      <c r="L437" s="9" t="str">
        <f t="shared" si="30"/>
        <v/>
      </c>
      <c r="M437" s="9" t="str">
        <f t="shared" si="30"/>
        <v/>
      </c>
      <c r="N437" s="9" t="str">
        <f t="shared" si="30"/>
        <v/>
      </c>
      <c r="O437" s="9" t="str">
        <f t="shared" si="30"/>
        <v/>
      </c>
      <c r="P437" s="7"/>
      <c r="Q437" s="10" t="s">
        <v>49</v>
      </c>
    </row>
    <row r="438" spans="1:17" x14ac:dyDescent="0.3">
      <c r="B438" s="9" t="str">
        <f t="shared" si="30"/>
        <v/>
      </c>
      <c r="C438" s="9" t="str">
        <f t="shared" si="30"/>
        <v/>
      </c>
      <c r="D438" s="9" t="str">
        <f t="shared" si="30"/>
        <v/>
      </c>
      <c r="E438" s="9" t="str">
        <f t="shared" si="30"/>
        <v/>
      </c>
      <c r="F438" s="9" t="str">
        <f t="shared" si="30"/>
        <v/>
      </c>
      <c r="G438" s="9" t="str">
        <f t="shared" si="30"/>
        <v/>
      </c>
      <c r="H438" s="9" t="str">
        <f t="shared" si="30"/>
        <v/>
      </c>
      <c r="I438" s="9" t="str">
        <f t="shared" si="30"/>
        <v/>
      </c>
      <c r="J438" s="9" t="str">
        <f t="shared" si="30"/>
        <v/>
      </c>
      <c r="K438" s="9" t="str">
        <f t="shared" si="30"/>
        <v/>
      </c>
      <c r="L438" s="9" t="str">
        <f t="shared" si="30"/>
        <v/>
      </c>
      <c r="M438" s="9" t="str">
        <f t="shared" si="30"/>
        <v/>
      </c>
      <c r="N438" s="9" t="str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/>
      </c>
      <c r="O438" s="9" t="str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/>
      </c>
      <c r="P438" s="7" t="e">
        <f>RATE(M$348-B$348,,-B438,M438)</f>
        <v>#VALUE!</v>
      </c>
      <c r="Q438" s="10" t="s">
        <v>50</v>
      </c>
    </row>
    <row r="439" spans="1:17" x14ac:dyDescent="0.3">
      <c r="B439" s="13" t="e">
        <f t="shared" ref="B439:M439" si="31">+B438/B$402</f>
        <v>#VALUE!</v>
      </c>
      <c r="C439" s="13" t="e">
        <f t="shared" si="31"/>
        <v>#VALUE!</v>
      </c>
      <c r="D439" s="13" t="e">
        <f t="shared" si="31"/>
        <v>#VALUE!</v>
      </c>
      <c r="E439" s="13" t="e">
        <f t="shared" si="31"/>
        <v>#VALUE!</v>
      </c>
      <c r="F439" s="13" t="e">
        <f t="shared" si="31"/>
        <v>#VALUE!</v>
      </c>
      <c r="G439" s="13" t="e">
        <f t="shared" si="31"/>
        <v>#VALUE!</v>
      </c>
      <c r="H439" s="13" t="e">
        <f t="shared" si="31"/>
        <v>#VALUE!</v>
      </c>
      <c r="I439" s="13" t="e">
        <f t="shared" si="31"/>
        <v>#VALUE!</v>
      </c>
      <c r="J439" s="13" t="e">
        <f t="shared" si="31"/>
        <v>#VALUE!</v>
      </c>
      <c r="K439" s="13" t="e">
        <f t="shared" si="31"/>
        <v>#VALUE!</v>
      </c>
      <c r="L439" s="13" t="e">
        <f t="shared" si="31"/>
        <v>#VALUE!</v>
      </c>
      <c r="M439" s="13" t="e">
        <f t="shared" si="31"/>
        <v>#VALUE!</v>
      </c>
      <c r="N439" s="13" t="e">
        <f>+N438/N$402</f>
        <v>#VALUE!</v>
      </c>
      <c r="O439" s="13" t="e">
        <f>+O438/O$402</f>
        <v>#VALUE!</v>
      </c>
      <c r="P439" s="7" t="e">
        <f>RATE(M$348-B$348,,-B439,M439)</f>
        <v>#VALUE!</v>
      </c>
      <c r="Q439" s="12" t="s">
        <v>51</v>
      </c>
    </row>
    <row r="440" spans="1:17" x14ac:dyDescent="0.3">
      <c r="B440" s="197" t="s">
        <v>931</v>
      </c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46"/>
      <c r="P440" s="7"/>
      <c r="Q440" s="3"/>
    </row>
    <row r="441" spans="1:17" x14ac:dyDescent="0.3">
      <c r="B441" s="9" t="str">
        <f t="shared" ref="B441:O444" si="32">IFERROR(VLOOKUP($B$440,$4:$126,MATCH($Q441&amp;"/"&amp;B$348,$2:$2,0),FALSE),"")</f>
        <v/>
      </c>
      <c r="C441" s="9" t="str">
        <f t="shared" si="32"/>
        <v/>
      </c>
      <c r="D441" s="9" t="str">
        <f t="shared" si="32"/>
        <v/>
      </c>
      <c r="E441" s="9" t="str">
        <f t="shared" si="32"/>
        <v/>
      </c>
      <c r="F441" s="9" t="str">
        <f t="shared" si="32"/>
        <v/>
      </c>
      <c r="G441" s="9" t="str">
        <f t="shared" si="32"/>
        <v/>
      </c>
      <c r="H441" s="9" t="str">
        <f t="shared" si="32"/>
        <v/>
      </c>
      <c r="I441" s="9" t="str">
        <f t="shared" si="32"/>
        <v/>
      </c>
      <c r="J441" s="9" t="str">
        <f t="shared" si="32"/>
        <v/>
      </c>
      <c r="K441" s="9" t="str">
        <f t="shared" si="32"/>
        <v/>
      </c>
      <c r="L441" s="9" t="str">
        <f t="shared" si="32"/>
        <v/>
      </c>
      <c r="M441" s="9" t="str">
        <f t="shared" si="32"/>
        <v/>
      </c>
      <c r="N441" s="9" t="str">
        <f t="shared" si="32"/>
        <v/>
      </c>
      <c r="O441" s="9" t="str">
        <f t="shared" si="32"/>
        <v/>
      </c>
      <c r="P441" s="7"/>
      <c r="Q441" s="10" t="s">
        <v>47</v>
      </c>
    </row>
    <row r="442" spans="1:17" x14ac:dyDescent="0.3">
      <c r="B442" s="9" t="str">
        <f t="shared" si="32"/>
        <v/>
      </c>
      <c r="C442" s="9" t="str">
        <f t="shared" si="32"/>
        <v/>
      </c>
      <c r="D442" s="9" t="str">
        <f t="shared" si="32"/>
        <v/>
      </c>
      <c r="E442" s="9" t="str">
        <f t="shared" si="32"/>
        <v/>
      </c>
      <c r="F442" s="9" t="str">
        <f t="shared" si="32"/>
        <v/>
      </c>
      <c r="G442" s="9" t="str">
        <f t="shared" si="32"/>
        <v/>
      </c>
      <c r="H442" s="9" t="str">
        <f t="shared" si="32"/>
        <v/>
      </c>
      <c r="I442" s="9" t="str">
        <f t="shared" si="32"/>
        <v/>
      </c>
      <c r="J442" s="9" t="str">
        <f t="shared" si="32"/>
        <v/>
      </c>
      <c r="K442" s="9" t="str">
        <f t="shared" si="32"/>
        <v/>
      </c>
      <c r="L442" s="9" t="str">
        <f t="shared" si="32"/>
        <v/>
      </c>
      <c r="M442" s="9" t="str">
        <f t="shared" si="32"/>
        <v/>
      </c>
      <c r="N442" s="9" t="str">
        <f t="shared" si="32"/>
        <v/>
      </c>
      <c r="O442" s="9" t="str">
        <f t="shared" si="32"/>
        <v/>
      </c>
      <c r="P442" s="7"/>
      <c r="Q442" s="10" t="s">
        <v>48</v>
      </c>
    </row>
    <row r="443" spans="1:17" x14ac:dyDescent="0.3">
      <c r="B443" s="9" t="str">
        <f t="shared" si="32"/>
        <v/>
      </c>
      <c r="C443" s="9" t="str">
        <f t="shared" si="32"/>
        <v/>
      </c>
      <c r="D443" s="9" t="str">
        <f t="shared" si="32"/>
        <v/>
      </c>
      <c r="E443" s="9" t="str">
        <f t="shared" si="32"/>
        <v/>
      </c>
      <c r="F443" s="9" t="str">
        <f t="shared" si="32"/>
        <v/>
      </c>
      <c r="G443" s="9" t="str">
        <f t="shared" si="32"/>
        <v/>
      </c>
      <c r="H443" s="9" t="str">
        <f t="shared" si="32"/>
        <v/>
      </c>
      <c r="I443" s="9" t="str">
        <f t="shared" si="32"/>
        <v/>
      </c>
      <c r="J443" s="9" t="str">
        <f t="shared" si="32"/>
        <v/>
      </c>
      <c r="K443" s="9" t="str">
        <f t="shared" si="32"/>
        <v/>
      </c>
      <c r="L443" s="9" t="str">
        <f t="shared" si="32"/>
        <v/>
      </c>
      <c r="M443" s="9" t="str">
        <f t="shared" si="32"/>
        <v/>
      </c>
      <c r="N443" s="9" t="str">
        <f t="shared" si="32"/>
        <v/>
      </c>
      <c r="O443" s="9" t="str">
        <f t="shared" si="32"/>
        <v/>
      </c>
      <c r="P443" s="7"/>
      <c r="Q443" s="10" t="s">
        <v>49</v>
      </c>
    </row>
    <row r="444" spans="1:17" x14ac:dyDescent="0.3">
      <c r="B444" s="9" t="str">
        <f t="shared" si="32"/>
        <v/>
      </c>
      <c r="C444" s="9" t="str">
        <f t="shared" si="32"/>
        <v/>
      </c>
      <c r="D444" s="9" t="str">
        <f t="shared" si="32"/>
        <v/>
      </c>
      <c r="E444" s="9" t="str">
        <f t="shared" si="32"/>
        <v/>
      </c>
      <c r="F444" s="9" t="str">
        <f t="shared" si="32"/>
        <v/>
      </c>
      <c r="G444" s="9" t="str">
        <f t="shared" si="32"/>
        <v/>
      </c>
      <c r="H444" s="9" t="str">
        <f t="shared" si="32"/>
        <v/>
      </c>
      <c r="I444" s="9" t="str">
        <f t="shared" si="32"/>
        <v/>
      </c>
      <c r="J444" s="9" t="str">
        <f t="shared" si="32"/>
        <v/>
      </c>
      <c r="K444" s="9" t="str">
        <f t="shared" si="32"/>
        <v/>
      </c>
      <c r="L444" s="9" t="str">
        <f t="shared" si="32"/>
        <v/>
      </c>
      <c r="M444" s="9" t="str">
        <f t="shared" si="32"/>
        <v/>
      </c>
      <c r="N444" s="9" t="str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/>
      </c>
      <c r="O444" s="9" t="str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/>
      </c>
      <c r="P444" s="7" t="e">
        <f>RATE(M$348-B$348,,-B444,M444)</f>
        <v>#VALUE!</v>
      </c>
      <c r="Q444" s="10" t="s">
        <v>50</v>
      </c>
    </row>
    <row r="445" spans="1:17" x14ac:dyDescent="0.3">
      <c r="B445" s="13" t="e">
        <f t="shared" ref="B445:M445" si="33">+B444/B$402</f>
        <v>#VALUE!</v>
      </c>
      <c r="C445" s="13" t="e">
        <f t="shared" si="33"/>
        <v>#VALUE!</v>
      </c>
      <c r="D445" s="13" t="e">
        <f t="shared" si="33"/>
        <v>#VALUE!</v>
      </c>
      <c r="E445" s="13" t="e">
        <f t="shared" si="33"/>
        <v>#VALUE!</v>
      </c>
      <c r="F445" s="13" t="e">
        <f t="shared" si="33"/>
        <v>#VALUE!</v>
      </c>
      <c r="G445" s="13" t="e">
        <f t="shared" si="33"/>
        <v>#VALUE!</v>
      </c>
      <c r="H445" s="13" t="e">
        <f t="shared" si="33"/>
        <v>#VALUE!</v>
      </c>
      <c r="I445" s="13" t="e">
        <f t="shared" si="33"/>
        <v>#VALUE!</v>
      </c>
      <c r="J445" s="13" t="e">
        <f t="shared" si="33"/>
        <v>#VALUE!</v>
      </c>
      <c r="K445" s="13" t="e">
        <f t="shared" si="33"/>
        <v>#VALUE!</v>
      </c>
      <c r="L445" s="13" t="e">
        <f t="shared" si="33"/>
        <v>#VALUE!</v>
      </c>
      <c r="M445" s="13" t="e">
        <f t="shared" si="33"/>
        <v>#VALUE!</v>
      </c>
      <c r="N445" s="13" t="e">
        <f>+N444/N$402</f>
        <v>#VALUE!</v>
      </c>
      <c r="O445" s="13" t="e">
        <f>+O444/O$402</f>
        <v>#VALUE!</v>
      </c>
      <c r="P445" s="7" t="e">
        <f>RATE(M$348-B$348,,-B445,M445)</f>
        <v>#VALUE!</v>
      </c>
      <c r="Q445" s="12" t="s">
        <v>51</v>
      </c>
    </row>
    <row r="446" spans="1:17" x14ac:dyDescent="0.3">
      <c r="B446" s="199" t="s">
        <v>53</v>
      </c>
      <c r="C446" s="199"/>
      <c r="D446" s="199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49"/>
      <c r="P446" s="7"/>
      <c r="Q446" s="12"/>
    </row>
    <row r="447" spans="1:17" x14ac:dyDescent="0.3">
      <c r="B447" s="200" t="s">
        <v>943</v>
      </c>
      <c r="C447" s="200"/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150"/>
    </row>
    <row r="448" spans="1:17" x14ac:dyDescent="0.3">
      <c r="B448" s="9" t="str">
        <f t="shared" ref="B448:O451" si="34">IFERROR(VLOOKUP($B$447,$4:$126,MATCH($Q448&amp;"/"&amp;B$348,$2:$2,0),FALSE),"")</f>
        <v/>
      </c>
      <c r="C448" s="9" t="str">
        <f t="shared" si="34"/>
        <v/>
      </c>
      <c r="D448" s="9" t="str">
        <f t="shared" si="34"/>
        <v/>
      </c>
      <c r="E448" s="9" t="str">
        <f t="shared" si="34"/>
        <v/>
      </c>
      <c r="F448" s="9" t="str">
        <f t="shared" si="34"/>
        <v/>
      </c>
      <c r="G448" s="9" t="str">
        <f t="shared" si="34"/>
        <v/>
      </c>
      <c r="H448" s="9" t="str">
        <f t="shared" si="34"/>
        <v/>
      </c>
      <c r="I448" s="9" t="str">
        <f t="shared" si="34"/>
        <v/>
      </c>
      <c r="J448" s="9" t="str">
        <f t="shared" si="34"/>
        <v/>
      </c>
      <c r="K448" s="9" t="str">
        <f t="shared" si="34"/>
        <v/>
      </c>
      <c r="L448" s="9" t="str">
        <f t="shared" si="34"/>
        <v/>
      </c>
      <c r="M448" s="9" t="str">
        <f t="shared" si="34"/>
        <v/>
      </c>
      <c r="N448" s="9" t="str">
        <f t="shared" si="34"/>
        <v/>
      </c>
      <c r="O448" s="9" t="str">
        <f t="shared" si="34"/>
        <v/>
      </c>
      <c r="P448" s="7"/>
      <c r="Q448" s="10" t="s">
        <v>47</v>
      </c>
    </row>
    <row r="449" spans="1:18" x14ac:dyDescent="0.3">
      <c r="B449" s="9" t="str">
        <f t="shared" si="34"/>
        <v/>
      </c>
      <c r="C449" s="9" t="str">
        <f t="shared" si="34"/>
        <v/>
      </c>
      <c r="D449" s="9" t="str">
        <f t="shared" si="34"/>
        <v/>
      </c>
      <c r="E449" s="9" t="str">
        <f t="shared" si="34"/>
        <v/>
      </c>
      <c r="F449" s="9" t="str">
        <f t="shared" si="34"/>
        <v/>
      </c>
      <c r="G449" s="9" t="str">
        <f t="shared" si="34"/>
        <v/>
      </c>
      <c r="H449" s="9" t="str">
        <f t="shared" si="34"/>
        <v/>
      </c>
      <c r="I449" s="9" t="str">
        <f t="shared" si="34"/>
        <v/>
      </c>
      <c r="J449" s="9" t="str">
        <f t="shared" si="34"/>
        <v/>
      </c>
      <c r="K449" s="9" t="str">
        <f t="shared" si="34"/>
        <v/>
      </c>
      <c r="L449" s="9" t="str">
        <f t="shared" si="34"/>
        <v/>
      </c>
      <c r="M449" s="9" t="str">
        <f t="shared" si="34"/>
        <v/>
      </c>
      <c r="N449" s="9" t="str">
        <f t="shared" si="34"/>
        <v/>
      </c>
      <c r="O449" s="9" t="str">
        <f t="shared" si="34"/>
        <v/>
      </c>
      <c r="P449" s="7"/>
      <c r="Q449" s="10" t="s">
        <v>48</v>
      </c>
    </row>
    <row r="450" spans="1:18" x14ac:dyDescent="0.3">
      <c r="B450" s="9" t="str">
        <f t="shared" si="34"/>
        <v/>
      </c>
      <c r="C450" s="9" t="str">
        <f t="shared" si="34"/>
        <v/>
      </c>
      <c r="D450" s="9" t="str">
        <f t="shared" si="34"/>
        <v/>
      </c>
      <c r="E450" s="9" t="str">
        <f t="shared" si="34"/>
        <v/>
      </c>
      <c r="F450" s="9" t="str">
        <f t="shared" si="34"/>
        <v/>
      </c>
      <c r="G450" s="9" t="str">
        <f t="shared" si="34"/>
        <v/>
      </c>
      <c r="H450" s="9" t="str">
        <f t="shared" si="34"/>
        <v/>
      </c>
      <c r="I450" s="9" t="str">
        <f t="shared" si="34"/>
        <v/>
      </c>
      <c r="J450" s="9" t="str">
        <f t="shared" si="34"/>
        <v/>
      </c>
      <c r="K450" s="9" t="str">
        <f t="shared" si="34"/>
        <v/>
      </c>
      <c r="L450" s="9" t="str">
        <f t="shared" si="34"/>
        <v/>
      </c>
      <c r="M450" s="9" t="str">
        <f t="shared" si="34"/>
        <v/>
      </c>
      <c r="N450" s="9" t="str">
        <f t="shared" si="34"/>
        <v/>
      </c>
      <c r="O450" s="9" t="str">
        <f t="shared" si="34"/>
        <v/>
      </c>
      <c r="P450" s="7"/>
      <c r="Q450" s="10" t="s">
        <v>49</v>
      </c>
    </row>
    <row r="451" spans="1:18" x14ac:dyDescent="0.3">
      <c r="B451" s="9" t="str">
        <f t="shared" si="34"/>
        <v/>
      </c>
      <c r="C451" s="9" t="str">
        <f t="shared" si="34"/>
        <v/>
      </c>
      <c r="D451" s="9" t="str">
        <f t="shared" si="34"/>
        <v/>
      </c>
      <c r="E451" s="9" t="str">
        <f t="shared" si="34"/>
        <v/>
      </c>
      <c r="F451" s="9" t="str">
        <f t="shared" si="34"/>
        <v/>
      </c>
      <c r="G451" s="9" t="str">
        <f t="shared" si="34"/>
        <v/>
      </c>
      <c r="H451" s="9" t="str">
        <f t="shared" si="34"/>
        <v/>
      </c>
      <c r="I451" s="9" t="str">
        <f t="shared" si="34"/>
        <v/>
      </c>
      <c r="J451" s="9" t="str">
        <f t="shared" si="34"/>
        <v/>
      </c>
      <c r="K451" s="9" t="str">
        <f t="shared" si="34"/>
        <v/>
      </c>
      <c r="L451" s="9" t="str">
        <f t="shared" si="34"/>
        <v/>
      </c>
      <c r="M451" s="9" t="str">
        <f t="shared" si="34"/>
        <v/>
      </c>
      <c r="N451" s="9" t="str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/>
      </c>
      <c r="O451" s="9" t="str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/>
      </c>
      <c r="P451" s="7" t="e">
        <f>RATE(M$348-B$348,,-B451,M451)</f>
        <v>#VALUE!</v>
      </c>
      <c r="Q451" s="10" t="s">
        <v>50</v>
      </c>
    </row>
    <row r="452" spans="1:18" x14ac:dyDescent="0.3">
      <c r="A452" s="96"/>
      <c r="B452" s="13" t="e">
        <f t="shared" ref="B452:M452" si="35">+B451/B$402</f>
        <v>#VALUE!</v>
      </c>
      <c r="C452" s="13" t="e">
        <f t="shared" si="35"/>
        <v>#VALUE!</v>
      </c>
      <c r="D452" s="13" t="e">
        <f t="shared" si="35"/>
        <v>#VALUE!</v>
      </c>
      <c r="E452" s="13" t="e">
        <f t="shared" si="35"/>
        <v>#VALUE!</v>
      </c>
      <c r="F452" s="13" t="e">
        <f t="shared" si="35"/>
        <v>#VALUE!</v>
      </c>
      <c r="G452" s="13" t="e">
        <f t="shared" si="35"/>
        <v>#VALUE!</v>
      </c>
      <c r="H452" s="13" t="e">
        <f t="shared" si="35"/>
        <v>#VALUE!</v>
      </c>
      <c r="I452" s="13" t="e">
        <f t="shared" si="35"/>
        <v>#VALUE!</v>
      </c>
      <c r="J452" s="13" t="e">
        <f t="shared" si="35"/>
        <v>#VALUE!</v>
      </c>
      <c r="K452" s="13" t="e">
        <f t="shared" si="35"/>
        <v>#VALUE!</v>
      </c>
      <c r="L452" s="13" t="e">
        <f t="shared" si="35"/>
        <v>#VALUE!</v>
      </c>
      <c r="M452" s="13" t="e">
        <f t="shared" si="35"/>
        <v>#VALUE!</v>
      </c>
      <c r="N452" s="13" t="e">
        <f>+N451/N$402</f>
        <v>#VALUE!</v>
      </c>
      <c r="O452" s="13" t="e">
        <f>+O451/O$402</f>
        <v>#VALUE!</v>
      </c>
      <c r="P452" s="7" t="e">
        <f>RATE(M$348-B$348,,-B452,M452)</f>
        <v>#VALUE!</v>
      </c>
      <c r="Q452" s="12" t="s">
        <v>51</v>
      </c>
    </row>
    <row r="453" spans="1:18" x14ac:dyDescent="0.3">
      <c r="B453" s="199" t="s">
        <v>951</v>
      </c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49"/>
    </row>
    <row r="454" spans="1:18" x14ac:dyDescent="0.3">
      <c r="B454" s="9" t="str">
        <f t="shared" ref="B454:O457" si="36">IFERROR(VLOOKUP($B$453,$4:$126,MATCH($Q454&amp;"/"&amp;B$348,$2:$2,0),FALSE),"")</f>
        <v/>
      </c>
      <c r="C454" s="9" t="str">
        <f t="shared" si="36"/>
        <v/>
      </c>
      <c r="D454" s="9" t="str">
        <f t="shared" si="36"/>
        <v/>
      </c>
      <c r="E454" s="9" t="str">
        <f t="shared" si="36"/>
        <v/>
      </c>
      <c r="F454" s="9" t="str">
        <f t="shared" si="36"/>
        <v/>
      </c>
      <c r="G454" s="9" t="str">
        <f t="shared" si="36"/>
        <v/>
      </c>
      <c r="H454" s="9" t="str">
        <f t="shared" si="36"/>
        <v/>
      </c>
      <c r="I454" s="9" t="str">
        <f t="shared" si="36"/>
        <v/>
      </c>
      <c r="J454" s="9" t="str">
        <f t="shared" si="36"/>
        <v/>
      </c>
      <c r="K454" s="9" t="str">
        <f t="shared" si="36"/>
        <v/>
      </c>
      <c r="L454" s="9" t="str">
        <f t="shared" si="36"/>
        <v/>
      </c>
      <c r="M454" s="9" t="str">
        <f t="shared" si="36"/>
        <v/>
      </c>
      <c r="N454" s="9" t="str">
        <f t="shared" si="36"/>
        <v/>
      </c>
      <c r="O454" s="9" t="str">
        <f t="shared" si="36"/>
        <v/>
      </c>
      <c r="P454" s="7"/>
      <c r="Q454" s="10" t="s">
        <v>47</v>
      </c>
    </row>
    <row r="455" spans="1:18" x14ac:dyDescent="0.3">
      <c r="B455" s="9" t="str">
        <f t="shared" si="36"/>
        <v/>
      </c>
      <c r="C455" s="9" t="str">
        <f t="shared" si="36"/>
        <v/>
      </c>
      <c r="D455" s="9" t="str">
        <f t="shared" si="36"/>
        <v/>
      </c>
      <c r="E455" s="9" t="str">
        <f t="shared" si="36"/>
        <v/>
      </c>
      <c r="F455" s="9" t="str">
        <f t="shared" si="36"/>
        <v/>
      </c>
      <c r="G455" s="9" t="str">
        <f t="shared" si="36"/>
        <v/>
      </c>
      <c r="H455" s="9" t="str">
        <f t="shared" si="36"/>
        <v/>
      </c>
      <c r="I455" s="9" t="str">
        <f t="shared" si="36"/>
        <v/>
      </c>
      <c r="J455" s="9" t="str">
        <f t="shared" si="36"/>
        <v/>
      </c>
      <c r="K455" s="9" t="str">
        <f t="shared" si="36"/>
        <v/>
      </c>
      <c r="L455" s="9" t="str">
        <f t="shared" si="36"/>
        <v/>
      </c>
      <c r="M455" s="9" t="str">
        <f t="shared" si="36"/>
        <v/>
      </c>
      <c r="N455" s="9" t="str">
        <f t="shared" si="36"/>
        <v/>
      </c>
      <c r="O455" s="9" t="str">
        <f t="shared" si="36"/>
        <v/>
      </c>
      <c r="P455" s="7"/>
      <c r="Q455" s="10" t="s">
        <v>48</v>
      </c>
    </row>
    <row r="456" spans="1:18" x14ac:dyDescent="0.3">
      <c r="B456" s="9" t="str">
        <f t="shared" si="36"/>
        <v/>
      </c>
      <c r="C456" s="9" t="str">
        <f t="shared" si="36"/>
        <v/>
      </c>
      <c r="D456" s="9" t="str">
        <f t="shared" si="36"/>
        <v/>
      </c>
      <c r="E456" s="9" t="str">
        <f t="shared" si="36"/>
        <v/>
      </c>
      <c r="F456" s="9" t="str">
        <f t="shared" si="36"/>
        <v/>
      </c>
      <c r="G456" s="9" t="str">
        <f t="shared" si="36"/>
        <v/>
      </c>
      <c r="H456" s="9" t="str">
        <f t="shared" si="36"/>
        <v/>
      </c>
      <c r="I456" s="9" t="str">
        <f t="shared" si="36"/>
        <v/>
      </c>
      <c r="J456" s="9" t="str">
        <f t="shared" si="36"/>
        <v/>
      </c>
      <c r="K456" s="9" t="str">
        <f t="shared" si="36"/>
        <v/>
      </c>
      <c r="L456" s="9" t="str">
        <f t="shared" si="36"/>
        <v/>
      </c>
      <c r="M456" s="9" t="str">
        <f t="shared" si="36"/>
        <v/>
      </c>
      <c r="N456" s="9" t="str">
        <f t="shared" si="36"/>
        <v/>
      </c>
      <c r="O456" s="9" t="str">
        <f t="shared" si="36"/>
        <v/>
      </c>
      <c r="P456" s="7"/>
      <c r="Q456" s="10" t="s">
        <v>49</v>
      </c>
    </row>
    <row r="457" spans="1:18" x14ac:dyDescent="0.3">
      <c r="B457" s="9" t="str">
        <f t="shared" si="36"/>
        <v/>
      </c>
      <c r="C457" s="9" t="str">
        <f t="shared" si="36"/>
        <v/>
      </c>
      <c r="D457" s="9" t="str">
        <f t="shared" si="36"/>
        <v/>
      </c>
      <c r="E457" s="9" t="str">
        <f t="shared" si="36"/>
        <v/>
      </c>
      <c r="F457" s="9" t="str">
        <f t="shared" si="36"/>
        <v/>
      </c>
      <c r="G457" s="9" t="str">
        <f t="shared" si="36"/>
        <v/>
      </c>
      <c r="H457" s="9" t="str">
        <f t="shared" si="36"/>
        <v/>
      </c>
      <c r="I457" s="9" t="str">
        <f t="shared" si="36"/>
        <v/>
      </c>
      <c r="J457" s="9" t="str">
        <f t="shared" si="36"/>
        <v/>
      </c>
      <c r="K457" s="9" t="str">
        <f t="shared" si="36"/>
        <v/>
      </c>
      <c r="L457" s="9" t="str">
        <f t="shared" si="36"/>
        <v/>
      </c>
      <c r="M457" s="9" t="str">
        <f t="shared" si="36"/>
        <v/>
      </c>
      <c r="N457" s="9" t="str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/>
      </c>
      <c r="O457" s="9" t="str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/>
      </c>
      <c r="P457" s="7" t="e">
        <f>RATE(M$348-B$348,,-B457,M457)</f>
        <v>#VALUE!</v>
      </c>
      <c r="Q457" s="10" t="s">
        <v>50</v>
      </c>
    </row>
    <row r="458" spans="1:18" x14ac:dyDescent="0.3">
      <c r="A458" s="96"/>
      <c r="B458" s="13" t="e">
        <f t="shared" ref="B458:M458" si="37">+B457/B$402</f>
        <v>#VALUE!</v>
      </c>
      <c r="C458" s="13" t="e">
        <f t="shared" si="37"/>
        <v>#VALUE!</v>
      </c>
      <c r="D458" s="13" t="e">
        <f t="shared" si="37"/>
        <v>#VALUE!</v>
      </c>
      <c r="E458" s="13" t="e">
        <f t="shared" si="37"/>
        <v>#VALUE!</v>
      </c>
      <c r="F458" s="13" t="e">
        <f t="shared" si="37"/>
        <v>#VALUE!</v>
      </c>
      <c r="G458" s="13" t="e">
        <f t="shared" si="37"/>
        <v>#VALUE!</v>
      </c>
      <c r="H458" s="13" t="e">
        <f t="shared" si="37"/>
        <v>#VALUE!</v>
      </c>
      <c r="I458" s="13" t="e">
        <f t="shared" si="37"/>
        <v>#VALUE!</v>
      </c>
      <c r="J458" s="13" t="e">
        <f t="shared" si="37"/>
        <v>#VALUE!</v>
      </c>
      <c r="K458" s="13" t="e">
        <f t="shared" si="37"/>
        <v>#VALUE!</v>
      </c>
      <c r="L458" s="13" t="e">
        <f t="shared" si="37"/>
        <v>#VALUE!</v>
      </c>
      <c r="M458" s="13" t="e">
        <f t="shared" si="37"/>
        <v>#VALUE!</v>
      </c>
      <c r="N458" s="13" t="e">
        <f>+N457/N$402</f>
        <v>#VALUE!</v>
      </c>
      <c r="O458" s="13" t="e">
        <f>+O457/O$402</f>
        <v>#VALUE!</v>
      </c>
      <c r="P458" s="7" t="e">
        <f>RATE(M$348-B$348,,-B458,M458)</f>
        <v>#VALUE!</v>
      </c>
      <c r="Q458" s="12" t="s">
        <v>51</v>
      </c>
    </row>
    <row r="459" spans="1:18" x14ac:dyDescent="0.3">
      <c r="B459" s="195" t="s">
        <v>54</v>
      </c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44"/>
      <c r="P459" s="7"/>
      <c r="Q459" s="16"/>
    </row>
    <row r="460" spans="1:18" x14ac:dyDescent="0.3">
      <c r="B460" s="195" t="s">
        <v>1029</v>
      </c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44"/>
      <c r="P460" s="7"/>
      <c r="Q460" s="10"/>
    </row>
    <row r="461" spans="1:18" x14ac:dyDescent="0.3">
      <c r="B461" s="8" t="str">
        <f t="shared" ref="B461:O464" si="38">IFERROR(VLOOKUP($B$460,$130:$216,MATCH($Q461&amp;"/"&amp;B$348,$128:$128,0),FALSE),"")</f>
        <v/>
      </c>
      <c r="C461" s="8" t="str">
        <f t="shared" si="38"/>
        <v/>
      </c>
      <c r="D461" s="8" t="str">
        <f t="shared" si="38"/>
        <v/>
      </c>
      <c r="E461" s="8" t="str">
        <f t="shared" si="38"/>
        <v/>
      </c>
      <c r="F461" s="8" t="str">
        <f t="shared" si="38"/>
        <v/>
      </c>
      <c r="G461" s="8">
        <f t="shared" si="38"/>
        <v>650303</v>
      </c>
      <c r="H461" s="8">
        <f t="shared" si="38"/>
        <v>849208</v>
      </c>
      <c r="I461" s="8">
        <f t="shared" si="38"/>
        <v>762186</v>
      </c>
      <c r="J461" s="8">
        <f t="shared" si="38"/>
        <v>549079</v>
      </c>
      <c r="K461" s="8">
        <f t="shared" si="38"/>
        <v>550574</v>
      </c>
      <c r="L461" s="8">
        <f t="shared" si="38"/>
        <v>851595</v>
      </c>
      <c r="M461" s="8">
        <f t="shared" si="38"/>
        <v>1076881</v>
      </c>
      <c r="N461" s="8">
        <f t="shared" si="38"/>
        <v>1391849.98</v>
      </c>
      <c r="O461" s="8">
        <f t="shared" si="38"/>
        <v>445360.54</v>
      </c>
      <c r="P461" s="18"/>
      <c r="Q461" s="10" t="s">
        <v>47</v>
      </c>
      <c r="R461" s="99"/>
    </row>
    <row r="462" spans="1:18" x14ac:dyDescent="0.3">
      <c r="B462" s="8" t="str">
        <f t="shared" si="38"/>
        <v/>
      </c>
      <c r="C462" s="8" t="str">
        <f t="shared" si="38"/>
        <v/>
      </c>
      <c r="D462" s="8" t="str">
        <f t="shared" si="38"/>
        <v/>
      </c>
      <c r="E462" s="8" t="str">
        <f t="shared" si="38"/>
        <v/>
      </c>
      <c r="F462" s="8" t="str">
        <f t="shared" si="38"/>
        <v/>
      </c>
      <c r="G462" s="8">
        <f t="shared" si="38"/>
        <v>734869</v>
      </c>
      <c r="H462" s="8">
        <f t="shared" si="38"/>
        <v>852889</v>
      </c>
      <c r="I462" s="8">
        <f t="shared" si="38"/>
        <v>795231</v>
      </c>
      <c r="J462" s="8">
        <f t="shared" si="38"/>
        <v>536965</v>
      </c>
      <c r="K462" s="8">
        <f t="shared" si="38"/>
        <v>711860</v>
      </c>
      <c r="L462" s="8">
        <f t="shared" si="38"/>
        <v>978176</v>
      </c>
      <c r="M462" s="8">
        <f t="shared" si="38"/>
        <v>1207867</v>
      </c>
      <c r="N462" s="8">
        <f t="shared" si="38"/>
        <v>1667871</v>
      </c>
      <c r="O462" s="8">
        <f t="shared" si="38"/>
        <v>717212</v>
      </c>
      <c r="P462" s="18"/>
      <c r="Q462" s="10" t="s">
        <v>48</v>
      </c>
    </row>
    <row r="463" spans="1:18" x14ac:dyDescent="0.3">
      <c r="B463" s="8" t="str">
        <f t="shared" si="38"/>
        <v/>
      </c>
      <c r="C463" s="8" t="str">
        <f t="shared" si="38"/>
        <v/>
      </c>
      <c r="D463" s="8" t="str">
        <f t="shared" si="38"/>
        <v/>
      </c>
      <c r="E463" s="8" t="str">
        <f t="shared" si="38"/>
        <v/>
      </c>
      <c r="F463" s="8" t="str">
        <f t="shared" si="38"/>
        <v/>
      </c>
      <c r="G463" s="8">
        <f t="shared" si="38"/>
        <v>761225.42</v>
      </c>
      <c r="H463" s="8">
        <f t="shared" si="38"/>
        <v>805547</v>
      </c>
      <c r="I463" s="8">
        <f t="shared" si="38"/>
        <v>789372</v>
      </c>
      <c r="J463" s="8">
        <f t="shared" si="38"/>
        <v>519723</v>
      </c>
      <c r="K463" s="8">
        <f t="shared" si="38"/>
        <v>672471</v>
      </c>
      <c r="L463" s="8">
        <f t="shared" si="38"/>
        <v>978295</v>
      </c>
      <c r="M463" s="8">
        <f t="shared" si="38"/>
        <v>1469059</v>
      </c>
      <c r="N463" s="8">
        <f t="shared" si="38"/>
        <v>1866831.62</v>
      </c>
      <c r="O463" s="8">
        <f t="shared" si="38"/>
        <v>679829.68</v>
      </c>
      <c r="P463" s="18"/>
      <c r="Q463" s="10" t="s">
        <v>49</v>
      </c>
    </row>
    <row r="464" spans="1:18" x14ac:dyDescent="0.3">
      <c r="B464" s="19" t="str">
        <f t="shared" si="38"/>
        <v/>
      </c>
      <c r="C464" s="19" t="str">
        <f t="shared" si="38"/>
        <v/>
      </c>
      <c r="D464" s="19" t="str">
        <f t="shared" si="38"/>
        <v/>
      </c>
      <c r="E464" s="19" t="str">
        <f t="shared" si="38"/>
        <v/>
      </c>
      <c r="F464" s="19">
        <f t="shared" si="38"/>
        <v>494334.19</v>
      </c>
      <c r="G464" s="19">
        <f t="shared" si="38"/>
        <v>691413.49</v>
      </c>
      <c r="H464" s="19">
        <f t="shared" si="38"/>
        <v>641394.72</v>
      </c>
      <c r="I464" s="19">
        <f t="shared" si="38"/>
        <v>615903.81999999995</v>
      </c>
      <c r="J464" s="19">
        <f t="shared" si="38"/>
        <v>499960.31</v>
      </c>
      <c r="K464" s="19">
        <f t="shared" si="38"/>
        <v>1116523.19</v>
      </c>
      <c r="L464" s="19">
        <f t="shared" si="38"/>
        <v>1128317.01</v>
      </c>
      <c r="M464" s="19">
        <f t="shared" si="38"/>
        <v>1403854.13</v>
      </c>
      <c r="N464" s="19">
        <f t="shared" si="38"/>
        <v>-926676.94</v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39">SUM(C461:C464)</f>
        <v>0</v>
      </c>
      <c r="D465" s="17">
        <f t="shared" si="39"/>
        <v>0</v>
      </c>
      <c r="E465" s="17">
        <f t="shared" si="39"/>
        <v>0</v>
      </c>
      <c r="F465" s="17">
        <f t="shared" si="39"/>
        <v>494334.19</v>
      </c>
      <c r="G465" s="17">
        <f t="shared" si="39"/>
        <v>2837810.91</v>
      </c>
      <c r="H465" s="17">
        <f t="shared" si="39"/>
        <v>3149038.7199999997</v>
      </c>
      <c r="I465" s="17">
        <f t="shared" si="39"/>
        <v>2962692.82</v>
      </c>
      <c r="J465" s="17">
        <f t="shared" si="39"/>
        <v>2105727.31</v>
      </c>
      <c r="K465" s="17">
        <f t="shared" si="39"/>
        <v>3051428.19</v>
      </c>
      <c r="L465" s="17">
        <f t="shared" si="39"/>
        <v>3936383.01</v>
      </c>
      <c r="M465" s="17">
        <f t="shared" si="39"/>
        <v>5157661.13</v>
      </c>
      <c r="N465" s="17">
        <f>IF(N462="",N461*4,IF(N463="",(N462+N461)*2,IF(N464="",((N463+N462+N461)/3)*4,SUM(N461:N464))))</f>
        <v>3999875.6599999997</v>
      </c>
      <c r="O465" s="17">
        <f>IF(O462="",O461*4,IF(O463="",(O462+O461)*2,IF(O464="",((O463+O462+O461)/3)*4,SUM(O461:O464))))</f>
        <v>2456536.2933333335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40">C465/B465-1</f>
        <v>#DIV/0!</v>
      </c>
      <c r="D466" s="21" t="e">
        <f t="shared" si="40"/>
        <v>#DIV/0!</v>
      </c>
      <c r="E466" s="21" t="e">
        <f t="shared" si="40"/>
        <v>#DIV/0!</v>
      </c>
      <c r="F466" s="21" t="e">
        <f t="shared" si="40"/>
        <v>#DIV/0!</v>
      </c>
      <c r="G466" s="21">
        <f t="shared" si="40"/>
        <v>4.7406729443496518</v>
      </c>
      <c r="H466" s="21">
        <f t="shared" si="40"/>
        <v>0.10967179275521199</v>
      </c>
      <c r="I466" s="21">
        <f t="shared" si="40"/>
        <v>-5.9175487051489783E-2</v>
      </c>
      <c r="J466" s="21">
        <f t="shared" si="40"/>
        <v>-0.28925223169103298</v>
      </c>
      <c r="K466" s="21">
        <f t="shared" si="40"/>
        <v>0.44910890194989195</v>
      </c>
      <c r="L466" s="21">
        <f t="shared" si="40"/>
        <v>0.29001331995953006</v>
      </c>
      <c r="M466" s="21">
        <f t="shared" si="40"/>
        <v>0.31025388456800607</v>
      </c>
      <c r="N466" s="13">
        <f>N465/M465-1</f>
        <v>-0.22447877842645325</v>
      </c>
      <c r="O466" s="13">
        <f>O465/N465-1</f>
        <v>-0.38584683571555478</v>
      </c>
      <c r="P466" s="18"/>
      <c r="Q466" s="15" t="s">
        <v>56</v>
      </c>
    </row>
    <row r="467" spans="1:17" x14ac:dyDescent="0.3">
      <c r="B467" s="195" t="s">
        <v>832</v>
      </c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44"/>
      <c r="P467" s="7"/>
      <c r="Q467" s="10"/>
    </row>
    <row r="468" spans="1:17" x14ac:dyDescent="0.3">
      <c r="B468" s="8" t="str">
        <f t="shared" ref="B468:O471" si="41">IFERROR(VLOOKUP($B$467,$130:$216,MATCH($Q468&amp;"/"&amp;B$348,$128:$128,0),FALSE),"")</f>
        <v/>
      </c>
      <c r="C468" s="8" t="str">
        <f t="shared" si="41"/>
        <v/>
      </c>
      <c r="D468" s="8" t="str">
        <f t="shared" si="41"/>
        <v/>
      </c>
      <c r="E468" s="8" t="str">
        <f t="shared" si="41"/>
        <v/>
      </c>
      <c r="F468" s="8" t="str">
        <f t="shared" si="41"/>
        <v/>
      </c>
      <c r="G468" s="8">
        <f t="shared" si="41"/>
        <v>3357</v>
      </c>
      <c r="H468" s="8">
        <f t="shared" si="41"/>
        <v>12214</v>
      </c>
      <c r="I468" s="8">
        <f t="shared" si="41"/>
        <v>16158</v>
      </c>
      <c r="J468" s="8">
        <f t="shared" si="41"/>
        <v>69711</v>
      </c>
      <c r="K468" s="8">
        <f t="shared" si="41"/>
        <v>6574</v>
      </c>
      <c r="L468" s="8">
        <f t="shared" si="41"/>
        <v>21064</v>
      </c>
      <c r="M468" s="8">
        <f t="shared" si="41"/>
        <v>51067</v>
      </c>
      <c r="N468" s="8">
        <f t="shared" si="41"/>
        <v>33758.57</v>
      </c>
      <c r="O468" s="8">
        <f t="shared" si="41"/>
        <v>14031.22</v>
      </c>
      <c r="P468" s="7"/>
      <c r="Q468" s="10" t="s">
        <v>47</v>
      </c>
    </row>
    <row r="469" spans="1:17" x14ac:dyDescent="0.3">
      <c r="B469" s="8" t="str">
        <f t="shared" si="41"/>
        <v/>
      </c>
      <c r="C469" s="8" t="str">
        <f t="shared" si="41"/>
        <v/>
      </c>
      <c r="D469" s="8" t="str">
        <f t="shared" si="41"/>
        <v/>
      </c>
      <c r="E469" s="8" t="str">
        <f t="shared" si="41"/>
        <v/>
      </c>
      <c r="F469" s="8" t="str">
        <f t="shared" si="41"/>
        <v/>
      </c>
      <c r="G469" s="8">
        <f t="shared" si="41"/>
        <v>3084</v>
      </c>
      <c r="H469" s="8">
        <f t="shared" si="41"/>
        <v>7429</v>
      </c>
      <c r="I469" s="8">
        <f t="shared" si="41"/>
        <v>8758</v>
      </c>
      <c r="J469" s="8">
        <f t="shared" si="41"/>
        <v>7990</v>
      </c>
      <c r="K469" s="8">
        <f t="shared" si="41"/>
        <v>10424</v>
      </c>
      <c r="L469" s="8">
        <f t="shared" si="41"/>
        <v>17019</v>
      </c>
      <c r="M469" s="8">
        <f t="shared" si="41"/>
        <v>45348</v>
      </c>
      <c r="N469" s="8">
        <f t="shared" si="41"/>
        <v>56489</v>
      </c>
      <c r="O469" s="8">
        <f t="shared" si="41"/>
        <v>27626</v>
      </c>
      <c r="P469" s="7"/>
      <c r="Q469" s="10" t="s">
        <v>48</v>
      </c>
    </row>
    <row r="470" spans="1:17" x14ac:dyDescent="0.3">
      <c r="B470" s="8" t="str">
        <f t="shared" si="41"/>
        <v/>
      </c>
      <c r="C470" s="8" t="str">
        <f t="shared" si="41"/>
        <v/>
      </c>
      <c r="D470" s="8" t="str">
        <f t="shared" si="41"/>
        <v/>
      </c>
      <c r="E470" s="8" t="str">
        <f t="shared" si="41"/>
        <v/>
      </c>
      <c r="F470" s="8" t="str">
        <f t="shared" si="41"/>
        <v/>
      </c>
      <c r="G470" s="8">
        <f t="shared" si="41"/>
        <v>9719.7199999999993</v>
      </c>
      <c r="H470" s="8">
        <f t="shared" si="41"/>
        <v>11182</v>
      </c>
      <c r="I470" s="8">
        <f t="shared" si="41"/>
        <v>14544</v>
      </c>
      <c r="J470" s="8">
        <f t="shared" si="41"/>
        <v>11601</v>
      </c>
      <c r="K470" s="8">
        <f t="shared" si="41"/>
        <v>11467</v>
      </c>
      <c r="L470" s="8">
        <f t="shared" si="41"/>
        <v>20165</v>
      </c>
      <c r="M470" s="8">
        <f t="shared" si="41"/>
        <v>50974</v>
      </c>
      <c r="N470" s="8">
        <f t="shared" si="41"/>
        <v>50907.07</v>
      </c>
      <c r="O470" s="8">
        <f t="shared" si="41"/>
        <v>21367.35</v>
      </c>
      <c r="P470" s="7"/>
      <c r="Q470" s="10" t="s">
        <v>49</v>
      </c>
    </row>
    <row r="471" spans="1:17" x14ac:dyDescent="0.3">
      <c r="B471" s="19" t="str">
        <f t="shared" si="41"/>
        <v/>
      </c>
      <c r="C471" s="19" t="str">
        <f t="shared" si="41"/>
        <v/>
      </c>
      <c r="D471" s="19" t="str">
        <f t="shared" si="41"/>
        <v/>
      </c>
      <c r="E471" s="19" t="str">
        <f t="shared" si="41"/>
        <v/>
      </c>
      <c r="F471" s="19">
        <f t="shared" si="41"/>
        <v>6869.59</v>
      </c>
      <c r="G471" s="19">
        <f t="shared" si="41"/>
        <v>1809.33</v>
      </c>
      <c r="H471" s="19">
        <f t="shared" si="41"/>
        <v>15816.11</v>
      </c>
      <c r="I471" s="19">
        <f t="shared" si="41"/>
        <v>8725.64</v>
      </c>
      <c r="J471" s="19">
        <f t="shared" si="41"/>
        <v>105450.53</v>
      </c>
      <c r="K471" s="19">
        <f t="shared" si="41"/>
        <v>70950.23</v>
      </c>
      <c r="L471" s="19">
        <f t="shared" si="41"/>
        <v>21571.3</v>
      </c>
      <c r="M471" s="19">
        <f t="shared" si="41"/>
        <v>57342.19</v>
      </c>
      <c r="N471" s="19">
        <f t="shared" si="41"/>
        <v>-13998.13</v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0</v>
      </c>
      <c r="C472" s="140">
        <f t="shared" ref="C472:M472" si="42">SUM(C468:C471)</f>
        <v>0</v>
      </c>
      <c r="D472" s="140">
        <f t="shared" si="42"/>
        <v>0</v>
      </c>
      <c r="E472" s="140">
        <f t="shared" si="42"/>
        <v>0</v>
      </c>
      <c r="F472" s="140">
        <f t="shared" si="42"/>
        <v>6869.59</v>
      </c>
      <c r="G472" s="140">
        <f t="shared" si="42"/>
        <v>17970.05</v>
      </c>
      <c r="H472" s="140">
        <f t="shared" si="42"/>
        <v>46641.11</v>
      </c>
      <c r="I472" s="140">
        <f t="shared" si="42"/>
        <v>48185.64</v>
      </c>
      <c r="J472" s="140">
        <f t="shared" si="42"/>
        <v>194752.53</v>
      </c>
      <c r="K472" s="140">
        <f t="shared" si="42"/>
        <v>99415.23</v>
      </c>
      <c r="L472" s="140">
        <f t="shared" si="42"/>
        <v>79819.3</v>
      </c>
      <c r="M472" s="140">
        <f t="shared" si="42"/>
        <v>204731.19</v>
      </c>
      <c r="N472" s="140">
        <f>IF(N469="",N468*4,IF(N470="",(N469+N468)*2,IF(N471="",((N470+N469+N468)/3)*4,SUM(N468:N471))))</f>
        <v>127156.51000000001</v>
      </c>
      <c r="O472" s="140">
        <f>IF(O469="",O468*4,IF(O470="",(O469+O468)*2,IF(O471="",((O470+O469+O468)/3)*4,SUM(O468:O471))))</f>
        <v>84032.76</v>
      </c>
      <c r="P472" s="7" t="e">
        <f>RATE(M$348-B$348,,-B472,M472)</f>
        <v>#NUM!</v>
      </c>
      <c r="Q472" s="10" t="s">
        <v>50</v>
      </c>
    </row>
    <row r="473" spans="1:17" x14ac:dyDescent="0.3">
      <c r="B473" s="195" t="s">
        <v>1031</v>
      </c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44"/>
      <c r="P473" s="7"/>
      <c r="Q473" s="10"/>
    </row>
    <row r="474" spans="1:17" x14ac:dyDescent="0.3">
      <c r="B474" s="8" t="str">
        <f t="shared" ref="B474:O477" si="43">IFERROR(VLOOKUP($B$473,$130:$216,MATCH($Q474&amp;"/"&amp;B$348,$128:$128,0),FALSE),"")</f>
        <v/>
      </c>
      <c r="C474" s="8" t="str">
        <f t="shared" si="43"/>
        <v/>
      </c>
      <c r="D474" s="8" t="str">
        <f t="shared" si="43"/>
        <v/>
      </c>
      <c r="E474" s="8" t="str">
        <f t="shared" si="43"/>
        <v/>
      </c>
      <c r="F474" s="8" t="str">
        <f t="shared" si="43"/>
        <v/>
      </c>
      <c r="G474" s="8">
        <f t="shared" si="43"/>
        <v>0</v>
      </c>
      <c r="H474" s="8">
        <f t="shared" si="43"/>
        <v>0</v>
      </c>
      <c r="I474" s="8">
        <f t="shared" si="43"/>
        <v>0</v>
      </c>
      <c r="J474" s="8">
        <f t="shared" si="43"/>
        <v>0</v>
      </c>
      <c r="K474" s="8">
        <f t="shared" si="43"/>
        <v>0</v>
      </c>
      <c r="L474" s="8">
        <f t="shared" si="43"/>
        <v>0</v>
      </c>
      <c r="M474" s="8">
        <f t="shared" si="43"/>
        <v>0</v>
      </c>
      <c r="N474" s="8">
        <f t="shared" si="43"/>
        <v>50129.56</v>
      </c>
      <c r="O474" s="8">
        <f t="shared" si="43"/>
        <v>7159.22</v>
      </c>
      <c r="P474" s="7"/>
      <c r="Q474" s="10" t="s">
        <v>47</v>
      </c>
    </row>
    <row r="475" spans="1:17" x14ac:dyDescent="0.3">
      <c r="B475" s="8" t="str">
        <f t="shared" si="43"/>
        <v/>
      </c>
      <c r="C475" s="8" t="str">
        <f t="shared" si="43"/>
        <v/>
      </c>
      <c r="D475" s="8" t="str">
        <f t="shared" si="43"/>
        <v/>
      </c>
      <c r="E475" s="8" t="str">
        <f t="shared" si="43"/>
        <v/>
      </c>
      <c r="F475" s="8" t="str">
        <f t="shared" si="43"/>
        <v/>
      </c>
      <c r="G475" s="8">
        <f t="shared" si="43"/>
        <v>0</v>
      </c>
      <c r="H475" s="8">
        <f t="shared" si="43"/>
        <v>0</v>
      </c>
      <c r="I475" s="8">
        <f t="shared" si="43"/>
        <v>0</v>
      </c>
      <c r="J475" s="8">
        <f t="shared" si="43"/>
        <v>0</v>
      </c>
      <c r="K475" s="8">
        <f t="shared" si="43"/>
        <v>0</v>
      </c>
      <c r="L475" s="8">
        <f t="shared" si="43"/>
        <v>0</v>
      </c>
      <c r="M475" s="8">
        <f t="shared" si="43"/>
        <v>0</v>
      </c>
      <c r="N475" s="8">
        <f t="shared" si="43"/>
        <v>66430</v>
      </c>
      <c r="O475" s="8">
        <f t="shared" si="43"/>
        <v>0</v>
      </c>
      <c r="P475" s="7"/>
      <c r="Q475" s="10" t="s">
        <v>48</v>
      </c>
    </row>
    <row r="476" spans="1:17" x14ac:dyDescent="0.3">
      <c r="B476" s="8" t="str">
        <f t="shared" si="43"/>
        <v/>
      </c>
      <c r="C476" s="8" t="str">
        <f t="shared" si="43"/>
        <v/>
      </c>
      <c r="D476" s="8" t="str">
        <f t="shared" si="43"/>
        <v/>
      </c>
      <c r="E476" s="8" t="str">
        <f t="shared" si="43"/>
        <v/>
      </c>
      <c r="F476" s="8" t="str">
        <f t="shared" si="43"/>
        <v/>
      </c>
      <c r="G476" s="8">
        <f t="shared" si="43"/>
        <v>4230.03</v>
      </c>
      <c r="H476" s="8">
        <f t="shared" si="43"/>
        <v>0</v>
      </c>
      <c r="I476" s="8">
        <f t="shared" si="43"/>
        <v>0</v>
      </c>
      <c r="J476" s="8">
        <f t="shared" si="43"/>
        <v>0</v>
      </c>
      <c r="K476" s="8">
        <f t="shared" si="43"/>
        <v>0</v>
      </c>
      <c r="L476" s="8">
        <f t="shared" si="43"/>
        <v>0</v>
      </c>
      <c r="M476" s="8">
        <f t="shared" si="43"/>
        <v>0</v>
      </c>
      <c r="N476" s="8">
        <f t="shared" si="43"/>
        <v>9426.82</v>
      </c>
      <c r="O476" s="8">
        <f t="shared" si="43"/>
        <v>63550.51</v>
      </c>
      <c r="P476" s="7"/>
      <c r="Q476" s="10" t="s">
        <v>49</v>
      </c>
    </row>
    <row r="477" spans="1:17" x14ac:dyDescent="0.3">
      <c r="B477" s="19" t="str">
        <f t="shared" si="43"/>
        <v/>
      </c>
      <c r="C477" s="19" t="str">
        <f t="shared" si="43"/>
        <v/>
      </c>
      <c r="D477" s="19" t="str">
        <f t="shared" si="43"/>
        <v/>
      </c>
      <c r="E477" s="19" t="str">
        <f t="shared" si="43"/>
        <v/>
      </c>
      <c r="F477" s="19">
        <f t="shared" si="43"/>
        <v>0</v>
      </c>
      <c r="G477" s="19">
        <f t="shared" si="43"/>
        <v>11894.53</v>
      </c>
      <c r="H477" s="19">
        <f t="shared" si="43"/>
        <v>0</v>
      </c>
      <c r="I477" s="19">
        <f t="shared" si="43"/>
        <v>0</v>
      </c>
      <c r="J477" s="19">
        <f t="shared" si="43"/>
        <v>0</v>
      </c>
      <c r="K477" s="19">
        <f t="shared" si="43"/>
        <v>0</v>
      </c>
      <c r="L477" s="19">
        <f t="shared" si="43"/>
        <v>0</v>
      </c>
      <c r="M477" s="19">
        <f t="shared" si="43"/>
        <v>0</v>
      </c>
      <c r="N477" s="19">
        <f t="shared" si="43"/>
        <v>10286.44</v>
      </c>
      <c r="O477" s="19" t="str">
        <f t="shared" si="43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0</v>
      </c>
      <c r="E478" s="140">
        <f t="shared" si="44"/>
        <v>0</v>
      </c>
      <c r="F478" s="140">
        <f t="shared" si="44"/>
        <v>0</v>
      </c>
      <c r="G478" s="140">
        <f t="shared" si="44"/>
        <v>16124.560000000001</v>
      </c>
      <c r="H478" s="140">
        <f t="shared" si="44"/>
        <v>0</v>
      </c>
      <c r="I478" s="140">
        <f t="shared" si="44"/>
        <v>0</v>
      </c>
      <c r="J478" s="140">
        <f t="shared" si="44"/>
        <v>0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>
        <f>IF(N475="",N474*4,IF(N476="",(N475+N474)*2,IF(N477="",((N476+N475+N474)/3)*4,SUM(N474:N477))))</f>
        <v>136272.82</v>
      </c>
      <c r="O478" s="140">
        <f>IF(O475="",O474*4,IF(O476="",(O475+O474)*2,IF(O477="",((O476+O475+O474)/3)*4,SUM(O474:O477))))</f>
        <v>94279.64</v>
      </c>
      <c r="P478" s="7" t="e">
        <f>RATE(M$348-B$348,,-B478,M478)</f>
        <v>#NUM!</v>
      </c>
      <c r="Q478" s="10" t="s">
        <v>50</v>
      </c>
    </row>
    <row r="479" spans="1:17" x14ac:dyDescent="0.3">
      <c r="B479" s="195" t="s">
        <v>1042</v>
      </c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44"/>
      <c r="P479" s="7"/>
      <c r="Q479" s="10"/>
    </row>
    <row r="480" spans="1:17" x14ac:dyDescent="0.3">
      <c r="B480" s="8" t="str">
        <f t="shared" ref="B480:O483" si="45">IFERROR(VLOOKUP($B$479,$130:$216,MATCH($Q480&amp;"/"&amp;B$348,$128:$128,0),FALSE),"")</f>
        <v/>
      </c>
      <c r="C480" s="8" t="str">
        <f t="shared" si="45"/>
        <v/>
      </c>
      <c r="D480" s="8" t="str">
        <f t="shared" si="45"/>
        <v/>
      </c>
      <c r="E480" s="8" t="str">
        <f t="shared" si="45"/>
        <v/>
      </c>
      <c r="F480" s="8" t="str">
        <f t="shared" si="45"/>
        <v/>
      </c>
      <c r="G480" s="8">
        <f t="shared" si="45"/>
        <v>0</v>
      </c>
      <c r="H480" s="8">
        <f t="shared" si="45"/>
        <v>0</v>
      </c>
      <c r="I480" s="8">
        <f t="shared" si="45"/>
        <v>1461</v>
      </c>
      <c r="J480" s="8">
        <f t="shared" si="45"/>
        <v>-1224</v>
      </c>
      <c r="K480" s="8">
        <f t="shared" si="45"/>
        <v>3659</v>
      </c>
      <c r="L480" s="8">
        <f t="shared" si="45"/>
        <v>-8367</v>
      </c>
      <c r="M480" s="8">
        <f t="shared" si="45"/>
        <v>-30159</v>
      </c>
      <c r="N480" s="8">
        <f t="shared" si="45"/>
        <v>-6788.42</v>
      </c>
      <c r="O480" s="8">
        <f t="shared" si="45"/>
        <v>-21766.959999999999</v>
      </c>
      <c r="P480" s="7"/>
      <c r="Q480" s="10" t="s">
        <v>47</v>
      </c>
    </row>
    <row r="481" spans="2:17" x14ac:dyDescent="0.3">
      <c r="B481" s="8" t="str">
        <f t="shared" si="45"/>
        <v/>
      </c>
      <c r="C481" s="8" t="str">
        <f t="shared" si="45"/>
        <v/>
      </c>
      <c r="D481" s="8" t="str">
        <f t="shared" si="45"/>
        <v/>
      </c>
      <c r="E481" s="8" t="str">
        <f t="shared" si="45"/>
        <v/>
      </c>
      <c r="F481" s="8" t="str">
        <f t="shared" si="45"/>
        <v/>
      </c>
      <c r="G481" s="8">
        <f t="shared" si="45"/>
        <v>0</v>
      </c>
      <c r="H481" s="8">
        <f t="shared" si="45"/>
        <v>0</v>
      </c>
      <c r="I481" s="8">
        <f t="shared" si="45"/>
        <v>4743</v>
      </c>
      <c r="J481" s="8">
        <f t="shared" si="45"/>
        <v>11220</v>
      </c>
      <c r="K481" s="8">
        <f t="shared" si="45"/>
        <v>1615</v>
      </c>
      <c r="L481" s="8">
        <f t="shared" si="45"/>
        <v>-7378</v>
      </c>
      <c r="M481" s="8">
        <f t="shared" si="45"/>
        <v>15161</v>
      </c>
      <c r="N481" s="8">
        <f t="shared" si="45"/>
        <v>23800</v>
      </c>
      <c r="O481" s="8">
        <f t="shared" si="45"/>
        <v>-53102</v>
      </c>
      <c r="P481" s="7"/>
      <c r="Q481" s="10" t="s">
        <v>48</v>
      </c>
    </row>
    <row r="482" spans="2:17" x14ac:dyDescent="0.3">
      <c r="B482" s="8" t="str">
        <f t="shared" si="45"/>
        <v/>
      </c>
      <c r="C482" s="8" t="str">
        <f t="shared" si="45"/>
        <v/>
      </c>
      <c r="D482" s="8" t="str">
        <f t="shared" si="45"/>
        <v/>
      </c>
      <c r="E482" s="8" t="str">
        <f t="shared" si="45"/>
        <v/>
      </c>
      <c r="F482" s="8" t="str">
        <f t="shared" si="45"/>
        <v/>
      </c>
      <c r="G482" s="8">
        <f t="shared" si="45"/>
        <v>0</v>
      </c>
      <c r="H482" s="8">
        <f t="shared" si="45"/>
        <v>0</v>
      </c>
      <c r="I482" s="8">
        <f t="shared" si="45"/>
        <v>4429</v>
      </c>
      <c r="J482" s="8">
        <f t="shared" si="45"/>
        <v>10556</v>
      </c>
      <c r="K482" s="8">
        <f t="shared" si="45"/>
        <v>-1351</v>
      </c>
      <c r="L482" s="8">
        <f t="shared" si="45"/>
        <v>-54578</v>
      </c>
      <c r="M482" s="8">
        <f t="shared" si="45"/>
        <v>17715</v>
      </c>
      <c r="N482" s="8">
        <f t="shared" si="45"/>
        <v>32541.919999999998</v>
      </c>
      <c r="O482" s="8">
        <f t="shared" si="45"/>
        <v>541859.85</v>
      </c>
      <c r="P482" s="7"/>
      <c r="Q482" s="10" t="s">
        <v>49</v>
      </c>
    </row>
    <row r="483" spans="2:17" x14ac:dyDescent="0.3">
      <c r="B483" s="19" t="str">
        <f t="shared" si="45"/>
        <v/>
      </c>
      <c r="C483" s="19" t="str">
        <f t="shared" si="45"/>
        <v/>
      </c>
      <c r="D483" s="19" t="str">
        <f t="shared" si="45"/>
        <v/>
      </c>
      <c r="E483" s="19" t="str">
        <f t="shared" si="45"/>
        <v/>
      </c>
      <c r="F483" s="19">
        <f t="shared" si="45"/>
        <v>0</v>
      </c>
      <c r="G483" s="19">
        <f t="shared" si="45"/>
        <v>0</v>
      </c>
      <c r="H483" s="19">
        <f t="shared" si="45"/>
        <v>-203.07</v>
      </c>
      <c r="I483" s="19">
        <f t="shared" si="45"/>
        <v>3953.28</v>
      </c>
      <c r="J483" s="19">
        <f t="shared" si="45"/>
        <v>9823.17</v>
      </c>
      <c r="K483" s="19">
        <f t="shared" si="45"/>
        <v>-19774.82</v>
      </c>
      <c r="L483" s="19">
        <f t="shared" si="45"/>
        <v>373.18</v>
      </c>
      <c r="M483" s="19">
        <f t="shared" si="45"/>
        <v>-23414.65</v>
      </c>
      <c r="N483" s="19">
        <f t="shared" si="45"/>
        <v>81468.539999999994</v>
      </c>
      <c r="O483" s="19" t="str">
        <f t="shared" si="45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46">SUM(C480:C483)</f>
        <v>0</v>
      </c>
      <c r="D484" s="140">
        <f t="shared" si="46"/>
        <v>0</v>
      </c>
      <c r="E484" s="140">
        <f t="shared" si="46"/>
        <v>0</v>
      </c>
      <c r="F484" s="140">
        <f t="shared" si="46"/>
        <v>0</v>
      </c>
      <c r="G484" s="140">
        <f t="shared" si="46"/>
        <v>0</v>
      </c>
      <c r="H484" s="140">
        <f t="shared" si="46"/>
        <v>-203.07</v>
      </c>
      <c r="I484" s="140">
        <f t="shared" si="46"/>
        <v>14586.28</v>
      </c>
      <c r="J484" s="140">
        <f t="shared" si="46"/>
        <v>30375.17</v>
      </c>
      <c r="K484" s="140">
        <f t="shared" si="46"/>
        <v>-15851.82</v>
      </c>
      <c r="L484" s="140">
        <f t="shared" si="46"/>
        <v>-69949.820000000007</v>
      </c>
      <c r="M484" s="140">
        <f t="shared" si="46"/>
        <v>-20697.650000000001</v>
      </c>
      <c r="N484" s="140">
        <f>IF(N481="",N480*4,IF(N482="",(N481+N480)*2,IF(N483="",((N482+N481+N480)/3)*4,SUM(N480:N483))))</f>
        <v>131022.04</v>
      </c>
      <c r="O484" s="140">
        <f>IF(O481="",O480*4,IF(O482="",(O481+O480)*2,IF(O483="",((O482+O481+O480)/3)*4,SUM(O480:O483))))</f>
        <v>622654.5199999999</v>
      </c>
      <c r="P484" s="7" t="e">
        <f>RATE(M$348-B$348,,-B484,M484)</f>
        <v>#NUM!</v>
      </c>
      <c r="Q484" s="10" t="s">
        <v>50</v>
      </c>
    </row>
    <row r="485" spans="2:17" x14ac:dyDescent="0.3">
      <c r="B485" s="195" t="s">
        <v>1043</v>
      </c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44"/>
      <c r="P485" s="7"/>
      <c r="Q485" s="10"/>
    </row>
    <row r="486" spans="2:17" x14ac:dyDescent="0.3">
      <c r="B486" s="8" t="str">
        <f t="shared" ref="B486:O489" si="47">IFERROR(VLOOKUP($B$485,$130:$216,MATCH($Q486&amp;"/"&amp;B$348,$128:$128,0),FALSE),"")</f>
        <v/>
      </c>
      <c r="C486" s="8" t="str">
        <f t="shared" si="47"/>
        <v/>
      </c>
      <c r="D486" s="8" t="str">
        <f t="shared" si="47"/>
        <v/>
      </c>
      <c r="E486" s="8" t="str">
        <f t="shared" si="47"/>
        <v/>
      </c>
      <c r="F486" s="8" t="str">
        <f t="shared" si="47"/>
        <v/>
      </c>
      <c r="G486" s="8">
        <f t="shared" si="47"/>
        <v>0</v>
      </c>
      <c r="H486" s="8">
        <f t="shared" si="47"/>
        <v>0</v>
      </c>
      <c r="I486" s="8">
        <f t="shared" si="47"/>
        <v>0</v>
      </c>
      <c r="J486" s="8">
        <f t="shared" si="47"/>
        <v>-727</v>
      </c>
      <c r="K486" s="8">
        <f t="shared" si="47"/>
        <v>207438</v>
      </c>
      <c r="L486" s="8">
        <f t="shared" si="47"/>
        <v>0</v>
      </c>
      <c r="M486" s="8">
        <f t="shared" si="47"/>
        <v>0</v>
      </c>
      <c r="N486" s="8">
        <f t="shared" si="47"/>
        <v>-14700.77</v>
      </c>
      <c r="O486" s="8">
        <f t="shared" si="47"/>
        <v>-2194.17</v>
      </c>
      <c r="P486" s="7"/>
      <c r="Q486" s="10" t="s">
        <v>47</v>
      </c>
    </row>
    <row r="487" spans="2:17" x14ac:dyDescent="0.3">
      <c r="B487" s="8" t="str">
        <f t="shared" si="47"/>
        <v/>
      </c>
      <c r="C487" s="8" t="str">
        <f t="shared" si="47"/>
        <v/>
      </c>
      <c r="D487" s="8" t="str">
        <f t="shared" si="47"/>
        <v/>
      </c>
      <c r="E487" s="8" t="str">
        <f t="shared" si="47"/>
        <v/>
      </c>
      <c r="F487" s="8" t="str">
        <f t="shared" si="47"/>
        <v/>
      </c>
      <c r="G487" s="8">
        <f t="shared" si="47"/>
        <v>0</v>
      </c>
      <c r="H487" s="8">
        <f t="shared" si="47"/>
        <v>0</v>
      </c>
      <c r="I487" s="8">
        <f t="shared" si="47"/>
        <v>0</v>
      </c>
      <c r="J487" s="8">
        <f t="shared" si="47"/>
        <v>138868</v>
      </c>
      <c r="K487" s="8">
        <f t="shared" si="47"/>
        <v>43</v>
      </c>
      <c r="L487" s="8">
        <f t="shared" si="47"/>
        <v>0</v>
      </c>
      <c r="M487" s="8">
        <f t="shared" si="47"/>
        <v>0</v>
      </c>
      <c r="N487" s="8">
        <f t="shared" si="47"/>
        <v>0</v>
      </c>
      <c r="O487" s="8">
        <f t="shared" si="47"/>
        <v>0</v>
      </c>
      <c r="P487" s="7"/>
      <c r="Q487" s="10" t="s">
        <v>48</v>
      </c>
    </row>
    <row r="488" spans="2:17" x14ac:dyDescent="0.3">
      <c r="B488" s="8" t="str">
        <f t="shared" si="47"/>
        <v/>
      </c>
      <c r="C488" s="8" t="str">
        <f t="shared" si="47"/>
        <v/>
      </c>
      <c r="D488" s="8" t="str">
        <f t="shared" si="47"/>
        <v/>
      </c>
      <c r="E488" s="8" t="str">
        <f t="shared" si="47"/>
        <v/>
      </c>
      <c r="F488" s="8" t="str">
        <f t="shared" si="47"/>
        <v/>
      </c>
      <c r="G488" s="8">
        <f t="shared" si="47"/>
        <v>-259.92</v>
      </c>
      <c r="H488" s="8">
        <f t="shared" si="47"/>
        <v>0</v>
      </c>
      <c r="I488" s="8">
        <f t="shared" si="47"/>
        <v>53171</v>
      </c>
      <c r="J488" s="8">
        <f t="shared" si="47"/>
        <v>8711</v>
      </c>
      <c r="K488" s="8">
        <f t="shared" si="47"/>
        <v>16.329999999999998</v>
      </c>
      <c r="L488" s="8">
        <f t="shared" si="47"/>
        <v>0</v>
      </c>
      <c r="M488" s="8">
        <f t="shared" si="47"/>
        <v>0</v>
      </c>
      <c r="N488" s="8">
        <f t="shared" si="47"/>
        <v>-15966.21</v>
      </c>
      <c r="O488" s="8">
        <f t="shared" si="47"/>
        <v>7414.46</v>
      </c>
      <c r="P488" s="7"/>
      <c r="Q488" s="10" t="s">
        <v>49</v>
      </c>
    </row>
    <row r="489" spans="2:17" x14ac:dyDescent="0.3">
      <c r="B489" s="19" t="str">
        <f t="shared" si="47"/>
        <v/>
      </c>
      <c r="C489" s="19" t="str">
        <f t="shared" si="47"/>
        <v/>
      </c>
      <c r="D489" s="19" t="str">
        <f t="shared" si="47"/>
        <v/>
      </c>
      <c r="E489" s="19" t="str">
        <f t="shared" si="47"/>
        <v/>
      </c>
      <c r="F489" s="19">
        <f t="shared" si="47"/>
        <v>0</v>
      </c>
      <c r="G489" s="19">
        <f t="shared" si="47"/>
        <v>-2366.67</v>
      </c>
      <c r="H489" s="19">
        <f t="shared" si="47"/>
        <v>0</v>
      </c>
      <c r="I489" s="19">
        <f t="shared" si="47"/>
        <v>250.69</v>
      </c>
      <c r="J489" s="19">
        <f t="shared" si="47"/>
        <v>1435.42</v>
      </c>
      <c r="K489" s="19">
        <f t="shared" si="47"/>
        <v>0</v>
      </c>
      <c r="L489" s="19">
        <f t="shared" si="47"/>
        <v>15864.95</v>
      </c>
      <c r="M489" s="19">
        <f t="shared" si="47"/>
        <v>0</v>
      </c>
      <c r="N489" s="19">
        <f t="shared" si="47"/>
        <v>77586.720000000001</v>
      </c>
      <c r="O489" s="19" t="str">
        <f t="shared" si="47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0</v>
      </c>
      <c r="D490" s="140">
        <f t="shared" si="48"/>
        <v>0</v>
      </c>
      <c r="E490" s="140">
        <f t="shared" si="48"/>
        <v>0</v>
      </c>
      <c r="F490" s="140">
        <f t="shared" si="48"/>
        <v>0</v>
      </c>
      <c r="G490" s="140">
        <f t="shared" si="48"/>
        <v>-2626.59</v>
      </c>
      <c r="H490" s="140">
        <f t="shared" si="48"/>
        <v>0</v>
      </c>
      <c r="I490" s="140">
        <f t="shared" si="48"/>
        <v>53421.69</v>
      </c>
      <c r="J490" s="140">
        <f t="shared" si="48"/>
        <v>148287.42000000001</v>
      </c>
      <c r="K490" s="140">
        <f t="shared" si="48"/>
        <v>207497.33</v>
      </c>
      <c r="L490" s="140">
        <f t="shared" si="48"/>
        <v>15864.95</v>
      </c>
      <c r="M490" s="140">
        <f t="shared" si="48"/>
        <v>0</v>
      </c>
      <c r="N490" s="140">
        <f>IF(N487="",N486*4,IF(N488="",(N487+N486)*2,IF(N489="",((N488+N487+N486)/3)*4,SUM(N486:N489))))</f>
        <v>46919.740000000005</v>
      </c>
      <c r="O490" s="140">
        <f>IF(O487="",O486*4,IF(O488="",(O487+O486)*2,IF(O489="",((O488+O487+O486)/3)*4,SUM(O486:O489))))</f>
        <v>6960.3866666666663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195" t="s">
        <v>834</v>
      </c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44"/>
      <c r="P491" s="7"/>
      <c r="Q491" s="10"/>
    </row>
    <row r="492" spans="2:17" s="2" customFormat="1" x14ac:dyDescent="0.3">
      <c r="B492" s="8" t="str">
        <f t="shared" ref="B492:O495" si="49">IFERROR(B468+B461+B474+B480+B486,"")</f>
        <v/>
      </c>
      <c r="C492" s="8" t="str">
        <f t="shared" si="49"/>
        <v/>
      </c>
      <c r="D492" s="8" t="str">
        <f t="shared" si="49"/>
        <v/>
      </c>
      <c r="E492" s="8" t="str">
        <f t="shared" si="49"/>
        <v/>
      </c>
      <c r="F492" s="8" t="str">
        <f t="shared" si="49"/>
        <v/>
      </c>
      <c r="G492" s="8">
        <f t="shared" si="49"/>
        <v>653660</v>
      </c>
      <c r="H492" s="8">
        <f t="shared" si="49"/>
        <v>861422</v>
      </c>
      <c r="I492" s="8">
        <f t="shared" si="49"/>
        <v>779805</v>
      </c>
      <c r="J492" s="8">
        <f t="shared" si="49"/>
        <v>616839</v>
      </c>
      <c r="K492" s="8">
        <f t="shared" si="49"/>
        <v>768245</v>
      </c>
      <c r="L492" s="8">
        <f t="shared" si="49"/>
        <v>864292</v>
      </c>
      <c r="M492" s="8">
        <f t="shared" si="49"/>
        <v>1097789</v>
      </c>
      <c r="N492" s="8">
        <f t="shared" si="49"/>
        <v>1454248.9200000002</v>
      </c>
      <c r="O492" s="8">
        <f t="shared" si="49"/>
        <v>442589.84999999992</v>
      </c>
      <c r="P492" s="7"/>
      <c r="Q492" s="10" t="s">
        <v>47</v>
      </c>
    </row>
    <row r="493" spans="2:17" s="2" customFormat="1" x14ac:dyDescent="0.3">
      <c r="B493" s="8" t="str">
        <f t="shared" si="49"/>
        <v/>
      </c>
      <c r="C493" s="8" t="str">
        <f t="shared" si="49"/>
        <v/>
      </c>
      <c r="D493" s="8" t="str">
        <f t="shared" si="49"/>
        <v/>
      </c>
      <c r="E493" s="8" t="str">
        <f t="shared" si="49"/>
        <v/>
      </c>
      <c r="F493" s="8" t="str">
        <f t="shared" si="49"/>
        <v/>
      </c>
      <c r="G493" s="8">
        <f t="shared" si="49"/>
        <v>737953</v>
      </c>
      <c r="H493" s="8">
        <f t="shared" si="49"/>
        <v>860318</v>
      </c>
      <c r="I493" s="8">
        <f t="shared" si="49"/>
        <v>808732</v>
      </c>
      <c r="J493" s="8">
        <f t="shared" si="49"/>
        <v>695043</v>
      </c>
      <c r="K493" s="8">
        <f t="shared" si="49"/>
        <v>723942</v>
      </c>
      <c r="L493" s="8">
        <f t="shared" si="49"/>
        <v>987817</v>
      </c>
      <c r="M493" s="8">
        <f t="shared" si="49"/>
        <v>1268376</v>
      </c>
      <c r="N493" s="8">
        <f t="shared" si="49"/>
        <v>1814590</v>
      </c>
      <c r="O493" s="8">
        <f t="shared" si="49"/>
        <v>691736</v>
      </c>
      <c r="P493" s="7"/>
      <c r="Q493" s="10" t="s">
        <v>48</v>
      </c>
    </row>
    <row r="494" spans="2:17" s="2" customFormat="1" x14ac:dyDescent="0.3">
      <c r="B494" s="8" t="str">
        <f t="shared" si="49"/>
        <v/>
      </c>
      <c r="C494" s="8" t="str">
        <f t="shared" si="49"/>
        <v/>
      </c>
      <c r="D494" s="8" t="str">
        <f t="shared" si="49"/>
        <v/>
      </c>
      <c r="E494" s="8" t="str">
        <f t="shared" si="49"/>
        <v/>
      </c>
      <c r="F494" s="8" t="str">
        <f t="shared" si="49"/>
        <v/>
      </c>
      <c r="G494" s="8">
        <f t="shared" si="49"/>
        <v>774915.25</v>
      </c>
      <c r="H494" s="8">
        <f t="shared" si="49"/>
        <v>816729</v>
      </c>
      <c r="I494" s="8">
        <f t="shared" si="49"/>
        <v>861516</v>
      </c>
      <c r="J494" s="8">
        <f t="shared" si="49"/>
        <v>550591</v>
      </c>
      <c r="K494" s="8">
        <f t="shared" si="49"/>
        <v>682603.33</v>
      </c>
      <c r="L494" s="8">
        <f t="shared" si="49"/>
        <v>943882</v>
      </c>
      <c r="M494" s="8">
        <f t="shared" si="49"/>
        <v>1537748</v>
      </c>
      <c r="N494" s="8">
        <f t="shared" si="49"/>
        <v>1943741.2200000002</v>
      </c>
      <c r="O494" s="8">
        <f t="shared" si="49"/>
        <v>1314021.8500000001</v>
      </c>
      <c r="P494" s="7"/>
      <c r="Q494" s="10" t="s">
        <v>49</v>
      </c>
    </row>
    <row r="495" spans="2:17" s="2" customFormat="1" x14ac:dyDescent="0.3">
      <c r="B495" s="8" t="str">
        <f t="shared" si="49"/>
        <v/>
      </c>
      <c r="C495" s="8" t="str">
        <f t="shared" si="49"/>
        <v/>
      </c>
      <c r="D495" s="8" t="str">
        <f t="shared" si="49"/>
        <v/>
      </c>
      <c r="E495" s="8" t="str">
        <f t="shared" si="49"/>
        <v/>
      </c>
      <c r="F495" s="8">
        <f t="shared" si="49"/>
        <v>501203.78</v>
      </c>
      <c r="G495" s="8">
        <f t="shared" si="49"/>
        <v>702750.67999999993</v>
      </c>
      <c r="H495" s="8">
        <f t="shared" si="49"/>
        <v>657007.76</v>
      </c>
      <c r="I495" s="8">
        <f t="shared" si="49"/>
        <v>628833.42999999993</v>
      </c>
      <c r="J495" s="8">
        <f t="shared" si="49"/>
        <v>616669.43000000005</v>
      </c>
      <c r="K495" s="8">
        <f t="shared" si="49"/>
        <v>1167698.5999999999</v>
      </c>
      <c r="L495" s="8">
        <f t="shared" si="49"/>
        <v>1166126.44</v>
      </c>
      <c r="M495" s="8">
        <f t="shared" si="49"/>
        <v>1437781.67</v>
      </c>
      <c r="N495" s="8">
        <f t="shared" si="49"/>
        <v>-771333.37</v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 t="e">
        <f t="shared" ref="B496:N496" si="50">IF(B493="",B492*4,IF(B494="",(B493+B492)*2,IF(B495="",((B494+B493+B492)/3)*4,SUM(B492:B495))))</f>
        <v>#VALUE!</v>
      </c>
      <c r="C496" s="17" t="e">
        <f t="shared" si="50"/>
        <v>#VALUE!</v>
      </c>
      <c r="D496" s="17" t="e">
        <f t="shared" si="50"/>
        <v>#VALUE!</v>
      </c>
      <c r="E496" s="17" t="e">
        <f t="shared" si="50"/>
        <v>#VALUE!</v>
      </c>
      <c r="F496" s="17" t="e">
        <f t="shared" si="50"/>
        <v>#VALUE!</v>
      </c>
      <c r="G496" s="17">
        <f t="shared" si="50"/>
        <v>2869278.9299999997</v>
      </c>
      <c r="H496" s="17">
        <f t="shared" si="50"/>
        <v>3195476.76</v>
      </c>
      <c r="I496" s="17">
        <f t="shared" si="50"/>
        <v>3078886.4299999997</v>
      </c>
      <c r="J496" s="17">
        <f t="shared" si="50"/>
        <v>2479142.4300000002</v>
      </c>
      <c r="K496" s="17">
        <f t="shared" si="50"/>
        <v>3342488.9299999997</v>
      </c>
      <c r="L496" s="17">
        <f t="shared" si="50"/>
        <v>3962117.44</v>
      </c>
      <c r="M496" s="17">
        <f t="shared" si="50"/>
        <v>5341694.67</v>
      </c>
      <c r="N496" s="17">
        <f t="shared" si="50"/>
        <v>4441246.7700000005</v>
      </c>
      <c r="O496" s="17">
        <f t="shared" ref="O496" si="51">IF(O493="",O492*4,IF(O494="",(O493+O492)*2,IF(O495="",((O494+O493+O492)/3)*4,SUM(O492:O495))))</f>
        <v>3264463.6</v>
      </c>
      <c r="P496" s="7" t="e">
        <f>RATE(M$348-B$348,,-B496,M496)</f>
        <v>#VALUE!</v>
      </c>
      <c r="Q496" s="10" t="s">
        <v>50</v>
      </c>
    </row>
    <row r="497" spans="1:17" x14ac:dyDescent="0.3">
      <c r="B497" s="197" t="s">
        <v>57</v>
      </c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46"/>
      <c r="P497" s="7"/>
      <c r="Q497" s="10"/>
    </row>
    <row r="498" spans="1:17" x14ac:dyDescent="0.3">
      <c r="B498" s="194" t="s">
        <v>1036</v>
      </c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47"/>
      <c r="P498" s="7"/>
      <c r="Q498" s="10"/>
    </row>
    <row r="499" spans="1:17" x14ac:dyDescent="0.3">
      <c r="B499" s="8" t="str">
        <f t="shared" ref="B499:O502" si="52">IFERROR(VLOOKUP($B$498,$130:$216,MATCH($Q499&amp;"/"&amp;B$348,$128:$128,0),FALSE),"")</f>
        <v/>
      </c>
      <c r="C499" s="8" t="str">
        <f t="shared" si="52"/>
        <v/>
      </c>
      <c r="D499" s="8" t="str">
        <f t="shared" si="52"/>
        <v/>
      </c>
      <c r="E499" s="8" t="str">
        <f t="shared" si="52"/>
        <v/>
      </c>
      <c r="F499" s="8" t="str">
        <f t="shared" si="52"/>
        <v/>
      </c>
      <c r="G499" s="8">
        <f t="shared" si="52"/>
        <v>345570</v>
      </c>
      <c r="H499" s="8">
        <f t="shared" si="52"/>
        <v>367606</v>
      </c>
      <c r="I499" s="8">
        <f t="shared" si="52"/>
        <v>341450</v>
      </c>
      <c r="J499" s="8">
        <f t="shared" si="52"/>
        <v>220687</v>
      </c>
      <c r="K499" s="8">
        <f t="shared" si="52"/>
        <v>212084</v>
      </c>
      <c r="L499" s="8">
        <f t="shared" si="52"/>
        <v>356095</v>
      </c>
      <c r="M499" s="8">
        <f t="shared" si="52"/>
        <v>392058</v>
      </c>
      <c r="N499" s="8">
        <f t="shared" si="52"/>
        <v>624589.71</v>
      </c>
      <c r="O499" s="8">
        <f t="shared" si="52"/>
        <v>332999.83</v>
      </c>
      <c r="P499" s="7"/>
      <c r="Q499" s="10" t="s">
        <v>47</v>
      </c>
    </row>
    <row r="500" spans="1:17" x14ac:dyDescent="0.3">
      <c r="B500" s="8" t="str">
        <f t="shared" si="52"/>
        <v/>
      </c>
      <c r="C500" s="8" t="str">
        <f t="shared" si="52"/>
        <v/>
      </c>
      <c r="D500" s="8" t="str">
        <f t="shared" si="52"/>
        <v/>
      </c>
      <c r="E500" s="8" t="str">
        <f t="shared" si="52"/>
        <v/>
      </c>
      <c r="F500" s="8" t="str">
        <f t="shared" si="52"/>
        <v/>
      </c>
      <c r="G500" s="8">
        <f t="shared" si="52"/>
        <v>310396</v>
      </c>
      <c r="H500" s="8">
        <f t="shared" si="52"/>
        <v>343938</v>
      </c>
      <c r="I500" s="8">
        <f t="shared" si="52"/>
        <v>361064</v>
      </c>
      <c r="J500" s="8">
        <f t="shared" si="52"/>
        <v>191914</v>
      </c>
      <c r="K500" s="8">
        <f t="shared" si="52"/>
        <v>273448</v>
      </c>
      <c r="L500" s="8">
        <f t="shared" si="52"/>
        <v>387392</v>
      </c>
      <c r="M500" s="8">
        <f t="shared" si="52"/>
        <v>537449</v>
      </c>
      <c r="N500" s="8">
        <f t="shared" si="52"/>
        <v>875725</v>
      </c>
      <c r="O500" s="8">
        <f t="shared" si="52"/>
        <v>429922</v>
      </c>
      <c r="P500" s="7"/>
      <c r="Q500" s="10" t="s">
        <v>48</v>
      </c>
    </row>
    <row r="501" spans="1:17" x14ac:dyDescent="0.3">
      <c r="B501" s="8" t="str">
        <f t="shared" si="52"/>
        <v/>
      </c>
      <c r="C501" s="8" t="str">
        <f t="shared" si="52"/>
        <v/>
      </c>
      <c r="D501" s="8" t="str">
        <f t="shared" si="52"/>
        <v/>
      </c>
      <c r="E501" s="8" t="str">
        <f t="shared" si="52"/>
        <v/>
      </c>
      <c r="F501" s="8" t="str">
        <f t="shared" si="52"/>
        <v/>
      </c>
      <c r="G501" s="8">
        <f t="shared" si="52"/>
        <v>322183.27</v>
      </c>
      <c r="H501" s="8">
        <f t="shared" si="52"/>
        <v>314964</v>
      </c>
      <c r="I501" s="8">
        <f t="shared" si="52"/>
        <v>367429</v>
      </c>
      <c r="J501" s="8">
        <f t="shared" si="52"/>
        <v>179169</v>
      </c>
      <c r="K501" s="8">
        <f t="shared" si="52"/>
        <v>274328</v>
      </c>
      <c r="L501" s="8">
        <f t="shared" si="52"/>
        <v>385399</v>
      </c>
      <c r="M501" s="8">
        <f t="shared" si="52"/>
        <v>694859</v>
      </c>
      <c r="N501" s="8">
        <f t="shared" si="52"/>
        <v>934528.38</v>
      </c>
      <c r="O501" s="8">
        <f t="shared" si="52"/>
        <v>358612.63</v>
      </c>
      <c r="P501" s="7"/>
      <c r="Q501" s="10" t="s">
        <v>49</v>
      </c>
    </row>
    <row r="502" spans="1:17" x14ac:dyDescent="0.3">
      <c r="B502" s="19" t="str">
        <f t="shared" si="52"/>
        <v/>
      </c>
      <c r="C502" s="19" t="str">
        <f t="shared" si="52"/>
        <v/>
      </c>
      <c r="D502" s="19" t="str">
        <f t="shared" si="52"/>
        <v/>
      </c>
      <c r="E502" s="19" t="str">
        <f t="shared" si="52"/>
        <v/>
      </c>
      <c r="F502" s="19">
        <f t="shared" si="52"/>
        <v>323874.21999999997</v>
      </c>
      <c r="G502" s="19">
        <f t="shared" si="52"/>
        <v>311203.46000000002</v>
      </c>
      <c r="H502" s="19">
        <f t="shared" si="52"/>
        <v>315426.06</v>
      </c>
      <c r="I502" s="19">
        <f t="shared" si="52"/>
        <v>254611.65</v>
      </c>
      <c r="J502" s="19">
        <f t="shared" si="52"/>
        <v>177313.85</v>
      </c>
      <c r="K502" s="19">
        <f t="shared" si="52"/>
        <v>508895.78</v>
      </c>
      <c r="L502" s="19">
        <f t="shared" si="52"/>
        <v>406385.98</v>
      </c>
      <c r="M502" s="19">
        <f t="shared" si="52"/>
        <v>658528.68000000005</v>
      </c>
      <c r="N502" s="19">
        <f t="shared" si="52"/>
        <v>-487128.44</v>
      </c>
      <c r="O502" s="19" t="str">
        <f t="shared" si="52"/>
        <v/>
      </c>
      <c r="P502" s="7"/>
      <c r="Q502" s="10" t="s">
        <v>55</v>
      </c>
    </row>
    <row r="503" spans="1:17" x14ac:dyDescent="0.3">
      <c r="B503" s="19">
        <f>SUM(B499:B502)</f>
        <v>0</v>
      </c>
      <c r="C503" s="19">
        <f t="shared" ref="C503:M503" si="53">SUM(C499:C502)</f>
        <v>0</v>
      </c>
      <c r="D503" s="19">
        <f t="shared" si="53"/>
        <v>0</v>
      </c>
      <c r="E503" s="19">
        <f t="shared" si="53"/>
        <v>0</v>
      </c>
      <c r="F503" s="19">
        <f t="shared" si="53"/>
        <v>323874.21999999997</v>
      </c>
      <c r="G503" s="19">
        <f t="shared" si="53"/>
        <v>1289352.73</v>
      </c>
      <c r="H503" s="19">
        <f t="shared" si="53"/>
        <v>1341934.06</v>
      </c>
      <c r="I503" s="19">
        <f t="shared" si="53"/>
        <v>1324554.6499999999</v>
      </c>
      <c r="J503" s="19">
        <f t="shared" si="53"/>
        <v>769083.85</v>
      </c>
      <c r="K503" s="19">
        <f t="shared" si="53"/>
        <v>1268755.78</v>
      </c>
      <c r="L503" s="19">
        <f t="shared" si="53"/>
        <v>1535271.98</v>
      </c>
      <c r="M503" s="19">
        <f t="shared" si="53"/>
        <v>2282894.6800000002</v>
      </c>
      <c r="N503" s="19">
        <f>IF(N500="",N499*4,IF(N501="",(N500+N499)*2,IF(N502="",((N501+N500+N499)/3)*4,SUM(N499:N502))))</f>
        <v>1947714.65</v>
      </c>
      <c r="O503" s="19">
        <f>IF(O500="",O499*4,IF(O501="",(O500+O499)*2,IF(O502="",((O501+O500+O499)/3)*4,SUM(O499:O502))))</f>
        <v>1495379.28</v>
      </c>
      <c r="P503" s="7" t="e">
        <f>RATE(M$348-B$348,,-B503,M503)</f>
        <v>#NUM!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54">D503/D$465</f>
        <v>#DIV/0!</v>
      </c>
      <c r="E504" s="23" t="e">
        <f t="shared" si="54"/>
        <v>#DIV/0!</v>
      </c>
      <c r="F504" s="23">
        <f t="shared" si="54"/>
        <v>0.65517260701712732</v>
      </c>
      <c r="G504" s="23">
        <f t="shared" si="54"/>
        <v>0.45434765419236472</v>
      </c>
      <c r="H504" s="23">
        <f t="shared" si="54"/>
        <v>0.42614085735979779</v>
      </c>
      <c r="I504" s="23">
        <f t="shared" si="54"/>
        <v>0.44707795592524507</v>
      </c>
      <c r="J504" s="23">
        <f t="shared" si="54"/>
        <v>0.36523430472106094</v>
      </c>
      <c r="K504" s="23">
        <f t="shared" si="54"/>
        <v>0.41579080384650968</v>
      </c>
      <c r="L504" s="23">
        <f t="shared" si="54"/>
        <v>0.39002098528008838</v>
      </c>
      <c r="M504" s="23">
        <f t="shared" si="54"/>
        <v>0.44262207664659042</v>
      </c>
      <c r="N504" s="24">
        <f t="shared" si="54"/>
        <v>0.48694379914799651</v>
      </c>
      <c r="O504" s="24">
        <f t="shared" si="54"/>
        <v>0.60873486138113753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 t="e">
        <f t="shared" ref="C505:M505" si="55">C503/B503-1</f>
        <v>#DIV/0!</v>
      </c>
      <c r="D505" s="11" t="e">
        <f t="shared" si="55"/>
        <v>#DIV/0!</v>
      </c>
      <c r="E505" s="11" t="e">
        <f t="shared" si="55"/>
        <v>#DIV/0!</v>
      </c>
      <c r="F505" s="11" t="e">
        <f t="shared" si="55"/>
        <v>#DIV/0!</v>
      </c>
      <c r="G505" s="11">
        <f t="shared" si="55"/>
        <v>2.9810292094258077</v>
      </c>
      <c r="H505" s="11">
        <f t="shared" si="55"/>
        <v>4.0781183284111844E-2</v>
      </c>
      <c r="I505" s="11">
        <f t="shared" si="55"/>
        <v>-1.2951016386006486E-2</v>
      </c>
      <c r="J505" s="11">
        <f t="shared" si="55"/>
        <v>-0.4193641991291186</v>
      </c>
      <c r="K505" s="11">
        <f t="shared" si="55"/>
        <v>0.64969759799272864</v>
      </c>
      <c r="L505" s="11">
        <f t="shared" si="55"/>
        <v>0.21006107258876883</v>
      </c>
      <c r="M505" s="11">
        <f t="shared" si="55"/>
        <v>0.48696433579149945</v>
      </c>
      <c r="N505" s="11">
        <f>N503/M503-1</f>
        <v>-0.14682237990935276</v>
      </c>
      <c r="O505" s="11">
        <f>O503/N503-1</f>
        <v>-0.23223903460396511</v>
      </c>
      <c r="P505" s="18"/>
      <c r="Q505" s="15" t="s">
        <v>56</v>
      </c>
    </row>
    <row r="506" spans="1:17" x14ac:dyDescent="0.3">
      <c r="B506" s="199" t="s">
        <v>58</v>
      </c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49"/>
      <c r="P506" s="7"/>
      <c r="Q506" s="10"/>
    </row>
    <row r="507" spans="1:17" x14ac:dyDescent="0.3">
      <c r="B507" s="17" t="str">
        <f t="shared" ref="B507:O511" si="56">IFERROR(B461-B499,"")</f>
        <v/>
      </c>
      <c r="C507" s="17" t="str">
        <f t="shared" si="56"/>
        <v/>
      </c>
      <c r="D507" s="17" t="str">
        <f t="shared" si="56"/>
        <v/>
      </c>
      <c r="E507" s="17" t="str">
        <f t="shared" si="56"/>
        <v/>
      </c>
      <c r="F507" s="17" t="str">
        <f t="shared" si="56"/>
        <v/>
      </c>
      <c r="G507" s="17">
        <f t="shared" si="56"/>
        <v>304733</v>
      </c>
      <c r="H507" s="17">
        <f t="shared" si="56"/>
        <v>481602</v>
      </c>
      <c r="I507" s="17">
        <f t="shared" si="56"/>
        <v>420736</v>
      </c>
      <c r="J507" s="17">
        <f t="shared" si="56"/>
        <v>328392</v>
      </c>
      <c r="K507" s="17">
        <f t="shared" si="56"/>
        <v>338490</v>
      </c>
      <c r="L507" s="17">
        <f t="shared" si="56"/>
        <v>495500</v>
      </c>
      <c r="M507" s="17">
        <f t="shared" si="56"/>
        <v>684823</v>
      </c>
      <c r="N507" s="17">
        <f t="shared" si="56"/>
        <v>767260.27</v>
      </c>
      <c r="O507" s="17">
        <f t="shared" si="56"/>
        <v>112360.70999999996</v>
      </c>
      <c r="P507" s="7"/>
      <c r="Q507" s="10" t="s">
        <v>47</v>
      </c>
    </row>
    <row r="508" spans="1:17" x14ac:dyDescent="0.3">
      <c r="B508" s="8" t="str">
        <f t="shared" si="56"/>
        <v/>
      </c>
      <c r="C508" s="8" t="str">
        <f t="shared" si="56"/>
        <v/>
      </c>
      <c r="D508" s="8" t="str">
        <f t="shared" si="56"/>
        <v/>
      </c>
      <c r="E508" s="8" t="str">
        <f t="shared" si="56"/>
        <v/>
      </c>
      <c r="F508" s="8" t="str">
        <f t="shared" si="56"/>
        <v/>
      </c>
      <c r="G508" s="8">
        <f t="shared" si="56"/>
        <v>424473</v>
      </c>
      <c r="H508" s="8">
        <f t="shared" si="56"/>
        <v>508951</v>
      </c>
      <c r="I508" s="8">
        <f t="shared" si="56"/>
        <v>434167</v>
      </c>
      <c r="J508" s="8">
        <f t="shared" si="56"/>
        <v>345051</v>
      </c>
      <c r="K508" s="8">
        <f t="shared" si="56"/>
        <v>438412</v>
      </c>
      <c r="L508" s="8">
        <f t="shared" si="56"/>
        <v>590784</v>
      </c>
      <c r="M508" s="8">
        <f t="shared" si="56"/>
        <v>670418</v>
      </c>
      <c r="N508" s="8">
        <f t="shared" si="56"/>
        <v>792146</v>
      </c>
      <c r="O508" s="8">
        <f t="shared" si="56"/>
        <v>287290</v>
      </c>
      <c r="P508" s="7"/>
      <c r="Q508" s="10" t="s">
        <v>48</v>
      </c>
    </row>
    <row r="509" spans="1:17" x14ac:dyDescent="0.3">
      <c r="B509" s="8" t="str">
        <f t="shared" si="56"/>
        <v/>
      </c>
      <c r="C509" s="8" t="str">
        <f t="shared" si="56"/>
        <v/>
      </c>
      <c r="D509" s="8" t="str">
        <f t="shared" si="56"/>
        <v/>
      </c>
      <c r="E509" s="8" t="str">
        <f t="shared" si="56"/>
        <v/>
      </c>
      <c r="F509" s="8" t="str">
        <f t="shared" si="56"/>
        <v/>
      </c>
      <c r="G509" s="8">
        <f t="shared" si="56"/>
        <v>439042.15</v>
      </c>
      <c r="H509" s="8">
        <f t="shared" si="56"/>
        <v>490583</v>
      </c>
      <c r="I509" s="8">
        <f t="shared" si="56"/>
        <v>421943</v>
      </c>
      <c r="J509" s="8">
        <f t="shared" si="56"/>
        <v>340554</v>
      </c>
      <c r="K509" s="8">
        <f t="shared" si="56"/>
        <v>398143</v>
      </c>
      <c r="L509" s="8">
        <f t="shared" si="56"/>
        <v>592896</v>
      </c>
      <c r="M509" s="8">
        <f t="shared" si="56"/>
        <v>774200</v>
      </c>
      <c r="N509" s="8">
        <f t="shared" si="56"/>
        <v>932303.24000000011</v>
      </c>
      <c r="O509" s="8">
        <f t="shared" si="56"/>
        <v>321217.05000000005</v>
      </c>
      <c r="P509" s="7"/>
      <c r="Q509" s="10" t="s">
        <v>49</v>
      </c>
    </row>
    <row r="510" spans="1:17" x14ac:dyDescent="0.3">
      <c r="B510" s="19" t="str">
        <f t="shared" si="56"/>
        <v/>
      </c>
      <c r="C510" s="19" t="str">
        <f t="shared" si="56"/>
        <v/>
      </c>
      <c r="D510" s="19" t="str">
        <f t="shared" si="56"/>
        <v/>
      </c>
      <c r="E510" s="19" t="str">
        <f t="shared" si="56"/>
        <v/>
      </c>
      <c r="F510" s="19">
        <f t="shared" si="56"/>
        <v>170459.97000000003</v>
      </c>
      <c r="G510" s="19">
        <f t="shared" si="56"/>
        <v>380210.02999999997</v>
      </c>
      <c r="H510" s="19">
        <f t="shared" si="56"/>
        <v>325968.65999999997</v>
      </c>
      <c r="I510" s="19">
        <f t="shared" si="56"/>
        <v>361292.16999999993</v>
      </c>
      <c r="J510" s="19">
        <f t="shared" si="56"/>
        <v>322646.45999999996</v>
      </c>
      <c r="K510" s="19">
        <f t="shared" si="56"/>
        <v>607627.40999999992</v>
      </c>
      <c r="L510" s="19">
        <f t="shared" si="56"/>
        <v>721931.03</v>
      </c>
      <c r="M510" s="19">
        <f t="shared" si="56"/>
        <v>745325.44999999984</v>
      </c>
      <c r="N510" s="19">
        <f t="shared" si="56"/>
        <v>-439548.49999999994</v>
      </c>
      <c r="O510" s="19" t="str">
        <f t="shared" si="56"/>
        <v/>
      </c>
      <c r="P510" s="7"/>
      <c r="Q510" s="10" t="s">
        <v>55</v>
      </c>
    </row>
    <row r="511" spans="1:17" x14ac:dyDescent="0.3">
      <c r="B511" s="17">
        <f t="shared" si="56"/>
        <v>0</v>
      </c>
      <c r="C511" s="17">
        <f t="shared" si="56"/>
        <v>0</v>
      </c>
      <c r="D511" s="17">
        <f t="shared" si="56"/>
        <v>0</v>
      </c>
      <c r="E511" s="17">
        <f t="shared" si="56"/>
        <v>0</v>
      </c>
      <c r="F511" s="17">
        <f t="shared" si="56"/>
        <v>170459.97000000003</v>
      </c>
      <c r="G511" s="17">
        <f t="shared" si="56"/>
        <v>1548458.1800000002</v>
      </c>
      <c r="H511" s="17">
        <f t="shared" si="56"/>
        <v>1807104.6599999997</v>
      </c>
      <c r="I511" s="17">
        <f t="shared" si="56"/>
        <v>1638138.17</v>
      </c>
      <c r="J511" s="17">
        <f t="shared" si="56"/>
        <v>1336643.46</v>
      </c>
      <c r="K511" s="17">
        <f t="shared" si="56"/>
        <v>1782672.41</v>
      </c>
      <c r="L511" s="17">
        <f t="shared" si="56"/>
        <v>2401111.0299999998</v>
      </c>
      <c r="M511" s="17">
        <f t="shared" si="56"/>
        <v>2874766.4499999997</v>
      </c>
      <c r="N511" s="17">
        <f t="shared" si="56"/>
        <v>2052161.0099999998</v>
      </c>
      <c r="O511" s="17">
        <f t="shared" si="56"/>
        <v>961157.01333333342</v>
      </c>
      <c r="P511" s="7" t="e">
        <f>RATE(M$348-B$348,,-B511,M511)</f>
        <v>#NUM!</v>
      </c>
      <c r="Q511" s="10" t="s">
        <v>50</v>
      </c>
    </row>
    <row r="512" spans="1:17" x14ac:dyDescent="0.3">
      <c r="B512" s="11" t="e">
        <f t="shared" ref="B512:O512" si="57">B511/B$465</f>
        <v>#DIV/0!</v>
      </c>
      <c r="C512" s="11" t="e">
        <f t="shared" si="57"/>
        <v>#DIV/0!</v>
      </c>
      <c r="D512" s="11" t="e">
        <f t="shared" si="57"/>
        <v>#DIV/0!</v>
      </c>
      <c r="E512" s="11" t="e">
        <f t="shared" si="57"/>
        <v>#DIV/0!</v>
      </c>
      <c r="F512" s="11">
        <f t="shared" si="57"/>
        <v>0.34482739298287263</v>
      </c>
      <c r="G512" s="11">
        <f t="shared" si="57"/>
        <v>0.54565234580763522</v>
      </c>
      <c r="H512" s="11">
        <f t="shared" si="57"/>
        <v>0.57385914264020221</v>
      </c>
      <c r="I512" s="11">
        <f t="shared" si="57"/>
        <v>0.55292204407475498</v>
      </c>
      <c r="J512" s="11">
        <f t="shared" si="57"/>
        <v>0.634765695278939</v>
      </c>
      <c r="K512" s="11">
        <f t="shared" si="57"/>
        <v>0.58420919615349032</v>
      </c>
      <c r="L512" s="11">
        <f t="shared" si="57"/>
        <v>0.60997901471991156</v>
      </c>
      <c r="M512" s="11">
        <f t="shared" si="57"/>
        <v>0.55737792335340952</v>
      </c>
      <c r="N512" s="11">
        <f t="shared" si="57"/>
        <v>0.51305620085200343</v>
      </c>
      <c r="O512" s="11">
        <f t="shared" si="57"/>
        <v>0.39126513861886253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 t="e">
        <f t="shared" ref="C513:M513" si="58">C511/B511-1</f>
        <v>#DIV/0!</v>
      </c>
      <c r="D513" s="11" t="e">
        <f t="shared" si="58"/>
        <v>#DIV/0!</v>
      </c>
      <c r="E513" s="11" t="e">
        <f t="shared" si="58"/>
        <v>#DIV/0!</v>
      </c>
      <c r="F513" s="11" t="e">
        <f t="shared" si="58"/>
        <v>#DIV/0!</v>
      </c>
      <c r="G513" s="11">
        <f t="shared" si="58"/>
        <v>8.0839989001523342</v>
      </c>
      <c r="H513" s="11">
        <f t="shared" si="58"/>
        <v>0.16703485011135366</v>
      </c>
      <c r="I513" s="11">
        <f t="shared" si="58"/>
        <v>-9.3501219790999679E-2</v>
      </c>
      <c r="J513" s="11">
        <f t="shared" si="58"/>
        <v>-0.18404717961000805</v>
      </c>
      <c r="K513" s="11">
        <f t="shared" si="58"/>
        <v>0.33369328721362979</v>
      </c>
      <c r="L513" s="11">
        <f t="shared" si="58"/>
        <v>0.34691658239104051</v>
      </c>
      <c r="M513" s="11">
        <f t="shared" si="58"/>
        <v>0.1972651052292238</v>
      </c>
      <c r="N513" s="11">
        <f>N511/M511-1</f>
        <v>-0.286146876383645</v>
      </c>
      <c r="O513" s="11">
        <f>O511/N511-1</f>
        <v>-0.53163664612586436</v>
      </c>
      <c r="P513" s="18"/>
      <c r="Q513" s="15" t="s">
        <v>56</v>
      </c>
    </row>
    <row r="514" spans="1:17" x14ac:dyDescent="0.3">
      <c r="B514" s="197" t="s">
        <v>60</v>
      </c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46"/>
      <c r="P514" s="7"/>
      <c r="Q514" s="3"/>
    </row>
    <row r="515" spans="1:17" x14ac:dyDescent="0.3">
      <c r="B515" s="194" t="s">
        <v>1038</v>
      </c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47"/>
      <c r="P515" s="7"/>
      <c r="Q515" s="3"/>
    </row>
    <row r="516" spans="1:17" x14ac:dyDescent="0.3">
      <c r="B516" s="17" t="str">
        <f t="shared" ref="B516:O519" si="59">IFERROR(VLOOKUP($B$515,$130:$216,MATCH($Q516&amp;"/"&amp;B$348,$128:$128,0),FALSE),"")</f>
        <v/>
      </c>
      <c r="C516" s="17" t="str">
        <f t="shared" si="59"/>
        <v/>
      </c>
      <c r="D516" s="17" t="str">
        <f t="shared" si="59"/>
        <v/>
      </c>
      <c r="E516" s="17" t="str">
        <f t="shared" si="59"/>
        <v/>
      </c>
      <c r="F516" s="17" t="str">
        <f t="shared" si="59"/>
        <v/>
      </c>
      <c r="G516" s="17">
        <f t="shared" si="59"/>
        <v>18080</v>
      </c>
      <c r="H516" s="17">
        <f t="shared" si="59"/>
        <v>21545</v>
      </c>
      <c r="I516" s="17">
        <f t="shared" si="59"/>
        <v>17560</v>
      </c>
      <c r="J516" s="17">
        <f t="shared" si="59"/>
        <v>9121</v>
      </c>
      <c r="K516" s="17">
        <f t="shared" si="59"/>
        <v>33719</v>
      </c>
      <c r="L516" s="17">
        <f t="shared" si="59"/>
        <v>90339</v>
      </c>
      <c r="M516" s="17">
        <f t="shared" si="59"/>
        <v>115934</v>
      </c>
      <c r="N516" s="17">
        <f t="shared" si="59"/>
        <v>136640.45000000001</v>
      </c>
      <c r="O516" s="17">
        <f t="shared" si="59"/>
        <v>87554.53</v>
      </c>
      <c r="P516" s="7"/>
      <c r="Q516" s="10" t="s">
        <v>47</v>
      </c>
    </row>
    <row r="517" spans="1:17" x14ac:dyDescent="0.3">
      <c r="B517" s="8" t="str">
        <f t="shared" si="59"/>
        <v/>
      </c>
      <c r="C517" s="8" t="str">
        <f t="shared" si="59"/>
        <v/>
      </c>
      <c r="D517" s="8" t="str">
        <f t="shared" si="59"/>
        <v/>
      </c>
      <c r="E517" s="8" t="str">
        <f t="shared" si="59"/>
        <v/>
      </c>
      <c r="F517" s="8" t="str">
        <f t="shared" si="59"/>
        <v/>
      </c>
      <c r="G517" s="8">
        <f t="shared" si="59"/>
        <v>16334</v>
      </c>
      <c r="H517" s="8">
        <f t="shared" si="59"/>
        <v>18660</v>
      </c>
      <c r="I517" s="8">
        <f t="shared" si="59"/>
        <v>16338</v>
      </c>
      <c r="J517" s="8">
        <f t="shared" si="59"/>
        <v>19998</v>
      </c>
      <c r="K517" s="8">
        <f t="shared" si="59"/>
        <v>64853</v>
      </c>
      <c r="L517" s="8">
        <f t="shared" si="59"/>
        <v>97508</v>
      </c>
      <c r="M517" s="8">
        <f t="shared" si="59"/>
        <v>125113</v>
      </c>
      <c r="N517" s="8">
        <f t="shared" si="59"/>
        <v>176262</v>
      </c>
      <c r="O517" s="8">
        <f t="shared" si="59"/>
        <v>87971</v>
      </c>
      <c r="P517" s="7"/>
      <c r="Q517" s="10" t="s">
        <v>48</v>
      </c>
    </row>
    <row r="518" spans="1:17" x14ac:dyDescent="0.3">
      <c r="B518" s="8" t="str">
        <f t="shared" si="59"/>
        <v/>
      </c>
      <c r="C518" s="8" t="str">
        <f t="shared" si="59"/>
        <v/>
      </c>
      <c r="D518" s="8" t="str">
        <f t="shared" si="59"/>
        <v/>
      </c>
      <c r="E518" s="8" t="str">
        <f t="shared" si="59"/>
        <v/>
      </c>
      <c r="F518" s="8" t="str">
        <f t="shared" si="59"/>
        <v/>
      </c>
      <c r="G518" s="8">
        <f t="shared" si="59"/>
        <v>29606.82</v>
      </c>
      <c r="H518" s="8">
        <f t="shared" si="59"/>
        <v>15308</v>
      </c>
      <c r="I518" s="8">
        <f t="shared" si="59"/>
        <v>29592</v>
      </c>
      <c r="J518" s="8">
        <f t="shared" si="59"/>
        <v>12569</v>
      </c>
      <c r="K518" s="8">
        <f t="shared" si="59"/>
        <v>77194</v>
      </c>
      <c r="L518" s="8">
        <f t="shared" si="59"/>
        <v>108666</v>
      </c>
      <c r="M518" s="8">
        <f t="shared" si="59"/>
        <v>123181</v>
      </c>
      <c r="N518" s="8">
        <f t="shared" si="59"/>
        <v>219065.82</v>
      </c>
      <c r="O518" s="8">
        <f t="shared" si="59"/>
        <v>92490.28</v>
      </c>
      <c r="P518" s="7"/>
      <c r="Q518" s="10" t="s">
        <v>49</v>
      </c>
    </row>
    <row r="519" spans="1:17" x14ac:dyDescent="0.3">
      <c r="B519" s="19" t="str">
        <f t="shared" si="59"/>
        <v/>
      </c>
      <c r="C519" s="19" t="str">
        <f t="shared" si="59"/>
        <v/>
      </c>
      <c r="D519" s="19" t="str">
        <f t="shared" si="59"/>
        <v/>
      </c>
      <c r="E519" s="19" t="str">
        <f t="shared" si="59"/>
        <v/>
      </c>
      <c r="F519" s="19">
        <f t="shared" si="59"/>
        <v>10976.36</v>
      </c>
      <c r="G519" s="19">
        <f t="shared" si="59"/>
        <v>10711.56</v>
      </c>
      <c r="H519" s="19">
        <f t="shared" si="59"/>
        <v>13610.54</v>
      </c>
      <c r="I519" s="19">
        <f t="shared" si="59"/>
        <v>9464.32</v>
      </c>
      <c r="J519" s="19">
        <f t="shared" si="59"/>
        <v>10930.42</v>
      </c>
      <c r="K519" s="19">
        <f t="shared" si="59"/>
        <v>178413</v>
      </c>
      <c r="L519" s="19">
        <f t="shared" si="59"/>
        <v>137573.65</v>
      </c>
      <c r="M519" s="19">
        <f t="shared" si="59"/>
        <v>132541.37</v>
      </c>
      <c r="N519" s="19">
        <f t="shared" si="59"/>
        <v>-166078.95000000001</v>
      </c>
      <c r="O519" s="19" t="str">
        <f t="shared" si="59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60">SUM(C516:C519)</f>
        <v>0</v>
      </c>
      <c r="D520" s="19">
        <f t="shared" si="60"/>
        <v>0</v>
      </c>
      <c r="E520" s="19">
        <f t="shared" si="60"/>
        <v>0</v>
      </c>
      <c r="F520" s="19">
        <f t="shared" si="60"/>
        <v>10976.36</v>
      </c>
      <c r="G520" s="19">
        <f t="shared" si="60"/>
        <v>74732.38</v>
      </c>
      <c r="H520" s="19">
        <f t="shared" si="60"/>
        <v>69123.540000000008</v>
      </c>
      <c r="I520" s="19">
        <f t="shared" si="60"/>
        <v>72954.320000000007</v>
      </c>
      <c r="J520" s="19">
        <f t="shared" si="60"/>
        <v>52618.42</v>
      </c>
      <c r="K520" s="19">
        <f t="shared" si="60"/>
        <v>354179</v>
      </c>
      <c r="L520" s="19">
        <f t="shared" si="60"/>
        <v>434086.65</v>
      </c>
      <c r="M520" s="19">
        <f t="shared" si="60"/>
        <v>496769.37</v>
      </c>
      <c r="N520" s="19">
        <f>IF(N517="",N516*4,IF(N518="",(N517+N516)*2,IF(N519="",((N518+N517+N516)/3)*4,SUM(N516:N519))))</f>
        <v>365889.32</v>
      </c>
      <c r="O520" s="19">
        <f>IF(O517="",O516*4,IF(O518="",(O517+O516)*2,IF(O519="",((O518+O517+O516)/3)*4,SUM(O516:O519))))</f>
        <v>357354.41333333333</v>
      </c>
      <c r="P520" s="7" t="e">
        <f>RATE(M$348-C$348,,-C520,M520)</f>
        <v>#NUM!</v>
      </c>
      <c r="Q520" s="10" t="s">
        <v>50</v>
      </c>
    </row>
    <row r="521" spans="1:17" x14ac:dyDescent="0.3">
      <c r="B521" s="11" t="e">
        <f t="shared" ref="B521:M521" si="61">+B520/(B$465+B$472)</f>
        <v>#DIV/0!</v>
      </c>
      <c r="C521" s="11" t="e">
        <f t="shared" si="61"/>
        <v>#DIV/0!</v>
      </c>
      <c r="D521" s="11" t="e">
        <f t="shared" si="61"/>
        <v>#DIV/0!</v>
      </c>
      <c r="E521" s="11" t="e">
        <f t="shared" si="61"/>
        <v>#DIV/0!</v>
      </c>
      <c r="F521" s="11">
        <f t="shared" si="61"/>
        <v>2.189999444936349E-2</v>
      </c>
      <c r="G521" s="11">
        <f t="shared" si="61"/>
        <v>2.616880672809024E-2</v>
      </c>
      <c r="H521" s="11">
        <f t="shared" si="61"/>
        <v>2.1630308315335838E-2</v>
      </c>
      <c r="I521" s="11">
        <f t="shared" si="61"/>
        <v>2.4230244086305631E-2</v>
      </c>
      <c r="J521" s="11">
        <f t="shared" si="61"/>
        <v>2.2872802049854087E-2</v>
      </c>
      <c r="K521" s="11">
        <f t="shared" si="61"/>
        <v>0.11240768035372574</v>
      </c>
      <c r="L521" s="11">
        <f t="shared" si="61"/>
        <v>0.10808386044676123</v>
      </c>
      <c r="M521" s="11">
        <f t="shared" si="61"/>
        <v>9.2639504973780054E-2</v>
      </c>
      <c r="N521" s="11">
        <f>+N520/(N$465+N$472)</f>
        <v>8.865676469878353E-2</v>
      </c>
      <c r="O521" s="11">
        <f>+O520/(O$465+O$472)</f>
        <v>0.14065920108113941</v>
      </c>
      <c r="P521" s="7" t="e">
        <f>RATE(M$348-C$348,,-C521,M521)</f>
        <v>#DIV/0!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2">C520/B520-1</f>
        <v>#DIV/0!</v>
      </c>
      <c r="D522" s="11" t="e">
        <f t="shared" si="62"/>
        <v>#DIV/0!</v>
      </c>
      <c r="E522" s="11" t="e">
        <f t="shared" si="62"/>
        <v>#DIV/0!</v>
      </c>
      <c r="F522" s="11" t="e">
        <f t="shared" si="62"/>
        <v>#DIV/0!</v>
      </c>
      <c r="G522" s="11">
        <f t="shared" si="62"/>
        <v>5.8084847800181478</v>
      </c>
      <c r="H522" s="11">
        <f t="shared" si="62"/>
        <v>-7.5052340096755876E-2</v>
      </c>
      <c r="I522" s="11">
        <f t="shared" si="62"/>
        <v>5.5419326035674565E-2</v>
      </c>
      <c r="J522" s="11">
        <f t="shared" si="62"/>
        <v>-0.27874840036888848</v>
      </c>
      <c r="K522" s="11">
        <f t="shared" si="62"/>
        <v>5.7310839055980782</v>
      </c>
      <c r="L522" s="11">
        <f t="shared" si="62"/>
        <v>0.2256137433331733</v>
      </c>
      <c r="M522" s="11">
        <f t="shared" si="62"/>
        <v>0.14440140004305579</v>
      </c>
      <c r="N522" s="11">
        <f>N520/M520-1</f>
        <v>-0.26346239906055402</v>
      </c>
      <c r="O522" s="11">
        <f>O520/N520-1</f>
        <v>-2.3326471148889194E-2</v>
      </c>
      <c r="P522" s="18"/>
      <c r="Q522" s="15" t="s">
        <v>56</v>
      </c>
    </row>
    <row r="523" spans="1:17" x14ac:dyDescent="0.3">
      <c r="B523" s="194" t="s">
        <v>1039</v>
      </c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47"/>
      <c r="P523" s="7"/>
      <c r="Q523" s="3"/>
    </row>
    <row r="524" spans="1:17" x14ac:dyDescent="0.3">
      <c r="B524" s="17" t="str">
        <f t="shared" ref="B524:O527" si="63">IFERROR(VLOOKUP($B$523,$130:$216,MATCH($Q524&amp;"/"&amp;B$348,$128:$128,0),FALSE),"")</f>
        <v/>
      </c>
      <c r="C524" s="17" t="str">
        <f t="shared" si="63"/>
        <v/>
      </c>
      <c r="D524" s="17" t="str">
        <f t="shared" si="63"/>
        <v/>
      </c>
      <c r="E524" s="17" t="str">
        <f t="shared" si="63"/>
        <v/>
      </c>
      <c r="F524" s="17" t="str">
        <f t="shared" si="63"/>
        <v/>
      </c>
      <c r="G524" s="17">
        <f t="shared" si="63"/>
        <v>76480</v>
      </c>
      <c r="H524" s="17">
        <f t="shared" si="63"/>
        <v>86982</v>
      </c>
      <c r="I524" s="17">
        <f t="shared" si="63"/>
        <v>87656</v>
      </c>
      <c r="J524" s="17">
        <f t="shared" si="63"/>
        <v>82103</v>
      </c>
      <c r="K524" s="17">
        <f t="shared" si="63"/>
        <v>90630</v>
      </c>
      <c r="L524" s="17">
        <f t="shared" si="63"/>
        <v>165012</v>
      </c>
      <c r="M524" s="17">
        <f t="shared" si="63"/>
        <v>205815</v>
      </c>
      <c r="N524" s="17">
        <f t="shared" si="63"/>
        <v>226018.2</v>
      </c>
      <c r="O524" s="17">
        <f t="shared" si="63"/>
        <v>117519.86</v>
      </c>
      <c r="P524" s="7"/>
      <c r="Q524" s="10" t="s">
        <v>47</v>
      </c>
    </row>
    <row r="525" spans="1:17" x14ac:dyDescent="0.3">
      <c r="B525" s="8" t="str">
        <f t="shared" si="63"/>
        <v/>
      </c>
      <c r="C525" s="8" t="str">
        <f t="shared" si="63"/>
        <v/>
      </c>
      <c r="D525" s="8" t="str">
        <f t="shared" si="63"/>
        <v/>
      </c>
      <c r="E525" s="8" t="str">
        <f t="shared" si="63"/>
        <v/>
      </c>
      <c r="F525" s="8" t="str">
        <f t="shared" si="63"/>
        <v/>
      </c>
      <c r="G525" s="8">
        <f t="shared" si="63"/>
        <v>77554</v>
      </c>
      <c r="H525" s="8">
        <f t="shared" si="63"/>
        <v>86231</v>
      </c>
      <c r="I525" s="8">
        <f t="shared" si="63"/>
        <v>98094</v>
      </c>
      <c r="J525" s="8">
        <f t="shared" si="63"/>
        <v>77420</v>
      </c>
      <c r="K525" s="8">
        <f t="shared" si="63"/>
        <v>119934</v>
      </c>
      <c r="L525" s="8">
        <f t="shared" si="63"/>
        <v>169865</v>
      </c>
      <c r="M525" s="8">
        <f t="shared" si="63"/>
        <v>226052</v>
      </c>
      <c r="N525" s="8">
        <f t="shared" si="63"/>
        <v>300226</v>
      </c>
      <c r="O525" s="8">
        <f t="shared" si="63"/>
        <v>145859</v>
      </c>
      <c r="P525" s="7"/>
      <c r="Q525" s="10" t="s">
        <v>48</v>
      </c>
    </row>
    <row r="526" spans="1:17" x14ac:dyDescent="0.3">
      <c r="B526" s="8" t="str">
        <f t="shared" si="63"/>
        <v/>
      </c>
      <c r="C526" s="8" t="str">
        <f t="shared" si="63"/>
        <v/>
      </c>
      <c r="D526" s="8" t="str">
        <f t="shared" si="63"/>
        <v/>
      </c>
      <c r="E526" s="8" t="str">
        <f t="shared" si="63"/>
        <v/>
      </c>
      <c r="F526" s="8" t="str">
        <f t="shared" si="63"/>
        <v/>
      </c>
      <c r="G526" s="8">
        <f t="shared" si="63"/>
        <v>56013.13</v>
      </c>
      <c r="H526" s="8">
        <f t="shared" si="63"/>
        <v>89047</v>
      </c>
      <c r="I526" s="8">
        <f t="shared" si="63"/>
        <v>89367</v>
      </c>
      <c r="J526" s="8">
        <f t="shared" si="63"/>
        <v>72737</v>
      </c>
      <c r="K526" s="8">
        <f t="shared" si="63"/>
        <v>158104</v>
      </c>
      <c r="L526" s="8">
        <f t="shared" si="63"/>
        <v>186872</v>
      </c>
      <c r="M526" s="8">
        <f t="shared" si="63"/>
        <v>247284</v>
      </c>
      <c r="N526" s="8">
        <f t="shared" si="63"/>
        <v>231382.01</v>
      </c>
      <c r="O526" s="8">
        <f t="shared" si="63"/>
        <v>108240.27</v>
      </c>
      <c r="P526" s="7"/>
      <c r="Q526" s="10" t="s">
        <v>49</v>
      </c>
    </row>
    <row r="527" spans="1:17" x14ac:dyDescent="0.3">
      <c r="B527" s="19" t="str">
        <f t="shared" si="63"/>
        <v/>
      </c>
      <c r="C527" s="19" t="str">
        <f t="shared" si="63"/>
        <v/>
      </c>
      <c r="D527" s="19" t="str">
        <f t="shared" si="63"/>
        <v/>
      </c>
      <c r="E527" s="19" t="str">
        <f t="shared" si="63"/>
        <v/>
      </c>
      <c r="F527" s="19">
        <f t="shared" si="63"/>
        <v>56594.45</v>
      </c>
      <c r="G527" s="19">
        <f t="shared" si="63"/>
        <v>63290.49</v>
      </c>
      <c r="H527" s="19">
        <f t="shared" si="63"/>
        <v>94477.89</v>
      </c>
      <c r="I527" s="19">
        <f t="shared" si="63"/>
        <v>68956.47</v>
      </c>
      <c r="J527" s="19">
        <f t="shared" si="63"/>
        <v>77554.78</v>
      </c>
      <c r="K527" s="19">
        <f t="shared" si="63"/>
        <v>294799.06</v>
      </c>
      <c r="L527" s="19">
        <f t="shared" si="63"/>
        <v>223856.08</v>
      </c>
      <c r="M527" s="19">
        <f t="shared" si="63"/>
        <v>257778.84</v>
      </c>
      <c r="N527" s="19">
        <f t="shared" si="63"/>
        <v>249524.63</v>
      </c>
      <c r="O527" s="19" t="str">
        <f t="shared" si="63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4">SUM(C524:C527)</f>
        <v>0</v>
      </c>
      <c r="D528" s="19">
        <f t="shared" si="64"/>
        <v>0</v>
      </c>
      <c r="E528" s="19">
        <f t="shared" si="64"/>
        <v>0</v>
      </c>
      <c r="F528" s="19">
        <f t="shared" si="64"/>
        <v>56594.45</v>
      </c>
      <c r="G528" s="19">
        <f t="shared" si="64"/>
        <v>273337.62</v>
      </c>
      <c r="H528" s="19">
        <f t="shared" si="64"/>
        <v>356737.89</v>
      </c>
      <c r="I528" s="19">
        <f t="shared" si="64"/>
        <v>344073.47</v>
      </c>
      <c r="J528" s="19">
        <f t="shared" si="64"/>
        <v>309814.78000000003</v>
      </c>
      <c r="K528" s="19">
        <f t="shared" si="64"/>
        <v>663467.06000000006</v>
      </c>
      <c r="L528" s="19">
        <f t="shared" si="64"/>
        <v>745605.08</v>
      </c>
      <c r="M528" s="19">
        <f t="shared" si="64"/>
        <v>936929.84</v>
      </c>
      <c r="N528" s="19">
        <f>IF(N525="",N524*4,IF(N526="",(N525+N524)*2,IF(N527="",((N526+N525+N524)/3)*4,SUM(N524:N527))))</f>
        <v>1007150.84</v>
      </c>
      <c r="O528" s="19">
        <f>IF(O525="",O524*4,IF(O526="",(O525+O524)*2,IF(O527="",((O526+O525+O524)/3)*4,SUM(O524:O527))))</f>
        <v>495492.17333333334</v>
      </c>
      <c r="P528" s="7" t="e">
        <f>RATE(M$348-C$348,,-C528,M528)</f>
        <v>#NUM!</v>
      </c>
      <c r="Q528" s="10" t="s">
        <v>50</v>
      </c>
    </row>
    <row r="529" spans="1:17" x14ac:dyDescent="0.3">
      <c r="B529" s="11" t="e">
        <f t="shared" ref="B529:O529" si="65">+B528/(B$465+B$472)</f>
        <v>#DIV/0!</v>
      </c>
      <c r="C529" s="11" t="e">
        <f t="shared" si="65"/>
        <v>#DIV/0!</v>
      </c>
      <c r="D529" s="11" t="e">
        <f t="shared" si="65"/>
        <v>#DIV/0!</v>
      </c>
      <c r="E529" s="11" t="e">
        <f t="shared" si="65"/>
        <v>#DIV/0!</v>
      </c>
      <c r="F529" s="11">
        <f t="shared" si="65"/>
        <v>0.11291704543808508</v>
      </c>
      <c r="G529" s="11">
        <f t="shared" si="65"/>
        <v>9.5713790318148209E-2</v>
      </c>
      <c r="H529" s="11">
        <f t="shared" si="65"/>
        <v>0.11163129880880465</v>
      </c>
      <c r="I529" s="11">
        <f t="shared" si="65"/>
        <v>0.11427677157051366</v>
      </c>
      <c r="J529" s="11">
        <f t="shared" si="65"/>
        <v>0.13467398175504117</v>
      </c>
      <c r="K529" s="11">
        <f t="shared" si="65"/>
        <v>0.21056808338638422</v>
      </c>
      <c r="L529" s="11">
        <f t="shared" si="65"/>
        <v>0.18564928319061696</v>
      </c>
      <c r="M529" s="11">
        <f t="shared" si="65"/>
        <v>0.17472235973961708</v>
      </c>
      <c r="N529" s="11">
        <f t="shared" si="65"/>
        <v>0.24403755495804627</v>
      </c>
      <c r="O529" s="11">
        <f t="shared" si="65"/>
        <v>0.19503196446608165</v>
      </c>
      <c r="P529" s="7" t="e">
        <f>RATE(M$348-C$348,,-C529,M529)</f>
        <v>#DIV/0!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6">C528/B528-1</f>
        <v>#DIV/0!</v>
      </c>
      <c r="D530" s="11" t="e">
        <f t="shared" si="66"/>
        <v>#DIV/0!</v>
      </c>
      <c r="E530" s="11" t="e">
        <f t="shared" si="66"/>
        <v>#DIV/0!</v>
      </c>
      <c r="F530" s="11" t="e">
        <f t="shared" si="66"/>
        <v>#DIV/0!</v>
      </c>
      <c r="G530" s="11">
        <f t="shared" si="66"/>
        <v>3.8297601619946837</v>
      </c>
      <c r="H530" s="11">
        <f t="shared" si="66"/>
        <v>0.30511815387870866</v>
      </c>
      <c r="I530" s="11">
        <f t="shared" si="66"/>
        <v>-3.5500630448871084E-2</v>
      </c>
      <c r="J530" s="11">
        <f t="shared" si="66"/>
        <v>-9.9567949833504921E-2</v>
      </c>
      <c r="K530" s="11">
        <f t="shared" si="66"/>
        <v>1.1414958317998902</v>
      </c>
      <c r="L530" s="11">
        <f t="shared" si="66"/>
        <v>0.12380120273039608</v>
      </c>
      <c r="M530" s="11">
        <f t="shared" si="66"/>
        <v>0.25660334824971964</v>
      </c>
      <c r="N530" s="11">
        <f>N528/M528-1</f>
        <v>7.4947981163669741E-2</v>
      </c>
      <c r="O530" s="11">
        <f>O528/N528-1</f>
        <v>-0.50802585506126041</v>
      </c>
      <c r="P530" s="18"/>
      <c r="Q530" s="15" t="s">
        <v>56</v>
      </c>
    </row>
    <row r="531" spans="1:17" x14ac:dyDescent="0.3">
      <c r="B531" s="197" t="s">
        <v>1037</v>
      </c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46"/>
      <c r="P531" s="7"/>
      <c r="Q531" s="3"/>
    </row>
    <row r="532" spans="1:17" x14ac:dyDescent="0.3">
      <c r="B532" s="17" t="str">
        <f t="shared" ref="B532:O535" si="67">IFERROR(VLOOKUP($B$531,$130:$216,MATCH($Q532&amp;"/"&amp;B$348,$128:$128,0),FALSE),"")</f>
        <v/>
      </c>
      <c r="C532" s="17" t="str">
        <f t="shared" si="67"/>
        <v/>
      </c>
      <c r="D532" s="17" t="str">
        <f t="shared" si="67"/>
        <v/>
      </c>
      <c r="E532" s="17" t="str">
        <f t="shared" si="67"/>
        <v/>
      </c>
      <c r="F532" s="17" t="str">
        <f t="shared" si="67"/>
        <v/>
      </c>
      <c r="G532" s="17">
        <f t="shared" si="67"/>
        <v>94560</v>
      </c>
      <c r="H532" s="17">
        <f t="shared" si="67"/>
        <v>108527</v>
      </c>
      <c r="I532" s="17">
        <f t="shared" si="67"/>
        <v>105216</v>
      </c>
      <c r="J532" s="17">
        <f t="shared" si="67"/>
        <v>91224</v>
      </c>
      <c r="K532" s="17">
        <f t="shared" si="67"/>
        <v>124349</v>
      </c>
      <c r="L532" s="17">
        <f t="shared" si="67"/>
        <v>255351</v>
      </c>
      <c r="M532" s="17">
        <f t="shared" si="67"/>
        <v>321749</v>
      </c>
      <c r="N532" s="17">
        <f t="shared" si="67"/>
        <v>362658.66</v>
      </c>
      <c r="O532" s="17">
        <f t="shared" si="67"/>
        <v>205074.39</v>
      </c>
      <c r="P532" s="7"/>
      <c r="Q532" s="10" t="s">
        <v>47</v>
      </c>
    </row>
    <row r="533" spans="1:17" x14ac:dyDescent="0.3">
      <c r="B533" s="8" t="str">
        <f t="shared" si="67"/>
        <v/>
      </c>
      <c r="C533" s="8" t="str">
        <f t="shared" si="67"/>
        <v/>
      </c>
      <c r="D533" s="8" t="str">
        <f t="shared" si="67"/>
        <v/>
      </c>
      <c r="E533" s="8" t="str">
        <f t="shared" si="67"/>
        <v/>
      </c>
      <c r="F533" s="8" t="str">
        <f t="shared" si="67"/>
        <v/>
      </c>
      <c r="G533" s="8">
        <f t="shared" si="67"/>
        <v>93888</v>
      </c>
      <c r="H533" s="8">
        <f t="shared" si="67"/>
        <v>104891</v>
      </c>
      <c r="I533" s="8">
        <f t="shared" si="67"/>
        <v>114432</v>
      </c>
      <c r="J533" s="8">
        <f t="shared" si="67"/>
        <v>97418</v>
      </c>
      <c r="K533" s="8">
        <f t="shared" si="67"/>
        <v>184787</v>
      </c>
      <c r="L533" s="8">
        <f t="shared" si="67"/>
        <v>267373</v>
      </c>
      <c r="M533" s="8">
        <f t="shared" si="67"/>
        <v>351165</v>
      </c>
      <c r="N533" s="8">
        <f t="shared" si="67"/>
        <v>476488</v>
      </c>
      <c r="O533" s="8">
        <f t="shared" si="67"/>
        <v>233830</v>
      </c>
      <c r="P533" s="7"/>
      <c r="Q533" s="10" t="s">
        <v>48</v>
      </c>
    </row>
    <row r="534" spans="1:17" x14ac:dyDescent="0.3">
      <c r="B534" s="8" t="str">
        <f t="shared" si="67"/>
        <v/>
      </c>
      <c r="C534" s="8" t="str">
        <f t="shared" si="67"/>
        <v/>
      </c>
      <c r="D534" s="8" t="str">
        <f t="shared" si="67"/>
        <v/>
      </c>
      <c r="E534" s="8" t="str">
        <f t="shared" si="67"/>
        <v/>
      </c>
      <c r="F534" s="8" t="str">
        <f t="shared" si="67"/>
        <v/>
      </c>
      <c r="G534" s="8">
        <f t="shared" si="67"/>
        <v>85619.96</v>
      </c>
      <c r="H534" s="8">
        <f t="shared" si="67"/>
        <v>104355</v>
      </c>
      <c r="I534" s="8">
        <f t="shared" si="67"/>
        <v>118959</v>
      </c>
      <c r="J534" s="8">
        <f t="shared" si="67"/>
        <v>85306</v>
      </c>
      <c r="K534" s="8">
        <f t="shared" si="67"/>
        <v>235298</v>
      </c>
      <c r="L534" s="8">
        <f t="shared" si="67"/>
        <v>295538</v>
      </c>
      <c r="M534" s="8">
        <f t="shared" si="67"/>
        <v>370465</v>
      </c>
      <c r="N534" s="8">
        <f t="shared" si="67"/>
        <v>450447.83</v>
      </c>
      <c r="O534" s="8">
        <f t="shared" si="67"/>
        <v>200730.55</v>
      </c>
      <c r="P534" s="7"/>
      <c r="Q534" s="10" t="s">
        <v>49</v>
      </c>
    </row>
    <row r="535" spans="1:17" x14ac:dyDescent="0.3">
      <c r="B535" s="19" t="str">
        <f t="shared" si="67"/>
        <v/>
      </c>
      <c r="C535" s="19" t="str">
        <f t="shared" si="67"/>
        <v/>
      </c>
      <c r="D535" s="19" t="str">
        <f t="shared" si="67"/>
        <v/>
      </c>
      <c r="E535" s="19" t="str">
        <f t="shared" si="67"/>
        <v/>
      </c>
      <c r="F535" s="19">
        <f t="shared" si="67"/>
        <v>67570.81</v>
      </c>
      <c r="G535" s="19">
        <f t="shared" si="67"/>
        <v>74002.06</v>
      </c>
      <c r="H535" s="19">
        <f t="shared" si="67"/>
        <v>108088.43</v>
      </c>
      <c r="I535" s="19">
        <f t="shared" si="67"/>
        <v>78420.789999999994</v>
      </c>
      <c r="J535" s="19">
        <f t="shared" si="67"/>
        <v>88485.2</v>
      </c>
      <c r="K535" s="19">
        <f t="shared" si="67"/>
        <v>473212.06</v>
      </c>
      <c r="L535" s="19">
        <f t="shared" si="67"/>
        <v>361429.73</v>
      </c>
      <c r="M535" s="19">
        <f t="shared" si="67"/>
        <v>390320.21</v>
      </c>
      <c r="N535" s="19">
        <f t="shared" si="67"/>
        <v>83445.679999999993</v>
      </c>
      <c r="O535" s="19" t="str">
        <f t="shared" si="67"/>
        <v/>
      </c>
      <c r="P535" s="7"/>
      <c r="Q535" s="10" t="s">
        <v>55</v>
      </c>
    </row>
    <row r="536" spans="1:17" x14ac:dyDescent="0.3">
      <c r="B536" s="26">
        <f t="shared" ref="B536:M536" si="68">SUM(B532:B535)</f>
        <v>0</v>
      </c>
      <c r="C536" s="26">
        <f t="shared" si="68"/>
        <v>0</v>
      </c>
      <c r="D536" s="26">
        <f t="shared" si="68"/>
        <v>0</v>
      </c>
      <c r="E536" s="26">
        <f t="shared" si="68"/>
        <v>0</v>
      </c>
      <c r="F536" s="26">
        <f t="shared" si="68"/>
        <v>67570.81</v>
      </c>
      <c r="G536" s="26">
        <f t="shared" si="68"/>
        <v>348070.02</v>
      </c>
      <c r="H536" s="26">
        <f t="shared" si="68"/>
        <v>425861.43</v>
      </c>
      <c r="I536" s="26">
        <f t="shared" si="68"/>
        <v>417027.79</v>
      </c>
      <c r="J536" s="26">
        <f t="shared" si="68"/>
        <v>362433.2</v>
      </c>
      <c r="K536" s="26">
        <f t="shared" si="68"/>
        <v>1017646.06</v>
      </c>
      <c r="L536" s="26">
        <f t="shared" si="68"/>
        <v>1179691.73</v>
      </c>
      <c r="M536" s="26">
        <f t="shared" si="68"/>
        <v>1433699.21</v>
      </c>
      <c r="N536" s="26">
        <f>IF(N533="",N532*4,IF(N534="",(N533+N532)*2,IF(N535="",((N534+N533+N532)/3)*4,SUM(N532:N535))))</f>
        <v>1373040.17</v>
      </c>
      <c r="O536" s="26">
        <f>IF(O533="",O532*4,IF(O534="",(O533+O532)*2,IF(O535="",((O534+O533+O532)/3)*4,SUM(O532:O535))))</f>
        <v>852846.58666666655</v>
      </c>
      <c r="P536" s="7" t="e">
        <f>RATE(M$348-C$348,,-C536,M536)</f>
        <v>#NUM!</v>
      </c>
      <c r="Q536" s="10" t="s">
        <v>50</v>
      </c>
    </row>
    <row r="537" spans="1:17" x14ac:dyDescent="0.3">
      <c r="B537" s="22" t="e">
        <f t="shared" ref="B537:O537" si="69">+B536/(B$465+B$472)</f>
        <v>#DIV/0!</v>
      </c>
      <c r="C537" s="11" t="e">
        <f t="shared" si="69"/>
        <v>#DIV/0!</v>
      </c>
      <c r="D537" s="11" t="e">
        <f t="shared" si="69"/>
        <v>#DIV/0!</v>
      </c>
      <c r="E537" s="11" t="e">
        <f t="shared" si="69"/>
        <v>#DIV/0!</v>
      </c>
      <c r="F537" s="11">
        <f t="shared" si="69"/>
        <v>0.13481703988744856</v>
      </c>
      <c r="G537" s="11">
        <f t="shared" si="69"/>
        <v>0.1218826040495767</v>
      </c>
      <c r="H537" s="11">
        <f t="shared" si="69"/>
        <v>0.13326160712414048</v>
      </c>
      <c r="I537" s="11">
        <f t="shared" si="69"/>
        <v>0.1385070156568193</v>
      </c>
      <c r="J537" s="11">
        <f t="shared" si="69"/>
        <v>0.15754678380489526</v>
      </c>
      <c r="K537" s="11">
        <f t="shared" si="69"/>
        <v>0.32297576374010994</v>
      </c>
      <c r="L537" s="11">
        <f t="shared" si="69"/>
        <v>0.29373314363737818</v>
      </c>
      <c r="M537" s="11">
        <f t="shared" si="69"/>
        <v>0.26736186471339712</v>
      </c>
      <c r="N537" s="11">
        <f t="shared" si="69"/>
        <v>0.33269432207987854</v>
      </c>
      <c r="O537" s="11">
        <f t="shared" si="69"/>
        <v>0.335691165547221</v>
      </c>
      <c r="P537" s="7" t="e">
        <f>RATE(M$348-C$348,,-C537,M537)</f>
        <v>#DIV/0!</v>
      </c>
      <c r="Q537" s="12" t="s">
        <v>51</v>
      </c>
    </row>
    <row r="538" spans="1:17" s="98" customFormat="1" x14ac:dyDescent="0.3">
      <c r="A538" s="97"/>
      <c r="B538" s="20"/>
      <c r="C538" s="11" t="e">
        <f t="shared" ref="C538:M538" si="70">C536/B536-1</f>
        <v>#DIV/0!</v>
      </c>
      <c r="D538" s="11" t="e">
        <f t="shared" si="70"/>
        <v>#DIV/0!</v>
      </c>
      <c r="E538" s="11" t="e">
        <f t="shared" si="70"/>
        <v>#DIV/0!</v>
      </c>
      <c r="F538" s="11" t="e">
        <f t="shared" si="70"/>
        <v>#DIV/0!</v>
      </c>
      <c r="G538" s="11">
        <f t="shared" si="70"/>
        <v>4.151189100737434</v>
      </c>
      <c r="H538" s="11">
        <f t="shared" si="70"/>
        <v>0.22349356603593717</v>
      </c>
      <c r="I538" s="11">
        <f t="shared" si="70"/>
        <v>-2.074299144677183E-2</v>
      </c>
      <c r="J538" s="11">
        <f t="shared" si="70"/>
        <v>-0.13091355374662195</v>
      </c>
      <c r="K538" s="11">
        <f t="shared" si="70"/>
        <v>1.8078168887397732</v>
      </c>
      <c r="L538" s="11">
        <f t="shared" si="70"/>
        <v>0.15923578577015274</v>
      </c>
      <c r="M538" s="11">
        <f t="shared" si="70"/>
        <v>0.21531682687984932</v>
      </c>
      <c r="N538" s="11">
        <f>N536/M536-1</f>
        <v>-4.2309460434172941E-2</v>
      </c>
      <c r="O538" s="11">
        <f>O536/N536-1</f>
        <v>-0.37886261064986426</v>
      </c>
      <c r="P538" s="18"/>
      <c r="Q538" s="15" t="s">
        <v>56</v>
      </c>
    </row>
    <row r="539" spans="1:17" x14ac:dyDescent="0.3">
      <c r="B539" s="194" t="s">
        <v>42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47"/>
      <c r="P539" s="7"/>
      <c r="Q539" s="3"/>
    </row>
    <row r="540" spans="1:17" x14ac:dyDescent="0.3">
      <c r="B540" s="17" t="str">
        <f t="shared" ref="B540:O543" si="71">IFERROR(VLOOKUP($B$539,$130:$216,MATCH($Q540&amp;"/"&amp;B$348,$128:$128,0),FALSE),"")</f>
        <v/>
      </c>
      <c r="C540" s="17" t="str">
        <f t="shared" si="71"/>
        <v/>
      </c>
      <c r="D540" s="17" t="str">
        <f t="shared" si="71"/>
        <v/>
      </c>
      <c r="E540" s="17" t="str">
        <f t="shared" si="71"/>
        <v/>
      </c>
      <c r="F540" s="17" t="str">
        <f t="shared" si="71"/>
        <v/>
      </c>
      <c r="G540" s="17">
        <f t="shared" si="71"/>
        <v>0</v>
      </c>
      <c r="H540" s="17">
        <f t="shared" si="71"/>
        <v>0</v>
      </c>
      <c r="I540" s="17">
        <f t="shared" si="71"/>
        <v>0</v>
      </c>
      <c r="J540" s="17">
        <f t="shared" si="71"/>
        <v>0</v>
      </c>
      <c r="K540" s="17">
        <f t="shared" si="71"/>
        <v>0</v>
      </c>
      <c r="L540" s="17">
        <f t="shared" si="71"/>
        <v>0</v>
      </c>
      <c r="M540" s="17">
        <f t="shared" si="71"/>
        <v>0</v>
      </c>
      <c r="N540" s="17">
        <f t="shared" si="71"/>
        <v>0</v>
      </c>
      <c r="O540" s="17">
        <f t="shared" si="71"/>
        <v>0</v>
      </c>
      <c r="P540" s="7"/>
      <c r="Q540" s="10" t="s">
        <v>47</v>
      </c>
    </row>
    <row r="541" spans="1:17" x14ac:dyDescent="0.3">
      <c r="B541" s="8" t="str">
        <f t="shared" si="71"/>
        <v/>
      </c>
      <c r="C541" s="8" t="str">
        <f t="shared" si="71"/>
        <v/>
      </c>
      <c r="D541" s="8" t="str">
        <f t="shared" si="71"/>
        <v/>
      </c>
      <c r="E541" s="8" t="str">
        <f t="shared" si="71"/>
        <v/>
      </c>
      <c r="F541" s="8" t="str">
        <f t="shared" si="71"/>
        <v/>
      </c>
      <c r="G541" s="8">
        <f t="shared" si="71"/>
        <v>0</v>
      </c>
      <c r="H541" s="8">
        <f t="shared" si="71"/>
        <v>0</v>
      </c>
      <c r="I541" s="8">
        <f t="shared" si="71"/>
        <v>0</v>
      </c>
      <c r="J541" s="8">
        <f t="shared" si="71"/>
        <v>0</v>
      </c>
      <c r="K541" s="8">
        <f t="shared" si="71"/>
        <v>0</v>
      </c>
      <c r="L541" s="8">
        <f t="shared" si="71"/>
        <v>0</v>
      </c>
      <c r="M541" s="8">
        <f t="shared" si="71"/>
        <v>0</v>
      </c>
      <c r="N541" s="8">
        <f t="shared" si="71"/>
        <v>0</v>
      </c>
      <c r="O541" s="8">
        <f t="shared" si="71"/>
        <v>0</v>
      </c>
      <c r="P541" s="7"/>
      <c r="Q541" s="10" t="s">
        <v>48</v>
      </c>
    </row>
    <row r="542" spans="1:17" x14ac:dyDescent="0.3">
      <c r="B542" s="8" t="str">
        <f t="shared" si="71"/>
        <v/>
      </c>
      <c r="C542" s="8" t="str">
        <f t="shared" si="71"/>
        <v/>
      </c>
      <c r="D542" s="8" t="str">
        <f t="shared" si="71"/>
        <v/>
      </c>
      <c r="E542" s="8" t="str">
        <f t="shared" si="71"/>
        <v/>
      </c>
      <c r="F542" s="8" t="str">
        <f t="shared" si="71"/>
        <v/>
      </c>
      <c r="G542" s="8">
        <f t="shared" si="71"/>
        <v>0</v>
      </c>
      <c r="H542" s="8">
        <f t="shared" si="71"/>
        <v>0</v>
      </c>
      <c r="I542" s="8">
        <f t="shared" si="71"/>
        <v>0</v>
      </c>
      <c r="J542" s="8">
        <f t="shared" si="71"/>
        <v>0</v>
      </c>
      <c r="K542" s="8">
        <f t="shared" si="71"/>
        <v>0</v>
      </c>
      <c r="L542" s="8">
        <f t="shared" si="71"/>
        <v>0</v>
      </c>
      <c r="M542" s="8">
        <f t="shared" si="71"/>
        <v>0</v>
      </c>
      <c r="N542" s="8">
        <f t="shared" si="71"/>
        <v>0</v>
      </c>
      <c r="O542" s="8">
        <f t="shared" si="71"/>
        <v>0</v>
      </c>
      <c r="P542" s="7"/>
      <c r="Q542" s="10" t="s">
        <v>49</v>
      </c>
    </row>
    <row r="543" spans="1:17" x14ac:dyDescent="0.3">
      <c r="B543" s="19" t="str">
        <f t="shared" si="71"/>
        <v/>
      </c>
      <c r="C543" s="19" t="str">
        <f t="shared" si="71"/>
        <v/>
      </c>
      <c r="D543" s="19" t="str">
        <f t="shared" si="71"/>
        <v/>
      </c>
      <c r="E543" s="19" t="str">
        <f t="shared" si="71"/>
        <v/>
      </c>
      <c r="F543" s="19">
        <f t="shared" si="71"/>
        <v>0</v>
      </c>
      <c r="G543" s="19">
        <f t="shared" si="71"/>
        <v>0</v>
      </c>
      <c r="H543" s="19">
        <f t="shared" si="71"/>
        <v>0</v>
      </c>
      <c r="I543" s="19">
        <f t="shared" si="71"/>
        <v>0</v>
      </c>
      <c r="J543" s="19">
        <f t="shared" si="71"/>
        <v>0</v>
      </c>
      <c r="K543" s="19">
        <f t="shared" si="71"/>
        <v>0</v>
      </c>
      <c r="L543" s="19">
        <f t="shared" si="71"/>
        <v>0</v>
      </c>
      <c r="M543" s="19">
        <f t="shared" si="71"/>
        <v>0</v>
      </c>
      <c r="N543" s="19">
        <f t="shared" si="71"/>
        <v>0</v>
      </c>
      <c r="O543" s="19" t="str">
        <f t="shared" si="71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2">SUM(C540:C543)</f>
        <v>0</v>
      </c>
      <c r="D544" s="19">
        <f t="shared" si="72"/>
        <v>0</v>
      </c>
      <c r="E544" s="19">
        <f t="shared" si="72"/>
        <v>0</v>
      </c>
      <c r="F544" s="19">
        <f t="shared" si="72"/>
        <v>0</v>
      </c>
      <c r="G544" s="19">
        <f t="shared" si="72"/>
        <v>0</v>
      </c>
      <c r="H544" s="19">
        <f t="shared" si="72"/>
        <v>0</v>
      </c>
      <c r="I544" s="19">
        <f t="shared" si="72"/>
        <v>0</v>
      </c>
      <c r="J544" s="19">
        <f t="shared" si="72"/>
        <v>0</v>
      </c>
      <c r="K544" s="19">
        <f t="shared" si="72"/>
        <v>0</v>
      </c>
      <c r="L544" s="19">
        <f t="shared" si="72"/>
        <v>0</v>
      </c>
      <c r="M544" s="19">
        <f t="shared" si="72"/>
        <v>0</v>
      </c>
      <c r="N544" s="19">
        <f>IF(N541="",N540*4,IF(N542="",(N541+N540)*2,IF(N543="",((N542+N541+N540)/3)*4,SUM(N540:N543))))</f>
        <v>0</v>
      </c>
      <c r="O544" s="19">
        <f>IF(O541="",O540*4,IF(O542="",(O541+O540)*2,IF(O543="",((O542+O541+O540)/3)*4,SUM(O540:O543))))</f>
        <v>0</v>
      </c>
      <c r="P544" s="7" t="e">
        <f>RATE(M$348-C$348,,-C544,M544)</f>
        <v>#NUM!</v>
      </c>
      <c r="Q544" s="10" t="s">
        <v>50</v>
      </c>
    </row>
    <row r="545" spans="1:17" x14ac:dyDescent="0.3">
      <c r="B545" s="22" t="e">
        <f t="shared" ref="B545:O545" si="73">+B544/(B$465+B$472)</f>
        <v>#DIV/0!</v>
      </c>
      <c r="C545" s="23" t="e">
        <f t="shared" si="73"/>
        <v>#DIV/0!</v>
      </c>
      <c r="D545" s="23" t="e">
        <f t="shared" si="73"/>
        <v>#DIV/0!</v>
      </c>
      <c r="E545" s="23" t="e">
        <f t="shared" si="73"/>
        <v>#DIV/0!</v>
      </c>
      <c r="F545" s="23">
        <f t="shared" si="73"/>
        <v>0</v>
      </c>
      <c r="G545" s="23">
        <f t="shared" si="73"/>
        <v>0</v>
      </c>
      <c r="H545" s="23">
        <f t="shared" si="73"/>
        <v>0</v>
      </c>
      <c r="I545" s="23">
        <f t="shared" si="73"/>
        <v>0</v>
      </c>
      <c r="J545" s="23">
        <f t="shared" si="73"/>
        <v>0</v>
      </c>
      <c r="K545" s="23">
        <f t="shared" si="73"/>
        <v>0</v>
      </c>
      <c r="L545" s="23">
        <f t="shared" si="73"/>
        <v>0</v>
      </c>
      <c r="M545" s="23">
        <f t="shared" si="73"/>
        <v>0</v>
      </c>
      <c r="N545" s="24">
        <f t="shared" si="73"/>
        <v>0</v>
      </c>
      <c r="O545" s="24">
        <f t="shared" si="73"/>
        <v>0</v>
      </c>
      <c r="P545" s="7" t="e">
        <f>RATE(M$348-C$348,,-C545,M545)</f>
        <v>#DIV/0!</v>
      </c>
      <c r="Q545" s="12" t="s">
        <v>51</v>
      </c>
    </row>
    <row r="546" spans="1:17" x14ac:dyDescent="0.3">
      <c r="B546" s="199" t="s">
        <v>61</v>
      </c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49"/>
      <c r="P546" s="7"/>
      <c r="Q546" s="3"/>
    </row>
    <row r="547" spans="1:17" x14ac:dyDescent="0.3">
      <c r="B547" s="17" t="str">
        <f t="shared" ref="B547:O551" si="74">IFERROR(B507+B468-B532-B540,"")</f>
        <v/>
      </c>
      <c r="C547" s="17" t="str">
        <f t="shared" si="74"/>
        <v/>
      </c>
      <c r="D547" s="17" t="str">
        <f t="shared" si="74"/>
        <v/>
      </c>
      <c r="E547" s="17" t="str">
        <f t="shared" si="74"/>
        <v/>
      </c>
      <c r="F547" s="17" t="str">
        <f t="shared" si="74"/>
        <v/>
      </c>
      <c r="G547" s="17">
        <f t="shared" si="74"/>
        <v>213530</v>
      </c>
      <c r="H547" s="17">
        <f t="shared" si="74"/>
        <v>385289</v>
      </c>
      <c r="I547" s="17">
        <f t="shared" si="74"/>
        <v>331678</v>
      </c>
      <c r="J547" s="17">
        <f t="shared" si="74"/>
        <v>306879</v>
      </c>
      <c r="K547" s="17">
        <f t="shared" si="74"/>
        <v>220715</v>
      </c>
      <c r="L547" s="17">
        <f t="shared" si="74"/>
        <v>261213</v>
      </c>
      <c r="M547" s="17">
        <f t="shared" si="74"/>
        <v>414141</v>
      </c>
      <c r="N547" s="17">
        <f t="shared" si="74"/>
        <v>438360.18</v>
      </c>
      <c r="O547" s="17">
        <f t="shared" si="74"/>
        <v>-78682.46000000005</v>
      </c>
      <c r="P547" s="7"/>
      <c r="Q547" s="10" t="s">
        <v>47</v>
      </c>
    </row>
    <row r="548" spans="1:17" x14ac:dyDescent="0.3">
      <c r="B548" s="8" t="str">
        <f t="shared" si="74"/>
        <v/>
      </c>
      <c r="C548" s="8" t="str">
        <f t="shared" si="74"/>
        <v/>
      </c>
      <c r="D548" s="8" t="str">
        <f t="shared" si="74"/>
        <v/>
      </c>
      <c r="E548" s="8" t="str">
        <f t="shared" si="74"/>
        <v/>
      </c>
      <c r="F548" s="8" t="str">
        <f t="shared" si="74"/>
        <v/>
      </c>
      <c r="G548" s="8">
        <f t="shared" si="74"/>
        <v>333669</v>
      </c>
      <c r="H548" s="8">
        <f t="shared" si="74"/>
        <v>411489</v>
      </c>
      <c r="I548" s="8">
        <f t="shared" si="74"/>
        <v>328493</v>
      </c>
      <c r="J548" s="8">
        <f t="shared" si="74"/>
        <v>255623</v>
      </c>
      <c r="K548" s="8">
        <f t="shared" si="74"/>
        <v>264049</v>
      </c>
      <c r="L548" s="8">
        <f t="shared" si="74"/>
        <v>340430</v>
      </c>
      <c r="M548" s="8">
        <f t="shared" si="74"/>
        <v>364601</v>
      </c>
      <c r="N548" s="8">
        <f t="shared" si="74"/>
        <v>372147</v>
      </c>
      <c r="O548" s="8">
        <f t="shared" si="74"/>
        <v>81086</v>
      </c>
      <c r="P548" s="7"/>
      <c r="Q548" s="10" t="s">
        <v>48</v>
      </c>
    </row>
    <row r="549" spans="1:17" x14ac:dyDescent="0.3">
      <c r="B549" s="8" t="str">
        <f t="shared" si="74"/>
        <v/>
      </c>
      <c r="C549" s="8" t="str">
        <f t="shared" si="74"/>
        <v/>
      </c>
      <c r="D549" s="8" t="str">
        <f t="shared" si="74"/>
        <v/>
      </c>
      <c r="E549" s="8" t="str">
        <f t="shared" si="74"/>
        <v/>
      </c>
      <c r="F549" s="8" t="str">
        <f t="shared" si="74"/>
        <v/>
      </c>
      <c r="G549" s="8">
        <f t="shared" si="74"/>
        <v>363141.91</v>
      </c>
      <c r="H549" s="8">
        <f t="shared" si="74"/>
        <v>397410</v>
      </c>
      <c r="I549" s="8">
        <f t="shared" si="74"/>
        <v>317528</v>
      </c>
      <c r="J549" s="8">
        <f t="shared" si="74"/>
        <v>266849</v>
      </c>
      <c r="K549" s="8">
        <f t="shared" si="74"/>
        <v>174312</v>
      </c>
      <c r="L549" s="8">
        <f t="shared" si="74"/>
        <v>317523</v>
      </c>
      <c r="M549" s="8">
        <f t="shared" si="74"/>
        <v>454709</v>
      </c>
      <c r="N549" s="8">
        <f t="shared" si="74"/>
        <v>532762.48</v>
      </c>
      <c r="O549" s="8">
        <f t="shared" si="74"/>
        <v>141853.85000000003</v>
      </c>
      <c r="P549" s="7"/>
      <c r="Q549" s="10" t="s">
        <v>49</v>
      </c>
    </row>
    <row r="550" spans="1:17" x14ac:dyDescent="0.3">
      <c r="B550" s="19" t="str">
        <f t="shared" si="74"/>
        <v/>
      </c>
      <c r="C550" s="19" t="str">
        <f t="shared" si="74"/>
        <v/>
      </c>
      <c r="D550" s="19" t="str">
        <f t="shared" si="74"/>
        <v/>
      </c>
      <c r="E550" s="19" t="str">
        <f t="shared" si="74"/>
        <v/>
      </c>
      <c r="F550" s="19">
        <f t="shared" si="74"/>
        <v>109758.75000000003</v>
      </c>
      <c r="G550" s="19">
        <f t="shared" si="74"/>
        <v>308017.3</v>
      </c>
      <c r="H550" s="19">
        <f t="shared" si="74"/>
        <v>233696.33999999997</v>
      </c>
      <c r="I550" s="19">
        <f t="shared" si="74"/>
        <v>291597.01999999996</v>
      </c>
      <c r="J550" s="19">
        <f t="shared" si="74"/>
        <v>339611.79</v>
      </c>
      <c r="K550" s="19">
        <f t="shared" si="74"/>
        <v>205365.5799999999</v>
      </c>
      <c r="L550" s="19">
        <f t="shared" si="74"/>
        <v>382072.60000000009</v>
      </c>
      <c r="M550" s="19">
        <f t="shared" si="74"/>
        <v>412347.42999999988</v>
      </c>
      <c r="N550" s="19">
        <f t="shared" si="74"/>
        <v>-536992.30999999994</v>
      </c>
      <c r="O550" s="19" t="str">
        <f t="shared" si="74"/>
        <v/>
      </c>
      <c r="P550" s="7"/>
      <c r="Q550" s="10" t="s">
        <v>55</v>
      </c>
    </row>
    <row r="551" spans="1:17" x14ac:dyDescent="0.3">
      <c r="B551" s="26">
        <f t="shared" si="74"/>
        <v>0</v>
      </c>
      <c r="C551" s="19">
        <f t="shared" si="74"/>
        <v>0</v>
      </c>
      <c r="D551" s="19">
        <f t="shared" si="74"/>
        <v>0</v>
      </c>
      <c r="E551" s="19">
        <f t="shared" si="74"/>
        <v>0</v>
      </c>
      <c r="F551" s="19">
        <f t="shared" si="74"/>
        <v>109758.75000000003</v>
      </c>
      <c r="G551" s="19">
        <f t="shared" si="74"/>
        <v>1218358.2100000002</v>
      </c>
      <c r="H551" s="19">
        <f t="shared" si="74"/>
        <v>1427884.3399999999</v>
      </c>
      <c r="I551" s="19">
        <f t="shared" si="74"/>
        <v>1269296.0199999998</v>
      </c>
      <c r="J551" s="19">
        <f t="shared" si="74"/>
        <v>1168962.79</v>
      </c>
      <c r="K551" s="19">
        <f t="shared" si="74"/>
        <v>864441.57999999984</v>
      </c>
      <c r="L551" s="19">
        <f t="shared" si="74"/>
        <v>1301238.5999999996</v>
      </c>
      <c r="M551" s="19">
        <f t="shared" si="74"/>
        <v>1645798.4299999997</v>
      </c>
      <c r="N551" s="19">
        <f t="shared" si="74"/>
        <v>806277.34999999963</v>
      </c>
      <c r="O551" s="19">
        <f t="shared" si="74"/>
        <v>192343.18666666688</v>
      </c>
      <c r="P551" s="7" t="e">
        <f>RATE(M$348-C$348,,-C551,M551)</f>
        <v>#NUM!</v>
      </c>
      <c r="Q551" s="10" t="s">
        <v>50</v>
      </c>
    </row>
    <row r="552" spans="1:17" x14ac:dyDescent="0.3">
      <c r="B552" s="11" t="e">
        <f t="shared" ref="B552:O552" si="75">+B551/(B$465+B$472)</f>
        <v>#DIV/0!</v>
      </c>
      <c r="C552" s="11" t="e">
        <f t="shared" si="75"/>
        <v>#DIV/0!</v>
      </c>
      <c r="D552" s="11" t="e">
        <f t="shared" si="75"/>
        <v>#DIV/0!</v>
      </c>
      <c r="E552" s="11" t="e">
        <f t="shared" si="75"/>
        <v>#DIV/0!</v>
      </c>
      <c r="F552" s="11">
        <f t="shared" si="75"/>
        <v>0.21899026779087744</v>
      </c>
      <c r="G552" s="11">
        <f t="shared" si="75"/>
        <v>0.42662873205793772</v>
      </c>
      <c r="H552" s="11">
        <f t="shared" si="75"/>
        <v>0.44681708304927409</v>
      </c>
      <c r="I552" s="11">
        <f t="shared" si="75"/>
        <v>0.42156999588751243</v>
      </c>
      <c r="J552" s="11">
        <f t="shared" si="75"/>
        <v>0.50813868031984144</v>
      </c>
      <c r="K552" s="11">
        <f t="shared" si="75"/>
        <v>0.27435243989369673</v>
      </c>
      <c r="L552" s="11">
        <f t="shared" si="75"/>
        <v>0.32399727393214905</v>
      </c>
      <c r="M552" s="11">
        <f t="shared" si="75"/>
        <v>0.30691496104484939</v>
      </c>
      <c r="N552" s="11">
        <f t="shared" si="75"/>
        <v>0.19536492975774397</v>
      </c>
      <c r="O552" s="11">
        <f t="shared" si="75"/>
        <v>7.5708702510685372E-2</v>
      </c>
      <c r="P552" s="7" t="e">
        <f>RATE(M$348-C$348,,-C552,M552)</f>
        <v>#DIV/0!</v>
      </c>
      <c r="Q552" s="12" t="s">
        <v>62</v>
      </c>
    </row>
    <row r="553" spans="1:17" s="98" customFormat="1" x14ac:dyDescent="0.3">
      <c r="A553" s="97"/>
      <c r="B553" s="20"/>
      <c r="C553" s="11" t="e">
        <f t="shared" ref="C553:M553" si="76">C551/B551-1</f>
        <v>#DIV/0!</v>
      </c>
      <c r="D553" s="11" t="e">
        <f t="shared" si="76"/>
        <v>#DIV/0!</v>
      </c>
      <c r="E553" s="11" t="e">
        <f t="shared" si="76"/>
        <v>#DIV/0!</v>
      </c>
      <c r="F553" s="11" t="e">
        <f t="shared" si="76"/>
        <v>#DIV/0!</v>
      </c>
      <c r="G553" s="11">
        <f t="shared" si="76"/>
        <v>10.100328766499253</v>
      </c>
      <c r="H553" s="11">
        <f t="shared" si="76"/>
        <v>0.1719741602102387</v>
      </c>
      <c r="I553" s="11">
        <f t="shared" si="76"/>
        <v>-0.11106524216100033</v>
      </c>
      <c r="J553" s="11">
        <f t="shared" si="76"/>
        <v>-7.9046359886955075E-2</v>
      </c>
      <c r="K553" s="11">
        <f t="shared" si="76"/>
        <v>-0.26050547768077392</v>
      </c>
      <c r="L553" s="11">
        <f t="shared" si="76"/>
        <v>0.50529385687347417</v>
      </c>
      <c r="M553" s="11">
        <f t="shared" si="76"/>
        <v>0.26479373575299725</v>
      </c>
      <c r="N553" s="11">
        <f>N551/M551-1</f>
        <v>-0.5100995751952444</v>
      </c>
      <c r="O553" s="11">
        <f>O551/N551-1</f>
        <v>-0.761442899683754</v>
      </c>
      <c r="P553" s="18"/>
      <c r="Q553" s="15" t="s">
        <v>56</v>
      </c>
    </row>
    <row r="554" spans="1:17" x14ac:dyDescent="0.3">
      <c r="B554" s="199" t="s">
        <v>63</v>
      </c>
      <c r="C554" s="199"/>
      <c r="D554" s="199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49"/>
      <c r="P554" s="7"/>
      <c r="Q554" s="12"/>
    </row>
    <row r="555" spans="1:17" x14ac:dyDescent="0.3">
      <c r="B555" s="17" t="str">
        <f t="shared" ref="B555:O555" si="77">IFERROR(B547+B593,"")</f>
        <v/>
      </c>
      <c r="C555" s="17" t="str">
        <f t="shared" si="77"/>
        <v/>
      </c>
      <c r="D555" s="17" t="str">
        <f t="shared" si="77"/>
        <v/>
      </c>
      <c r="E555" s="17" t="str">
        <f t="shared" si="77"/>
        <v/>
      </c>
      <c r="F555" s="17" t="str">
        <f t="shared" si="77"/>
        <v/>
      </c>
      <c r="G555" s="17">
        <f t="shared" si="77"/>
        <v>238027</v>
      </c>
      <c r="H555" s="17">
        <f t="shared" si="77"/>
        <v>407117</v>
      </c>
      <c r="I555" s="17">
        <f t="shared" si="77"/>
        <v>365366</v>
      </c>
      <c r="J555" s="17">
        <f t="shared" si="77"/>
        <v>345702</v>
      </c>
      <c r="K555" s="17">
        <f t="shared" si="77"/>
        <v>275986</v>
      </c>
      <c r="L555" s="17">
        <f t="shared" si="77"/>
        <v>362352</v>
      </c>
      <c r="M555" s="17">
        <f t="shared" si="77"/>
        <v>537145</v>
      </c>
      <c r="N555" s="17">
        <f t="shared" si="77"/>
        <v>606452.82999999996</v>
      </c>
      <c r="O555" s="17">
        <f t="shared" si="77"/>
        <v>28128.439999999944</v>
      </c>
      <c r="P555" s="7"/>
      <c r="Q555" s="10" t="s">
        <v>47</v>
      </c>
    </row>
    <row r="556" spans="1:17" x14ac:dyDescent="0.3">
      <c r="B556" s="8" t="str">
        <f t="shared" ref="B556:O558" si="78">IFERROR(B548+B594-B593,"")</f>
        <v/>
      </c>
      <c r="C556" s="8" t="str">
        <f t="shared" si="78"/>
        <v/>
      </c>
      <c r="D556" s="8" t="str">
        <f t="shared" si="78"/>
        <v/>
      </c>
      <c r="E556" s="8" t="str">
        <f t="shared" si="78"/>
        <v/>
      </c>
      <c r="F556" s="8" t="str">
        <f t="shared" si="78"/>
        <v/>
      </c>
      <c r="G556" s="8">
        <f t="shared" si="78"/>
        <v>360058</v>
      </c>
      <c r="H556" s="8">
        <f t="shared" si="78"/>
        <v>429049</v>
      </c>
      <c r="I556" s="8">
        <f t="shared" si="78"/>
        <v>367097</v>
      </c>
      <c r="J556" s="8">
        <f t="shared" si="78"/>
        <v>298347</v>
      </c>
      <c r="K556" s="8">
        <f t="shared" si="78"/>
        <v>332419</v>
      </c>
      <c r="L556" s="8">
        <f t="shared" si="78"/>
        <v>451379</v>
      </c>
      <c r="M556" s="8">
        <f t="shared" si="78"/>
        <v>485093</v>
      </c>
      <c r="N556" s="8">
        <f t="shared" si="78"/>
        <v>540999.35</v>
      </c>
      <c r="O556" s="8">
        <f t="shared" si="78"/>
        <v>193504.1</v>
      </c>
      <c r="P556" s="7"/>
      <c r="Q556" s="10" t="s">
        <v>48</v>
      </c>
    </row>
    <row r="557" spans="1:17" x14ac:dyDescent="0.3">
      <c r="B557" s="8" t="str">
        <f t="shared" si="78"/>
        <v/>
      </c>
      <c r="C557" s="8" t="str">
        <f t="shared" si="78"/>
        <v/>
      </c>
      <c r="D557" s="8" t="str">
        <f t="shared" si="78"/>
        <v/>
      </c>
      <c r="E557" s="8" t="str">
        <f t="shared" si="78"/>
        <v/>
      </c>
      <c r="F557" s="8" t="str">
        <f t="shared" si="78"/>
        <v/>
      </c>
      <c r="G557" s="8">
        <f t="shared" si="78"/>
        <v>391253</v>
      </c>
      <c r="H557" s="8">
        <f t="shared" si="78"/>
        <v>418172</v>
      </c>
      <c r="I557" s="8">
        <f t="shared" si="78"/>
        <v>362780</v>
      </c>
      <c r="J557" s="8">
        <f t="shared" si="78"/>
        <v>314409</v>
      </c>
      <c r="K557" s="8">
        <f t="shared" si="78"/>
        <v>255889</v>
      </c>
      <c r="L557" s="8">
        <f t="shared" si="78"/>
        <v>428828</v>
      </c>
      <c r="M557" s="8">
        <f t="shared" si="78"/>
        <v>577467</v>
      </c>
      <c r="N557" s="8">
        <f t="shared" si="78"/>
        <v>704979.91999999993</v>
      </c>
      <c r="O557" s="8">
        <f t="shared" si="78"/>
        <v>260591.24000000005</v>
      </c>
      <c r="P557" s="7"/>
      <c r="Q557" s="10" t="s">
        <v>49</v>
      </c>
    </row>
    <row r="558" spans="1:17" x14ac:dyDescent="0.3">
      <c r="B558" s="19" t="str">
        <f t="shared" si="78"/>
        <v/>
      </c>
      <c r="C558" s="19" t="str">
        <f t="shared" si="78"/>
        <v/>
      </c>
      <c r="D558" s="19" t="str">
        <f t="shared" si="78"/>
        <v/>
      </c>
      <c r="E558" s="19" t="str">
        <f t="shared" si="78"/>
        <v/>
      </c>
      <c r="F558" s="19" t="str">
        <f t="shared" si="78"/>
        <v/>
      </c>
      <c r="G558" s="19">
        <f t="shared" si="78"/>
        <v>328737.61</v>
      </c>
      <c r="H558" s="19">
        <f t="shared" si="78"/>
        <v>263935.62</v>
      </c>
      <c r="I558" s="19">
        <f t="shared" si="78"/>
        <v>334354.08999999997</v>
      </c>
      <c r="J558" s="19">
        <f t="shared" si="78"/>
        <v>390640.88</v>
      </c>
      <c r="K558" s="19">
        <f t="shared" si="78"/>
        <v>346812.1399999999</v>
      </c>
      <c r="L558" s="19">
        <f t="shared" si="78"/>
        <v>492318.37000000011</v>
      </c>
      <c r="M558" s="19">
        <f t="shared" si="78"/>
        <v>531785.42999999993</v>
      </c>
      <c r="N558" s="19">
        <f t="shared" si="78"/>
        <v>-426890.79</v>
      </c>
      <c r="O558" s="19" t="str">
        <f t="shared" si="78"/>
        <v/>
      </c>
      <c r="P558" s="7"/>
      <c r="Q558" s="10" t="s">
        <v>55</v>
      </c>
    </row>
    <row r="559" spans="1:17" x14ac:dyDescent="0.3">
      <c r="B559" s="26" t="str">
        <f t="shared" ref="B559:O559" si="79">IFERROR(B551+B596,"")</f>
        <v/>
      </c>
      <c r="C559" s="19" t="str">
        <f t="shared" si="79"/>
        <v/>
      </c>
      <c r="D559" s="19" t="str">
        <f t="shared" si="79"/>
        <v/>
      </c>
      <c r="E559" s="19" t="str">
        <f t="shared" si="79"/>
        <v/>
      </c>
      <c r="F559" s="19">
        <f t="shared" si="79"/>
        <v>208597.01</v>
      </c>
      <c r="G559" s="19">
        <f t="shared" si="79"/>
        <v>1318075.6100000001</v>
      </c>
      <c r="H559" s="19">
        <f t="shared" si="79"/>
        <v>1518273.6199999999</v>
      </c>
      <c r="I559" s="19">
        <f t="shared" si="79"/>
        <v>1429597.0899999999</v>
      </c>
      <c r="J559" s="19">
        <f t="shared" si="79"/>
        <v>1349098.8800000001</v>
      </c>
      <c r="K559" s="19">
        <f t="shared" si="79"/>
        <v>1211106.1399999999</v>
      </c>
      <c r="L559" s="19">
        <f t="shared" si="79"/>
        <v>1734877.3699999996</v>
      </c>
      <c r="M559" s="19">
        <f t="shared" si="79"/>
        <v>2131490.4299999997</v>
      </c>
      <c r="N559" s="19">
        <f t="shared" si="79"/>
        <v>1425541.3099999996</v>
      </c>
      <c r="O559" s="19">
        <f t="shared" si="79"/>
        <v>642965.04000000027</v>
      </c>
      <c r="P559" s="7" t="e">
        <f>RATE(M$348-C$348,,-C559,M559)</f>
        <v>#VALUE!</v>
      </c>
      <c r="Q559" s="10" t="s">
        <v>50</v>
      </c>
    </row>
    <row r="560" spans="1:17" x14ac:dyDescent="0.3">
      <c r="B560" s="11" t="e">
        <f t="shared" ref="B560:O560" si="80">+B559/(B$465+B$472)</f>
        <v>#VALUE!</v>
      </c>
      <c r="C560" s="11" t="e">
        <f t="shared" si="80"/>
        <v>#VALUE!</v>
      </c>
      <c r="D560" s="11" t="e">
        <f t="shared" si="80"/>
        <v>#VALUE!</v>
      </c>
      <c r="E560" s="11" t="e">
        <f t="shared" si="80"/>
        <v>#VALUE!</v>
      </c>
      <c r="F560" s="11">
        <f t="shared" si="80"/>
        <v>0.41619201275776491</v>
      </c>
      <c r="G560" s="11">
        <f t="shared" si="80"/>
        <v>0.46154646608470984</v>
      </c>
      <c r="H560" s="11">
        <f t="shared" si="80"/>
        <v>0.47510191908054822</v>
      </c>
      <c r="I560" s="11">
        <f t="shared" si="80"/>
        <v>0.47481062719482869</v>
      </c>
      <c r="J560" s="11">
        <f t="shared" si="80"/>
        <v>0.58644238325513875</v>
      </c>
      <c r="K560" s="11">
        <f t="shared" si="80"/>
        <v>0.38437522230158933</v>
      </c>
      <c r="L560" s="11">
        <f t="shared" si="80"/>
        <v>0.43196961609237255</v>
      </c>
      <c r="M560" s="11">
        <f t="shared" si="80"/>
        <v>0.39748871451464401</v>
      </c>
      <c r="N560" s="11">
        <f t="shared" si="80"/>
        <v>0.34541560406591149</v>
      </c>
      <c r="O560" s="11">
        <f t="shared" si="80"/>
        <v>0.25307914349204685</v>
      </c>
      <c r="P560" s="7" t="e">
        <f>RATE(M$348-C$348,,-C560,M560)</f>
        <v>#VALUE!</v>
      </c>
      <c r="Q560" s="12" t="s">
        <v>64</v>
      </c>
    </row>
    <row r="561" spans="1:17" s="98" customFormat="1" x14ac:dyDescent="0.3">
      <c r="A561" s="97"/>
      <c r="B561" s="20"/>
      <c r="C561" s="11" t="e">
        <f t="shared" ref="C561:M561" si="81">C559/B559-1</f>
        <v>#VALUE!</v>
      </c>
      <c r="D561" s="11" t="e">
        <f t="shared" si="81"/>
        <v>#VALUE!</v>
      </c>
      <c r="E561" s="11" t="e">
        <f t="shared" si="81"/>
        <v>#VALUE!</v>
      </c>
      <c r="F561" s="11" t="e">
        <f t="shared" si="81"/>
        <v>#VALUE!</v>
      </c>
      <c r="G561" s="11">
        <f t="shared" si="81"/>
        <v>5.318765594962267</v>
      </c>
      <c r="H561" s="11">
        <f t="shared" si="81"/>
        <v>0.15188659017823691</v>
      </c>
      <c r="I561" s="11">
        <f t="shared" si="81"/>
        <v>-5.8406158700168964E-2</v>
      </c>
      <c r="J561" s="11">
        <f t="shared" si="81"/>
        <v>-5.6308319709855947E-2</v>
      </c>
      <c r="K561" s="11">
        <f t="shared" si="81"/>
        <v>-0.10228511938279883</v>
      </c>
      <c r="L561" s="11">
        <f t="shared" si="81"/>
        <v>0.43247343292306306</v>
      </c>
      <c r="M561" s="11">
        <f t="shared" si="81"/>
        <v>0.22861158192408726</v>
      </c>
      <c r="N561" s="11">
        <f>N559/M559-1</f>
        <v>-0.33119976053563616</v>
      </c>
      <c r="O561" s="11">
        <f>O559/N559-1</f>
        <v>-0.54896779525806905</v>
      </c>
      <c r="P561" s="18"/>
      <c r="Q561" s="15" t="s">
        <v>56</v>
      </c>
    </row>
    <row r="562" spans="1:17" x14ac:dyDescent="0.3">
      <c r="B562" s="194" t="s">
        <v>1047</v>
      </c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47"/>
      <c r="P562" s="7"/>
      <c r="Q562" s="3"/>
    </row>
    <row r="563" spans="1:17" x14ac:dyDescent="0.3">
      <c r="B563" s="17" t="str">
        <f t="shared" ref="B563:O566" si="82">IFERROR(VLOOKUP($B$562,$130:$216,MATCH($Q563&amp;"/"&amp;B$348,$128:$128,0),FALSE),"")</f>
        <v/>
      </c>
      <c r="C563" s="17" t="str">
        <f t="shared" si="82"/>
        <v/>
      </c>
      <c r="D563" s="17" t="str">
        <f t="shared" si="82"/>
        <v/>
      </c>
      <c r="E563" s="17" t="str">
        <f t="shared" si="82"/>
        <v/>
      </c>
      <c r="F563" s="17" t="str">
        <f t="shared" si="82"/>
        <v/>
      </c>
      <c r="G563" s="17">
        <f t="shared" si="82"/>
        <v>58</v>
      </c>
      <c r="H563" s="17">
        <f t="shared" si="82"/>
        <v>84</v>
      </c>
      <c r="I563" s="17">
        <f t="shared" si="82"/>
        <v>1040</v>
      </c>
      <c r="J563" s="17">
        <f t="shared" si="82"/>
        <v>3564</v>
      </c>
      <c r="K563" s="17">
        <f t="shared" si="82"/>
        <v>2034</v>
      </c>
      <c r="L563" s="17">
        <f t="shared" si="82"/>
        <v>23006</v>
      </c>
      <c r="M563" s="17">
        <f t="shared" si="82"/>
        <v>15289</v>
      </c>
      <c r="N563" s="17">
        <f t="shared" si="82"/>
        <v>24082.83</v>
      </c>
      <c r="O563" s="17">
        <f t="shared" si="82"/>
        <v>17457.03</v>
      </c>
      <c r="P563" s="7"/>
      <c r="Q563" s="10" t="s">
        <v>47</v>
      </c>
    </row>
    <row r="564" spans="1:17" x14ac:dyDescent="0.3">
      <c r="B564" s="8" t="str">
        <f t="shared" si="82"/>
        <v/>
      </c>
      <c r="C564" s="8" t="str">
        <f t="shared" si="82"/>
        <v/>
      </c>
      <c r="D564" s="8" t="str">
        <f t="shared" si="82"/>
        <v/>
      </c>
      <c r="E564" s="8" t="str">
        <f t="shared" si="82"/>
        <v/>
      </c>
      <c r="F564" s="8" t="str">
        <f t="shared" si="82"/>
        <v/>
      </c>
      <c r="G564" s="8">
        <f t="shared" si="82"/>
        <v>58</v>
      </c>
      <c r="H564" s="8">
        <f t="shared" si="82"/>
        <v>174</v>
      </c>
      <c r="I564" s="8">
        <f t="shared" si="82"/>
        <v>3487</v>
      </c>
      <c r="J564" s="8">
        <f t="shared" si="82"/>
        <v>3554</v>
      </c>
      <c r="K564" s="8">
        <f t="shared" si="82"/>
        <v>3901</v>
      </c>
      <c r="L564" s="8">
        <f t="shared" si="82"/>
        <v>25105</v>
      </c>
      <c r="M564" s="8">
        <f t="shared" si="82"/>
        <v>18130</v>
      </c>
      <c r="N564" s="8">
        <f t="shared" si="82"/>
        <v>24321</v>
      </c>
      <c r="O564" s="8">
        <f t="shared" si="82"/>
        <v>19096</v>
      </c>
      <c r="P564" s="7"/>
      <c r="Q564" s="10" t="s">
        <v>48</v>
      </c>
    </row>
    <row r="565" spans="1:17" x14ac:dyDescent="0.3">
      <c r="B565" s="8" t="str">
        <f t="shared" si="82"/>
        <v/>
      </c>
      <c r="C565" s="8" t="str">
        <f t="shared" si="82"/>
        <v/>
      </c>
      <c r="D565" s="8" t="str">
        <f t="shared" si="82"/>
        <v/>
      </c>
      <c r="E565" s="8" t="str">
        <f t="shared" si="82"/>
        <v/>
      </c>
      <c r="F565" s="8" t="str">
        <f t="shared" si="82"/>
        <v/>
      </c>
      <c r="G565" s="8">
        <f t="shared" si="82"/>
        <v>1949.87</v>
      </c>
      <c r="H565" s="8">
        <f t="shared" si="82"/>
        <v>293</v>
      </c>
      <c r="I565" s="8">
        <f t="shared" si="82"/>
        <v>1738</v>
      </c>
      <c r="J565" s="8">
        <f t="shared" si="82"/>
        <v>2280</v>
      </c>
      <c r="K565" s="8">
        <f t="shared" si="82"/>
        <v>7613</v>
      </c>
      <c r="L565" s="8">
        <f t="shared" si="82"/>
        <v>22411</v>
      </c>
      <c r="M565" s="8">
        <f t="shared" si="82"/>
        <v>17581</v>
      </c>
      <c r="N565" s="8">
        <f t="shared" si="82"/>
        <v>21159.65</v>
      </c>
      <c r="O565" s="8">
        <f t="shared" si="82"/>
        <v>17877.79</v>
      </c>
      <c r="P565" s="7"/>
      <c r="Q565" s="10" t="s">
        <v>49</v>
      </c>
    </row>
    <row r="566" spans="1:17" x14ac:dyDescent="0.3">
      <c r="B566" s="19" t="str">
        <f t="shared" si="82"/>
        <v/>
      </c>
      <c r="C566" s="19" t="str">
        <f t="shared" si="82"/>
        <v/>
      </c>
      <c r="D566" s="19" t="str">
        <f t="shared" si="82"/>
        <v/>
      </c>
      <c r="E566" s="19" t="str">
        <f t="shared" si="82"/>
        <v/>
      </c>
      <c r="F566" s="19">
        <f t="shared" si="82"/>
        <v>127.23</v>
      </c>
      <c r="G566" s="19">
        <f t="shared" si="82"/>
        <v>91.27</v>
      </c>
      <c r="H566" s="19">
        <f t="shared" si="82"/>
        <v>125.07</v>
      </c>
      <c r="I566" s="19">
        <f t="shared" si="82"/>
        <v>3585.43</v>
      </c>
      <c r="J566" s="19">
        <f t="shared" si="82"/>
        <v>2018.5</v>
      </c>
      <c r="K566" s="19">
        <f t="shared" si="82"/>
        <v>18164.439999999999</v>
      </c>
      <c r="L566" s="19">
        <f t="shared" si="82"/>
        <v>17025.849999999999</v>
      </c>
      <c r="M566" s="19">
        <f t="shared" si="82"/>
        <v>15730.93</v>
      </c>
      <c r="N566" s="19">
        <f t="shared" si="82"/>
        <v>4394.66</v>
      </c>
      <c r="O566" s="19" t="str">
        <f t="shared" si="82"/>
        <v/>
      </c>
      <c r="P566" s="7"/>
      <c r="Q566" s="10" t="s">
        <v>55</v>
      </c>
    </row>
    <row r="567" spans="1:17" x14ac:dyDescent="0.3">
      <c r="B567" s="19">
        <f>SUM(B563:B566)</f>
        <v>0</v>
      </c>
      <c r="C567" s="19">
        <f t="shared" ref="C567:M567" si="83">SUM(C563:C566)</f>
        <v>0</v>
      </c>
      <c r="D567" s="19">
        <f t="shared" si="83"/>
        <v>0</v>
      </c>
      <c r="E567" s="19">
        <f t="shared" si="83"/>
        <v>0</v>
      </c>
      <c r="F567" s="19">
        <f t="shared" si="83"/>
        <v>127.23</v>
      </c>
      <c r="G567" s="19">
        <f t="shared" si="83"/>
        <v>2157.14</v>
      </c>
      <c r="H567" s="19">
        <f t="shared" si="83"/>
        <v>676.06999999999994</v>
      </c>
      <c r="I567" s="19">
        <f t="shared" si="83"/>
        <v>9850.43</v>
      </c>
      <c r="J567" s="19">
        <f t="shared" si="83"/>
        <v>11416.5</v>
      </c>
      <c r="K567" s="19">
        <f t="shared" si="83"/>
        <v>31712.44</v>
      </c>
      <c r="L567" s="19">
        <f t="shared" si="83"/>
        <v>87547.85</v>
      </c>
      <c r="M567" s="19">
        <f t="shared" si="83"/>
        <v>66730.929999999993</v>
      </c>
      <c r="N567" s="19">
        <f>IF(N564="",N563*4,IF(N565="",(N564+N563)*2,IF(N566="",((N565+N564+N563)/3)*4,SUM(N563:N566))))</f>
        <v>73958.140000000014</v>
      </c>
      <c r="O567" s="19">
        <f>IF(O564="",O563*4,IF(O565="",(O564+O563)*2,IF(O566="",((O565+O564+O563)/3)*4,SUM(O563:O566))))</f>
        <v>72574.426666666666</v>
      </c>
      <c r="P567" s="7" t="e">
        <f>RATE(M$348-C$348,,-C567,M567)</f>
        <v>#NUM!</v>
      </c>
      <c r="Q567" s="10" t="s">
        <v>50</v>
      </c>
    </row>
    <row r="568" spans="1:17" x14ac:dyDescent="0.3">
      <c r="B568" s="11" t="e">
        <f t="shared" ref="B568:O568" si="84">+B567/(B$465+B$472)</f>
        <v>#DIV/0!</v>
      </c>
      <c r="C568" s="11" t="e">
        <f t="shared" si="84"/>
        <v>#DIV/0!</v>
      </c>
      <c r="D568" s="11" t="e">
        <f t="shared" si="84"/>
        <v>#DIV/0!</v>
      </c>
      <c r="E568" s="11" t="e">
        <f t="shared" si="84"/>
        <v>#DIV/0!</v>
      </c>
      <c r="F568" s="11">
        <f t="shared" si="84"/>
        <v>2.5384884367791479E-4</v>
      </c>
      <c r="G568" s="11">
        <f t="shared" si="84"/>
        <v>7.553590524673853E-4</v>
      </c>
      <c r="H568" s="11">
        <f t="shared" si="84"/>
        <v>2.1155748884893767E-4</v>
      </c>
      <c r="I568" s="11">
        <f t="shared" si="84"/>
        <v>3.2716132952108601E-3</v>
      </c>
      <c r="J568" s="11">
        <f t="shared" si="84"/>
        <v>4.9626603117721739E-3</v>
      </c>
      <c r="K568" s="11">
        <f t="shared" si="84"/>
        <v>1.0064746410026304E-2</v>
      </c>
      <c r="L568" s="11">
        <f t="shared" si="84"/>
        <v>2.1798665316737995E-2</v>
      </c>
      <c r="M568" s="11">
        <f t="shared" si="84"/>
        <v>1.244424615317963E-2</v>
      </c>
      <c r="N568" s="11">
        <f t="shared" si="84"/>
        <v>1.7920417615741535E-2</v>
      </c>
      <c r="O568" s="11">
        <f t="shared" si="84"/>
        <v>2.8566209043381825E-2</v>
      </c>
      <c r="P568" s="7" t="e">
        <f>RATE(M$348-C$348,,-C568,M568)</f>
        <v>#DIV/0!</v>
      </c>
      <c r="Q568" s="12" t="s">
        <v>51</v>
      </c>
    </row>
    <row r="569" spans="1:17" x14ac:dyDescent="0.3">
      <c r="B569" s="199" t="s">
        <v>65</v>
      </c>
      <c r="C569" s="199"/>
      <c r="D569" s="199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49"/>
      <c r="P569" s="7"/>
      <c r="Q569" s="3"/>
    </row>
    <row r="570" spans="1:17" x14ac:dyDescent="0.3">
      <c r="B570" s="17" t="str">
        <f t="shared" ref="B570:O573" si="85">IFERROR(B547-B563,"")</f>
        <v/>
      </c>
      <c r="C570" s="17" t="str">
        <f t="shared" si="85"/>
        <v/>
      </c>
      <c r="D570" s="17" t="str">
        <f t="shared" si="85"/>
        <v/>
      </c>
      <c r="E570" s="17" t="str">
        <f t="shared" si="85"/>
        <v/>
      </c>
      <c r="F570" s="17" t="str">
        <f t="shared" si="85"/>
        <v/>
      </c>
      <c r="G570" s="17">
        <f t="shared" si="85"/>
        <v>213472</v>
      </c>
      <c r="H570" s="17">
        <f t="shared" si="85"/>
        <v>385205</v>
      </c>
      <c r="I570" s="17">
        <f t="shared" si="85"/>
        <v>330638</v>
      </c>
      <c r="J570" s="17">
        <f t="shared" si="85"/>
        <v>303315</v>
      </c>
      <c r="K570" s="17">
        <f t="shared" si="85"/>
        <v>218681</v>
      </c>
      <c r="L570" s="17">
        <f t="shared" si="85"/>
        <v>238207</v>
      </c>
      <c r="M570" s="17">
        <f t="shared" si="85"/>
        <v>398852</v>
      </c>
      <c r="N570" s="17">
        <f t="shared" si="85"/>
        <v>414277.35</v>
      </c>
      <c r="O570" s="17">
        <f t="shared" si="85"/>
        <v>-96139.490000000049</v>
      </c>
      <c r="P570" s="7"/>
      <c r="Q570" s="10" t="s">
        <v>47</v>
      </c>
    </row>
    <row r="571" spans="1:17" x14ac:dyDescent="0.3">
      <c r="B571" s="8" t="str">
        <f t="shared" si="85"/>
        <v/>
      </c>
      <c r="C571" s="8" t="str">
        <f t="shared" si="85"/>
        <v/>
      </c>
      <c r="D571" s="8" t="str">
        <f t="shared" si="85"/>
        <v/>
      </c>
      <c r="E571" s="8" t="str">
        <f t="shared" si="85"/>
        <v/>
      </c>
      <c r="F571" s="8" t="str">
        <f t="shared" si="85"/>
        <v/>
      </c>
      <c r="G571" s="8">
        <f t="shared" si="85"/>
        <v>333611</v>
      </c>
      <c r="H571" s="8">
        <f t="shared" si="85"/>
        <v>411315</v>
      </c>
      <c r="I571" s="8">
        <f t="shared" si="85"/>
        <v>325006</v>
      </c>
      <c r="J571" s="8">
        <f t="shared" si="85"/>
        <v>252069</v>
      </c>
      <c r="K571" s="8">
        <f t="shared" si="85"/>
        <v>260148</v>
      </c>
      <c r="L571" s="8">
        <f t="shared" si="85"/>
        <v>315325</v>
      </c>
      <c r="M571" s="8">
        <f t="shared" si="85"/>
        <v>346471</v>
      </c>
      <c r="N571" s="8">
        <f t="shared" si="85"/>
        <v>347826</v>
      </c>
      <c r="O571" s="8">
        <f t="shared" si="85"/>
        <v>61990</v>
      </c>
      <c r="P571" s="7"/>
      <c r="Q571" s="10" t="s">
        <v>48</v>
      </c>
    </row>
    <row r="572" spans="1:17" x14ac:dyDescent="0.3">
      <c r="B572" s="8" t="str">
        <f t="shared" si="85"/>
        <v/>
      </c>
      <c r="C572" s="8" t="str">
        <f t="shared" si="85"/>
        <v/>
      </c>
      <c r="D572" s="8" t="str">
        <f t="shared" si="85"/>
        <v/>
      </c>
      <c r="E572" s="8" t="str">
        <f t="shared" si="85"/>
        <v/>
      </c>
      <c r="F572" s="8" t="str">
        <f t="shared" si="85"/>
        <v/>
      </c>
      <c r="G572" s="8">
        <f t="shared" si="85"/>
        <v>361192.04</v>
      </c>
      <c r="H572" s="8">
        <f t="shared" si="85"/>
        <v>397117</v>
      </c>
      <c r="I572" s="8">
        <f t="shared" si="85"/>
        <v>315790</v>
      </c>
      <c r="J572" s="8">
        <f t="shared" si="85"/>
        <v>264569</v>
      </c>
      <c r="K572" s="8">
        <f t="shared" si="85"/>
        <v>166699</v>
      </c>
      <c r="L572" s="8">
        <f t="shared" si="85"/>
        <v>295112</v>
      </c>
      <c r="M572" s="8">
        <f t="shared" si="85"/>
        <v>437128</v>
      </c>
      <c r="N572" s="8">
        <f t="shared" si="85"/>
        <v>511602.82999999996</v>
      </c>
      <c r="O572" s="8">
        <f t="shared" si="85"/>
        <v>123976.06000000003</v>
      </c>
      <c r="P572" s="7"/>
      <c r="Q572" s="10" t="s">
        <v>49</v>
      </c>
    </row>
    <row r="573" spans="1:17" x14ac:dyDescent="0.3">
      <c r="B573" s="8" t="str">
        <f t="shared" si="85"/>
        <v/>
      </c>
      <c r="C573" s="19" t="str">
        <f t="shared" si="85"/>
        <v/>
      </c>
      <c r="D573" s="19" t="str">
        <f t="shared" si="85"/>
        <v/>
      </c>
      <c r="E573" s="19" t="str">
        <f t="shared" si="85"/>
        <v/>
      </c>
      <c r="F573" s="19">
        <f t="shared" si="85"/>
        <v>109631.52000000003</v>
      </c>
      <c r="G573" s="19">
        <f t="shared" si="85"/>
        <v>307926.02999999997</v>
      </c>
      <c r="H573" s="19">
        <f t="shared" si="85"/>
        <v>233571.26999999996</v>
      </c>
      <c r="I573" s="19">
        <f t="shared" si="85"/>
        <v>288011.58999999997</v>
      </c>
      <c r="J573" s="19">
        <f t="shared" si="85"/>
        <v>337593.29</v>
      </c>
      <c r="K573" s="19">
        <f t="shared" si="85"/>
        <v>187201.1399999999</v>
      </c>
      <c r="L573" s="19">
        <f t="shared" si="85"/>
        <v>365046.75000000012</v>
      </c>
      <c r="M573" s="19">
        <f t="shared" si="85"/>
        <v>396616.49999999988</v>
      </c>
      <c r="N573" s="19">
        <f t="shared" si="85"/>
        <v>-541386.97</v>
      </c>
      <c r="O573" s="19" t="str">
        <f t="shared" si="85"/>
        <v/>
      </c>
      <c r="P573" s="7"/>
      <c r="Q573" s="10" t="s">
        <v>55</v>
      </c>
    </row>
    <row r="574" spans="1:17" x14ac:dyDescent="0.3">
      <c r="B574" s="26">
        <f t="shared" ref="B574:M574" si="86">B551-B567</f>
        <v>0</v>
      </c>
      <c r="C574" s="19">
        <f t="shared" si="86"/>
        <v>0</v>
      </c>
      <c r="D574" s="19">
        <f t="shared" si="86"/>
        <v>0</v>
      </c>
      <c r="E574" s="19">
        <f t="shared" si="86"/>
        <v>0</v>
      </c>
      <c r="F574" s="19">
        <f t="shared" si="86"/>
        <v>109631.52000000003</v>
      </c>
      <c r="G574" s="19">
        <f t="shared" si="86"/>
        <v>1216201.0700000003</v>
      </c>
      <c r="H574" s="19">
        <f t="shared" si="86"/>
        <v>1427208.2699999998</v>
      </c>
      <c r="I574" s="19">
        <f t="shared" si="86"/>
        <v>1259445.5899999999</v>
      </c>
      <c r="J574" s="19">
        <f t="shared" si="86"/>
        <v>1157546.29</v>
      </c>
      <c r="K574" s="19">
        <f t="shared" si="86"/>
        <v>832729.1399999999</v>
      </c>
      <c r="L574" s="19">
        <f t="shared" si="86"/>
        <v>1213690.7499999995</v>
      </c>
      <c r="M574" s="19">
        <f t="shared" si="86"/>
        <v>1579067.4999999998</v>
      </c>
      <c r="N574" s="19">
        <f>IFERROR(N551-N567,"")</f>
        <v>732319.20999999961</v>
      </c>
      <c r="O574" s="19">
        <f>IFERROR(O551-O567,"")</f>
        <v>119768.76000000021</v>
      </c>
      <c r="P574" s="7" t="e">
        <f>RATE(M$348-C$348,,-C574,M574)</f>
        <v>#NUM!</v>
      </c>
      <c r="Q574" s="10" t="s">
        <v>50</v>
      </c>
    </row>
    <row r="575" spans="1:17" x14ac:dyDescent="0.3">
      <c r="B575" s="11" t="e">
        <f t="shared" ref="B575:O575" si="87">+B574/(B$465+B$472)</f>
        <v>#DIV/0!</v>
      </c>
      <c r="C575" s="11" t="e">
        <f t="shared" si="87"/>
        <v>#DIV/0!</v>
      </c>
      <c r="D575" s="11" t="e">
        <f t="shared" si="87"/>
        <v>#DIV/0!</v>
      </c>
      <c r="E575" s="11" t="e">
        <f t="shared" si="87"/>
        <v>#DIV/0!</v>
      </c>
      <c r="F575" s="11">
        <f t="shared" si="87"/>
        <v>0.21873641894719953</v>
      </c>
      <c r="G575" s="11">
        <f t="shared" si="87"/>
        <v>0.4258733730054704</v>
      </c>
      <c r="H575" s="11">
        <f t="shared" si="87"/>
        <v>0.4466055255604251</v>
      </c>
      <c r="I575" s="11">
        <f t="shared" si="87"/>
        <v>0.41829838259230162</v>
      </c>
      <c r="J575" s="11">
        <f t="shared" si="87"/>
        <v>0.50317602000806927</v>
      </c>
      <c r="K575" s="11">
        <f t="shared" si="87"/>
        <v>0.26428769348367043</v>
      </c>
      <c r="L575" s="11">
        <f t="shared" si="87"/>
        <v>0.30219860861541104</v>
      </c>
      <c r="M575" s="11">
        <f t="shared" si="87"/>
        <v>0.29447071489166976</v>
      </c>
      <c r="N575" s="11">
        <f t="shared" si="87"/>
        <v>0.17744451214200244</v>
      </c>
      <c r="O575" s="11">
        <f t="shared" si="87"/>
        <v>4.7142493467303544E-2</v>
      </c>
      <c r="P575" s="7" t="e">
        <f>RATE(M$348-C$348,,-C575,M575)</f>
        <v>#DIV/0!</v>
      </c>
      <c r="Q575" s="12" t="s">
        <v>66</v>
      </c>
    </row>
    <row r="576" spans="1:17" x14ac:dyDescent="0.3">
      <c r="B576" s="203" t="s">
        <v>1048</v>
      </c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3"/>
      <c r="N576" s="203"/>
      <c r="O576" s="151"/>
      <c r="P576" s="7"/>
      <c r="Q576" s="3"/>
    </row>
    <row r="577" spans="1:17" x14ac:dyDescent="0.3">
      <c r="B577" s="17" t="str">
        <f t="shared" ref="B577:O580" si="88">IFERROR(VLOOKUP($B$576,$130:$216,MATCH($Q577&amp;"/"&amp;B$348,$128:$128,0),FALSE),"")</f>
        <v/>
      </c>
      <c r="C577" s="17" t="str">
        <f t="shared" si="88"/>
        <v/>
      </c>
      <c r="D577" s="17" t="str">
        <f t="shared" si="88"/>
        <v/>
      </c>
      <c r="E577" s="17" t="str">
        <f t="shared" si="88"/>
        <v/>
      </c>
      <c r="F577" s="17" t="str">
        <f t="shared" si="88"/>
        <v/>
      </c>
      <c r="G577" s="17">
        <f t="shared" si="88"/>
        <v>53396</v>
      </c>
      <c r="H577" s="17">
        <f t="shared" si="88"/>
        <v>76928</v>
      </c>
      <c r="I577" s="17">
        <f t="shared" si="88"/>
        <v>63602</v>
      </c>
      <c r="J577" s="17">
        <f t="shared" si="88"/>
        <v>60639</v>
      </c>
      <c r="K577" s="17">
        <f t="shared" si="88"/>
        <v>73319</v>
      </c>
      <c r="L577" s="17">
        <f t="shared" si="88"/>
        <v>54591</v>
      </c>
      <c r="M577" s="17">
        <f t="shared" si="88"/>
        <v>82126</v>
      </c>
      <c r="N577" s="17">
        <f t="shared" si="88"/>
        <v>92584.57</v>
      </c>
      <c r="O577" s="17">
        <f t="shared" si="88"/>
        <v>-23350.92</v>
      </c>
      <c r="P577" s="7"/>
      <c r="Q577" s="10" t="s">
        <v>47</v>
      </c>
    </row>
    <row r="578" spans="1:17" x14ac:dyDescent="0.3">
      <c r="B578" s="8" t="str">
        <f t="shared" si="88"/>
        <v/>
      </c>
      <c r="C578" s="8" t="str">
        <f t="shared" si="88"/>
        <v/>
      </c>
      <c r="D578" s="8" t="str">
        <f t="shared" si="88"/>
        <v/>
      </c>
      <c r="E578" s="8" t="str">
        <f t="shared" si="88"/>
        <v/>
      </c>
      <c r="F578" s="8" t="str">
        <f t="shared" si="88"/>
        <v/>
      </c>
      <c r="G578" s="8">
        <f t="shared" si="88"/>
        <v>80512</v>
      </c>
      <c r="H578" s="8">
        <f t="shared" si="88"/>
        <v>81349</v>
      </c>
      <c r="I578" s="8">
        <f t="shared" si="88"/>
        <v>63433</v>
      </c>
      <c r="J578" s="8">
        <f t="shared" si="88"/>
        <v>45069</v>
      </c>
      <c r="K578" s="8">
        <f t="shared" si="88"/>
        <v>51543</v>
      </c>
      <c r="L578" s="8">
        <f t="shared" si="88"/>
        <v>83309</v>
      </c>
      <c r="M578" s="8">
        <f t="shared" si="88"/>
        <v>76133</v>
      </c>
      <c r="N578" s="8">
        <f t="shared" si="88"/>
        <v>55929</v>
      </c>
      <c r="O578" s="8">
        <f t="shared" si="88"/>
        <v>16491</v>
      </c>
      <c r="P578" s="7"/>
      <c r="Q578" s="10" t="s">
        <v>48</v>
      </c>
    </row>
    <row r="579" spans="1:17" x14ac:dyDescent="0.3">
      <c r="B579" s="8" t="str">
        <f t="shared" si="88"/>
        <v/>
      </c>
      <c r="C579" s="8" t="str">
        <f t="shared" si="88"/>
        <v/>
      </c>
      <c r="D579" s="8" t="str">
        <f t="shared" si="88"/>
        <v/>
      </c>
      <c r="E579" s="8" t="str">
        <f t="shared" si="88"/>
        <v/>
      </c>
      <c r="F579" s="8" t="str">
        <f t="shared" si="88"/>
        <v/>
      </c>
      <c r="G579" s="8">
        <f t="shared" si="88"/>
        <v>75153.399999999994</v>
      </c>
      <c r="H579" s="8">
        <f t="shared" si="88"/>
        <v>78108</v>
      </c>
      <c r="I579" s="8">
        <f t="shared" si="88"/>
        <v>72538</v>
      </c>
      <c r="J579" s="8">
        <f t="shared" si="88"/>
        <v>53490</v>
      </c>
      <c r="K579" s="8">
        <f t="shared" si="88"/>
        <v>46996</v>
      </c>
      <c r="L579" s="8">
        <f t="shared" si="88"/>
        <v>37127</v>
      </c>
      <c r="M579" s="8">
        <f t="shared" si="88"/>
        <v>96746</v>
      </c>
      <c r="N579" s="8">
        <f t="shared" si="88"/>
        <v>100691.75</v>
      </c>
      <c r="O579" s="8">
        <f t="shared" si="88"/>
        <v>29142.63</v>
      </c>
      <c r="P579" s="7"/>
      <c r="Q579" s="10" t="s">
        <v>49</v>
      </c>
    </row>
    <row r="580" spans="1:17" x14ac:dyDescent="0.3">
      <c r="B580" s="19" t="str">
        <f t="shared" si="88"/>
        <v/>
      </c>
      <c r="C580" s="19" t="str">
        <f t="shared" si="88"/>
        <v/>
      </c>
      <c r="D580" s="19" t="str">
        <f t="shared" si="88"/>
        <v/>
      </c>
      <c r="E580" s="19" t="str">
        <f t="shared" si="88"/>
        <v/>
      </c>
      <c r="F580" s="19">
        <f t="shared" si="88"/>
        <v>37038.74</v>
      </c>
      <c r="G580" s="19">
        <f t="shared" si="88"/>
        <v>69779</v>
      </c>
      <c r="H580" s="19">
        <f t="shared" si="88"/>
        <v>36511.800000000003</v>
      </c>
      <c r="I580" s="19">
        <f t="shared" si="88"/>
        <v>18123.38</v>
      </c>
      <c r="J580" s="19">
        <f t="shared" si="88"/>
        <v>44854.36</v>
      </c>
      <c r="K580" s="19">
        <f t="shared" si="88"/>
        <v>37793.379999999997</v>
      </c>
      <c r="L580" s="19">
        <f t="shared" si="88"/>
        <v>66317.850000000006</v>
      </c>
      <c r="M580" s="19">
        <f t="shared" si="88"/>
        <v>96886.1</v>
      </c>
      <c r="N580" s="19">
        <f t="shared" si="88"/>
        <v>-35072.71</v>
      </c>
      <c r="O580" s="19" t="str">
        <f t="shared" si="88"/>
        <v/>
      </c>
      <c r="P580" s="7"/>
      <c r="Q580" s="10" t="s">
        <v>55</v>
      </c>
    </row>
    <row r="581" spans="1:17" x14ac:dyDescent="0.3">
      <c r="B581" s="19">
        <f>SUM(B577:B580)</f>
        <v>0</v>
      </c>
      <c r="C581" s="19">
        <f t="shared" ref="C581:M581" si="89">SUM(C577:C580)</f>
        <v>0</v>
      </c>
      <c r="D581" s="19">
        <f t="shared" si="89"/>
        <v>0</v>
      </c>
      <c r="E581" s="19">
        <f t="shared" si="89"/>
        <v>0</v>
      </c>
      <c r="F581" s="19">
        <f t="shared" si="89"/>
        <v>37038.74</v>
      </c>
      <c r="G581" s="19">
        <f t="shared" si="89"/>
        <v>278840.40000000002</v>
      </c>
      <c r="H581" s="19">
        <f t="shared" si="89"/>
        <v>272896.8</v>
      </c>
      <c r="I581" s="19">
        <f t="shared" si="89"/>
        <v>217696.38</v>
      </c>
      <c r="J581" s="19">
        <f t="shared" si="89"/>
        <v>204052.36</v>
      </c>
      <c r="K581" s="19">
        <f t="shared" si="89"/>
        <v>209651.38</v>
      </c>
      <c r="L581" s="19">
        <f t="shared" si="89"/>
        <v>241344.85</v>
      </c>
      <c r="M581" s="19">
        <f t="shared" si="89"/>
        <v>351891.1</v>
      </c>
      <c r="N581" s="19">
        <f>IF(N578="",N577*4,IF(N579="",(N578+N577)*2,IF(N580="",((N579+N578+N577)/3)*4,SUM(N577:N580))))</f>
        <v>214132.61000000002</v>
      </c>
      <c r="O581" s="19">
        <f>IF(O578="",O577*4,IF(O579="",(O578+O577)*2,IF(O580="",((O579+O578+O577)/3)*4,SUM(O577:O580))))</f>
        <v>29710.28000000001</v>
      </c>
      <c r="P581" s="7" t="e">
        <f>RATE(M$348-C$348,,-C581,M581)</f>
        <v>#NUM!</v>
      </c>
      <c r="Q581" s="10" t="s">
        <v>50</v>
      </c>
    </row>
    <row r="582" spans="1:17" x14ac:dyDescent="0.3">
      <c r="B582" s="11" t="e">
        <f t="shared" ref="B582:M582" si="90">+B581/B$574</f>
        <v>#DIV/0!</v>
      </c>
      <c r="C582" s="11" t="e">
        <f t="shared" si="90"/>
        <v>#DIV/0!</v>
      </c>
      <c r="D582" s="11" t="e">
        <f t="shared" si="90"/>
        <v>#DIV/0!</v>
      </c>
      <c r="E582" s="11" t="e">
        <f t="shared" si="90"/>
        <v>#DIV/0!</v>
      </c>
      <c r="F582" s="11">
        <f t="shared" si="90"/>
        <v>0.33784754603420608</v>
      </c>
      <c r="G582" s="11">
        <f t="shared" si="90"/>
        <v>0.22927162858029712</v>
      </c>
      <c r="H582" s="11">
        <f t="shared" si="90"/>
        <v>0.19121021489036077</v>
      </c>
      <c r="I582" s="11">
        <f t="shared" si="90"/>
        <v>0.1728509605563826</v>
      </c>
      <c r="J582" s="11">
        <f t="shared" si="90"/>
        <v>0.17628008638859702</v>
      </c>
      <c r="K582" s="11">
        <f t="shared" si="90"/>
        <v>0.25176419309644915</v>
      </c>
      <c r="L582" s="11">
        <f t="shared" si="90"/>
        <v>0.1988520139912083</v>
      </c>
      <c r="M582" s="11">
        <f t="shared" si="90"/>
        <v>0.22284740835968064</v>
      </c>
      <c r="N582" s="11">
        <f>+N581/N$574</f>
        <v>0.29240337693722401</v>
      </c>
      <c r="O582" s="11">
        <f>+O581/O$574</f>
        <v>0.24806368538840978</v>
      </c>
      <c r="P582" s="7" t="e">
        <f>RATE(M$348-C$348,,-C582,M582)</f>
        <v>#DIV/0!</v>
      </c>
      <c r="Q582" s="12" t="s">
        <v>67</v>
      </c>
    </row>
    <row r="583" spans="1:17" x14ac:dyDescent="0.3">
      <c r="B583" s="199" t="s">
        <v>1064</v>
      </c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49"/>
      <c r="P583" s="7"/>
      <c r="Q583" s="3"/>
    </row>
    <row r="584" spans="1:17" x14ac:dyDescent="0.3">
      <c r="B584" s="17" t="str">
        <f t="shared" ref="B584:O587" si="91">IFERROR(VLOOKUP($B$583,$130:$216,MATCH($Q584&amp;"/"&amp;B$348,$128:$128,0),FALSE),"")</f>
        <v/>
      </c>
      <c r="C584" s="17" t="str">
        <f t="shared" si="91"/>
        <v/>
      </c>
      <c r="D584" s="17" t="str">
        <f t="shared" si="91"/>
        <v/>
      </c>
      <c r="E584" s="17" t="str">
        <f t="shared" si="91"/>
        <v/>
      </c>
      <c r="F584" s="17" t="str">
        <f t="shared" si="91"/>
        <v/>
      </c>
      <c r="G584" s="17">
        <f t="shared" si="91"/>
        <v>159890</v>
      </c>
      <c r="H584" s="17">
        <f t="shared" si="91"/>
        <v>307816</v>
      </c>
      <c r="I584" s="17">
        <f t="shared" si="91"/>
        <v>257280</v>
      </c>
      <c r="J584" s="17">
        <f t="shared" si="91"/>
        <v>239656</v>
      </c>
      <c r="K584" s="17">
        <f t="shared" si="91"/>
        <v>313266</v>
      </c>
      <c r="L584" s="17">
        <f t="shared" si="91"/>
        <v>174949</v>
      </c>
      <c r="M584" s="17">
        <f t="shared" si="91"/>
        <v>261326</v>
      </c>
      <c r="N584" s="17">
        <f t="shared" si="91"/>
        <v>304004.37</v>
      </c>
      <c r="O584" s="17">
        <f t="shared" si="91"/>
        <v>-103949.36</v>
      </c>
      <c r="P584" s="7"/>
      <c r="Q584" s="10" t="s">
        <v>47</v>
      </c>
    </row>
    <row r="585" spans="1:17" x14ac:dyDescent="0.3">
      <c r="B585" s="8" t="str">
        <f t="shared" si="91"/>
        <v/>
      </c>
      <c r="C585" s="8" t="str">
        <f t="shared" si="91"/>
        <v/>
      </c>
      <c r="D585" s="8" t="str">
        <f t="shared" si="91"/>
        <v/>
      </c>
      <c r="E585" s="8" t="str">
        <f t="shared" si="91"/>
        <v/>
      </c>
      <c r="F585" s="8" t="str">
        <f t="shared" si="91"/>
        <v/>
      </c>
      <c r="G585" s="8">
        <f t="shared" si="91"/>
        <v>253099</v>
      </c>
      <c r="H585" s="8">
        <f t="shared" si="91"/>
        <v>327800</v>
      </c>
      <c r="I585" s="8">
        <f t="shared" si="91"/>
        <v>264416</v>
      </c>
      <c r="J585" s="8">
        <f t="shared" si="91"/>
        <v>259180</v>
      </c>
      <c r="K585" s="8">
        <f t="shared" si="91"/>
        <v>197541</v>
      </c>
      <c r="L585" s="8">
        <f t="shared" si="91"/>
        <v>201968</v>
      </c>
      <c r="M585" s="8">
        <f t="shared" si="91"/>
        <v>260163</v>
      </c>
      <c r="N585" s="8">
        <f t="shared" si="91"/>
        <v>355264</v>
      </c>
      <c r="O585" s="8">
        <f t="shared" si="91"/>
        <v>11858</v>
      </c>
      <c r="P585" s="7"/>
      <c r="Q585" s="10" t="s">
        <v>48</v>
      </c>
    </row>
    <row r="586" spans="1:17" x14ac:dyDescent="0.3">
      <c r="B586" s="8" t="str">
        <f t="shared" si="91"/>
        <v/>
      </c>
      <c r="C586" s="8" t="str">
        <f t="shared" si="91"/>
        <v/>
      </c>
      <c r="D586" s="8" t="str">
        <f t="shared" si="91"/>
        <v/>
      </c>
      <c r="E586" s="8" t="str">
        <f t="shared" si="91"/>
        <v/>
      </c>
      <c r="F586" s="8" t="str">
        <f t="shared" si="91"/>
        <v/>
      </c>
      <c r="G586" s="8">
        <f t="shared" si="91"/>
        <v>270654.28000000003</v>
      </c>
      <c r="H586" s="8">
        <f t="shared" si="91"/>
        <v>317281</v>
      </c>
      <c r="I586" s="8">
        <f t="shared" si="91"/>
        <v>300840</v>
      </c>
      <c r="J586" s="8">
        <f t="shared" si="91"/>
        <v>232065</v>
      </c>
      <c r="K586" s="8">
        <f t="shared" si="91"/>
        <v>124266</v>
      </c>
      <c r="L586" s="8">
        <f t="shared" si="91"/>
        <v>181107</v>
      </c>
      <c r="M586" s="8">
        <f t="shared" si="91"/>
        <v>309398</v>
      </c>
      <c r="N586" s="8">
        <f t="shared" si="91"/>
        <v>400624.78</v>
      </c>
      <c r="O586" s="8">
        <f t="shared" si="91"/>
        <v>712930.86</v>
      </c>
      <c r="P586" s="7"/>
      <c r="Q586" s="10" t="s">
        <v>49</v>
      </c>
    </row>
    <row r="587" spans="1:17" x14ac:dyDescent="0.3">
      <c r="B587" s="8" t="str">
        <f t="shared" si="91"/>
        <v/>
      </c>
      <c r="C587" s="19" t="str">
        <f t="shared" si="91"/>
        <v/>
      </c>
      <c r="D587" s="19" t="str">
        <f t="shared" si="91"/>
        <v/>
      </c>
      <c r="E587" s="19" t="str">
        <f t="shared" si="91"/>
        <v/>
      </c>
      <c r="F587" s="19">
        <f t="shared" si="91"/>
        <v>69613.17</v>
      </c>
      <c r="G587" s="19">
        <f t="shared" si="91"/>
        <v>224342.78</v>
      </c>
      <c r="H587" s="19">
        <f t="shared" si="91"/>
        <v>192829.09</v>
      </c>
      <c r="I587" s="19">
        <f t="shared" si="91"/>
        <v>15038.91</v>
      </c>
      <c r="J587" s="19">
        <f t="shared" si="91"/>
        <v>209614.34</v>
      </c>
      <c r="K587" s="19">
        <f t="shared" si="91"/>
        <v>191328.89</v>
      </c>
      <c r="L587" s="19">
        <f t="shared" si="91"/>
        <v>288201.84000000003</v>
      </c>
      <c r="M587" s="19">
        <f t="shared" si="91"/>
        <v>270356.12</v>
      </c>
      <c r="N587" s="19">
        <f t="shared" si="91"/>
        <v>364045.41</v>
      </c>
      <c r="O587" s="19" t="str">
        <f t="shared" si="91"/>
        <v/>
      </c>
      <c r="P587" s="7"/>
      <c r="Q587" s="10" t="s">
        <v>55</v>
      </c>
    </row>
    <row r="588" spans="1:17" x14ac:dyDescent="0.3">
      <c r="B588" s="27">
        <f>SUM(B584:B587)</f>
        <v>0</v>
      </c>
      <c r="C588" s="19">
        <f t="shared" ref="C588:M588" si="92">SUM(C584:C587)</f>
        <v>0</v>
      </c>
      <c r="D588" s="19">
        <f t="shared" si="92"/>
        <v>0</v>
      </c>
      <c r="E588" s="19">
        <f t="shared" si="92"/>
        <v>0</v>
      </c>
      <c r="F588" s="19">
        <f t="shared" si="92"/>
        <v>69613.17</v>
      </c>
      <c r="G588" s="19">
        <f t="shared" si="92"/>
        <v>907986.06</v>
      </c>
      <c r="H588" s="19">
        <f t="shared" si="92"/>
        <v>1145726.0900000001</v>
      </c>
      <c r="I588" s="19">
        <f t="shared" si="92"/>
        <v>837574.91</v>
      </c>
      <c r="J588" s="19">
        <f t="shared" si="92"/>
        <v>940515.34</v>
      </c>
      <c r="K588" s="19">
        <f t="shared" si="92"/>
        <v>826401.89</v>
      </c>
      <c r="L588" s="19">
        <f t="shared" si="92"/>
        <v>846225.84000000008</v>
      </c>
      <c r="M588" s="19">
        <f t="shared" si="92"/>
        <v>1101243.1200000001</v>
      </c>
      <c r="N588" s="19">
        <f>IF(N585="",N584*4,IF(N586="",(N585+N584)*2,IF(N587="",((N586+N585+N584)/3)*4,SUM(N584:N587))))</f>
        <v>1423938.5599999998</v>
      </c>
      <c r="O588" s="19">
        <f>IF(O585="",O584*4,IF(O586="",(O585+O584)*2,IF(O587="",((O586+O585+O584)/3)*4,SUM(O584:O587))))</f>
        <v>827786</v>
      </c>
      <c r="P588" s="7" t="e">
        <f>RATE(M$348-C$348,,-C588,M588)</f>
        <v>#NUM!</v>
      </c>
      <c r="Q588" s="10" t="s">
        <v>50</v>
      </c>
    </row>
    <row r="589" spans="1:17" x14ac:dyDescent="0.3">
      <c r="B589" s="11" t="e">
        <f t="shared" ref="B589:O589" si="93">+B588/(B$465+B$472)</f>
        <v>#DIV/0!</v>
      </c>
      <c r="C589" s="11" t="e">
        <f t="shared" si="93"/>
        <v>#DIV/0!</v>
      </c>
      <c r="D589" s="11" t="e">
        <f t="shared" si="93"/>
        <v>#DIV/0!</v>
      </c>
      <c r="E589" s="11" t="e">
        <f t="shared" si="93"/>
        <v>#DIV/0!</v>
      </c>
      <c r="F589" s="11">
        <f t="shared" si="93"/>
        <v>0.13889194929854679</v>
      </c>
      <c r="G589" s="11">
        <f t="shared" si="93"/>
        <v>0.31794667473376531</v>
      </c>
      <c r="H589" s="11">
        <f t="shared" si="93"/>
        <v>0.3585234288004378</v>
      </c>
      <c r="I589" s="11">
        <f t="shared" si="93"/>
        <v>0.27818290280637897</v>
      </c>
      <c r="J589" s="11">
        <f t="shared" si="93"/>
        <v>0.408834419518321</v>
      </c>
      <c r="K589" s="11">
        <f t="shared" si="93"/>
        <v>0.26227958036708787</v>
      </c>
      <c r="L589" s="11">
        <f t="shared" si="93"/>
        <v>0.21070299120464381</v>
      </c>
      <c r="M589" s="11">
        <f t="shared" si="93"/>
        <v>0.20536414612797299</v>
      </c>
      <c r="N589" s="11">
        <f t="shared" si="93"/>
        <v>0.34502724993297057</v>
      </c>
      <c r="O589" s="11">
        <f t="shared" si="93"/>
        <v>0.32582700277873183</v>
      </c>
      <c r="P589" s="7" t="e">
        <f>RATE(M$348-C$348,,-C589,M589)</f>
        <v>#DIV/0!</v>
      </c>
      <c r="Q589" s="12" t="s">
        <v>68</v>
      </c>
    </row>
    <row r="590" spans="1:17" s="98" customFormat="1" x14ac:dyDescent="0.3">
      <c r="A590" s="97"/>
      <c r="B590" s="20"/>
      <c r="C590" s="11" t="e">
        <f t="shared" ref="C590:M590" si="94">C588/B588-1</f>
        <v>#DIV/0!</v>
      </c>
      <c r="D590" s="11" t="e">
        <f t="shared" si="94"/>
        <v>#DIV/0!</v>
      </c>
      <c r="E590" s="11" t="e">
        <f t="shared" si="94"/>
        <v>#DIV/0!</v>
      </c>
      <c r="F590" s="11" t="e">
        <f t="shared" si="94"/>
        <v>#DIV/0!</v>
      </c>
      <c r="G590" s="11">
        <f t="shared" si="94"/>
        <v>12.043308615309432</v>
      </c>
      <c r="H590" s="11">
        <f t="shared" si="94"/>
        <v>0.26183224663162785</v>
      </c>
      <c r="I590" s="11">
        <f t="shared" si="94"/>
        <v>-0.26895711172990744</v>
      </c>
      <c r="J590" s="11">
        <f t="shared" si="94"/>
        <v>0.12290295324151956</v>
      </c>
      <c r="K590" s="11">
        <f t="shared" si="94"/>
        <v>-0.12133076957575195</v>
      </c>
      <c r="L590" s="11">
        <f t="shared" si="94"/>
        <v>2.3988267984237144E-2</v>
      </c>
      <c r="M590" s="11">
        <f t="shared" si="94"/>
        <v>0.30135841751180759</v>
      </c>
      <c r="N590" s="11">
        <f>N588/M588-1</f>
        <v>0.29302833692164154</v>
      </c>
      <c r="O590" s="11">
        <f>O588/N588-1</f>
        <v>-0.41866452440195168</v>
      </c>
      <c r="P590" s="18"/>
      <c r="Q590" s="15" t="s">
        <v>56</v>
      </c>
    </row>
    <row r="591" spans="1:17" x14ac:dyDescent="0.3">
      <c r="B591" s="195" t="s">
        <v>44</v>
      </c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44"/>
    </row>
    <row r="592" spans="1:17" x14ac:dyDescent="0.3">
      <c r="B592" s="204" t="s">
        <v>1073</v>
      </c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152"/>
    </row>
    <row r="593" spans="2:17" x14ac:dyDescent="0.3">
      <c r="B593" s="8" t="str">
        <f t="shared" ref="B593:O596" si="95">IFERROR(VLOOKUP($B$592,$221:$343,MATCH($Q593&amp;"/"&amp;B$348,$219:$219,0),FALSE),"")</f>
        <v/>
      </c>
      <c r="C593" s="8" t="str">
        <f t="shared" si="95"/>
        <v/>
      </c>
      <c r="D593" s="8" t="str">
        <f t="shared" si="95"/>
        <v/>
      </c>
      <c r="E593" s="8" t="str">
        <f t="shared" si="95"/>
        <v/>
      </c>
      <c r="F593" s="8" t="str">
        <f t="shared" si="95"/>
        <v/>
      </c>
      <c r="G593" s="8">
        <f t="shared" si="95"/>
        <v>24497</v>
      </c>
      <c r="H593" s="8">
        <f t="shared" si="95"/>
        <v>21828</v>
      </c>
      <c r="I593" s="8">
        <f t="shared" si="95"/>
        <v>33688</v>
      </c>
      <c r="J593" s="8">
        <f t="shared" si="95"/>
        <v>38823</v>
      </c>
      <c r="K593" s="8">
        <f t="shared" si="95"/>
        <v>55271</v>
      </c>
      <c r="L593" s="8">
        <f t="shared" si="95"/>
        <v>101139</v>
      </c>
      <c r="M593" s="8">
        <f t="shared" si="95"/>
        <v>123004</v>
      </c>
      <c r="N593" s="9">
        <f t="shared" si="95"/>
        <v>168092.65</v>
      </c>
      <c r="O593" s="9">
        <f t="shared" si="95"/>
        <v>106810.9</v>
      </c>
      <c r="P593" s="7"/>
      <c r="Q593" s="10" t="s">
        <v>47</v>
      </c>
    </row>
    <row r="594" spans="2:17" x14ac:dyDescent="0.3">
      <c r="B594" s="8" t="str">
        <f t="shared" si="95"/>
        <v/>
      </c>
      <c r="C594" s="8" t="str">
        <f t="shared" si="95"/>
        <v/>
      </c>
      <c r="D594" s="8" t="str">
        <f t="shared" si="95"/>
        <v/>
      </c>
      <c r="E594" s="8" t="str">
        <f t="shared" si="95"/>
        <v/>
      </c>
      <c r="F594" s="8" t="str">
        <f t="shared" si="95"/>
        <v/>
      </c>
      <c r="G594" s="8">
        <f t="shared" si="95"/>
        <v>50886</v>
      </c>
      <c r="H594" s="8">
        <f t="shared" si="95"/>
        <v>39388</v>
      </c>
      <c r="I594" s="8">
        <f t="shared" si="95"/>
        <v>72292</v>
      </c>
      <c r="J594" s="8">
        <f t="shared" si="95"/>
        <v>81547</v>
      </c>
      <c r="K594" s="8">
        <f t="shared" si="95"/>
        <v>123641</v>
      </c>
      <c r="L594" s="8">
        <f t="shared" si="95"/>
        <v>212088</v>
      </c>
      <c r="M594" s="8">
        <f t="shared" si="95"/>
        <v>243496</v>
      </c>
      <c r="N594" s="9">
        <f t="shared" si="95"/>
        <v>336945</v>
      </c>
      <c r="O594" s="9">
        <f t="shared" si="95"/>
        <v>219229</v>
      </c>
      <c r="P594" s="7"/>
      <c r="Q594" s="10" t="s">
        <v>48</v>
      </c>
    </row>
    <row r="595" spans="2:17" x14ac:dyDescent="0.3">
      <c r="B595" s="8" t="str">
        <f t="shared" si="95"/>
        <v/>
      </c>
      <c r="C595" s="8" t="str">
        <f t="shared" si="95"/>
        <v/>
      </c>
      <c r="D595" s="8" t="str">
        <f t="shared" si="95"/>
        <v/>
      </c>
      <c r="E595" s="8" t="str">
        <f t="shared" si="95"/>
        <v/>
      </c>
      <c r="F595" s="8" t="str">
        <f t="shared" si="95"/>
        <v/>
      </c>
      <c r="G595" s="8">
        <f t="shared" si="95"/>
        <v>78997.09</v>
      </c>
      <c r="H595" s="8">
        <f t="shared" si="95"/>
        <v>60150</v>
      </c>
      <c r="I595" s="8">
        <f t="shared" si="95"/>
        <v>117544</v>
      </c>
      <c r="J595" s="8">
        <f t="shared" si="95"/>
        <v>129107</v>
      </c>
      <c r="K595" s="8">
        <f t="shared" si="95"/>
        <v>205218</v>
      </c>
      <c r="L595" s="8">
        <f t="shared" si="95"/>
        <v>323393</v>
      </c>
      <c r="M595" s="8">
        <f t="shared" si="95"/>
        <v>366254</v>
      </c>
      <c r="N595" s="9">
        <f t="shared" si="95"/>
        <v>509162.44</v>
      </c>
      <c r="O595" s="9">
        <f t="shared" si="95"/>
        <v>337966.39</v>
      </c>
      <c r="P595" s="7"/>
      <c r="Q595" s="10" t="s">
        <v>49</v>
      </c>
    </row>
    <row r="596" spans="2:17" x14ac:dyDescent="0.3">
      <c r="B596" s="8" t="str">
        <f t="shared" si="95"/>
        <v/>
      </c>
      <c r="C596" s="8" t="str">
        <f t="shared" si="95"/>
        <v/>
      </c>
      <c r="D596" s="8" t="str">
        <f t="shared" si="95"/>
        <v/>
      </c>
      <c r="E596" s="8" t="str">
        <f t="shared" si="95"/>
        <v/>
      </c>
      <c r="F596" s="8">
        <f t="shared" si="95"/>
        <v>98838.26</v>
      </c>
      <c r="G596" s="8">
        <f t="shared" si="95"/>
        <v>99717.4</v>
      </c>
      <c r="H596" s="8">
        <f t="shared" si="95"/>
        <v>90389.28</v>
      </c>
      <c r="I596" s="8">
        <f t="shared" si="95"/>
        <v>160301.07</v>
      </c>
      <c r="J596" s="8">
        <f t="shared" si="95"/>
        <v>180136.09</v>
      </c>
      <c r="K596" s="8">
        <f t="shared" si="95"/>
        <v>346664.56</v>
      </c>
      <c r="L596" s="8">
        <f t="shared" si="95"/>
        <v>433638.77</v>
      </c>
      <c r="M596" s="8">
        <f t="shared" si="95"/>
        <v>485692</v>
      </c>
      <c r="N596" s="9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>619263.96</v>
      </c>
      <c r="O596" s="9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>450621.85333333333</v>
      </c>
      <c r="P596" s="7" t="e">
        <f>RATE(M$348-C$348,,-C596,M596)</f>
        <v>#VALUE!</v>
      </c>
      <c r="Q596" s="10" t="s">
        <v>50</v>
      </c>
    </row>
    <row r="597" spans="2:17" x14ac:dyDescent="0.3">
      <c r="B597" s="11" t="e">
        <f t="shared" ref="B597:O597" si="96">B596/(B$465+B472)</f>
        <v>#VALUE!</v>
      </c>
      <c r="C597" s="11" t="e">
        <f t="shared" si="96"/>
        <v>#VALUE!</v>
      </c>
      <c r="D597" s="11" t="e">
        <f t="shared" si="96"/>
        <v>#VALUE!</v>
      </c>
      <c r="E597" s="11" t="e">
        <f t="shared" si="96"/>
        <v>#VALUE!</v>
      </c>
      <c r="F597" s="11">
        <f t="shared" si="96"/>
        <v>0.1972017449668875</v>
      </c>
      <c r="G597" s="11">
        <f t="shared" si="96"/>
        <v>3.4917734026772139E-2</v>
      </c>
      <c r="H597" s="11">
        <f t="shared" si="96"/>
        <v>2.8284836031274137E-2</v>
      </c>
      <c r="I597" s="11">
        <f t="shared" si="96"/>
        <v>5.3240631307316211E-2</v>
      </c>
      <c r="J597" s="11">
        <f t="shared" si="96"/>
        <v>7.830370293529719E-2</v>
      </c>
      <c r="K597" s="11">
        <f t="shared" si="96"/>
        <v>0.11002278240789255</v>
      </c>
      <c r="L597" s="11">
        <f t="shared" si="96"/>
        <v>0.10797234216022351</v>
      </c>
      <c r="M597" s="11">
        <f t="shared" si="96"/>
        <v>9.0573753469794613E-2</v>
      </c>
      <c r="N597" s="11">
        <f t="shared" si="96"/>
        <v>0.15005067430816754</v>
      </c>
      <c r="O597" s="11">
        <f t="shared" si="96"/>
        <v>0.17737044098136145</v>
      </c>
      <c r="P597" s="7" t="e">
        <f>RATE(M$348-C$348,,-C597,M597)</f>
        <v>#VALUE!</v>
      </c>
      <c r="Q597" s="12" t="s">
        <v>51</v>
      </c>
    </row>
    <row r="598" spans="2:17" x14ac:dyDescent="0.3">
      <c r="B598" s="205" t="s">
        <v>1104</v>
      </c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144"/>
    </row>
    <row r="599" spans="2:17" x14ac:dyDescent="0.3">
      <c r="B599" s="8" t="str">
        <f t="shared" ref="B599:O602" si="97">IFERROR(VLOOKUP($B$598,$221:$343,MATCH($Q599&amp;"/"&amp;B$348,$219:$219,0),FALSE),"")</f>
        <v/>
      </c>
      <c r="C599" s="8" t="str">
        <f t="shared" si="97"/>
        <v/>
      </c>
      <c r="D599" s="8" t="str">
        <f t="shared" si="97"/>
        <v/>
      </c>
      <c r="E599" s="8" t="str">
        <f t="shared" si="97"/>
        <v/>
      </c>
      <c r="F599" s="8" t="str">
        <f t="shared" si="97"/>
        <v/>
      </c>
      <c r="G599" s="8">
        <f t="shared" si="97"/>
        <v>-54705</v>
      </c>
      <c r="H599" s="8">
        <f t="shared" si="97"/>
        <v>210588</v>
      </c>
      <c r="I599" s="8">
        <f t="shared" si="97"/>
        <v>136715</v>
      </c>
      <c r="J599" s="8">
        <f t="shared" si="97"/>
        <v>264838</v>
      </c>
      <c r="K599" s="8">
        <f t="shared" si="97"/>
        <v>205580</v>
      </c>
      <c r="L599" s="8">
        <f t="shared" si="97"/>
        <v>207945</v>
      </c>
      <c r="M599" s="8">
        <f t="shared" si="97"/>
        <v>347445</v>
      </c>
      <c r="N599" s="9">
        <f t="shared" si="97"/>
        <v>77466.27</v>
      </c>
      <c r="O599" s="9">
        <f t="shared" si="97"/>
        <v>173328.32</v>
      </c>
      <c r="P599" s="7"/>
      <c r="Q599" s="10" t="s">
        <v>47</v>
      </c>
    </row>
    <row r="600" spans="2:17" x14ac:dyDescent="0.3">
      <c r="B600" s="8" t="str">
        <f t="shared" si="97"/>
        <v/>
      </c>
      <c r="C600" s="8" t="str">
        <f t="shared" si="97"/>
        <v/>
      </c>
      <c r="D600" s="8" t="str">
        <f t="shared" si="97"/>
        <v/>
      </c>
      <c r="E600" s="8" t="str">
        <f t="shared" si="97"/>
        <v/>
      </c>
      <c r="F600" s="8" t="str">
        <f t="shared" si="97"/>
        <v/>
      </c>
      <c r="G600" s="8">
        <f t="shared" si="97"/>
        <v>-102508</v>
      </c>
      <c r="H600" s="8">
        <f t="shared" si="97"/>
        <v>575322</v>
      </c>
      <c r="I600" s="8">
        <f t="shared" si="97"/>
        <v>433815</v>
      </c>
      <c r="J600" s="8">
        <f t="shared" si="97"/>
        <v>452445</v>
      </c>
      <c r="K600" s="8">
        <f t="shared" si="97"/>
        <v>444401</v>
      </c>
      <c r="L600" s="8">
        <f t="shared" si="97"/>
        <v>529945</v>
      </c>
      <c r="M600" s="8">
        <f t="shared" si="97"/>
        <v>547072</v>
      </c>
      <c r="N600" s="9">
        <f t="shared" si="97"/>
        <v>258386</v>
      </c>
      <c r="O600" s="9">
        <f t="shared" si="97"/>
        <v>147048</v>
      </c>
      <c r="P600" s="7"/>
      <c r="Q600" s="10" t="s">
        <v>48</v>
      </c>
    </row>
    <row r="601" spans="2:17" x14ac:dyDescent="0.3">
      <c r="B601" s="8" t="str">
        <f t="shared" si="97"/>
        <v/>
      </c>
      <c r="C601" s="8" t="str">
        <f t="shared" si="97"/>
        <v/>
      </c>
      <c r="D601" s="8" t="str">
        <f t="shared" si="97"/>
        <v/>
      </c>
      <c r="E601" s="8" t="str">
        <f t="shared" si="97"/>
        <v/>
      </c>
      <c r="F601" s="8" t="str">
        <f t="shared" si="97"/>
        <v/>
      </c>
      <c r="G601" s="8">
        <f t="shared" si="97"/>
        <v>167971.99</v>
      </c>
      <c r="H601" s="8">
        <f t="shared" si="97"/>
        <v>1010388</v>
      </c>
      <c r="I601" s="8">
        <f t="shared" si="97"/>
        <v>677664</v>
      </c>
      <c r="J601" s="8">
        <f t="shared" si="97"/>
        <v>711279</v>
      </c>
      <c r="K601" s="8">
        <f t="shared" si="97"/>
        <v>642606</v>
      </c>
      <c r="L601" s="8">
        <f t="shared" si="97"/>
        <v>792534</v>
      </c>
      <c r="M601" s="8">
        <f t="shared" si="97"/>
        <v>952835</v>
      </c>
      <c r="N601" s="9">
        <f t="shared" si="97"/>
        <v>601524.09</v>
      </c>
      <c r="O601" s="9">
        <f t="shared" si="97"/>
        <v>211009.41</v>
      </c>
      <c r="P601" s="7"/>
      <c r="Q601" s="10" t="s">
        <v>49</v>
      </c>
    </row>
    <row r="602" spans="2:17" x14ac:dyDescent="0.3">
      <c r="B602" s="8" t="str">
        <f t="shared" si="97"/>
        <v/>
      </c>
      <c r="C602" s="8" t="str">
        <f t="shared" si="97"/>
        <v/>
      </c>
      <c r="D602" s="8" t="str">
        <f t="shared" si="97"/>
        <v/>
      </c>
      <c r="E602" s="8" t="str">
        <f t="shared" si="97"/>
        <v/>
      </c>
      <c r="F602" s="8">
        <f t="shared" si="97"/>
        <v>342576.74</v>
      </c>
      <c r="G602" s="8">
        <f t="shared" si="97"/>
        <v>564648.71</v>
      </c>
      <c r="H602" s="8">
        <f t="shared" si="97"/>
        <v>1341687.81</v>
      </c>
      <c r="I602" s="8">
        <f t="shared" si="97"/>
        <v>1069548.92</v>
      </c>
      <c r="J602" s="8">
        <f t="shared" si="97"/>
        <v>784728.68</v>
      </c>
      <c r="K602" s="8">
        <f t="shared" si="97"/>
        <v>957275.27</v>
      </c>
      <c r="L602" s="8">
        <f t="shared" si="97"/>
        <v>1272282.17</v>
      </c>
      <c r="M602" s="8">
        <f t="shared" si="97"/>
        <v>1775216.69</v>
      </c>
      <c r="N602" s="9">
        <f t="shared" si="97"/>
        <v>997294.7</v>
      </c>
      <c r="O602" s="9" t="str">
        <f t="shared" si="97"/>
        <v/>
      </c>
      <c r="P602" s="7"/>
      <c r="Q602" s="10" t="s">
        <v>50</v>
      </c>
    </row>
    <row r="603" spans="2:17" x14ac:dyDescent="0.3">
      <c r="B603" s="139" t="e">
        <f t="shared" ref="B603:M603" si="98">B602/B$588</f>
        <v>#VALUE!</v>
      </c>
      <c r="C603" s="139" t="e">
        <f t="shared" si="98"/>
        <v>#VALUE!</v>
      </c>
      <c r="D603" s="139" t="e">
        <f t="shared" si="98"/>
        <v>#VALUE!</v>
      </c>
      <c r="E603" s="139" t="e">
        <f t="shared" si="98"/>
        <v>#VALUE!</v>
      </c>
      <c r="F603" s="139">
        <f t="shared" si="98"/>
        <v>4.9211483976379755</v>
      </c>
      <c r="G603" s="139">
        <f t="shared" si="98"/>
        <v>0.62186935997673787</v>
      </c>
      <c r="H603" s="139">
        <f t="shared" si="98"/>
        <v>1.1710371455362425</v>
      </c>
      <c r="I603" s="139">
        <f t="shared" si="98"/>
        <v>1.2769591199908314</v>
      </c>
      <c r="J603" s="139">
        <f t="shared" si="98"/>
        <v>0.83436031994969917</v>
      </c>
      <c r="K603" s="139">
        <f t="shared" si="98"/>
        <v>1.1583652960909854</v>
      </c>
      <c r="L603" s="139">
        <f t="shared" si="98"/>
        <v>1.5034782795098762</v>
      </c>
      <c r="M603" s="139">
        <f t="shared" si="98"/>
        <v>1.6120116055753426</v>
      </c>
      <c r="N603" s="139">
        <f>IFERROR(N602/N$588,IFERROR(N601/N$588,IFERROR(N600/N$588,N599/N$588)))</f>
        <v>0.70037762022541206</v>
      </c>
      <c r="O603" s="139">
        <f>IFERROR(O602/O$588,IFERROR(O601/O$588,IFERROR(O600/O$588,O599/O$588)))</f>
        <v>0.25490816467057914</v>
      </c>
      <c r="P603" s="7" t="e">
        <f>RATE(M$348-C$348,,-C603,M603)</f>
        <v>#VALUE!</v>
      </c>
      <c r="Q603" s="12" t="s">
        <v>69</v>
      </c>
    </row>
    <row r="604" spans="2:17" x14ac:dyDescent="0.3">
      <c r="B604" s="207" t="s">
        <v>70</v>
      </c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149"/>
    </row>
    <row r="605" spans="2:17" x14ac:dyDescent="0.3">
      <c r="B605" s="8" t="str">
        <f>IFERROR(B599+B611,"")</f>
        <v/>
      </c>
      <c r="C605" s="8" t="str">
        <f t="shared" ref="C605:O608" si="99">IFERROR(C599+C611,"")</f>
        <v/>
      </c>
      <c r="D605" s="8" t="str">
        <f t="shared" si="99"/>
        <v/>
      </c>
      <c r="E605" s="8" t="str">
        <f t="shared" si="99"/>
        <v/>
      </c>
      <c r="F605" s="8" t="str">
        <f t="shared" si="99"/>
        <v/>
      </c>
      <c r="G605" s="8">
        <f t="shared" si="99"/>
        <v>-67068</v>
      </c>
      <c r="H605" s="8">
        <f t="shared" si="99"/>
        <v>117458</v>
      </c>
      <c r="I605" s="8">
        <f t="shared" si="99"/>
        <v>119227</v>
      </c>
      <c r="J605" s="8">
        <f t="shared" si="99"/>
        <v>250339</v>
      </c>
      <c r="K605" s="8">
        <f t="shared" si="99"/>
        <v>179706</v>
      </c>
      <c r="L605" s="8">
        <f t="shared" si="99"/>
        <v>18305</v>
      </c>
      <c r="M605" s="8">
        <f t="shared" si="99"/>
        <v>305987</v>
      </c>
      <c r="N605" s="9">
        <f t="shared" si="99"/>
        <v>-149598.52999999997</v>
      </c>
      <c r="O605" s="9">
        <f t="shared" si="99"/>
        <v>23154.929999999993</v>
      </c>
      <c r="P605" s="7"/>
      <c r="Q605" s="10" t="s">
        <v>47</v>
      </c>
    </row>
    <row r="606" spans="2:17" x14ac:dyDescent="0.3">
      <c r="B606" s="8" t="str">
        <f t="shared" ref="B606:N608" si="100">IFERROR(B600+B612,"")</f>
        <v/>
      </c>
      <c r="C606" s="8" t="str">
        <f t="shared" si="100"/>
        <v/>
      </c>
      <c r="D606" s="8" t="str">
        <f t="shared" si="100"/>
        <v/>
      </c>
      <c r="E606" s="8" t="str">
        <f t="shared" si="100"/>
        <v/>
      </c>
      <c r="F606" s="8" t="str">
        <f t="shared" si="100"/>
        <v/>
      </c>
      <c r="G606" s="8">
        <f t="shared" si="100"/>
        <v>-184938</v>
      </c>
      <c r="H606" s="8">
        <f t="shared" si="100"/>
        <v>300061</v>
      </c>
      <c r="I606" s="8">
        <f t="shared" si="100"/>
        <v>386649</v>
      </c>
      <c r="J606" s="8">
        <f t="shared" si="100"/>
        <v>357749</v>
      </c>
      <c r="K606" s="8">
        <f t="shared" si="100"/>
        <v>389792</v>
      </c>
      <c r="L606" s="8">
        <f t="shared" si="100"/>
        <v>264929</v>
      </c>
      <c r="M606" s="8">
        <f t="shared" si="100"/>
        <v>409500</v>
      </c>
      <c r="N606" s="9">
        <f t="shared" si="100"/>
        <v>10524</v>
      </c>
      <c r="O606" s="9">
        <f t="shared" si="99"/>
        <v>-89648</v>
      </c>
      <c r="P606" s="7"/>
      <c r="Q606" s="10" t="s">
        <v>48</v>
      </c>
    </row>
    <row r="607" spans="2:17" x14ac:dyDescent="0.3">
      <c r="B607" s="8" t="str">
        <f t="shared" si="100"/>
        <v/>
      </c>
      <c r="C607" s="8" t="str">
        <f t="shared" si="100"/>
        <v/>
      </c>
      <c r="D607" s="8" t="str">
        <f t="shared" si="100"/>
        <v/>
      </c>
      <c r="E607" s="8" t="str">
        <f t="shared" si="100"/>
        <v/>
      </c>
      <c r="F607" s="8" t="str">
        <f t="shared" si="100"/>
        <v/>
      </c>
      <c r="G607" s="8">
        <f t="shared" si="100"/>
        <v>-27308.460000000021</v>
      </c>
      <c r="H607" s="8">
        <f t="shared" si="100"/>
        <v>561040</v>
      </c>
      <c r="I607" s="8">
        <f t="shared" si="100"/>
        <v>290325</v>
      </c>
      <c r="J607" s="8">
        <f t="shared" si="100"/>
        <v>569706</v>
      </c>
      <c r="K607" s="8">
        <f t="shared" si="100"/>
        <v>517752</v>
      </c>
      <c r="L607" s="8">
        <f t="shared" si="100"/>
        <v>448423</v>
      </c>
      <c r="M607" s="8">
        <f t="shared" si="100"/>
        <v>703302</v>
      </c>
      <c r="N607" s="9">
        <f t="shared" si="100"/>
        <v>171230.75999999995</v>
      </c>
      <c r="O607" s="9">
        <f t="shared" si="99"/>
        <v>-149266.55000000002</v>
      </c>
      <c r="P607" s="7"/>
      <c r="Q607" s="10" t="s">
        <v>49</v>
      </c>
    </row>
    <row r="608" spans="2:17" x14ac:dyDescent="0.3">
      <c r="B608" s="8" t="str">
        <f t="shared" si="100"/>
        <v/>
      </c>
      <c r="C608" s="19" t="str">
        <f t="shared" si="100"/>
        <v/>
      </c>
      <c r="D608" s="19" t="str">
        <f t="shared" si="100"/>
        <v/>
      </c>
      <c r="E608" s="19" t="str">
        <f t="shared" si="100"/>
        <v/>
      </c>
      <c r="F608" s="19">
        <f t="shared" si="100"/>
        <v>279778.38</v>
      </c>
      <c r="G608" s="19">
        <f t="shared" si="100"/>
        <v>255471.8</v>
      </c>
      <c r="H608" s="19">
        <f t="shared" si="100"/>
        <v>781706.46000000008</v>
      </c>
      <c r="I608" s="19">
        <f t="shared" si="100"/>
        <v>548470.02999999991</v>
      </c>
      <c r="J608" s="19">
        <f t="shared" si="100"/>
        <v>626870.47000000009</v>
      </c>
      <c r="K608" s="19">
        <f t="shared" si="100"/>
        <v>646243.24</v>
      </c>
      <c r="L608" s="19">
        <f t="shared" si="100"/>
        <v>817868.8899999999</v>
      </c>
      <c r="M608" s="19">
        <f t="shared" si="100"/>
        <v>1136433.95</v>
      </c>
      <c r="N608" s="19">
        <f t="shared" si="100"/>
        <v>541579.54999999993</v>
      </c>
      <c r="O608" s="19" t="str">
        <f t="shared" si="99"/>
        <v/>
      </c>
      <c r="P608" s="7" t="e">
        <f>RATE(M$348-C$348,,-C608,M608)</f>
        <v>#VALUE!</v>
      </c>
      <c r="Q608" s="10" t="s">
        <v>50</v>
      </c>
    </row>
    <row r="609" spans="2:17" x14ac:dyDescent="0.3">
      <c r="B609" s="209" t="s">
        <v>45</v>
      </c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153"/>
      <c r="P609" s="7"/>
      <c r="Q609" s="10"/>
    </row>
    <row r="610" spans="2:17" x14ac:dyDescent="0.3">
      <c r="B610" s="201" t="s">
        <v>1117</v>
      </c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147"/>
    </row>
    <row r="611" spans="2:17" x14ac:dyDescent="0.3">
      <c r="B611" s="8" t="str">
        <f t="shared" ref="B611:O614" si="101">IFERROR(VLOOKUP($B$610,$221:$343,MATCH($Q611&amp;"/"&amp;B$348,$219:$219,0),FALSE),"")</f>
        <v/>
      </c>
      <c r="C611" s="8" t="str">
        <f t="shared" si="101"/>
        <v/>
      </c>
      <c r="D611" s="8" t="str">
        <f t="shared" si="101"/>
        <v/>
      </c>
      <c r="E611" s="8" t="str">
        <f t="shared" si="101"/>
        <v/>
      </c>
      <c r="F611" s="8" t="str">
        <f t="shared" si="101"/>
        <v/>
      </c>
      <c r="G611" s="8">
        <f t="shared" si="101"/>
        <v>-12363</v>
      </c>
      <c r="H611" s="8">
        <f t="shared" si="101"/>
        <v>-93130</v>
      </c>
      <c r="I611" s="8">
        <f t="shared" si="101"/>
        <v>-17488</v>
      </c>
      <c r="J611" s="8">
        <f t="shared" si="101"/>
        <v>-14499</v>
      </c>
      <c r="K611" s="8">
        <f t="shared" si="101"/>
        <v>-25874</v>
      </c>
      <c r="L611" s="8">
        <f t="shared" si="101"/>
        <v>-189640</v>
      </c>
      <c r="M611" s="8">
        <f t="shared" si="101"/>
        <v>-41458</v>
      </c>
      <c r="N611" s="9">
        <f t="shared" si="101"/>
        <v>-227064.8</v>
      </c>
      <c r="O611" s="9">
        <f t="shared" si="101"/>
        <v>-150173.39000000001</v>
      </c>
      <c r="P611" s="7"/>
      <c r="Q611" s="10" t="s">
        <v>47</v>
      </c>
    </row>
    <row r="612" spans="2:17" x14ac:dyDescent="0.3">
      <c r="B612" s="8" t="str">
        <f t="shared" si="101"/>
        <v/>
      </c>
      <c r="C612" s="8" t="str">
        <f t="shared" si="101"/>
        <v/>
      </c>
      <c r="D612" s="8" t="str">
        <f t="shared" si="101"/>
        <v/>
      </c>
      <c r="E612" s="8" t="str">
        <f t="shared" si="101"/>
        <v/>
      </c>
      <c r="F612" s="8" t="str">
        <f t="shared" si="101"/>
        <v/>
      </c>
      <c r="G612" s="8">
        <f t="shared" si="101"/>
        <v>-82430</v>
      </c>
      <c r="H612" s="8">
        <f t="shared" si="101"/>
        <v>-275261</v>
      </c>
      <c r="I612" s="8">
        <f t="shared" si="101"/>
        <v>-47166</v>
      </c>
      <c r="J612" s="8">
        <f t="shared" si="101"/>
        <v>-94696</v>
      </c>
      <c r="K612" s="8">
        <f t="shared" si="101"/>
        <v>-54609</v>
      </c>
      <c r="L612" s="8">
        <f t="shared" si="101"/>
        <v>-265016</v>
      </c>
      <c r="M612" s="8">
        <f t="shared" si="101"/>
        <v>-137572</v>
      </c>
      <c r="N612" s="9">
        <f t="shared" si="101"/>
        <v>-247862</v>
      </c>
      <c r="O612" s="9">
        <f t="shared" si="101"/>
        <v>-236696</v>
      </c>
      <c r="P612" s="7"/>
      <c r="Q612" s="10" t="s">
        <v>48</v>
      </c>
    </row>
    <row r="613" spans="2:17" x14ac:dyDescent="0.3">
      <c r="B613" s="8" t="str">
        <f t="shared" si="101"/>
        <v/>
      </c>
      <c r="C613" s="8" t="str">
        <f t="shared" si="101"/>
        <v/>
      </c>
      <c r="D613" s="8" t="str">
        <f t="shared" si="101"/>
        <v/>
      </c>
      <c r="E613" s="8" t="str">
        <f t="shared" si="101"/>
        <v/>
      </c>
      <c r="F613" s="8" t="str">
        <f t="shared" si="101"/>
        <v/>
      </c>
      <c r="G613" s="8">
        <f t="shared" si="101"/>
        <v>-195280.45</v>
      </c>
      <c r="H613" s="8">
        <f t="shared" si="101"/>
        <v>-449348</v>
      </c>
      <c r="I613" s="8">
        <f t="shared" si="101"/>
        <v>-387339</v>
      </c>
      <c r="J613" s="8">
        <f t="shared" si="101"/>
        <v>-141573</v>
      </c>
      <c r="K613" s="8">
        <f t="shared" si="101"/>
        <v>-124854</v>
      </c>
      <c r="L613" s="8">
        <f t="shared" si="101"/>
        <v>-344111</v>
      </c>
      <c r="M613" s="8">
        <f t="shared" si="101"/>
        <v>-249533</v>
      </c>
      <c r="N613" s="9">
        <f t="shared" si="101"/>
        <v>-430293.33</v>
      </c>
      <c r="O613" s="9">
        <f t="shared" si="101"/>
        <v>-360275.96</v>
      </c>
      <c r="P613" s="7"/>
      <c r="Q613" s="10" t="s">
        <v>49</v>
      </c>
    </row>
    <row r="614" spans="2:17" x14ac:dyDescent="0.3">
      <c r="B614" s="8" t="str">
        <f t="shared" si="101"/>
        <v/>
      </c>
      <c r="C614" s="8" t="str">
        <f t="shared" si="101"/>
        <v/>
      </c>
      <c r="D614" s="8" t="str">
        <f t="shared" si="101"/>
        <v/>
      </c>
      <c r="E614" s="8" t="str">
        <f t="shared" si="101"/>
        <v/>
      </c>
      <c r="F614" s="8">
        <f t="shared" si="101"/>
        <v>-62798.36</v>
      </c>
      <c r="G614" s="8">
        <f t="shared" si="101"/>
        <v>-309176.90999999997</v>
      </c>
      <c r="H614" s="8">
        <f t="shared" si="101"/>
        <v>-559981.35</v>
      </c>
      <c r="I614" s="8">
        <f t="shared" si="101"/>
        <v>-521078.89</v>
      </c>
      <c r="J614" s="8">
        <f t="shared" si="101"/>
        <v>-157858.21</v>
      </c>
      <c r="K614" s="8">
        <f t="shared" si="101"/>
        <v>-311032.03000000003</v>
      </c>
      <c r="L614" s="8">
        <f t="shared" si="101"/>
        <v>-454413.28</v>
      </c>
      <c r="M614" s="8">
        <f t="shared" si="101"/>
        <v>-638782.74</v>
      </c>
      <c r="N614" s="9">
        <f t="shared" si="101"/>
        <v>-455715.15</v>
      </c>
      <c r="O614" s="9" t="str">
        <f t="shared" si="101"/>
        <v/>
      </c>
      <c r="P614" s="7"/>
      <c r="Q614" s="10" t="s">
        <v>50</v>
      </c>
    </row>
    <row r="615" spans="2:17" x14ac:dyDescent="0.3">
      <c r="B615" s="219" t="s">
        <v>1119</v>
      </c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151"/>
    </row>
    <row r="616" spans="2:17" x14ac:dyDescent="0.3">
      <c r="B616" s="8" t="str">
        <f t="shared" ref="B616:O619" si="102">IFERROR(VLOOKUP($B$615,$221:$343,MATCH($Q616&amp;"/"&amp;B$348,$219:$219,0),FALSE),"")</f>
        <v/>
      </c>
      <c r="C616" s="8" t="str">
        <f t="shared" si="102"/>
        <v/>
      </c>
      <c r="D616" s="8" t="str">
        <f t="shared" si="102"/>
        <v/>
      </c>
      <c r="E616" s="8" t="str">
        <f t="shared" si="102"/>
        <v/>
      </c>
      <c r="F616" s="8" t="str">
        <f t="shared" si="102"/>
        <v/>
      </c>
      <c r="G616" s="8">
        <f t="shared" si="102"/>
        <v>-12079</v>
      </c>
      <c r="H616" s="8">
        <f t="shared" si="102"/>
        <v>-293090</v>
      </c>
      <c r="I616" s="8">
        <f t="shared" si="102"/>
        <v>-688923</v>
      </c>
      <c r="J616" s="8">
        <f t="shared" si="102"/>
        <v>-184448</v>
      </c>
      <c r="K616" s="8">
        <f t="shared" si="102"/>
        <v>-297293</v>
      </c>
      <c r="L616" s="8">
        <f t="shared" si="102"/>
        <v>-299285</v>
      </c>
      <c r="M616" s="8">
        <f t="shared" si="102"/>
        <v>-249612</v>
      </c>
      <c r="N616" s="9">
        <f t="shared" si="102"/>
        <v>-416236.03</v>
      </c>
      <c r="O616" s="9">
        <f t="shared" si="102"/>
        <v>-412075.5</v>
      </c>
      <c r="P616" s="7"/>
      <c r="Q616" s="10" t="s">
        <v>47</v>
      </c>
    </row>
    <row r="617" spans="2:17" x14ac:dyDescent="0.3">
      <c r="B617" s="8" t="str">
        <f t="shared" si="102"/>
        <v/>
      </c>
      <c r="C617" s="8" t="str">
        <f t="shared" si="102"/>
        <v/>
      </c>
      <c r="D617" s="8" t="str">
        <f t="shared" si="102"/>
        <v/>
      </c>
      <c r="E617" s="8" t="str">
        <f t="shared" si="102"/>
        <v/>
      </c>
      <c r="F617" s="8" t="str">
        <f t="shared" si="102"/>
        <v/>
      </c>
      <c r="G617" s="8">
        <f t="shared" si="102"/>
        <v>-81697</v>
      </c>
      <c r="H617" s="8">
        <f t="shared" si="102"/>
        <v>-756515</v>
      </c>
      <c r="I617" s="8">
        <f t="shared" si="102"/>
        <v>-499413</v>
      </c>
      <c r="J617" s="8">
        <f t="shared" si="102"/>
        <v>-72942</v>
      </c>
      <c r="K617" s="8">
        <f t="shared" si="102"/>
        <v>-301694</v>
      </c>
      <c r="L617" s="8">
        <f t="shared" si="102"/>
        <v>-469294</v>
      </c>
      <c r="M617" s="8">
        <f t="shared" si="102"/>
        <v>-7329117</v>
      </c>
      <c r="N617" s="9">
        <f t="shared" si="102"/>
        <v>-70290</v>
      </c>
      <c r="O617" s="9">
        <f t="shared" si="102"/>
        <v>-292975</v>
      </c>
      <c r="P617" s="7"/>
      <c r="Q617" s="10" t="s">
        <v>48</v>
      </c>
    </row>
    <row r="618" spans="2:17" x14ac:dyDescent="0.3">
      <c r="B618" s="8" t="str">
        <f t="shared" si="102"/>
        <v/>
      </c>
      <c r="C618" s="8" t="str">
        <f t="shared" si="102"/>
        <v/>
      </c>
      <c r="D618" s="8" t="str">
        <f t="shared" si="102"/>
        <v/>
      </c>
      <c r="E618" s="8" t="str">
        <f t="shared" si="102"/>
        <v/>
      </c>
      <c r="F618" s="8" t="str">
        <f t="shared" si="102"/>
        <v/>
      </c>
      <c r="G618" s="8">
        <f t="shared" si="102"/>
        <v>-194544.38</v>
      </c>
      <c r="H618" s="8">
        <f t="shared" si="102"/>
        <v>-924458</v>
      </c>
      <c r="I618" s="8">
        <f t="shared" si="102"/>
        <v>-777905</v>
      </c>
      <c r="J618" s="8">
        <f t="shared" si="102"/>
        <v>-94216</v>
      </c>
      <c r="K618" s="8">
        <f t="shared" si="102"/>
        <v>-919038</v>
      </c>
      <c r="L618" s="8">
        <f t="shared" si="102"/>
        <v>-862757</v>
      </c>
      <c r="M618" s="8">
        <f t="shared" si="102"/>
        <v>-7410215</v>
      </c>
      <c r="N618" s="9">
        <f t="shared" si="102"/>
        <v>59915.83</v>
      </c>
      <c r="O618" s="9">
        <f t="shared" si="102"/>
        <v>74368.25</v>
      </c>
      <c r="P618" s="7"/>
      <c r="Q618" s="10" t="s">
        <v>49</v>
      </c>
    </row>
    <row r="619" spans="2:17" x14ac:dyDescent="0.3">
      <c r="B619" s="8" t="str">
        <f t="shared" si="102"/>
        <v/>
      </c>
      <c r="C619" s="8" t="str">
        <f t="shared" si="102"/>
        <v/>
      </c>
      <c r="D619" s="8" t="str">
        <f t="shared" si="102"/>
        <v/>
      </c>
      <c r="E619" s="8" t="str">
        <f t="shared" si="102"/>
        <v/>
      </c>
      <c r="F619" s="8">
        <f t="shared" si="102"/>
        <v>-59325.68</v>
      </c>
      <c r="G619" s="8">
        <f t="shared" si="102"/>
        <v>-308177.34000000003</v>
      </c>
      <c r="H619" s="8">
        <f t="shared" si="102"/>
        <v>-1078442.5900000001</v>
      </c>
      <c r="I619" s="8">
        <f t="shared" si="102"/>
        <v>-954024.17</v>
      </c>
      <c r="J619" s="8">
        <f t="shared" si="102"/>
        <v>-55089.09</v>
      </c>
      <c r="K619" s="8">
        <f t="shared" si="102"/>
        <v>-3685262.12</v>
      </c>
      <c r="L619" s="8">
        <f t="shared" si="102"/>
        <v>-1657278.33</v>
      </c>
      <c r="M619" s="8">
        <f t="shared" si="102"/>
        <v>-10989937.880000001</v>
      </c>
      <c r="N619" s="9">
        <f t="shared" si="102"/>
        <v>-275238.55</v>
      </c>
      <c r="O619" s="9" t="str">
        <f t="shared" si="102"/>
        <v/>
      </c>
      <c r="P619" s="7"/>
      <c r="Q619" s="10" t="s">
        <v>50</v>
      </c>
    </row>
    <row r="620" spans="2:17" x14ac:dyDescent="0.3">
      <c r="B620" s="207" t="s">
        <v>1144</v>
      </c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149"/>
    </row>
    <row r="621" spans="2:17" x14ac:dyDescent="0.3">
      <c r="B621" s="8" t="str">
        <f t="shared" ref="B621:O624" si="103">IFERROR(VLOOKUP($B$620,$221:$343,MATCH($Q621&amp;"/"&amp;B$348,$219:$219,0),FALSE),"")</f>
        <v/>
      </c>
      <c r="C621" s="8" t="str">
        <f t="shared" si="103"/>
        <v/>
      </c>
      <c r="D621" s="8" t="str">
        <f t="shared" si="103"/>
        <v/>
      </c>
      <c r="E621" s="8" t="str">
        <f t="shared" si="103"/>
        <v/>
      </c>
      <c r="F621" s="8" t="str">
        <f t="shared" si="103"/>
        <v/>
      </c>
      <c r="G621" s="8">
        <f t="shared" si="103"/>
        <v>94000</v>
      </c>
      <c r="H621" s="8">
        <f t="shared" si="103"/>
        <v>0</v>
      </c>
      <c r="I621" s="8">
        <f t="shared" si="103"/>
        <v>200000</v>
      </c>
      <c r="J621" s="8">
        <f t="shared" si="103"/>
        <v>1</v>
      </c>
      <c r="K621" s="8">
        <f t="shared" si="103"/>
        <v>198209</v>
      </c>
      <c r="L621" s="8">
        <f t="shared" si="103"/>
        <v>-81939</v>
      </c>
      <c r="M621" s="8">
        <f t="shared" si="103"/>
        <v>-127828</v>
      </c>
      <c r="N621" s="8">
        <f t="shared" si="103"/>
        <v>35846.82</v>
      </c>
      <c r="O621" s="8">
        <f t="shared" si="103"/>
        <v>439971.01</v>
      </c>
      <c r="P621" s="7"/>
      <c r="Q621" s="10" t="s">
        <v>47</v>
      </c>
    </row>
    <row r="622" spans="2:17" x14ac:dyDescent="0.3">
      <c r="B622" s="8" t="str">
        <f t="shared" si="103"/>
        <v/>
      </c>
      <c r="C622" s="8" t="str">
        <f t="shared" si="103"/>
        <v/>
      </c>
      <c r="D622" s="8" t="str">
        <f t="shared" si="103"/>
        <v/>
      </c>
      <c r="E622" s="8" t="str">
        <f t="shared" si="103"/>
        <v/>
      </c>
      <c r="F622" s="8" t="str">
        <f t="shared" si="103"/>
        <v/>
      </c>
      <c r="G622" s="8">
        <f t="shared" si="103"/>
        <v>94000</v>
      </c>
      <c r="H622" s="8">
        <f t="shared" si="103"/>
        <v>-420001</v>
      </c>
      <c r="I622" s="8">
        <f t="shared" si="103"/>
        <v>-225747</v>
      </c>
      <c r="J622" s="8">
        <f t="shared" si="103"/>
        <v>-171607</v>
      </c>
      <c r="K622" s="8">
        <f t="shared" si="103"/>
        <v>129656</v>
      </c>
      <c r="L622" s="8">
        <f t="shared" si="103"/>
        <v>-405004</v>
      </c>
      <c r="M622" s="8">
        <f t="shared" si="103"/>
        <v>8658799</v>
      </c>
      <c r="N622" s="8">
        <f t="shared" si="103"/>
        <v>-565952</v>
      </c>
      <c r="O622" s="8">
        <f t="shared" si="103"/>
        <v>202896</v>
      </c>
      <c r="P622" s="7"/>
      <c r="Q622" s="10" t="s">
        <v>48</v>
      </c>
    </row>
    <row r="623" spans="2:17" x14ac:dyDescent="0.3">
      <c r="B623" s="8" t="str">
        <f t="shared" si="103"/>
        <v/>
      </c>
      <c r="C623" s="8" t="str">
        <f t="shared" si="103"/>
        <v/>
      </c>
      <c r="D623" s="8" t="str">
        <f t="shared" si="103"/>
        <v/>
      </c>
      <c r="E623" s="8" t="str">
        <f t="shared" si="103"/>
        <v/>
      </c>
      <c r="F623" s="8" t="str">
        <f t="shared" si="103"/>
        <v/>
      </c>
      <c r="G623" s="8">
        <f t="shared" si="103"/>
        <v>616257.38</v>
      </c>
      <c r="H623" s="8">
        <f t="shared" si="103"/>
        <v>-1013936</v>
      </c>
      <c r="I623" s="8">
        <f t="shared" si="103"/>
        <v>-205747</v>
      </c>
      <c r="J623" s="8">
        <f t="shared" si="103"/>
        <v>-371607</v>
      </c>
      <c r="K623" s="8">
        <f t="shared" si="103"/>
        <v>674374</v>
      </c>
      <c r="L623" s="8">
        <f t="shared" si="103"/>
        <v>854195</v>
      </c>
      <c r="M623" s="8">
        <f t="shared" si="103"/>
        <v>8737936</v>
      </c>
      <c r="N623" s="8">
        <f t="shared" si="103"/>
        <v>-938708.07</v>
      </c>
      <c r="O623" s="8">
        <f t="shared" si="103"/>
        <v>-217226.92</v>
      </c>
      <c r="P623" s="7"/>
      <c r="Q623" s="10" t="s">
        <v>49</v>
      </c>
    </row>
    <row r="624" spans="2:17" x14ac:dyDescent="0.3">
      <c r="B624" s="8" t="str">
        <f t="shared" si="103"/>
        <v/>
      </c>
      <c r="C624" s="8" t="str">
        <f t="shared" si="103"/>
        <v/>
      </c>
      <c r="D624" s="8" t="str">
        <f t="shared" si="103"/>
        <v/>
      </c>
      <c r="E624" s="8" t="str">
        <f t="shared" si="103"/>
        <v/>
      </c>
      <c r="F624" s="8">
        <f t="shared" si="103"/>
        <v>-400411.25</v>
      </c>
      <c r="G624" s="8">
        <f t="shared" si="103"/>
        <v>616257.38</v>
      </c>
      <c r="H624" s="8">
        <f t="shared" si="103"/>
        <v>-1013935.59</v>
      </c>
      <c r="I624" s="8">
        <f t="shared" si="103"/>
        <v>-431952.6</v>
      </c>
      <c r="J624" s="8">
        <f t="shared" si="103"/>
        <v>-804822.61</v>
      </c>
      <c r="K624" s="8">
        <f t="shared" si="103"/>
        <v>2212760.7000000002</v>
      </c>
      <c r="L624" s="8">
        <f t="shared" si="103"/>
        <v>345138.52</v>
      </c>
      <c r="M624" s="8">
        <f t="shared" si="103"/>
        <v>9971212.7799999993</v>
      </c>
      <c r="N624" s="8">
        <f t="shared" si="103"/>
        <v>-1536036.76</v>
      </c>
      <c r="O624" s="8" t="str">
        <f t="shared" si="103"/>
        <v/>
      </c>
      <c r="P624" s="7"/>
      <c r="Q624" s="10" t="s">
        <v>50</v>
      </c>
    </row>
    <row r="625" spans="2:17" x14ac:dyDescent="0.3">
      <c r="B625" s="221" t="s">
        <v>1145</v>
      </c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192"/>
    </row>
    <row r="626" spans="2:17" x14ac:dyDescent="0.3">
      <c r="B626" s="8" t="str">
        <f t="shared" ref="B626:O629" si="104">IFERROR(VLOOKUP($B$625,$221:$343,MATCH($Q626&amp;"/"&amp;B$348,$219:$219,0),FALSE),"")</f>
        <v/>
      </c>
      <c r="C626" s="8" t="str">
        <f t="shared" si="104"/>
        <v/>
      </c>
      <c r="D626" s="8" t="str">
        <f t="shared" si="104"/>
        <v/>
      </c>
      <c r="E626" s="8" t="str">
        <f t="shared" si="104"/>
        <v/>
      </c>
      <c r="F626" s="8" t="str">
        <f t="shared" si="104"/>
        <v/>
      </c>
      <c r="G626" s="8">
        <f t="shared" si="104"/>
        <v>27216</v>
      </c>
      <c r="H626" s="8">
        <f t="shared" si="104"/>
        <v>-82502</v>
      </c>
      <c r="I626" s="8">
        <f t="shared" si="104"/>
        <v>-352208</v>
      </c>
      <c r="J626" s="8">
        <f t="shared" si="104"/>
        <v>80391</v>
      </c>
      <c r="K626" s="8">
        <f t="shared" si="104"/>
        <v>106496</v>
      </c>
      <c r="L626" s="8">
        <f t="shared" si="104"/>
        <v>-173279</v>
      </c>
      <c r="M626" s="8">
        <f t="shared" si="104"/>
        <v>-29995</v>
      </c>
      <c r="N626" s="9">
        <f t="shared" si="104"/>
        <v>-302922.93</v>
      </c>
      <c r="O626" s="9">
        <f t="shared" si="104"/>
        <v>201223.83</v>
      </c>
      <c r="P626" s="7"/>
      <c r="Q626" s="10" t="s">
        <v>47</v>
      </c>
    </row>
    <row r="627" spans="2:17" x14ac:dyDescent="0.3">
      <c r="B627" s="8" t="str">
        <f t="shared" si="104"/>
        <v/>
      </c>
      <c r="C627" s="8" t="str">
        <f t="shared" si="104"/>
        <v/>
      </c>
      <c r="D627" s="8" t="str">
        <f t="shared" si="104"/>
        <v/>
      </c>
      <c r="E627" s="8" t="str">
        <f t="shared" si="104"/>
        <v/>
      </c>
      <c r="F627" s="8" t="str">
        <f t="shared" si="104"/>
        <v/>
      </c>
      <c r="G627" s="8">
        <f t="shared" si="104"/>
        <v>-90205</v>
      </c>
      <c r="H627" s="8">
        <f t="shared" si="104"/>
        <v>-601194</v>
      </c>
      <c r="I627" s="8">
        <f t="shared" si="104"/>
        <v>-291345</v>
      </c>
      <c r="J627" s="8">
        <f t="shared" si="104"/>
        <v>207896</v>
      </c>
      <c r="K627" s="8">
        <f t="shared" si="104"/>
        <v>272363</v>
      </c>
      <c r="L627" s="8">
        <f t="shared" si="104"/>
        <v>-344353</v>
      </c>
      <c r="M627" s="8">
        <f t="shared" si="104"/>
        <v>1876754</v>
      </c>
      <c r="N627" s="9">
        <f t="shared" si="104"/>
        <v>-377856</v>
      </c>
      <c r="O627" s="9">
        <f t="shared" si="104"/>
        <v>56969</v>
      </c>
      <c r="P627" s="7"/>
      <c r="Q627" s="10" t="s">
        <v>48</v>
      </c>
    </row>
    <row r="628" spans="2:17" x14ac:dyDescent="0.3">
      <c r="B628" s="8" t="str">
        <f t="shared" si="104"/>
        <v/>
      </c>
      <c r="C628" s="8" t="str">
        <f t="shared" si="104"/>
        <v/>
      </c>
      <c r="D628" s="8" t="str">
        <f t="shared" si="104"/>
        <v/>
      </c>
      <c r="E628" s="8" t="str">
        <f t="shared" si="104"/>
        <v/>
      </c>
      <c r="F628" s="8" t="str">
        <f t="shared" si="104"/>
        <v/>
      </c>
      <c r="G628" s="8">
        <f t="shared" si="104"/>
        <v>589684.99</v>
      </c>
      <c r="H628" s="8">
        <f t="shared" si="104"/>
        <v>-928006</v>
      </c>
      <c r="I628" s="8">
        <f t="shared" si="104"/>
        <v>-305988</v>
      </c>
      <c r="J628" s="8">
        <f t="shared" si="104"/>
        <v>245456</v>
      </c>
      <c r="K628" s="8">
        <f t="shared" si="104"/>
        <v>397942</v>
      </c>
      <c r="L628" s="8">
        <f t="shared" si="104"/>
        <v>783972</v>
      </c>
      <c r="M628" s="8">
        <f t="shared" si="104"/>
        <v>2280556</v>
      </c>
      <c r="N628" s="9">
        <f t="shared" si="104"/>
        <v>-277268.14</v>
      </c>
      <c r="O628" s="9">
        <f t="shared" si="104"/>
        <v>68150.73</v>
      </c>
      <c r="P628" s="7"/>
      <c r="Q628" s="10" t="s">
        <v>49</v>
      </c>
    </row>
    <row r="629" spans="2:17" x14ac:dyDescent="0.3">
      <c r="B629" s="8" t="str">
        <f t="shared" si="104"/>
        <v/>
      </c>
      <c r="C629" s="8" t="str">
        <f t="shared" si="104"/>
        <v/>
      </c>
      <c r="D629" s="8" t="str">
        <f t="shared" si="104"/>
        <v/>
      </c>
      <c r="E629" s="8" t="str">
        <f t="shared" si="104"/>
        <v/>
      </c>
      <c r="F629" s="8">
        <f t="shared" si="104"/>
        <v>-117160.2</v>
      </c>
      <c r="G629" s="8">
        <f t="shared" si="104"/>
        <v>872728.75</v>
      </c>
      <c r="H629" s="8">
        <f t="shared" si="104"/>
        <v>-750690.38</v>
      </c>
      <c r="I629" s="8">
        <f t="shared" si="104"/>
        <v>-316427.84999999998</v>
      </c>
      <c r="J629" s="8">
        <f t="shared" si="104"/>
        <v>-75183.02</v>
      </c>
      <c r="K629" s="8">
        <f t="shared" si="104"/>
        <v>-515226.16</v>
      </c>
      <c r="L629" s="8">
        <f t="shared" si="104"/>
        <v>-39857.64</v>
      </c>
      <c r="M629" s="8">
        <f t="shared" si="104"/>
        <v>756491.58</v>
      </c>
      <c r="N629" s="9">
        <f t="shared" si="104"/>
        <v>-813980.61</v>
      </c>
      <c r="O629" s="9" t="str">
        <f t="shared" si="104"/>
        <v/>
      </c>
      <c r="P629" s="7"/>
      <c r="Q629" s="10" t="s">
        <v>50</v>
      </c>
    </row>
    <row r="630" spans="2:17" x14ac:dyDescent="0.3">
      <c r="B630" s="223" t="s">
        <v>71</v>
      </c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154"/>
      <c r="P630" s="29"/>
      <c r="Q630" s="100"/>
    </row>
    <row r="631" spans="2:17" x14ac:dyDescent="0.3">
      <c r="B631" s="211" t="s">
        <v>72</v>
      </c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155"/>
      <c r="P631" s="29"/>
      <c r="Q631" s="100"/>
    </row>
    <row r="632" spans="2:17" x14ac:dyDescent="0.3">
      <c r="B632" s="30" t="e">
        <f t="shared" ref="B632:N632" si="105">B588/B402</f>
        <v>#VALUE!</v>
      </c>
      <c r="C632" s="30" t="e">
        <f t="shared" si="105"/>
        <v>#VALUE!</v>
      </c>
      <c r="D632" s="30" t="e">
        <f t="shared" si="105"/>
        <v>#VALUE!</v>
      </c>
      <c r="E632" s="30" t="e">
        <f t="shared" si="105"/>
        <v>#VALUE!</v>
      </c>
      <c r="F632" s="30" t="e">
        <f t="shared" si="105"/>
        <v>#VALUE!</v>
      </c>
      <c r="G632" s="30" t="e">
        <f t="shared" si="105"/>
        <v>#VALUE!</v>
      </c>
      <c r="H632" s="30" t="e">
        <f t="shared" si="105"/>
        <v>#VALUE!</v>
      </c>
      <c r="I632" s="30" t="e">
        <f t="shared" si="105"/>
        <v>#VALUE!</v>
      </c>
      <c r="J632" s="30" t="e">
        <f t="shared" si="105"/>
        <v>#VALUE!</v>
      </c>
      <c r="K632" s="30" t="e">
        <f t="shared" si="105"/>
        <v>#VALUE!</v>
      </c>
      <c r="L632" s="30" t="e">
        <f t="shared" si="105"/>
        <v>#VALUE!</v>
      </c>
      <c r="M632" s="30" t="e">
        <f t="shared" si="105"/>
        <v>#VALUE!</v>
      </c>
      <c r="N632" s="30" t="e">
        <f t="shared" si="105"/>
        <v>#VALUE!</v>
      </c>
      <c r="O632" s="30" t="e">
        <f>O588/O402</f>
        <v>#VALUE!</v>
      </c>
      <c r="P632" s="7" t="e">
        <f>RATE(M$348-C$348,,-C632,M632)</f>
        <v>#VALUE!</v>
      </c>
      <c r="Q632" s="100" t="s">
        <v>73</v>
      </c>
    </row>
    <row r="633" spans="2:17" x14ac:dyDescent="0.3">
      <c r="B633" s="30" t="e">
        <f t="shared" ref="B633:O633" si="106">((B551*(1-B582))/(B457+B432))</f>
        <v>#DIV/0!</v>
      </c>
      <c r="C633" s="30" t="e">
        <f t="shared" si="106"/>
        <v>#DIV/0!</v>
      </c>
      <c r="D633" s="30" t="e">
        <f t="shared" si="106"/>
        <v>#DIV/0!</v>
      </c>
      <c r="E633" s="30" t="e">
        <f t="shared" si="106"/>
        <v>#DIV/0!</v>
      </c>
      <c r="F633" s="30" t="e">
        <f t="shared" si="106"/>
        <v>#VALUE!</v>
      </c>
      <c r="G633" s="30" t="e">
        <f t="shared" si="106"/>
        <v>#VALUE!</v>
      </c>
      <c r="H633" s="30" t="e">
        <f t="shared" si="106"/>
        <v>#VALUE!</v>
      </c>
      <c r="I633" s="30" t="e">
        <f t="shared" si="106"/>
        <v>#VALUE!</v>
      </c>
      <c r="J633" s="30" t="e">
        <f t="shared" si="106"/>
        <v>#VALUE!</v>
      </c>
      <c r="K633" s="30" t="e">
        <f t="shared" si="106"/>
        <v>#VALUE!</v>
      </c>
      <c r="L633" s="30" t="e">
        <f t="shared" si="106"/>
        <v>#VALUE!</v>
      </c>
      <c r="M633" s="30" t="e">
        <f t="shared" si="106"/>
        <v>#VALUE!</v>
      </c>
      <c r="N633" s="30" t="e">
        <f t="shared" si="106"/>
        <v>#VALUE!</v>
      </c>
      <c r="O633" s="30" t="e">
        <f t="shared" si="106"/>
        <v>#VALUE!</v>
      </c>
      <c r="P633" s="7" t="e">
        <f>RATE(M$348-C$348,,-C633,M633)</f>
        <v>#DIV/0!</v>
      </c>
      <c r="Q633" s="100" t="s">
        <v>74</v>
      </c>
    </row>
    <row r="634" spans="2:17" x14ac:dyDescent="0.3">
      <c r="B634" s="30" t="e">
        <f t="shared" ref="B634:O634" si="107">B588/B457</f>
        <v>#VALUE!</v>
      </c>
      <c r="C634" s="30" t="e">
        <f t="shared" si="107"/>
        <v>#VALUE!</v>
      </c>
      <c r="D634" s="30" t="e">
        <f t="shared" si="107"/>
        <v>#VALUE!</v>
      </c>
      <c r="E634" s="30" t="e">
        <f t="shared" si="107"/>
        <v>#VALUE!</v>
      </c>
      <c r="F634" s="30" t="e">
        <f t="shared" si="107"/>
        <v>#VALUE!</v>
      </c>
      <c r="G634" s="30" t="e">
        <f t="shared" si="107"/>
        <v>#VALUE!</v>
      </c>
      <c r="H634" s="30" t="e">
        <f t="shared" si="107"/>
        <v>#VALUE!</v>
      </c>
      <c r="I634" s="30" t="e">
        <f t="shared" si="107"/>
        <v>#VALUE!</v>
      </c>
      <c r="J634" s="30" t="e">
        <f t="shared" si="107"/>
        <v>#VALUE!</v>
      </c>
      <c r="K634" s="30" t="e">
        <f t="shared" si="107"/>
        <v>#VALUE!</v>
      </c>
      <c r="L634" s="30" t="e">
        <f t="shared" si="107"/>
        <v>#VALUE!</v>
      </c>
      <c r="M634" s="30" t="e">
        <f t="shared" si="107"/>
        <v>#VALUE!</v>
      </c>
      <c r="N634" s="30" t="e">
        <f t="shared" si="107"/>
        <v>#VALUE!</v>
      </c>
      <c r="O634" s="30" t="e">
        <f t="shared" si="107"/>
        <v>#VALUE!</v>
      </c>
      <c r="P634" s="7" t="e">
        <f>RATE(M$348-C$348,,-C634,M634)</f>
        <v>#VALUE!</v>
      </c>
      <c r="Q634" s="100" t="s">
        <v>75</v>
      </c>
    </row>
    <row r="635" spans="2:17" x14ac:dyDescent="0.3">
      <c r="B635" s="211" t="s">
        <v>1150</v>
      </c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155"/>
      <c r="P635" s="29"/>
      <c r="Q635" s="100"/>
    </row>
    <row r="636" spans="2:17" x14ac:dyDescent="0.3">
      <c r="B636" s="14" t="e">
        <f t="shared" ref="B636:O636" si="108">B432/B457</f>
        <v>#VALUE!</v>
      </c>
      <c r="C636" s="28" t="e">
        <f t="shared" si="108"/>
        <v>#VALUE!</v>
      </c>
      <c r="D636" s="28" t="e">
        <f t="shared" si="108"/>
        <v>#VALUE!</v>
      </c>
      <c r="E636" s="28" t="e">
        <f t="shared" si="108"/>
        <v>#VALUE!</v>
      </c>
      <c r="F636" s="28" t="e">
        <f t="shared" si="108"/>
        <v>#VALUE!</v>
      </c>
      <c r="G636" s="28" t="e">
        <f t="shared" si="108"/>
        <v>#VALUE!</v>
      </c>
      <c r="H636" s="28" t="e">
        <f t="shared" si="108"/>
        <v>#VALUE!</v>
      </c>
      <c r="I636" s="28" t="e">
        <f t="shared" si="108"/>
        <v>#VALUE!</v>
      </c>
      <c r="J636" s="28" t="e">
        <f t="shared" si="108"/>
        <v>#VALUE!</v>
      </c>
      <c r="K636" s="28" t="e">
        <f t="shared" si="108"/>
        <v>#VALUE!</v>
      </c>
      <c r="L636" s="28" t="e">
        <f t="shared" si="108"/>
        <v>#VALUE!</v>
      </c>
      <c r="M636" s="28" t="e">
        <f t="shared" si="108"/>
        <v>#VALUE!</v>
      </c>
      <c r="N636" s="28" t="e">
        <f t="shared" si="108"/>
        <v>#VALUE!</v>
      </c>
      <c r="O636" s="28" t="e">
        <f t="shared" si="108"/>
        <v>#VALUE!</v>
      </c>
      <c r="P636" s="7" t="e">
        <f>RATE(M$348-C$348,,-C636,M636)</f>
        <v>#VALUE!</v>
      </c>
      <c r="Q636" s="100" t="s">
        <v>76</v>
      </c>
    </row>
    <row r="637" spans="2:17" x14ac:dyDescent="0.3">
      <c r="B637" s="14" t="e">
        <f t="shared" ref="B637:O637" si="109">B432/B588</f>
        <v>#VALUE!</v>
      </c>
      <c r="C637" s="28" t="e">
        <f t="shared" si="109"/>
        <v>#VALUE!</v>
      </c>
      <c r="D637" s="28" t="e">
        <f t="shared" si="109"/>
        <v>#VALUE!</v>
      </c>
      <c r="E637" s="28" t="e">
        <f t="shared" si="109"/>
        <v>#VALUE!</v>
      </c>
      <c r="F637" s="28">
        <f t="shared" si="109"/>
        <v>0</v>
      </c>
      <c r="G637" s="28">
        <f t="shared" si="109"/>
        <v>0</v>
      </c>
      <c r="H637" s="28">
        <f t="shared" si="109"/>
        <v>0</v>
      </c>
      <c r="I637" s="28">
        <f t="shared" si="109"/>
        <v>0</v>
      </c>
      <c r="J637" s="28">
        <f t="shared" si="109"/>
        <v>0</v>
      </c>
      <c r="K637" s="28">
        <f t="shared" si="109"/>
        <v>0</v>
      </c>
      <c r="L637" s="28">
        <f t="shared" si="109"/>
        <v>0</v>
      </c>
      <c r="M637" s="28">
        <f t="shared" si="109"/>
        <v>0</v>
      </c>
      <c r="N637" s="28">
        <f t="shared" si="109"/>
        <v>0</v>
      </c>
      <c r="O637" s="28">
        <f t="shared" si="109"/>
        <v>0</v>
      </c>
      <c r="P637" s="7" t="e">
        <f>RATE(M$348-C$348,,-C637,M637)</f>
        <v>#VALUE!</v>
      </c>
      <c r="Q637" s="100" t="s">
        <v>77</v>
      </c>
    </row>
    <row r="638" spans="2:17" x14ac:dyDescent="0.3">
      <c r="B638" s="211" t="s">
        <v>78</v>
      </c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155"/>
      <c r="P638" s="29"/>
      <c r="Q638" s="100"/>
    </row>
    <row r="639" spans="2:17" x14ac:dyDescent="0.3">
      <c r="B639" s="8"/>
      <c r="C639" s="8"/>
      <c r="D639" s="101"/>
      <c r="E639" s="8"/>
      <c r="F639" s="101">
        <v>300000</v>
      </c>
      <c r="G639" s="8">
        <v>3299989.23</v>
      </c>
      <c r="H639" s="101">
        <v>3432002.875</v>
      </c>
      <c r="I639" s="8">
        <v>6864321.8119999999</v>
      </c>
      <c r="J639" s="101">
        <v>6864332.9019999998</v>
      </c>
      <c r="K639" s="8">
        <v>7204332.9019999998</v>
      </c>
      <c r="L639" s="101">
        <v>8556680.0979999993</v>
      </c>
      <c r="M639" s="8">
        <v>8611165.7070000004</v>
      </c>
      <c r="N639" s="9">
        <v>8611165.7080000006</v>
      </c>
      <c r="O639" s="9">
        <v>8611165.7080000006</v>
      </c>
      <c r="P639" s="31"/>
      <c r="Q639" s="102" t="s">
        <v>79</v>
      </c>
    </row>
    <row r="640" spans="2:17" x14ac:dyDescent="0.3">
      <c r="B640" s="14" t="e">
        <f t="shared" ref="B640:O640" si="110">B457/B639</f>
        <v>#VALUE!</v>
      </c>
      <c r="C640" s="14" t="e">
        <f t="shared" si="110"/>
        <v>#VALUE!</v>
      </c>
      <c r="D640" s="14" t="e">
        <f t="shared" si="110"/>
        <v>#VALUE!</v>
      </c>
      <c r="E640" s="14" t="e">
        <f t="shared" si="110"/>
        <v>#VALUE!</v>
      </c>
      <c r="F640" s="14" t="e">
        <f t="shared" si="110"/>
        <v>#VALUE!</v>
      </c>
      <c r="G640" s="14" t="e">
        <f t="shared" si="110"/>
        <v>#VALUE!</v>
      </c>
      <c r="H640" s="14" t="e">
        <f t="shared" si="110"/>
        <v>#VALUE!</v>
      </c>
      <c r="I640" s="14" t="e">
        <f t="shared" si="110"/>
        <v>#VALUE!</v>
      </c>
      <c r="J640" s="14" t="e">
        <f t="shared" si="110"/>
        <v>#VALUE!</v>
      </c>
      <c r="K640" s="14" t="e">
        <f t="shared" si="110"/>
        <v>#VALUE!</v>
      </c>
      <c r="L640" s="14" t="e">
        <f t="shared" si="110"/>
        <v>#VALUE!</v>
      </c>
      <c r="M640" s="14" t="e">
        <f t="shared" si="110"/>
        <v>#VALUE!</v>
      </c>
      <c r="N640" s="14" t="e">
        <f t="shared" si="110"/>
        <v>#VALUE!</v>
      </c>
      <c r="O640" s="14" t="e">
        <f t="shared" si="110"/>
        <v>#VALUE!</v>
      </c>
      <c r="P640" s="7" t="e">
        <f>RATE(M$348-C$348,,-C640,M640)</f>
        <v>#VALUE!</v>
      </c>
      <c r="Q640" s="102" t="s">
        <v>80</v>
      </c>
    </row>
    <row r="641" spans="1:18" x14ac:dyDescent="0.3">
      <c r="B641" s="14" t="e">
        <f t="shared" ref="B641:O641" si="111">B588/B639</f>
        <v>#DIV/0!</v>
      </c>
      <c r="C641" s="14" t="e">
        <f t="shared" si="111"/>
        <v>#DIV/0!</v>
      </c>
      <c r="D641" s="14" t="e">
        <f t="shared" si="111"/>
        <v>#DIV/0!</v>
      </c>
      <c r="E641" s="14" t="e">
        <f t="shared" si="111"/>
        <v>#DIV/0!</v>
      </c>
      <c r="F641" s="14">
        <f t="shared" si="111"/>
        <v>0.2320439</v>
      </c>
      <c r="G641" s="14">
        <f t="shared" si="111"/>
        <v>0.27514818889272558</v>
      </c>
      <c r="H641" s="14">
        <f t="shared" si="111"/>
        <v>0.33383599365428857</v>
      </c>
      <c r="I641" s="14">
        <f t="shared" si="111"/>
        <v>0.12201859600110486</v>
      </c>
      <c r="J641" s="14">
        <f t="shared" si="111"/>
        <v>0.13701482043884708</v>
      </c>
      <c r="K641" s="14">
        <f t="shared" si="111"/>
        <v>0.11470900932001379</v>
      </c>
      <c r="L641" s="14">
        <f t="shared" si="111"/>
        <v>9.8896514805758978E-2</v>
      </c>
      <c r="M641" s="14">
        <f t="shared" si="111"/>
        <v>0.12788548699101235</v>
      </c>
      <c r="N641" s="14">
        <f t="shared" si="111"/>
        <v>0.16535955854119996</v>
      </c>
      <c r="O641" s="14">
        <f t="shared" si="111"/>
        <v>9.6129377609231806E-2</v>
      </c>
      <c r="P641" s="7" t="e">
        <f>RATE(M$348-C$348,,-C641,M641)</f>
        <v>#DIV/0!</v>
      </c>
      <c r="Q641" s="100" t="s">
        <v>81</v>
      </c>
    </row>
    <row r="642" spans="1:18" x14ac:dyDescent="0.3">
      <c r="B642" s="103"/>
      <c r="C642" s="103" t="e">
        <f t="shared" ref="C642:M642" si="112">+C641/B641-1</f>
        <v>#DIV/0!</v>
      </c>
      <c r="D642" s="104" t="e">
        <f t="shared" si="112"/>
        <v>#DIV/0!</v>
      </c>
      <c r="E642" s="103" t="e">
        <f t="shared" si="112"/>
        <v>#DIV/0!</v>
      </c>
      <c r="F642" s="104" t="e">
        <f t="shared" si="112"/>
        <v>#DIV/0!</v>
      </c>
      <c r="G642" s="103">
        <f t="shared" si="112"/>
        <v>0.18575919855133272</v>
      </c>
      <c r="H642" s="104">
        <f t="shared" si="112"/>
        <v>0.21329526099277407</v>
      </c>
      <c r="I642" s="103">
        <f t="shared" si="112"/>
        <v>-0.6344953859964424</v>
      </c>
      <c r="J642" s="104">
        <f t="shared" si="112"/>
        <v>0.12290113908216438</v>
      </c>
      <c r="K642" s="103">
        <f t="shared" si="112"/>
        <v>-0.16279852827153751</v>
      </c>
      <c r="L642" s="104">
        <f t="shared" si="112"/>
        <v>-0.13784875841915178</v>
      </c>
      <c r="M642" s="103">
        <f t="shared" si="112"/>
        <v>0.29312430516070398</v>
      </c>
      <c r="N642" s="105">
        <f>+N641/M641-1</f>
        <v>0.2930283367714841</v>
      </c>
      <c r="O642" s="105">
        <f>+O641/N641-1</f>
        <v>-0.41866452440195157</v>
      </c>
      <c r="P642" s="32"/>
      <c r="Q642" s="106" t="s">
        <v>82</v>
      </c>
    </row>
    <row r="643" spans="1:18" x14ac:dyDescent="0.3">
      <c r="B643" s="14">
        <v>0</v>
      </c>
      <c r="C643" s="14">
        <v>0</v>
      </c>
      <c r="D643" s="14">
        <v>0</v>
      </c>
      <c r="E643" s="14">
        <v>0</v>
      </c>
      <c r="F643" s="14">
        <v>5.2445978999999997E-2</v>
      </c>
      <c r="G643" s="14">
        <v>0.15730499999999997</v>
      </c>
      <c r="H643" s="14">
        <v>0.146111111111</v>
      </c>
      <c r="I643" s="14">
        <v>7.5000000000000011E-2</v>
      </c>
      <c r="J643" s="14">
        <v>9.5000000000000001E-2</v>
      </c>
      <c r="K643" s="14">
        <v>6.0999999999999999E-2</v>
      </c>
      <c r="L643" s="14">
        <v>9.4E-2</v>
      </c>
      <c r="M643" s="14">
        <v>9.9000000000000005E-2</v>
      </c>
      <c r="N643" s="14">
        <v>3.6000000000000004E-2</v>
      </c>
      <c r="O643" s="14">
        <v>4.1000000000000002E-2</v>
      </c>
      <c r="P643" s="7" t="e">
        <f>RATE(M$348-C$348,,-C643,M643)</f>
        <v>#NUM!</v>
      </c>
      <c r="Q643" s="102" t="s">
        <v>83</v>
      </c>
    </row>
    <row r="644" spans="1:18" x14ac:dyDescent="0.3">
      <c r="B644" s="103" t="e">
        <f t="shared" ref="B644:O644" si="113">+B643/B653</f>
        <v>#DIV/0!</v>
      </c>
      <c r="C644" s="103" t="e">
        <f t="shared" si="113"/>
        <v>#DIV/0!</v>
      </c>
      <c r="D644" s="104" t="e">
        <f t="shared" si="113"/>
        <v>#DIV/0!</v>
      </c>
      <c r="E644" s="103" t="e">
        <f t="shared" si="113"/>
        <v>#DIV/0!</v>
      </c>
      <c r="F644" s="104">
        <f t="shared" si="113"/>
        <v>1.8062534586565239E-2</v>
      </c>
      <c r="G644" s="103">
        <f t="shared" si="113"/>
        <v>2.8492953144371936E-2</v>
      </c>
      <c r="H644" s="104">
        <f t="shared" si="113"/>
        <v>2.5124279375742242E-2</v>
      </c>
      <c r="I644" s="103">
        <f t="shared" si="113"/>
        <v>1.4708100695109565E-2</v>
      </c>
      <c r="J644" s="104">
        <f t="shared" si="113"/>
        <v>1.7458890135176337E-2</v>
      </c>
      <c r="K644" s="103">
        <f t="shared" si="113"/>
        <v>1.0870563518401264E-2</v>
      </c>
      <c r="L644" s="104">
        <f t="shared" si="113"/>
        <v>1.2476179330763655E-2</v>
      </c>
      <c r="M644" s="103">
        <f t="shared" si="113"/>
        <v>1.0692299225886111E-2</v>
      </c>
      <c r="N644" s="105">
        <f t="shared" si="113"/>
        <v>5.0148673998352223E-3</v>
      </c>
      <c r="O644" s="105">
        <f t="shared" si="113"/>
        <v>6.7768595041322321E-3</v>
      </c>
      <c r="P644" s="7" t="e">
        <f>RATE(M$348-C$348,,-C644,M644)</f>
        <v>#DIV/0!</v>
      </c>
      <c r="Q644" s="106" t="s">
        <v>84</v>
      </c>
    </row>
    <row r="645" spans="1:18" x14ac:dyDescent="0.3">
      <c r="B645" s="107" t="e">
        <f t="shared" ref="B645:M645" si="114">+B643/B641</f>
        <v>#DIV/0!</v>
      </c>
      <c r="C645" s="107" t="e">
        <f t="shared" si="114"/>
        <v>#DIV/0!</v>
      </c>
      <c r="D645" s="108" t="e">
        <f t="shared" si="114"/>
        <v>#DIV/0!</v>
      </c>
      <c r="E645" s="107" t="e">
        <f t="shared" si="114"/>
        <v>#DIV/0!</v>
      </c>
      <c r="F645" s="108">
        <f t="shared" si="114"/>
        <v>0.22601748634633359</v>
      </c>
      <c r="G645" s="107">
        <f t="shared" si="114"/>
        <v>0.57171010513658094</v>
      </c>
      <c r="H645" s="108">
        <f t="shared" si="114"/>
        <v>0.43767333028297922</v>
      </c>
      <c r="I645" s="107">
        <f t="shared" si="114"/>
        <v>0.61466040798667199</v>
      </c>
      <c r="J645" s="108">
        <f t="shared" si="114"/>
        <v>0.69335565083925155</v>
      </c>
      <c r="K645" s="107">
        <f t="shared" si="114"/>
        <v>0.53178037506908404</v>
      </c>
      <c r="L645" s="108">
        <f t="shared" si="114"/>
        <v>0.95048849986901818</v>
      </c>
      <c r="M645" s="107">
        <f t="shared" si="114"/>
        <v>0.77413006220915137</v>
      </c>
      <c r="N645" s="109">
        <f>+N643/N641</f>
        <v>0.21770740269018357</v>
      </c>
      <c r="O645" s="109">
        <f>+O643/O641</f>
        <v>0.42650853484837875</v>
      </c>
      <c r="P645" s="29"/>
      <c r="Q645" s="110" t="s">
        <v>85</v>
      </c>
    </row>
    <row r="646" spans="1:18" x14ac:dyDescent="0.3">
      <c r="B646" s="17">
        <f t="shared" ref="B646:M646" si="115">+B653*B639</f>
        <v>0</v>
      </c>
      <c r="C646" s="17">
        <f t="shared" si="115"/>
        <v>0</v>
      </c>
      <c r="D646" s="17">
        <f t="shared" si="115"/>
        <v>0</v>
      </c>
      <c r="E646" s="17">
        <f t="shared" si="115"/>
        <v>0</v>
      </c>
      <c r="F646" s="17">
        <f t="shared" si="115"/>
        <v>871073.41578200553</v>
      </c>
      <c r="G646" s="17">
        <f t="shared" si="115"/>
        <v>18218708.436253686</v>
      </c>
      <c r="H646" s="17">
        <f t="shared" si="115"/>
        <v>19958930.797695052</v>
      </c>
      <c r="I646" s="17">
        <f t="shared" si="115"/>
        <v>35002761.170324244</v>
      </c>
      <c r="J646" s="17">
        <f t="shared" si="115"/>
        <v>37351264.636010244</v>
      </c>
      <c r="K646" s="17">
        <f t="shared" si="115"/>
        <v>40427003.280749157</v>
      </c>
      <c r="L646" s="17">
        <f t="shared" si="115"/>
        <v>64469090.086633742</v>
      </c>
      <c r="M646" s="17">
        <f t="shared" si="115"/>
        <v>79730784.462997451</v>
      </c>
      <c r="N646" s="17">
        <f>+N653*N639</f>
        <v>61816582.727229446</v>
      </c>
      <c r="O646" s="17">
        <f>+O653*O639</f>
        <v>52097552.533399999</v>
      </c>
      <c r="P646" s="7" t="e">
        <f>RATE(M$348-C$348,,-C646,M646)</f>
        <v>#NUM!</v>
      </c>
      <c r="Q646" s="100" t="s">
        <v>86</v>
      </c>
    </row>
    <row r="647" spans="1:18" x14ac:dyDescent="0.3">
      <c r="B647" s="33" t="e">
        <f t="shared" ref="B647:M647" si="116">+B653/B$640</f>
        <v>#VALUE!</v>
      </c>
      <c r="C647" s="33" t="e">
        <f t="shared" si="116"/>
        <v>#VALUE!</v>
      </c>
      <c r="D647" s="34" t="e">
        <f t="shared" si="116"/>
        <v>#VALUE!</v>
      </c>
      <c r="E647" s="33" t="e">
        <f t="shared" si="116"/>
        <v>#VALUE!</v>
      </c>
      <c r="F647" s="34" t="e">
        <f t="shared" si="116"/>
        <v>#VALUE!</v>
      </c>
      <c r="G647" s="33" t="e">
        <f t="shared" si="116"/>
        <v>#VALUE!</v>
      </c>
      <c r="H647" s="34" t="e">
        <f t="shared" si="116"/>
        <v>#VALUE!</v>
      </c>
      <c r="I647" s="33" t="e">
        <f t="shared" si="116"/>
        <v>#VALUE!</v>
      </c>
      <c r="J647" s="34" t="e">
        <f t="shared" si="116"/>
        <v>#VALUE!</v>
      </c>
      <c r="K647" s="33" t="e">
        <f t="shared" si="116"/>
        <v>#VALUE!</v>
      </c>
      <c r="L647" s="34" t="e">
        <f t="shared" si="116"/>
        <v>#VALUE!</v>
      </c>
      <c r="M647" s="33" t="e">
        <f t="shared" si="116"/>
        <v>#VALUE!</v>
      </c>
      <c r="N647" s="35" t="e">
        <f>+N653/N$640</f>
        <v>#VALUE!</v>
      </c>
      <c r="O647" s="35" t="e">
        <f>+O653/O$640</f>
        <v>#VALUE!</v>
      </c>
      <c r="P647" s="36" t="e">
        <f>(SUM(B647:N647)-MAX(B647:N647)-MIN(B647:N647))/(COUNTA(B647:N647)-2)</f>
        <v>#VALUE!</v>
      </c>
      <c r="Q647" s="37" t="s">
        <v>87</v>
      </c>
    </row>
    <row r="648" spans="1:18" x14ac:dyDescent="0.3">
      <c r="B648" s="33" t="e">
        <f t="shared" ref="B648:M648" si="117">+B653/B$641</f>
        <v>#DIV/0!</v>
      </c>
      <c r="C648" s="33" t="e">
        <f t="shared" si="117"/>
        <v>#DIV/0!</v>
      </c>
      <c r="D648" s="34" t="e">
        <f t="shared" si="117"/>
        <v>#DIV/0!</v>
      </c>
      <c r="E648" s="33" t="e">
        <f t="shared" si="117"/>
        <v>#DIV/0!</v>
      </c>
      <c r="F648" s="34">
        <f t="shared" si="117"/>
        <v>12.513054868525677</v>
      </c>
      <c r="G648" s="33">
        <f t="shared" si="117"/>
        <v>20.064964913947779</v>
      </c>
      <c r="H648" s="34">
        <f t="shared" si="117"/>
        <v>17.420333683502879</v>
      </c>
      <c r="I648" s="33">
        <f t="shared" si="117"/>
        <v>41.7906037447137</v>
      </c>
      <c r="J648" s="34">
        <f t="shared" si="117"/>
        <v>39.713615554649266</v>
      </c>
      <c r="K648" s="33">
        <f t="shared" si="117"/>
        <v>48.919301577044017</v>
      </c>
      <c r="L648" s="34">
        <f t="shared" si="117"/>
        <v>76.184260795715872</v>
      </c>
      <c r="M648" s="33">
        <f t="shared" si="117"/>
        <v>72.400710628727865</v>
      </c>
      <c r="N648" s="35">
        <f>+N653/N$641</f>
        <v>43.412394652216918</v>
      </c>
      <c r="O648" s="35">
        <f>+O653/O$641</f>
        <v>62.936015508114416</v>
      </c>
      <c r="P648" s="36" t="e">
        <f>(SUM(B648:N648)-MAX(B648:N648)-MIN(B648:N648))/(COUNTA(B648:N648)-2)</f>
        <v>#DIV/0!</v>
      </c>
      <c r="Q648" s="37" t="s">
        <v>88</v>
      </c>
    </row>
    <row r="649" spans="1:18" x14ac:dyDescent="0.3">
      <c r="B649" s="33" t="e">
        <f t="shared" ref="B649:O649" si="118">+(B646+B432-B354-B360)/B559</f>
        <v>#VALUE!</v>
      </c>
      <c r="C649" s="33" t="e">
        <f t="shared" si="118"/>
        <v>#VALUE!</v>
      </c>
      <c r="D649" s="34" t="e">
        <f t="shared" si="118"/>
        <v>#VALUE!</v>
      </c>
      <c r="E649" s="33" t="e">
        <f t="shared" si="118"/>
        <v>#VALUE!</v>
      </c>
      <c r="F649" s="34" t="e">
        <f t="shared" si="118"/>
        <v>#VALUE!</v>
      </c>
      <c r="G649" s="33" t="e">
        <f t="shared" si="118"/>
        <v>#VALUE!</v>
      </c>
      <c r="H649" s="34" t="e">
        <f t="shared" si="118"/>
        <v>#VALUE!</v>
      </c>
      <c r="I649" s="33" t="e">
        <f t="shared" si="118"/>
        <v>#VALUE!</v>
      </c>
      <c r="J649" s="34" t="e">
        <f t="shared" si="118"/>
        <v>#VALUE!</v>
      </c>
      <c r="K649" s="33" t="e">
        <f t="shared" si="118"/>
        <v>#VALUE!</v>
      </c>
      <c r="L649" s="34" t="e">
        <f t="shared" si="118"/>
        <v>#VALUE!</v>
      </c>
      <c r="M649" s="33" t="e">
        <f t="shared" si="118"/>
        <v>#VALUE!</v>
      </c>
      <c r="N649" s="35" t="e">
        <f t="shared" si="118"/>
        <v>#VALUE!</v>
      </c>
      <c r="O649" s="35" t="e">
        <f t="shared" si="118"/>
        <v>#VALUE!</v>
      </c>
      <c r="P649" s="36" t="e">
        <f>(SUM(B649:N649)-MAX(B649:N649)-MIN(B649:N649))/(COUNTA(B649:N649)-2)</f>
        <v>#VALUE!</v>
      </c>
      <c r="Q649" s="37" t="s">
        <v>89</v>
      </c>
    </row>
    <row r="650" spans="1:18" x14ac:dyDescent="0.3">
      <c r="B650" s="33" t="e">
        <f t="shared" ref="B650:O650" si="119">B646/B465</f>
        <v>#DIV/0!</v>
      </c>
      <c r="C650" s="33" t="e">
        <f t="shared" si="119"/>
        <v>#DIV/0!</v>
      </c>
      <c r="D650" s="34" t="e">
        <f t="shared" si="119"/>
        <v>#DIV/0!</v>
      </c>
      <c r="E650" s="33" t="e">
        <f t="shared" si="119"/>
        <v>#DIV/0!</v>
      </c>
      <c r="F650" s="34">
        <f t="shared" si="119"/>
        <v>1.7621144428266342</v>
      </c>
      <c r="G650" s="33">
        <f t="shared" si="119"/>
        <v>6.4199867482550781</v>
      </c>
      <c r="H650" s="34">
        <f t="shared" si="119"/>
        <v>6.3381026949376649</v>
      </c>
      <c r="I650" s="33">
        <f t="shared" si="119"/>
        <v>11.814509062172785</v>
      </c>
      <c r="J650" s="34">
        <f t="shared" si="119"/>
        <v>17.737939978567425</v>
      </c>
      <c r="K650" s="33">
        <f t="shared" si="119"/>
        <v>13.248551420359382</v>
      </c>
      <c r="L650" s="34">
        <f t="shared" si="119"/>
        <v>16.377748283857606</v>
      </c>
      <c r="M650" s="33">
        <f t="shared" si="119"/>
        <v>15.458709374921158</v>
      </c>
      <c r="N650" s="35">
        <f t="shared" si="119"/>
        <v>15.454626088859335</v>
      </c>
      <c r="O650" s="35">
        <f t="shared" si="119"/>
        <v>21.207727593842129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6.5" customHeight="1" x14ac:dyDescent="0.2">
      <c r="A651" s="111"/>
      <c r="B651" s="38"/>
      <c r="C651" s="38"/>
      <c r="D651" s="39"/>
      <c r="E651" s="38"/>
      <c r="F651" s="39">
        <v>4.1082683549999999</v>
      </c>
      <c r="G651" s="38">
        <v>7.1391375000000012</v>
      </c>
      <c r="H651" s="39">
        <v>7.3</v>
      </c>
      <c r="I651" s="38">
        <v>6.65</v>
      </c>
      <c r="J651" s="39">
        <v>6.95</v>
      </c>
      <c r="K651" s="38">
        <v>6.6</v>
      </c>
      <c r="L651" s="39">
        <v>8.5500000000000007</v>
      </c>
      <c r="M651" s="38">
        <v>10.4</v>
      </c>
      <c r="N651" s="40">
        <v>9.9</v>
      </c>
      <c r="O651" s="40">
        <v>7.6</v>
      </c>
      <c r="P651" s="32"/>
      <c r="Q651" s="41" t="s">
        <v>91</v>
      </c>
    </row>
    <row r="652" spans="1:18" s="82" customFormat="1" ht="16.5" customHeight="1" x14ac:dyDescent="0.2">
      <c r="A652" s="112"/>
      <c r="B652" s="42"/>
      <c r="C652" s="42"/>
      <c r="D652" s="43"/>
      <c r="E652" s="42"/>
      <c r="F652" s="43">
        <v>2.3819215462500001</v>
      </c>
      <c r="G652" s="42">
        <v>3.7914072318750001</v>
      </c>
      <c r="H652" s="43">
        <v>4.05</v>
      </c>
      <c r="I652" s="42">
        <v>3.44</v>
      </c>
      <c r="J652" s="43">
        <v>3.56</v>
      </c>
      <c r="K652" s="42">
        <v>4.82</v>
      </c>
      <c r="L652" s="43">
        <v>6</v>
      </c>
      <c r="M652" s="42">
        <v>7.2</v>
      </c>
      <c r="N652" s="44">
        <v>4.8600000000000003</v>
      </c>
      <c r="O652" s="44">
        <v>5.55</v>
      </c>
      <c r="P652" s="45"/>
      <c r="Q652" s="46" t="s">
        <v>92</v>
      </c>
    </row>
    <row r="653" spans="1:18" s="3" customFormat="1" ht="16.5" customHeight="1" x14ac:dyDescent="0.2">
      <c r="A653" s="113"/>
      <c r="B653" s="47"/>
      <c r="C653" s="47"/>
      <c r="D653" s="48"/>
      <c r="E653" s="47"/>
      <c r="F653" s="48">
        <v>2.9035780526066852</v>
      </c>
      <c r="G653" s="47">
        <v>5.520838756268815</v>
      </c>
      <c r="H653" s="48">
        <v>5.8155344050214559</v>
      </c>
      <c r="I653" s="47">
        <v>5.0992307949684808</v>
      </c>
      <c r="J653" s="48">
        <v>5.4413539041976735</v>
      </c>
      <c r="K653" s="47">
        <v>5.6114846205297075</v>
      </c>
      <c r="L653" s="48">
        <v>7.5343578757493184</v>
      </c>
      <c r="M653" s="47">
        <v>9.2590001372502275</v>
      </c>
      <c r="N653" s="49">
        <v>7.1786544149069398</v>
      </c>
      <c r="O653" s="49">
        <f>VLOOKUP($R653,Price!$A:$E,5,FALSE)</f>
        <v>6.05</v>
      </c>
      <c r="P653" s="32"/>
      <c r="Q653" s="37" t="s">
        <v>93</v>
      </c>
      <c r="R653" s="3" t="s">
        <v>142</v>
      </c>
    </row>
    <row r="654" spans="1:18" x14ac:dyDescent="0.3">
      <c r="B654" s="213" t="s">
        <v>95</v>
      </c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4"/>
      <c r="N654" s="214"/>
      <c r="O654" s="156"/>
      <c r="P654" s="50"/>
      <c r="Q654" s="51"/>
    </row>
    <row r="655" spans="1:18" x14ac:dyDescent="0.3">
      <c r="B655" s="52"/>
      <c r="C655" s="53" t="e">
        <f t="shared" ref="C655:N655" si="120">365/(C465/((C366+B366)/2))</f>
        <v>#VALUE!</v>
      </c>
      <c r="D655" s="53" t="e">
        <f t="shared" si="120"/>
        <v>#VALUE!</v>
      </c>
      <c r="E655" s="53" t="e">
        <f t="shared" si="120"/>
        <v>#VALUE!</v>
      </c>
      <c r="F655" s="53" t="e">
        <f t="shared" si="120"/>
        <v>#VALUE!</v>
      </c>
      <c r="G655" s="53" t="e">
        <f t="shared" si="120"/>
        <v>#VALUE!</v>
      </c>
      <c r="H655" s="53" t="e">
        <f t="shared" si="120"/>
        <v>#VALUE!</v>
      </c>
      <c r="I655" s="53" t="e">
        <f t="shared" si="120"/>
        <v>#VALUE!</v>
      </c>
      <c r="J655" s="53" t="e">
        <f t="shared" si="120"/>
        <v>#VALUE!</v>
      </c>
      <c r="K655" s="53" t="e">
        <f t="shared" si="120"/>
        <v>#VALUE!</v>
      </c>
      <c r="L655" s="53" t="e">
        <f t="shared" si="120"/>
        <v>#VALUE!</v>
      </c>
      <c r="M655" s="53" t="e">
        <f t="shared" si="120"/>
        <v>#VALUE!</v>
      </c>
      <c r="N655" s="54" t="e">
        <f t="shared" si="120"/>
        <v>#VALUE!</v>
      </c>
      <c r="O655" s="54" t="e">
        <f>365/(O465/((O366+N366)/2))</f>
        <v>#VALUE!</v>
      </c>
      <c r="P655" s="50"/>
      <c r="Q655" s="51" t="s">
        <v>96</v>
      </c>
    </row>
    <row r="656" spans="1:18" x14ac:dyDescent="0.3">
      <c r="B656" s="52"/>
      <c r="C656" s="53" t="e">
        <f t="shared" ref="C656:N656" si="121">365/(C503/((C372+B372)/2))</f>
        <v>#VALUE!</v>
      </c>
      <c r="D656" s="53" t="e">
        <f t="shared" si="121"/>
        <v>#VALUE!</v>
      </c>
      <c r="E656" s="53" t="e">
        <f t="shared" si="121"/>
        <v>#VALUE!</v>
      </c>
      <c r="F656" s="53" t="e">
        <f t="shared" si="121"/>
        <v>#VALUE!</v>
      </c>
      <c r="G656" s="53" t="e">
        <f t="shared" si="121"/>
        <v>#VALUE!</v>
      </c>
      <c r="H656" s="53" t="e">
        <f t="shared" si="121"/>
        <v>#VALUE!</v>
      </c>
      <c r="I656" s="53" t="e">
        <f t="shared" si="121"/>
        <v>#VALUE!</v>
      </c>
      <c r="J656" s="53" t="e">
        <f t="shared" si="121"/>
        <v>#VALUE!</v>
      </c>
      <c r="K656" s="53" t="e">
        <f t="shared" si="121"/>
        <v>#VALUE!</v>
      </c>
      <c r="L656" s="53" t="e">
        <f t="shared" si="121"/>
        <v>#VALUE!</v>
      </c>
      <c r="M656" s="53" t="e">
        <f t="shared" si="121"/>
        <v>#VALUE!</v>
      </c>
      <c r="N656" s="54" t="e">
        <f t="shared" si="121"/>
        <v>#VALUE!</v>
      </c>
      <c r="O656" s="54" t="e">
        <f>365/(O503/((O372+N372)/2))</f>
        <v>#VALUE!</v>
      </c>
      <c r="P656" s="50"/>
      <c r="Q656" s="51" t="s">
        <v>97</v>
      </c>
    </row>
    <row r="657" spans="1:17" x14ac:dyDescent="0.3">
      <c r="B657" s="52"/>
      <c r="C657" s="53" t="e">
        <f t="shared" ref="C657:N657" si="122">365/(C503/((C408+B408)/2))</f>
        <v>#VALUE!</v>
      </c>
      <c r="D657" s="53" t="e">
        <f t="shared" si="122"/>
        <v>#VALUE!</v>
      </c>
      <c r="E657" s="53" t="e">
        <f t="shared" si="122"/>
        <v>#VALUE!</v>
      </c>
      <c r="F657" s="53" t="e">
        <f t="shared" si="122"/>
        <v>#VALUE!</v>
      </c>
      <c r="G657" s="53" t="e">
        <f t="shared" si="122"/>
        <v>#VALUE!</v>
      </c>
      <c r="H657" s="53" t="e">
        <f t="shared" si="122"/>
        <v>#VALUE!</v>
      </c>
      <c r="I657" s="53" t="e">
        <f t="shared" si="122"/>
        <v>#VALUE!</v>
      </c>
      <c r="J657" s="53" t="e">
        <f t="shared" si="122"/>
        <v>#VALUE!</v>
      </c>
      <c r="K657" s="53" t="e">
        <f t="shared" si="122"/>
        <v>#VALUE!</v>
      </c>
      <c r="L657" s="53" t="e">
        <f t="shared" si="122"/>
        <v>#VALUE!</v>
      </c>
      <c r="M657" s="53" t="e">
        <f t="shared" si="122"/>
        <v>#VALUE!</v>
      </c>
      <c r="N657" s="54" t="e">
        <f t="shared" si="122"/>
        <v>#VALUE!</v>
      </c>
      <c r="O657" s="54" t="e">
        <f>365/(O503/((O408+N408)/2))</f>
        <v>#VALUE!</v>
      </c>
      <c r="P657" s="50"/>
      <c r="Q657" s="51" t="s">
        <v>98</v>
      </c>
    </row>
    <row r="658" spans="1:17" x14ac:dyDescent="0.3">
      <c r="B658" s="55"/>
      <c r="C658" s="56" t="e">
        <f t="shared" ref="C658:M658" si="123">C656+C655-C657</f>
        <v>#VALUE!</v>
      </c>
      <c r="D658" s="56" t="e">
        <f t="shared" si="123"/>
        <v>#VALUE!</v>
      </c>
      <c r="E658" s="56" t="e">
        <f t="shared" si="123"/>
        <v>#VALUE!</v>
      </c>
      <c r="F658" s="56" t="e">
        <f t="shared" si="123"/>
        <v>#VALUE!</v>
      </c>
      <c r="G658" s="56" t="e">
        <f t="shared" si="123"/>
        <v>#VALUE!</v>
      </c>
      <c r="H658" s="56" t="e">
        <f t="shared" si="123"/>
        <v>#VALUE!</v>
      </c>
      <c r="I658" s="56" t="e">
        <f t="shared" si="123"/>
        <v>#VALUE!</v>
      </c>
      <c r="J658" s="56" t="e">
        <f t="shared" si="123"/>
        <v>#VALUE!</v>
      </c>
      <c r="K658" s="56" t="e">
        <f t="shared" si="123"/>
        <v>#VALUE!</v>
      </c>
      <c r="L658" s="56" t="e">
        <f t="shared" si="123"/>
        <v>#VALUE!</v>
      </c>
      <c r="M658" s="56" t="e">
        <f t="shared" si="123"/>
        <v>#VALUE!</v>
      </c>
      <c r="N658" s="57" t="e">
        <f>N656+N655-N657</f>
        <v>#VALUE!</v>
      </c>
      <c r="O658" s="57" t="e">
        <f>O656+O655-O657</f>
        <v>#VALUE!</v>
      </c>
      <c r="P658" s="50"/>
      <c r="Q658" s="51" t="s">
        <v>99</v>
      </c>
    </row>
    <row r="659" spans="1:17" x14ac:dyDescent="0.3">
      <c r="B659" s="215" t="s">
        <v>100</v>
      </c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157"/>
      <c r="P659" s="29"/>
      <c r="Q659" s="100"/>
    </row>
    <row r="660" spans="1:17" x14ac:dyDescent="0.3">
      <c r="B660" s="114"/>
      <c r="C660" s="115" t="e">
        <f t="shared" ref="C660:O660" si="124">+C648/C642/100</f>
        <v>#DIV/0!</v>
      </c>
      <c r="D660" s="114" t="e">
        <f t="shared" si="124"/>
        <v>#DIV/0!</v>
      </c>
      <c r="E660" s="115" t="e">
        <f t="shared" si="124"/>
        <v>#DIV/0!</v>
      </c>
      <c r="F660" s="114" t="e">
        <f t="shared" si="124"/>
        <v>#DIV/0!</v>
      </c>
      <c r="G660" s="115">
        <f t="shared" si="124"/>
        <v>1.0801599635671892</v>
      </c>
      <c r="H660" s="114">
        <f t="shared" si="124"/>
        <v>0.81672389730651529</v>
      </c>
      <c r="I660" s="115">
        <f t="shared" si="124"/>
        <v>-0.65864314646013866</v>
      </c>
      <c r="J660" s="114">
        <f t="shared" si="124"/>
        <v>3.2313464180424813</v>
      </c>
      <c r="K660" s="115">
        <f t="shared" si="124"/>
        <v>-3.0048982688252415</v>
      </c>
      <c r="L660" s="114">
        <f t="shared" si="124"/>
        <v>-5.5266555658096763</v>
      </c>
      <c r="M660" s="115">
        <f t="shared" si="124"/>
        <v>2.4699661322535</v>
      </c>
      <c r="N660" s="116">
        <f t="shared" si="124"/>
        <v>1.4815084141869781</v>
      </c>
      <c r="O660" s="116">
        <f t="shared" si="124"/>
        <v>-1.503256470034485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20"/>
      <c r="P661" s="31"/>
      <c r="Q661" s="102" t="s">
        <v>102</v>
      </c>
    </row>
    <row r="662" spans="1:17" x14ac:dyDescent="0.3">
      <c r="B662" s="58" t="e">
        <f t="shared" ref="B662:O665" si="125">($P647-B647)/$P647</f>
        <v>#VALUE!</v>
      </c>
      <c r="C662" s="59" t="e">
        <f t="shared" si="125"/>
        <v>#VALUE!</v>
      </c>
      <c r="D662" s="58" t="e">
        <f t="shared" si="125"/>
        <v>#VALUE!</v>
      </c>
      <c r="E662" s="59" t="e">
        <f t="shared" si="125"/>
        <v>#VALUE!</v>
      </c>
      <c r="F662" s="58" t="e">
        <f t="shared" si="125"/>
        <v>#VALUE!</v>
      </c>
      <c r="G662" s="59" t="e">
        <f t="shared" si="125"/>
        <v>#VALUE!</v>
      </c>
      <c r="H662" s="58" t="e">
        <f t="shared" si="125"/>
        <v>#VALUE!</v>
      </c>
      <c r="I662" s="59" t="e">
        <f t="shared" si="125"/>
        <v>#VALUE!</v>
      </c>
      <c r="J662" s="58" t="e">
        <f t="shared" si="125"/>
        <v>#VALUE!</v>
      </c>
      <c r="K662" s="59" t="e">
        <f t="shared" si="125"/>
        <v>#VALUE!</v>
      </c>
      <c r="L662" s="58" t="e">
        <f t="shared" si="125"/>
        <v>#VALUE!</v>
      </c>
      <c r="M662" s="59" t="e">
        <f t="shared" si="125"/>
        <v>#VALUE!</v>
      </c>
      <c r="N662" s="60" t="e">
        <f t="shared" si="125"/>
        <v>#VALUE!</v>
      </c>
      <c r="O662" s="60" t="e">
        <f t="shared" si="125"/>
        <v>#VALUE!</v>
      </c>
      <c r="P662" s="32"/>
      <c r="Q662" s="61" t="s">
        <v>103</v>
      </c>
    </row>
    <row r="663" spans="1:17" x14ac:dyDescent="0.3">
      <c r="B663" s="58" t="e">
        <f t="shared" si="125"/>
        <v>#DIV/0!</v>
      </c>
      <c r="C663" s="59" t="e">
        <f t="shared" si="125"/>
        <v>#DIV/0!</v>
      </c>
      <c r="D663" s="58" t="e">
        <f t="shared" si="125"/>
        <v>#DIV/0!</v>
      </c>
      <c r="E663" s="59" t="e">
        <f t="shared" si="125"/>
        <v>#DIV/0!</v>
      </c>
      <c r="F663" s="58" t="e">
        <f t="shared" si="125"/>
        <v>#DIV/0!</v>
      </c>
      <c r="G663" s="59" t="e">
        <f t="shared" si="125"/>
        <v>#DIV/0!</v>
      </c>
      <c r="H663" s="58" t="e">
        <f t="shared" si="125"/>
        <v>#DIV/0!</v>
      </c>
      <c r="I663" s="59" t="e">
        <f t="shared" si="125"/>
        <v>#DIV/0!</v>
      </c>
      <c r="J663" s="58" t="e">
        <f t="shared" si="125"/>
        <v>#DIV/0!</v>
      </c>
      <c r="K663" s="59" t="e">
        <f t="shared" si="125"/>
        <v>#DIV/0!</v>
      </c>
      <c r="L663" s="58" t="e">
        <f t="shared" si="125"/>
        <v>#DIV/0!</v>
      </c>
      <c r="M663" s="59" t="e">
        <f t="shared" si="125"/>
        <v>#DIV/0!</v>
      </c>
      <c r="N663" s="60" t="e">
        <f t="shared" si="125"/>
        <v>#DIV/0!</v>
      </c>
      <c r="O663" s="60" t="e">
        <f t="shared" si="125"/>
        <v>#DIV/0!</v>
      </c>
      <c r="P663" s="32"/>
      <c r="Q663" s="61" t="s">
        <v>104</v>
      </c>
    </row>
    <row r="664" spans="1:17" x14ac:dyDescent="0.3">
      <c r="B664" s="58" t="e">
        <f t="shared" si="125"/>
        <v>#VALUE!</v>
      </c>
      <c r="C664" s="59" t="e">
        <f t="shared" si="125"/>
        <v>#VALUE!</v>
      </c>
      <c r="D664" s="58" t="e">
        <f t="shared" si="125"/>
        <v>#VALUE!</v>
      </c>
      <c r="E664" s="59" t="e">
        <f t="shared" si="125"/>
        <v>#VALUE!</v>
      </c>
      <c r="F664" s="58" t="e">
        <f t="shared" si="125"/>
        <v>#VALUE!</v>
      </c>
      <c r="G664" s="59" t="e">
        <f t="shared" si="125"/>
        <v>#VALUE!</v>
      </c>
      <c r="H664" s="58" t="e">
        <f t="shared" si="125"/>
        <v>#VALUE!</v>
      </c>
      <c r="I664" s="59" t="e">
        <f t="shared" si="125"/>
        <v>#VALUE!</v>
      </c>
      <c r="J664" s="58" t="e">
        <f t="shared" si="125"/>
        <v>#VALUE!</v>
      </c>
      <c r="K664" s="59" t="e">
        <f t="shared" si="125"/>
        <v>#VALUE!</v>
      </c>
      <c r="L664" s="58" t="e">
        <f t="shared" si="125"/>
        <v>#VALUE!</v>
      </c>
      <c r="M664" s="59" t="e">
        <f t="shared" si="125"/>
        <v>#VALUE!</v>
      </c>
      <c r="N664" s="60" t="e">
        <f t="shared" si="125"/>
        <v>#VALUE!</v>
      </c>
      <c r="O664" s="60" t="e">
        <f t="shared" si="125"/>
        <v>#VALUE!</v>
      </c>
      <c r="P664" s="32"/>
      <c r="Q664" s="61" t="s">
        <v>105</v>
      </c>
    </row>
    <row r="665" spans="1:17" x14ac:dyDescent="0.3">
      <c r="B665" s="58" t="e">
        <f t="shared" si="125"/>
        <v>#DIV/0!</v>
      </c>
      <c r="C665" s="59" t="e">
        <f t="shared" si="125"/>
        <v>#DIV/0!</v>
      </c>
      <c r="D665" s="58" t="e">
        <f t="shared" si="125"/>
        <v>#DIV/0!</v>
      </c>
      <c r="E665" s="59" t="e">
        <f t="shared" si="125"/>
        <v>#DIV/0!</v>
      </c>
      <c r="F665" s="58" t="e">
        <f t="shared" si="125"/>
        <v>#DIV/0!</v>
      </c>
      <c r="G665" s="59" t="e">
        <f t="shared" si="125"/>
        <v>#DIV/0!</v>
      </c>
      <c r="H665" s="58" t="e">
        <f t="shared" si="125"/>
        <v>#DIV/0!</v>
      </c>
      <c r="I665" s="59" t="e">
        <f t="shared" si="125"/>
        <v>#DIV/0!</v>
      </c>
      <c r="J665" s="58" t="e">
        <f t="shared" si="125"/>
        <v>#DIV/0!</v>
      </c>
      <c r="K665" s="59" t="e">
        <f t="shared" si="125"/>
        <v>#DIV/0!</v>
      </c>
      <c r="L665" s="58" t="e">
        <f t="shared" si="125"/>
        <v>#DIV/0!</v>
      </c>
      <c r="M665" s="59" t="e">
        <f t="shared" si="125"/>
        <v>#DIV/0!</v>
      </c>
      <c r="N665" s="60" t="e">
        <f t="shared" si="125"/>
        <v>#DIV/0!</v>
      </c>
      <c r="O665" s="60" t="e">
        <f t="shared" si="125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>
        <f>N661/N653-1</f>
        <v>-1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26">AVERAGE(B662:B666)</f>
        <v>#VALUE!</v>
      </c>
      <c r="C667" s="122" t="e">
        <f t="shared" si="126"/>
        <v>#VALUE!</v>
      </c>
      <c r="D667" s="121" t="e">
        <f t="shared" si="126"/>
        <v>#VALUE!</v>
      </c>
      <c r="E667" s="122" t="e">
        <f t="shared" si="126"/>
        <v>#VALUE!</v>
      </c>
      <c r="F667" s="121" t="e">
        <f t="shared" si="126"/>
        <v>#VALUE!</v>
      </c>
      <c r="G667" s="122" t="e">
        <f t="shared" si="126"/>
        <v>#VALUE!</v>
      </c>
      <c r="H667" s="121" t="e">
        <f t="shared" si="126"/>
        <v>#VALUE!</v>
      </c>
      <c r="I667" s="122" t="e">
        <f t="shared" si="126"/>
        <v>#VALUE!</v>
      </c>
      <c r="J667" s="62" t="e">
        <f t="shared" si="126"/>
        <v>#VALUE!</v>
      </c>
      <c r="K667" s="63" t="e">
        <f t="shared" si="126"/>
        <v>#VALUE!</v>
      </c>
      <c r="L667" s="62" t="e">
        <f t="shared" si="126"/>
        <v>#VALUE!</v>
      </c>
      <c r="M667" s="63" t="e">
        <f t="shared" si="126"/>
        <v>#VALUE!</v>
      </c>
      <c r="N667" s="64" t="e">
        <f>AVERAGE(N662:N666)</f>
        <v>#VALUE!</v>
      </c>
      <c r="O667" s="64" t="e">
        <f>AVERAGE(O662:O666)</f>
        <v>#VALUE!</v>
      </c>
      <c r="P667" s="32"/>
      <c r="Q667" s="61" t="s">
        <v>108</v>
      </c>
    </row>
    <row r="668" spans="1:17" x14ac:dyDescent="0.3">
      <c r="B668" s="217" t="s">
        <v>109</v>
      </c>
      <c r="C668" s="218"/>
      <c r="D668" s="218"/>
      <c r="E668" s="218"/>
      <c r="F668" s="218"/>
      <c r="G668" s="218"/>
      <c r="H668" s="218"/>
      <c r="I668" s="218"/>
      <c r="J668" s="218"/>
      <c r="K668" s="218"/>
      <c r="L668" s="218"/>
      <c r="M668" s="218"/>
      <c r="N668" s="218"/>
      <c r="O668" s="158"/>
      <c r="P668" s="29"/>
      <c r="Q668" s="100"/>
    </row>
    <row r="669" spans="1:17" s="3" customFormat="1" ht="16.5" customHeight="1" x14ac:dyDescent="0.2">
      <c r="B669" s="65"/>
      <c r="C669" s="66">
        <f>+B$643+B669</f>
        <v>0</v>
      </c>
      <c r="D669" s="66">
        <f t="shared" ref="D669:N669" si="127">+C$643+C669</f>
        <v>0</v>
      </c>
      <c r="E669" s="66">
        <f t="shared" si="127"/>
        <v>0</v>
      </c>
      <c r="F669" s="66">
        <f t="shared" si="127"/>
        <v>0</v>
      </c>
      <c r="G669" s="66">
        <f t="shared" si="127"/>
        <v>5.2445978999999997E-2</v>
      </c>
      <c r="H669" s="66">
        <f t="shared" si="127"/>
        <v>0.20975097899999998</v>
      </c>
      <c r="I669" s="66">
        <f t="shared" si="127"/>
        <v>0.35586209011100001</v>
      </c>
      <c r="J669" s="66">
        <f t="shared" si="127"/>
        <v>0.43086209011100002</v>
      </c>
      <c r="K669" s="66">
        <f t="shared" si="127"/>
        <v>0.52586209011100005</v>
      </c>
      <c r="L669" s="66">
        <f t="shared" si="127"/>
        <v>0.58686209011099999</v>
      </c>
      <c r="M669" s="66">
        <f t="shared" si="127"/>
        <v>0.68086209011099996</v>
      </c>
      <c r="N669" s="67">
        <f t="shared" si="127"/>
        <v>0.77986209011099994</v>
      </c>
      <c r="O669" s="67">
        <f>+N$643+N669</f>
        <v>0.81586209011099997</v>
      </c>
      <c r="P669" s="32"/>
      <c r="Q669" s="37" t="s">
        <v>110</v>
      </c>
    </row>
    <row r="670" spans="1:17" s="3" customFormat="1" ht="16.5" customHeight="1" x14ac:dyDescent="0.2">
      <c r="B670" s="68">
        <f>+B$653+B669</f>
        <v>0</v>
      </c>
      <c r="C670" s="69">
        <f t="shared" ref="C670:O670" si="128">+C$653+C669</f>
        <v>0</v>
      </c>
      <c r="D670" s="69">
        <f t="shared" si="128"/>
        <v>0</v>
      </c>
      <c r="E670" s="69">
        <f t="shared" si="128"/>
        <v>0</v>
      </c>
      <c r="F670" s="69">
        <f t="shared" si="128"/>
        <v>2.9035780526066852</v>
      </c>
      <c r="G670" s="69">
        <f t="shared" si="128"/>
        <v>5.5732847352688148</v>
      </c>
      <c r="H670" s="69">
        <f t="shared" si="128"/>
        <v>6.0252853840214557</v>
      </c>
      <c r="I670" s="69">
        <f t="shared" si="128"/>
        <v>5.4550928850794804</v>
      </c>
      <c r="J670" s="69">
        <f t="shared" si="128"/>
        <v>5.8722159943086734</v>
      </c>
      <c r="K670" s="69">
        <f t="shared" si="128"/>
        <v>6.137346710640708</v>
      </c>
      <c r="L670" s="69">
        <f t="shared" si="128"/>
        <v>8.1212199658603179</v>
      </c>
      <c r="M670" s="69">
        <f t="shared" si="128"/>
        <v>9.9398622273612283</v>
      </c>
      <c r="N670" s="70">
        <f t="shared" si="128"/>
        <v>7.9585165050179398</v>
      </c>
      <c r="O670" s="70">
        <f t="shared" si="128"/>
        <v>6.8658620901109995</v>
      </c>
      <c r="P670" s="32"/>
      <c r="Q670" s="37" t="s">
        <v>111</v>
      </c>
    </row>
    <row r="671" spans="1:17" s="3" customFormat="1" ht="16.5" customHeight="1" x14ac:dyDescent="0.2">
      <c r="B671" s="83"/>
      <c r="I671" s="71"/>
      <c r="J671" s="71"/>
      <c r="K671" s="71"/>
      <c r="L671" s="71"/>
      <c r="M671" s="71"/>
      <c r="N671" s="72" t="e">
        <f>+N670/B670-1</f>
        <v>#DIV/0!</v>
      </c>
      <c r="O671" s="72" t="e">
        <f>+O670/C670-1</f>
        <v>#DIV/0!</v>
      </c>
      <c r="P671" s="32"/>
      <c r="Q671" s="73" t="s">
        <v>112</v>
      </c>
    </row>
    <row r="672" spans="1:17" s="80" customFormat="1" ht="16.5" customHeight="1" x14ac:dyDescent="0.2">
      <c r="A672" s="74"/>
      <c r="B672" s="75"/>
      <c r="C672" s="76" t="e">
        <f>RATE(C$348-$B$348,,-$B670,C670)</f>
        <v>#NUM!</v>
      </c>
      <c r="D672" s="76" t="e">
        <f t="shared" ref="D672:O672" si="129">RATE(D$348-$B$348,,-$B670,D670)</f>
        <v>#NUM!</v>
      </c>
      <c r="E672" s="76" t="e">
        <f t="shared" si="129"/>
        <v>#NUM!</v>
      </c>
      <c r="F672" s="76" t="e">
        <f t="shared" si="129"/>
        <v>#NUM!</v>
      </c>
      <c r="G672" s="76" t="e">
        <f t="shared" si="129"/>
        <v>#NUM!</v>
      </c>
      <c r="H672" s="76" t="e">
        <f t="shared" si="129"/>
        <v>#NUM!</v>
      </c>
      <c r="I672" s="76" t="e">
        <f t="shared" si="129"/>
        <v>#NUM!</v>
      </c>
      <c r="J672" s="76" t="e">
        <f t="shared" si="129"/>
        <v>#NUM!</v>
      </c>
      <c r="K672" s="76" t="e">
        <f t="shared" si="129"/>
        <v>#NUM!</v>
      </c>
      <c r="L672" s="76" t="e">
        <f t="shared" si="129"/>
        <v>#NUM!</v>
      </c>
      <c r="M672" s="76" t="e">
        <f t="shared" si="129"/>
        <v>#NUM!</v>
      </c>
      <c r="N672" s="77" t="e">
        <f t="shared" si="129"/>
        <v>#NUM!</v>
      </c>
      <c r="O672" s="77" t="e">
        <f t="shared" si="129"/>
        <v>#NUM!</v>
      </c>
      <c r="P672" s="78"/>
      <c r="Q672" s="79" t="s">
        <v>113</v>
      </c>
    </row>
    <row r="673" spans="1:17" s="3" customFormat="1" ht="16.5" customHeight="1" x14ac:dyDescent="0.2">
      <c r="B673" s="65"/>
      <c r="C673" s="66"/>
      <c r="D673" s="66">
        <f t="shared" ref="D673:N673" si="130">+C$643+C673</f>
        <v>0</v>
      </c>
      <c r="E673" s="66">
        <f t="shared" si="130"/>
        <v>0</v>
      </c>
      <c r="F673" s="66">
        <f t="shared" si="130"/>
        <v>0</v>
      </c>
      <c r="G673" s="66">
        <f t="shared" si="130"/>
        <v>5.2445978999999997E-2</v>
      </c>
      <c r="H673" s="66">
        <f t="shared" si="130"/>
        <v>0.20975097899999998</v>
      </c>
      <c r="I673" s="66">
        <f t="shared" si="130"/>
        <v>0.35586209011100001</v>
      </c>
      <c r="J673" s="66">
        <f t="shared" si="130"/>
        <v>0.43086209011100002</v>
      </c>
      <c r="K673" s="66">
        <f t="shared" si="130"/>
        <v>0.52586209011100005</v>
      </c>
      <c r="L673" s="66">
        <f t="shared" si="130"/>
        <v>0.58686209011099999</v>
      </c>
      <c r="M673" s="66">
        <f t="shared" si="130"/>
        <v>0.68086209011099996</v>
      </c>
      <c r="N673" s="67">
        <f t="shared" si="130"/>
        <v>0.77986209011099994</v>
      </c>
      <c r="O673" s="67">
        <f>+N$643+N673</f>
        <v>0.81586209011099997</v>
      </c>
      <c r="P673" s="32"/>
      <c r="Q673" s="37" t="s">
        <v>110</v>
      </c>
    </row>
    <row r="674" spans="1:17" s="3" customFormat="1" ht="16.5" customHeight="1" x14ac:dyDescent="0.2">
      <c r="B674" s="68"/>
      <c r="C674" s="69">
        <f t="shared" ref="C674:O674" si="131">+C$653+C673</f>
        <v>0</v>
      </c>
      <c r="D674" s="69">
        <f t="shared" si="131"/>
        <v>0</v>
      </c>
      <c r="E674" s="69">
        <f t="shared" si="131"/>
        <v>0</v>
      </c>
      <c r="F674" s="69">
        <f t="shared" si="131"/>
        <v>2.9035780526066852</v>
      </c>
      <c r="G674" s="69">
        <f t="shared" si="131"/>
        <v>5.5732847352688148</v>
      </c>
      <c r="H674" s="69">
        <f t="shared" si="131"/>
        <v>6.0252853840214557</v>
      </c>
      <c r="I674" s="69">
        <f t="shared" si="131"/>
        <v>5.4550928850794804</v>
      </c>
      <c r="J674" s="69">
        <f t="shared" si="131"/>
        <v>5.8722159943086734</v>
      </c>
      <c r="K674" s="69">
        <f t="shared" si="131"/>
        <v>6.137346710640708</v>
      </c>
      <c r="L674" s="69">
        <f t="shared" si="131"/>
        <v>8.1212199658603179</v>
      </c>
      <c r="M674" s="69">
        <f t="shared" si="131"/>
        <v>9.9398622273612283</v>
      </c>
      <c r="N674" s="70">
        <f t="shared" si="131"/>
        <v>7.9585165050179398</v>
      </c>
      <c r="O674" s="70">
        <f t="shared" si="131"/>
        <v>6.8658620901109995</v>
      </c>
      <c r="P674" s="32"/>
      <c r="Q674" s="37" t="s">
        <v>111</v>
      </c>
    </row>
    <row r="675" spans="1:17" s="3" customFormat="1" ht="16.5" customHeight="1" x14ac:dyDescent="0.2">
      <c r="B675" s="83"/>
      <c r="I675" s="71"/>
      <c r="J675" s="71"/>
      <c r="K675" s="71"/>
      <c r="L675" s="71"/>
      <c r="M675" s="71"/>
      <c r="N675" s="72" t="e">
        <f>+N674/C674-1</f>
        <v>#DIV/0!</v>
      </c>
      <c r="O675" s="72" t="e">
        <f>+O674/D674-1</f>
        <v>#DIV/0!</v>
      </c>
      <c r="P675" s="32"/>
      <c r="Q675" s="73" t="s">
        <v>112</v>
      </c>
    </row>
    <row r="676" spans="1:17" s="80" customFormat="1" ht="16.5" customHeight="1" x14ac:dyDescent="0.2">
      <c r="A676" s="74"/>
      <c r="B676" s="75"/>
      <c r="C676" s="76"/>
      <c r="D676" s="76" t="e">
        <f>RATE(D$348-$C$348,,-$C674,D674)</f>
        <v>#NUM!</v>
      </c>
      <c r="E676" s="76" t="e">
        <f t="shared" ref="E676:O676" si="132">RATE(E$348-$C$348,,-$C674,E674)</f>
        <v>#NUM!</v>
      </c>
      <c r="F676" s="76" t="e">
        <f t="shared" si="132"/>
        <v>#NUM!</v>
      </c>
      <c r="G676" s="76" t="e">
        <f t="shared" si="132"/>
        <v>#NUM!</v>
      </c>
      <c r="H676" s="76" t="e">
        <f t="shared" si="132"/>
        <v>#NUM!</v>
      </c>
      <c r="I676" s="76" t="e">
        <f t="shared" si="132"/>
        <v>#NUM!</v>
      </c>
      <c r="J676" s="76" t="e">
        <f t="shared" si="132"/>
        <v>#NUM!</v>
      </c>
      <c r="K676" s="76" t="e">
        <f t="shared" si="132"/>
        <v>#NUM!</v>
      </c>
      <c r="L676" s="76" t="e">
        <f t="shared" si="132"/>
        <v>#NUM!</v>
      </c>
      <c r="M676" s="76" t="e">
        <f t="shared" si="132"/>
        <v>#NUM!</v>
      </c>
      <c r="N676" s="77" t="e">
        <f t="shared" si="132"/>
        <v>#NUM!</v>
      </c>
      <c r="O676" s="77" t="e">
        <f t="shared" si="132"/>
        <v>#NUM!</v>
      </c>
      <c r="P676" s="78"/>
      <c r="Q676" s="79" t="s">
        <v>113</v>
      </c>
    </row>
    <row r="677" spans="1:17" s="3" customFormat="1" ht="16.5" customHeight="1" x14ac:dyDescent="0.2">
      <c r="B677" s="65"/>
      <c r="C677" s="66"/>
      <c r="D677" s="66"/>
      <c r="E677" s="66">
        <f t="shared" ref="E677:N677" si="133">+D$643+D677</f>
        <v>0</v>
      </c>
      <c r="F677" s="66">
        <f t="shared" si="133"/>
        <v>0</v>
      </c>
      <c r="G677" s="66">
        <f t="shared" si="133"/>
        <v>5.2445978999999997E-2</v>
      </c>
      <c r="H677" s="66">
        <f t="shared" si="133"/>
        <v>0.20975097899999998</v>
      </c>
      <c r="I677" s="66">
        <f t="shared" si="133"/>
        <v>0.35586209011100001</v>
      </c>
      <c r="J677" s="66">
        <f t="shared" si="133"/>
        <v>0.43086209011100002</v>
      </c>
      <c r="K677" s="66">
        <f t="shared" si="133"/>
        <v>0.52586209011100005</v>
      </c>
      <c r="L677" s="66">
        <f t="shared" si="133"/>
        <v>0.58686209011099999</v>
      </c>
      <c r="M677" s="66">
        <f t="shared" si="133"/>
        <v>0.68086209011099996</v>
      </c>
      <c r="N677" s="67">
        <f t="shared" si="133"/>
        <v>0.77986209011099994</v>
      </c>
      <c r="O677" s="67">
        <f>+N$643+N677</f>
        <v>0.81586209011099997</v>
      </c>
      <c r="P677" s="32"/>
      <c r="Q677" s="37" t="s">
        <v>110</v>
      </c>
    </row>
    <row r="678" spans="1:17" s="3" customFormat="1" ht="16.5" customHeight="1" x14ac:dyDescent="0.2">
      <c r="B678" s="68"/>
      <c r="C678" s="69"/>
      <c r="D678" s="69">
        <f t="shared" ref="D678:O678" si="134">+D$653+D677</f>
        <v>0</v>
      </c>
      <c r="E678" s="69">
        <f t="shared" si="134"/>
        <v>0</v>
      </c>
      <c r="F678" s="69">
        <f t="shared" si="134"/>
        <v>2.9035780526066852</v>
      </c>
      <c r="G678" s="69">
        <f t="shared" si="134"/>
        <v>5.5732847352688148</v>
      </c>
      <c r="H678" s="69">
        <f t="shared" si="134"/>
        <v>6.0252853840214557</v>
      </c>
      <c r="I678" s="69">
        <f t="shared" si="134"/>
        <v>5.4550928850794804</v>
      </c>
      <c r="J678" s="69">
        <f t="shared" si="134"/>
        <v>5.8722159943086734</v>
      </c>
      <c r="K678" s="69">
        <f t="shared" si="134"/>
        <v>6.137346710640708</v>
      </c>
      <c r="L678" s="69">
        <f t="shared" si="134"/>
        <v>8.1212199658603179</v>
      </c>
      <c r="M678" s="69">
        <f t="shared" si="134"/>
        <v>9.9398622273612283</v>
      </c>
      <c r="N678" s="70">
        <f t="shared" si="134"/>
        <v>7.9585165050179398</v>
      </c>
      <c r="O678" s="70">
        <f t="shared" si="134"/>
        <v>6.8658620901109995</v>
      </c>
      <c r="P678" s="32"/>
      <c r="Q678" s="37" t="s">
        <v>111</v>
      </c>
    </row>
    <row r="679" spans="1:17" s="3" customFormat="1" ht="16.5" customHeight="1" x14ac:dyDescent="0.2">
      <c r="B679" s="83"/>
      <c r="I679" s="71"/>
      <c r="J679" s="71"/>
      <c r="K679" s="71"/>
      <c r="L679" s="71"/>
      <c r="M679" s="71"/>
      <c r="N679" s="72" t="e">
        <f>+N678/D678-1</f>
        <v>#DIV/0!</v>
      </c>
      <c r="O679" s="72" t="e">
        <f>+O678/E678-1</f>
        <v>#DIV/0!</v>
      </c>
      <c r="P679" s="32"/>
      <c r="Q679" s="73" t="s">
        <v>112</v>
      </c>
    </row>
    <row r="680" spans="1:17" s="80" customFormat="1" ht="16.5" customHeight="1" x14ac:dyDescent="0.2">
      <c r="A680" s="74"/>
      <c r="B680" s="75"/>
      <c r="C680" s="76"/>
      <c r="D680" s="76"/>
      <c r="E680" s="76" t="e">
        <f>RATE(E$348-$D$348,,-$D678,E678)</f>
        <v>#NUM!</v>
      </c>
      <c r="F680" s="76" t="e">
        <f t="shared" ref="F680:O680" si="135">RATE(F$348-$D$348,,-$D678,F678)</f>
        <v>#NUM!</v>
      </c>
      <c r="G680" s="76" t="e">
        <f t="shared" si="135"/>
        <v>#NUM!</v>
      </c>
      <c r="H680" s="76" t="e">
        <f t="shared" si="135"/>
        <v>#NUM!</v>
      </c>
      <c r="I680" s="76" t="e">
        <f t="shared" si="135"/>
        <v>#NUM!</v>
      </c>
      <c r="J680" s="76" t="e">
        <f t="shared" si="135"/>
        <v>#NUM!</v>
      </c>
      <c r="K680" s="76" t="e">
        <f t="shared" si="135"/>
        <v>#NUM!</v>
      </c>
      <c r="L680" s="76" t="e">
        <f t="shared" si="135"/>
        <v>#NUM!</v>
      </c>
      <c r="M680" s="76" t="e">
        <f t="shared" si="135"/>
        <v>#NUM!</v>
      </c>
      <c r="N680" s="77" t="e">
        <f t="shared" si="135"/>
        <v>#NUM!</v>
      </c>
      <c r="O680" s="77" t="e">
        <f t="shared" si="135"/>
        <v>#NUM!</v>
      </c>
      <c r="P680" s="78"/>
      <c r="Q680" s="79" t="s">
        <v>113</v>
      </c>
    </row>
    <row r="681" spans="1:17" s="3" customFormat="1" ht="16.5" customHeight="1" x14ac:dyDescent="0.2">
      <c r="B681" s="65"/>
      <c r="C681" s="66"/>
      <c r="D681" s="66"/>
      <c r="E681" s="66"/>
      <c r="F681" s="66">
        <f t="shared" ref="F681:N681" si="136">+E$643+E681</f>
        <v>0</v>
      </c>
      <c r="G681" s="66">
        <f t="shared" si="136"/>
        <v>5.2445978999999997E-2</v>
      </c>
      <c r="H681" s="66">
        <f t="shared" si="136"/>
        <v>0.20975097899999998</v>
      </c>
      <c r="I681" s="66">
        <f t="shared" si="136"/>
        <v>0.35586209011100001</v>
      </c>
      <c r="J681" s="66">
        <f t="shared" si="136"/>
        <v>0.43086209011100002</v>
      </c>
      <c r="K681" s="66">
        <f t="shared" si="136"/>
        <v>0.52586209011100005</v>
      </c>
      <c r="L681" s="66">
        <f t="shared" si="136"/>
        <v>0.58686209011099999</v>
      </c>
      <c r="M681" s="66">
        <f t="shared" si="136"/>
        <v>0.68086209011099996</v>
      </c>
      <c r="N681" s="67">
        <f t="shared" si="136"/>
        <v>0.77986209011099994</v>
      </c>
      <c r="O681" s="67">
        <f>+N$643+N681</f>
        <v>0.81586209011099997</v>
      </c>
      <c r="P681" s="32"/>
      <c r="Q681" s="37" t="s">
        <v>110</v>
      </c>
    </row>
    <row r="682" spans="1:17" s="3" customFormat="1" ht="16.5" customHeight="1" x14ac:dyDescent="0.2">
      <c r="B682" s="68"/>
      <c r="C682" s="69"/>
      <c r="D682" s="69"/>
      <c r="E682" s="69">
        <f t="shared" ref="E682:O682" si="137">+E$653+E681</f>
        <v>0</v>
      </c>
      <c r="F682" s="69">
        <f t="shared" si="137"/>
        <v>2.9035780526066852</v>
      </c>
      <c r="G682" s="69">
        <f t="shared" si="137"/>
        <v>5.5732847352688148</v>
      </c>
      <c r="H682" s="69">
        <f t="shared" si="137"/>
        <v>6.0252853840214557</v>
      </c>
      <c r="I682" s="69">
        <f t="shared" si="137"/>
        <v>5.4550928850794804</v>
      </c>
      <c r="J682" s="69">
        <f t="shared" si="137"/>
        <v>5.8722159943086734</v>
      </c>
      <c r="K682" s="69">
        <f t="shared" si="137"/>
        <v>6.137346710640708</v>
      </c>
      <c r="L682" s="69">
        <f t="shared" si="137"/>
        <v>8.1212199658603179</v>
      </c>
      <c r="M682" s="69">
        <f t="shared" si="137"/>
        <v>9.9398622273612283</v>
      </c>
      <c r="N682" s="70">
        <f t="shared" si="137"/>
        <v>7.9585165050179398</v>
      </c>
      <c r="O682" s="70">
        <f t="shared" si="137"/>
        <v>6.8658620901109995</v>
      </c>
      <c r="P682" s="32"/>
      <c r="Q682" s="37" t="s">
        <v>111</v>
      </c>
    </row>
    <row r="683" spans="1:17" s="3" customFormat="1" ht="16.5" customHeight="1" x14ac:dyDescent="0.2">
      <c r="B683" s="83"/>
      <c r="I683" s="71"/>
      <c r="J683" s="71"/>
      <c r="K683" s="71"/>
      <c r="L683" s="71"/>
      <c r="M683" s="71"/>
      <c r="N683" s="72" t="e">
        <f>+N682/E682-1</f>
        <v>#DIV/0!</v>
      </c>
      <c r="O683" s="72">
        <f>+O682/F682-1</f>
        <v>1.3646211555935879</v>
      </c>
      <c r="P683" s="32"/>
      <c r="Q683" s="73" t="s">
        <v>112</v>
      </c>
    </row>
    <row r="684" spans="1:17" s="80" customFormat="1" ht="16.5" customHeight="1" x14ac:dyDescent="0.2">
      <c r="A684" s="74"/>
      <c r="B684" s="75"/>
      <c r="C684" s="76"/>
      <c r="D684" s="76"/>
      <c r="E684" s="76"/>
      <c r="F684" s="76" t="e">
        <f>RATE(F$348-$E$348,,-$E682,F682)</f>
        <v>#NUM!</v>
      </c>
      <c r="G684" s="76" t="e">
        <f t="shared" ref="G684:O684" si="138">RATE(G$348-$E$348,,-$E682,G682)</f>
        <v>#NUM!</v>
      </c>
      <c r="H684" s="76" t="e">
        <f t="shared" si="138"/>
        <v>#NUM!</v>
      </c>
      <c r="I684" s="76" t="e">
        <f t="shared" si="138"/>
        <v>#NUM!</v>
      </c>
      <c r="J684" s="76" t="e">
        <f t="shared" si="138"/>
        <v>#NUM!</v>
      </c>
      <c r="K684" s="76" t="e">
        <f t="shared" si="138"/>
        <v>#NUM!</v>
      </c>
      <c r="L684" s="76" t="e">
        <f t="shared" si="138"/>
        <v>#NUM!</v>
      </c>
      <c r="M684" s="76" t="e">
        <f t="shared" si="138"/>
        <v>#NUM!</v>
      </c>
      <c r="N684" s="77" t="e">
        <f t="shared" si="138"/>
        <v>#NUM!</v>
      </c>
      <c r="O684" s="77" t="e">
        <f t="shared" si="138"/>
        <v>#NUM!</v>
      </c>
      <c r="P684" s="78"/>
      <c r="Q684" s="79" t="s">
        <v>113</v>
      </c>
    </row>
    <row r="685" spans="1:17" s="3" customFormat="1" ht="16.5" customHeight="1" x14ac:dyDescent="0.2">
      <c r="B685" s="65"/>
      <c r="C685" s="66"/>
      <c r="D685" s="66"/>
      <c r="E685" s="66"/>
      <c r="F685" s="66"/>
      <c r="G685" s="66">
        <f t="shared" ref="G685:N685" si="139">+F$643+F685</f>
        <v>5.2445978999999997E-2</v>
      </c>
      <c r="H685" s="66">
        <f t="shared" si="139"/>
        <v>0.20975097899999998</v>
      </c>
      <c r="I685" s="66">
        <f t="shared" si="139"/>
        <v>0.35586209011100001</v>
      </c>
      <c r="J685" s="66">
        <f t="shared" si="139"/>
        <v>0.43086209011100002</v>
      </c>
      <c r="K685" s="66">
        <f t="shared" si="139"/>
        <v>0.52586209011100005</v>
      </c>
      <c r="L685" s="66">
        <f t="shared" si="139"/>
        <v>0.58686209011099999</v>
      </c>
      <c r="M685" s="66">
        <f t="shared" si="139"/>
        <v>0.68086209011099996</v>
      </c>
      <c r="N685" s="67">
        <f t="shared" si="139"/>
        <v>0.77986209011099994</v>
      </c>
      <c r="O685" s="67">
        <f>+N$643+N685</f>
        <v>0.81586209011099997</v>
      </c>
      <c r="P685" s="32"/>
      <c r="Q685" s="37" t="s">
        <v>110</v>
      </c>
    </row>
    <row r="686" spans="1:17" s="3" customFormat="1" ht="16.5" customHeight="1" x14ac:dyDescent="0.2">
      <c r="B686" s="68"/>
      <c r="C686" s="69"/>
      <c r="D686" s="69"/>
      <c r="E686" s="69"/>
      <c r="F686" s="69">
        <f t="shared" ref="F686:O686" si="140">+F$653+F685</f>
        <v>2.9035780526066852</v>
      </c>
      <c r="G686" s="69">
        <f t="shared" si="140"/>
        <v>5.5732847352688148</v>
      </c>
      <c r="H686" s="69">
        <f t="shared" si="140"/>
        <v>6.0252853840214557</v>
      </c>
      <c r="I686" s="69">
        <f t="shared" si="140"/>
        <v>5.4550928850794804</v>
      </c>
      <c r="J686" s="69">
        <f t="shared" si="140"/>
        <v>5.8722159943086734</v>
      </c>
      <c r="K686" s="69">
        <f t="shared" si="140"/>
        <v>6.137346710640708</v>
      </c>
      <c r="L686" s="69">
        <f t="shared" si="140"/>
        <v>8.1212199658603179</v>
      </c>
      <c r="M686" s="69">
        <f t="shared" si="140"/>
        <v>9.9398622273612283</v>
      </c>
      <c r="N686" s="70">
        <f t="shared" si="140"/>
        <v>7.9585165050179398</v>
      </c>
      <c r="O686" s="70">
        <f t="shared" si="140"/>
        <v>6.8658620901109995</v>
      </c>
      <c r="P686" s="32"/>
      <c r="Q686" s="37" t="s">
        <v>111</v>
      </c>
    </row>
    <row r="687" spans="1:17" s="3" customFormat="1" ht="16.5" customHeight="1" x14ac:dyDescent="0.2">
      <c r="B687" s="83"/>
      <c r="I687" s="71"/>
      <c r="J687" s="71"/>
      <c r="K687" s="71"/>
      <c r="L687" s="71"/>
      <c r="M687" s="71"/>
      <c r="N687" s="72">
        <f>+N686/F686-1</f>
        <v>1.7409342407286719</v>
      </c>
      <c r="O687" s="72">
        <f>+O686/G686-1</f>
        <v>0.23192379651132966</v>
      </c>
      <c r="P687" s="32"/>
      <c r="Q687" s="73" t="s">
        <v>112</v>
      </c>
    </row>
    <row r="688" spans="1:17" s="80" customFormat="1" ht="16.5" customHeight="1" x14ac:dyDescent="0.2">
      <c r="A688" s="74"/>
      <c r="B688" s="75"/>
      <c r="C688" s="76"/>
      <c r="D688" s="76"/>
      <c r="E688" s="76"/>
      <c r="F688" s="76"/>
      <c r="G688" s="76">
        <f>RATE(G$348-$F$348,,-$F686,G686)</f>
        <v>0.91945407848271976</v>
      </c>
      <c r="H688" s="76">
        <f t="shared" ref="H688:O688" si="141">RATE(H$348-$F$348,,-$F686,H686)</f>
        <v>0.44052917481116394</v>
      </c>
      <c r="I688" s="76">
        <f t="shared" si="141"/>
        <v>0.23392723007408919</v>
      </c>
      <c r="J688" s="76">
        <f t="shared" si="141"/>
        <v>0.19252400275182682</v>
      </c>
      <c r="K688" s="76">
        <f t="shared" si="141"/>
        <v>0.16147383473968552</v>
      </c>
      <c r="L688" s="76">
        <f t="shared" si="141"/>
        <v>0.18699246326786517</v>
      </c>
      <c r="M688" s="76">
        <f t="shared" si="141"/>
        <v>0.19220119114509704</v>
      </c>
      <c r="N688" s="77">
        <f t="shared" si="141"/>
        <v>0.1343245382073408</v>
      </c>
      <c r="O688" s="77">
        <f t="shared" si="141"/>
        <v>0.10034547904790643</v>
      </c>
      <c r="P688" s="78"/>
      <c r="Q688" s="79" t="s">
        <v>113</v>
      </c>
    </row>
    <row r="689" spans="1:17" s="3" customFormat="1" ht="16.5" customHeight="1" x14ac:dyDescent="0.2">
      <c r="B689" s="65"/>
      <c r="C689" s="66"/>
      <c r="D689" s="66"/>
      <c r="E689" s="66"/>
      <c r="F689" s="66"/>
      <c r="G689" s="66"/>
      <c r="H689" s="66">
        <f t="shared" ref="H689:N689" si="142">+G$643+G689</f>
        <v>0.15730499999999997</v>
      </c>
      <c r="I689" s="66">
        <f t="shared" si="142"/>
        <v>0.30341611111099998</v>
      </c>
      <c r="J689" s="66">
        <f t="shared" si="142"/>
        <v>0.37841611111099999</v>
      </c>
      <c r="K689" s="66">
        <f t="shared" si="142"/>
        <v>0.47341611111100002</v>
      </c>
      <c r="L689" s="66">
        <f t="shared" si="142"/>
        <v>0.53441611111099996</v>
      </c>
      <c r="M689" s="66">
        <f t="shared" si="142"/>
        <v>0.62841611111099993</v>
      </c>
      <c r="N689" s="67">
        <f t="shared" si="142"/>
        <v>0.72741611111099991</v>
      </c>
      <c r="O689" s="67">
        <f>+N$643+N689</f>
        <v>0.76341611111099994</v>
      </c>
      <c r="P689" s="32"/>
      <c r="Q689" s="37" t="s">
        <v>110</v>
      </c>
    </row>
    <row r="690" spans="1:17" s="3" customFormat="1" ht="16.5" customHeight="1" x14ac:dyDescent="0.2">
      <c r="B690" s="68"/>
      <c r="C690" s="69"/>
      <c r="D690" s="69"/>
      <c r="E690" s="69"/>
      <c r="F690" s="69"/>
      <c r="G690" s="69">
        <f t="shared" ref="G690:O690" si="143">+G$653+G689</f>
        <v>5.520838756268815</v>
      </c>
      <c r="H690" s="69">
        <f t="shared" si="143"/>
        <v>5.9728394050214559</v>
      </c>
      <c r="I690" s="69">
        <f t="shared" si="143"/>
        <v>5.4026469060794806</v>
      </c>
      <c r="J690" s="69">
        <f t="shared" si="143"/>
        <v>5.8197700153086735</v>
      </c>
      <c r="K690" s="69">
        <f t="shared" si="143"/>
        <v>6.0849007316407073</v>
      </c>
      <c r="L690" s="69">
        <f t="shared" si="143"/>
        <v>8.0687739868603181</v>
      </c>
      <c r="M690" s="69">
        <f t="shared" si="143"/>
        <v>9.8874162483612267</v>
      </c>
      <c r="N690" s="70">
        <f t="shared" si="143"/>
        <v>7.90607052601794</v>
      </c>
      <c r="O690" s="70">
        <f t="shared" si="143"/>
        <v>6.8134161111109997</v>
      </c>
      <c r="P690" s="32"/>
      <c r="Q690" s="37" t="s">
        <v>111</v>
      </c>
    </row>
    <row r="691" spans="1:17" s="3" customFormat="1" ht="16.5" customHeight="1" x14ac:dyDescent="0.2">
      <c r="B691" s="83"/>
      <c r="I691" s="71"/>
      <c r="J691" s="71"/>
      <c r="K691" s="71"/>
      <c r="L691" s="71"/>
      <c r="M691" s="71"/>
      <c r="N691" s="72">
        <f>+N690/G690-1</f>
        <v>0.43204155655528553</v>
      </c>
      <c r="O691" s="72">
        <f>+O690/H690-1</f>
        <v>0.14073318384935285</v>
      </c>
      <c r="P691" s="32"/>
      <c r="Q691" s="73" t="s">
        <v>112</v>
      </c>
    </row>
    <row r="692" spans="1:17" s="80" customFormat="1" ht="16.5" customHeight="1" x14ac:dyDescent="0.2">
      <c r="A692" s="74"/>
      <c r="B692" s="75"/>
      <c r="C692" s="76"/>
      <c r="D692" s="76"/>
      <c r="E692" s="76"/>
      <c r="F692" s="76"/>
      <c r="G692" s="76"/>
      <c r="H692" s="76">
        <f>RATE(H$348-$G$348,,-$G690,H690)</f>
        <v>8.1871735203170343E-2</v>
      </c>
      <c r="I692" s="76">
        <f t="shared" ref="I692:O692" si="144">RATE(I$348-$G$348,,-$G690,I690)</f>
        <v>-1.0762068104918263E-2</v>
      </c>
      <c r="J692" s="76">
        <f t="shared" si="144"/>
        <v>1.7732366665217957E-2</v>
      </c>
      <c r="K692" s="76">
        <f t="shared" si="144"/>
        <v>2.461830086490626E-2</v>
      </c>
      <c r="L692" s="76">
        <f t="shared" si="144"/>
        <v>7.8848588017498694E-2</v>
      </c>
      <c r="M692" s="76">
        <f t="shared" si="144"/>
        <v>0.10199500443520942</v>
      </c>
      <c r="N692" s="77">
        <f t="shared" si="144"/>
        <v>5.2638801130258775E-2</v>
      </c>
      <c r="O692" s="77">
        <f t="shared" si="144"/>
        <v>2.6644255046111585E-2</v>
      </c>
      <c r="P692" s="78"/>
      <c r="Q692" s="79" t="s">
        <v>113</v>
      </c>
    </row>
    <row r="693" spans="1:17" s="3" customFormat="1" ht="16.5" customHeight="1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45">+H$643+H693</f>
        <v>0.146111111111</v>
      </c>
      <c r="J693" s="66">
        <f t="shared" si="145"/>
        <v>0.22111111111100001</v>
      </c>
      <c r="K693" s="66">
        <f t="shared" si="145"/>
        <v>0.31611111111099999</v>
      </c>
      <c r="L693" s="66">
        <f t="shared" si="145"/>
        <v>0.37711111111099999</v>
      </c>
      <c r="M693" s="66">
        <f t="shared" si="145"/>
        <v>0.47111111111100001</v>
      </c>
      <c r="N693" s="67">
        <f t="shared" si="145"/>
        <v>0.57011111111099999</v>
      </c>
      <c r="O693" s="67">
        <f>+N$643+N693</f>
        <v>0.60611111111100002</v>
      </c>
      <c r="P693" s="32"/>
      <c r="Q693" s="37" t="s">
        <v>110</v>
      </c>
    </row>
    <row r="694" spans="1:17" s="3" customFormat="1" ht="16.5" customHeight="1" x14ac:dyDescent="0.2">
      <c r="B694" s="68"/>
      <c r="C694" s="69"/>
      <c r="D694" s="69"/>
      <c r="E694" s="69"/>
      <c r="F694" s="69"/>
      <c r="G694" s="69"/>
      <c r="H694" s="69">
        <f t="shared" ref="H694:O694" si="146">+H$653+H693</f>
        <v>5.8155344050214559</v>
      </c>
      <c r="I694" s="69">
        <f t="shared" si="146"/>
        <v>5.2453419060794806</v>
      </c>
      <c r="J694" s="69">
        <f t="shared" si="146"/>
        <v>5.6624650153086735</v>
      </c>
      <c r="K694" s="69">
        <f t="shared" si="146"/>
        <v>5.9275957316407073</v>
      </c>
      <c r="L694" s="69">
        <f t="shared" si="146"/>
        <v>7.9114689868603181</v>
      </c>
      <c r="M694" s="69">
        <f t="shared" si="146"/>
        <v>9.7301112483612275</v>
      </c>
      <c r="N694" s="70">
        <f t="shared" si="146"/>
        <v>7.74876552601794</v>
      </c>
      <c r="O694" s="70">
        <f t="shared" si="146"/>
        <v>6.6561111111109996</v>
      </c>
      <c r="P694" s="32"/>
      <c r="Q694" s="37" t="s">
        <v>111</v>
      </c>
    </row>
    <row r="695" spans="1:17" s="3" customFormat="1" ht="16.5" customHeight="1" x14ac:dyDescent="0.2">
      <c r="B695" s="83"/>
      <c r="I695" s="71"/>
      <c r="J695" s="71"/>
      <c r="K695" s="71"/>
      <c r="L695" s="71"/>
      <c r="M695" s="71"/>
      <c r="N695" s="72">
        <f>+N694/H694-1</f>
        <v>0.33242536048402105</v>
      </c>
      <c r="O695" s="72">
        <f>+O694/I694-1</f>
        <v>0.26895657714826982</v>
      </c>
      <c r="P695" s="32"/>
      <c r="Q695" s="73" t="s">
        <v>112</v>
      </c>
    </row>
    <row r="696" spans="1:17" s="80" customFormat="1" ht="16.5" customHeight="1" x14ac:dyDescent="0.2">
      <c r="A696" s="74"/>
      <c r="B696" s="75"/>
      <c r="C696" s="76"/>
      <c r="D696" s="76"/>
      <c r="E696" s="76"/>
      <c r="F696" s="76"/>
      <c r="G696" s="76"/>
      <c r="H696" s="76"/>
      <c r="I696" s="76">
        <f t="shared" ref="I696:O696" si="147">RATE(I$348-$H$348,,-$H694,I694)</f>
        <v>-9.8046449256604717E-2</v>
      </c>
      <c r="J696" s="76">
        <f t="shared" si="147"/>
        <v>-1.3248145654720782E-2</v>
      </c>
      <c r="K696" s="76">
        <f t="shared" si="147"/>
        <v>6.3822826482986799E-3</v>
      </c>
      <c r="L696" s="76">
        <f t="shared" si="147"/>
        <v>7.9982890167698245E-2</v>
      </c>
      <c r="M696" s="76">
        <f t="shared" si="147"/>
        <v>0.10842327149498343</v>
      </c>
      <c r="N696" s="77">
        <f t="shared" si="147"/>
        <v>4.8995958623312678E-2</v>
      </c>
      <c r="O696" s="77">
        <f t="shared" si="147"/>
        <v>1.9473280225070319E-2</v>
      </c>
      <c r="P696" s="78"/>
      <c r="Q696" s="79" t="s">
        <v>113</v>
      </c>
    </row>
    <row r="697" spans="1:17" s="3" customFormat="1" ht="16.5" customHeight="1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48">+I$643+I697</f>
        <v>7.5000000000000011E-2</v>
      </c>
      <c r="K697" s="66">
        <f t="shared" si="148"/>
        <v>0.17</v>
      </c>
      <c r="L697" s="66">
        <f t="shared" si="148"/>
        <v>0.23100000000000001</v>
      </c>
      <c r="M697" s="66">
        <f t="shared" si="148"/>
        <v>0.32500000000000001</v>
      </c>
      <c r="N697" s="67">
        <f t="shared" si="148"/>
        <v>0.42400000000000004</v>
      </c>
      <c r="O697" s="67">
        <f>+N$643+N697</f>
        <v>0.46000000000000008</v>
      </c>
      <c r="P697" s="32"/>
      <c r="Q697" s="37" t="s">
        <v>110</v>
      </c>
    </row>
    <row r="698" spans="1:17" s="3" customFormat="1" ht="16.5" customHeight="1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49">+I$653+I697</f>
        <v>5.0992307949684808</v>
      </c>
      <c r="J698" s="69">
        <f t="shared" si="149"/>
        <v>5.5163539041976737</v>
      </c>
      <c r="K698" s="69">
        <f t="shared" si="149"/>
        <v>5.7814846205297075</v>
      </c>
      <c r="L698" s="69">
        <f t="shared" si="149"/>
        <v>7.7653578757493182</v>
      </c>
      <c r="M698" s="69">
        <f t="shared" si="149"/>
        <v>9.5840001372502268</v>
      </c>
      <c r="N698" s="70">
        <f t="shared" si="149"/>
        <v>7.6026544149069402</v>
      </c>
      <c r="O698" s="70">
        <f t="shared" si="149"/>
        <v>6.51</v>
      </c>
      <c r="P698" s="32"/>
      <c r="Q698" s="37" t="s">
        <v>111</v>
      </c>
    </row>
    <row r="699" spans="1:17" s="3" customFormat="1" ht="16.5" customHeight="1" x14ac:dyDescent="0.2">
      <c r="B699" s="83"/>
      <c r="I699" s="71"/>
      <c r="J699" s="71"/>
      <c r="K699" s="71"/>
      <c r="L699" s="71"/>
      <c r="M699" s="71"/>
      <c r="N699" s="72">
        <f>+N698/I698-1</f>
        <v>0.49094142246094075</v>
      </c>
      <c r="O699" s="72">
        <f>+O698/J698-1</f>
        <v>0.18012732922124708</v>
      </c>
      <c r="P699" s="32"/>
      <c r="Q699" s="73" t="s">
        <v>112</v>
      </c>
    </row>
    <row r="700" spans="1:17" s="80" customFormat="1" ht="16.5" customHeight="1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>
        <f t="shared" ref="J700:O700" si="150">RATE(J$348-$I$348,,-$I698,J698)</f>
        <v>8.1801182570668721E-2</v>
      </c>
      <c r="K700" s="76">
        <f t="shared" si="150"/>
        <v>6.4798309327359041E-2</v>
      </c>
      <c r="L700" s="76">
        <f t="shared" si="150"/>
        <v>0.15049729576538662</v>
      </c>
      <c r="M700" s="76">
        <f t="shared" si="150"/>
        <v>0.17087500634202413</v>
      </c>
      <c r="N700" s="77">
        <f t="shared" si="150"/>
        <v>8.315875940022617E-2</v>
      </c>
      <c r="O700" s="77">
        <f t="shared" si="150"/>
        <v>4.1548233342440316E-2</v>
      </c>
      <c r="P700" s="78"/>
      <c r="Q700" s="79" t="s">
        <v>113</v>
      </c>
    </row>
    <row r="701" spans="1:17" s="3" customFormat="1" ht="16.5" customHeight="1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9.5000000000000001E-2</v>
      </c>
      <c r="L701" s="66">
        <f>+K$643+K701</f>
        <v>0.156</v>
      </c>
      <c r="M701" s="66">
        <f>+L$643+L701</f>
        <v>0.25</v>
      </c>
      <c r="N701" s="67">
        <f>+M$643+M701</f>
        <v>0.34899999999999998</v>
      </c>
      <c r="O701" s="67">
        <f>+N$643+N701</f>
        <v>0.38500000000000001</v>
      </c>
      <c r="P701" s="32"/>
      <c r="Q701" s="37" t="s">
        <v>110</v>
      </c>
    </row>
    <row r="702" spans="1:17" s="3" customFormat="1" ht="16.5" customHeight="1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1">+J$653+J701</f>
        <v>5.4413539041976735</v>
      </c>
      <c r="K702" s="69">
        <f t="shared" si="151"/>
        <v>5.7064846205297073</v>
      </c>
      <c r="L702" s="69">
        <f t="shared" si="151"/>
        <v>7.6903578757493181</v>
      </c>
      <c r="M702" s="69">
        <f t="shared" si="151"/>
        <v>9.5090001372502275</v>
      </c>
      <c r="N702" s="70">
        <f t="shared" si="151"/>
        <v>7.52765441490694</v>
      </c>
      <c r="O702" s="70">
        <f t="shared" si="151"/>
        <v>6.4349999999999996</v>
      </c>
      <c r="P702" s="32"/>
      <c r="Q702" s="37" t="s">
        <v>111</v>
      </c>
    </row>
    <row r="703" spans="1:17" s="3" customFormat="1" ht="16.5" customHeight="1" x14ac:dyDescent="0.2">
      <c r="B703" s="83"/>
      <c r="I703" s="71"/>
      <c r="J703" s="71"/>
      <c r="K703" s="71"/>
      <c r="L703" s="71"/>
      <c r="M703" s="71"/>
      <c r="N703" s="72">
        <f>+N702/J702-1</f>
        <v>0.38341569900458272</v>
      </c>
      <c r="O703" s="72">
        <f>+O702/K702-1</f>
        <v>0.12766447785548696</v>
      </c>
      <c r="P703" s="32"/>
      <c r="Q703" s="73" t="s">
        <v>112</v>
      </c>
    </row>
    <row r="704" spans="1:17" s="80" customFormat="1" ht="16.5" customHeight="1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>
        <f>RATE(K$348-$J$348,,-$J702,K702)</f>
        <v>4.8725137346332471E-2</v>
      </c>
      <c r="L704" s="76">
        <f>RATE(L$348-$J$348,,-$J702,L702)</f>
        <v>0.18883008946166294</v>
      </c>
      <c r="M704" s="76">
        <f>RATE(M$348-$J$348,,-$J702,M702)</f>
        <v>0.20450690358019591</v>
      </c>
      <c r="N704" s="77">
        <f>RATE(N$348-$J$348,,-$J702,N702)</f>
        <v>8.4521522146432368E-2</v>
      </c>
      <c r="O704" s="77">
        <f>RATE(O$348-$J$348,,-$J702,O702)</f>
        <v>3.4113756859552986E-2</v>
      </c>
      <c r="P704" s="78"/>
      <c r="Q704" s="79" t="s">
        <v>113</v>
      </c>
    </row>
    <row r="705" spans="1:17" s="3" customFormat="1" ht="16.5" customHeight="1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6.0999999999999999E-2</v>
      </c>
      <c r="M705" s="85">
        <f>+L$643+L705</f>
        <v>0.155</v>
      </c>
      <c r="N705" s="86">
        <f>+M$643+M705</f>
        <v>0.254</v>
      </c>
      <c r="O705" s="86">
        <f>+N$643+N705</f>
        <v>0.29000000000000004</v>
      </c>
      <c r="P705" s="32"/>
      <c r="Q705" s="37" t="s">
        <v>110</v>
      </c>
    </row>
    <row r="706" spans="1:17" s="3" customFormat="1" ht="16.5" customHeight="1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5.6114846205297075</v>
      </c>
      <c r="L706" s="88">
        <f>+L$653+L705</f>
        <v>7.5953578757493183</v>
      </c>
      <c r="M706" s="88">
        <f>+M$653+M705</f>
        <v>9.4140001372502269</v>
      </c>
      <c r="N706" s="89">
        <f>+N$653+N705</f>
        <v>7.4326544149069402</v>
      </c>
      <c r="O706" s="89">
        <f>+O$653+O705</f>
        <v>6.34</v>
      </c>
      <c r="P706" s="32"/>
      <c r="Q706" s="37" t="s">
        <v>111</v>
      </c>
    </row>
    <row r="707" spans="1:17" s="3" customFormat="1" ht="16.5" customHeight="1" x14ac:dyDescent="0.2">
      <c r="B707" s="83"/>
      <c r="I707" s="71"/>
      <c r="J707" s="71"/>
      <c r="K707" s="71"/>
      <c r="L707" s="71"/>
      <c r="M707" s="71"/>
      <c r="N707" s="72">
        <f>+N706/K706-1</f>
        <v>0.32454331028805705</v>
      </c>
      <c r="O707" s="72">
        <f>+O706/L706-1</f>
        <v>-0.16527962161696974</v>
      </c>
      <c r="P707" s="32"/>
      <c r="Q707" s="73" t="s">
        <v>112</v>
      </c>
    </row>
    <row r="708" spans="1:17" s="80" customFormat="1" ht="16.5" customHeight="1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>
        <f>RATE(L$348-$K$348,,-$K706,L706)</f>
        <v>0.3535380366118403</v>
      </c>
      <c r="M708" s="76">
        <f>RATE(M$348-$K$348,,-$K706,M706)</f>
        <v>0.29523392693324502</v>
      </c>
      <c r="N708" s="77">
        <f>RATE(N$348-$K$348,,-$K706,N706)</f>
        <v>9.8218413657966616E-2</v>
      </c>
      <c r="O708" s="77">
        <f>RATE(O$348-$K$348,,-$K706,O706)</f>
        <v>3.0986242826092272E-2</v>
      </c>
      <c r="P708" s="78"/>
      <c r="Q708" s="79" t="s">
        <v>113</v>
      </c>
    </row>
    <row r="709" spans="1:17" s="3" customFormat="1" ht="16.5" customHeight="1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9.4E-2</v>
      </c>
      <c r="N709" s="86">
        <f>+M$643+M709</f>
        <v>0.193</v>
      </c>
      <c r="O709" s="86">
        <f>+N$643+N709</f>
        <v>0.22900000000000001</v>
      </c>
      <c r="P709" s="32"/>
      <c r="Q709" s="37" t="s">
        <v>110</v>
      </c>
    </row>
    <row r="710" spans="1:17" s="3" customFormat="1" ht="16.5" customHeight="1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7.5343578757493184</v>
      </c>
      <c r="M710" s="88">
        <f>+M$653+M709</f>
        <v>9.3530001372502269</v>
      </c>
      <c r="N710" s="89">
        <f>+N$653+N709</f>
        <v>7.3716544149069394</v>
      </c>
      <c r="O710" s="89">
        <f>+O$653+O709</f>
        <v>6.2789999999999999</v>
      </c>
      <c r="P710" s="32"/>
      <c r="Q710" s="37" t="s">
        <v>111</v>
      </c>
    </row>
    <row r="711" spans="1:17" s="3" customFormat="1" ht="16.5" customHeight="1" x14ac:dyDescent="0.2">
      <c r="B711" s="83"/>
      <c r="I711" s="71"/>
      <c r="J711" s="71"/>
      <c r="K711" s="71"/>
      <c r="L711" s="71"/>
      <c r="M711" s="71"/>
      <c r="N711" s="72">
        <f>+N710/L710-1</f>
        <v>-2.1594867608568102E-2</v>
      </c>
      <c r="O711" s="72">
        <f>+O710/M710-1</f>
        <v>-0.32866460944519782</v>
      </c>
      <c r="P711" s="32"/>
      <c r="Q711" s="73" t="s">
        <v>112</v>
      </c>
    </row>
    <row r="712" spans="1:17" s="80" customFormat="1" ht="16.5" customHeight="1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>
        <f>RATE(M$348-$L$348,,-$L710,M710)</f>
        <v>0.24137986162756275</v>
      </c>
      <c r="N712" s="77">
        <f>RATE(N$348-$L$348,,-$L710,N710)</f>
        <v>-1.0856364125294494E-2</v>
      </c>
      <c r="O712" s="77">
        <f>RATE(O$348-$L$348,,-$L710,O710)</f>
        <v>-5.8945564475783176E-2</v>
      </c>
      <c r="P712" s="78"/>
      <c r="Q712" s="79" t="s">
        <v>113</v>
      </c>
    </row>
    <row r="713" spans="1:17" s="3" customFormat="1" ht="16.5" customHeight="1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9.9000000000000005E-2</v>
      </c>
      <c r="O713" s="86">
        <f>+N$643+N713</f>
        <v>0.13500000000000001</v>
      </c>
      <c r="P713" s="32"/>
      <c r="Q713" s="37" t="s">
        <v>110</v>
      </c>
    </row>
    <row r="714" spans="1:17" s="3" customFormat="1" ht="16.5" customHeight="1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9.2590001372502275</v>
      </c>
      <c r="N714" s="89">
        <f>+N$653+N713</f>
        <v>7.27765441490694</v>
      </c>
      <c r="O714" s="89">
        <f>+O$653+O713</f>
        <v>6.1849999999999996</v>
      </c>
      <c r="P714" s="32"/>
      <c r="Q714" s="37" t="s">
        <v>111</v>
      </c>
    </row>
    <row r="715" spans="1:17" s="3" customFormat="1" ht="16.5" customHeight="1" x14ac:dyDescent="0.2">
      <c r="B715" s="83"/>
      <c r="I715" s="71"/>
      <c r="J715" s="71"/>
      <c r="K715" s="71"/>
      <c r="L715" s="71"/>
      <c r="M715" s="71"/>
      <c r="N715" s="72">
        <f>+N714/M714-1</f>
        <v>-0.21399132659822107</v>
      </c>
      <c r="O715" s="72">
        <f>+O714/N714-1</f>
        <v>-0.15013826606946856</v>
      </c>
      <c r="P715" s="32"/>
      <c r="Q715" s="73" t="s">
        <v>112</v>
      </c>
    </row>
    <row r="716" spans="1:17" s="80" customFormat="1" ht="16.5" customHeight="1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>
        <f>RATE(N$348-$M$348,,-$M714,N714)</f>
        <v>-0.21399132659822109</v>
      </c>
      <c r="O716" s="77">
        <f>RATE(O$348-$M$348,,-$M714,O714)</f>
        <v>-0.18268812925439987</v>
      </c>
      <c r="P716" s="78"/>
      <c r="Q716" s="79" t="s">
        <v>113</v>
      </c>
    </row>
  </sheetData>
  <mergeCells count="58"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4795" priority="1197" operator="lessThan">
      <formula>0</formula>
    </cfRule>
  </conditionalFormatting>
  <conditionalFormatting sqref="P583">
    <cfRule type="cellIs" dxfId="4794" priority="1192" operator="lessThan">
      <formula>0</formula>
    </cfRule>
  </conditionalFormatting>
  <conditionalFormatting sqref="B348:N348">
    <cfRule type="cellIs" dxfId="4793" priority="1191" operator="lessThan">
      <formula>0</formula>
    </cfRule>
  </conditionalFormatting>
  <conditionalFormatting sqref="P514:P515">
    <cfRule type="cellIs" dxfId="4792" priority="1193" operator="lessThan">
      <formula>0</formula>
    </cfRule>
  </conditionalFormatting>
  <conditionalFormatting sqref="P523 Q529 Q539:Q545">
    <cfRule type="cellIs" dxfId="4791" priority="1194" operator="lessThan">
      <formula>0</formula>
    </cfRule>
  </conditionalFormatting>
  <conditionalFormatting sqref="P531">
    <cfRule type="cellIs" dxfId="4790" priority="1195" operator="lessThan">
      <formula>0</formula>
    </cfRule>
  </conditionalFormatting>
  <conditionalFormatting sqref="P562">
    <cfRule type="cellIs" dxfId="4789" priority="1196" operator="lessThan">
      <formula>0</formula>
    </cfRule>
  </conditionalFormatting>
  <conditionalFormatting sqref="B348:N348">
    <cfRule type="cellIs" dxfId="4788" priority="1190" operator="lessThan">
      <formula>0</formula>
    </cfRule>
  </conditionalFormatting>
  <conditionalFormatting sqref="Q588">
    <cfRule type="cellIs" dxfId="4787" priority="1175" operator="lessThan">
      <formula>0</formula>
    </cfRule>
  </conditionalFormatting>
  <conditionalFormatting sqref="Q499:Q502">
    <cfRule type="cellIs" dxfId="4786" priority="1189" operator="lessThan">
      <formula>0</formula>
    </cfRule>
  </conditionalFormatting>
  <conditionalFormatting sqref="Q503">
    <cfRule type="cellIs" dxfId="4785" priority="1188" operator="lessThan">
      <formula>0</formula>
    </cfRule>
  </conditionalFormatting>
  <conditionalFormatting sqref="Q503">
    <cfRule type="cellIs" dxfId="4784" priority="1187" operator="lessThan">
      <formula>0</formula>
    </cfRule>
  </conditionalFormatting>
  <conditionalFormatting sqref="B514">
    <cfRule type="cellIs" dxfId="4783" priority="1185" operator="lessThan">
      <formula>0</formula>
    </cfRule>
  </conditionalFormatting>
  <conditionalFormatting sqref="B531">
    <cfRule type="cellIs" dxfId="4782" priority="1184" operator="lessThan">
      <formula>0</formula>
    </cfRule>
  </conditionalFormatting>
  <conditionalFormatting sqref="Q520">
    <cfRule type="cellIs" dxfId="4781" priority="1183" operator="lessThan">
      <formula>0</formula>
    </cfRule>
  </conditionalFormatting>
  <conditionalFormatting sqref="Q520">
    <cfRule type="cellIs" dxfId="4780" priority="1182" operator="lessThan">
      <formula>0</formula>
    </cfRule>
  </conditionalFormatting>
  <conditionalFormatting sqref="Q567">
    <cfRule type="cellIs" dxfId="4779" priority="1177" operator="lessThan">
      <formula>0</formula>
    </cfRule>
  </conditionalFormatting>
  <conditionalFormatting sqref="B523 B515">
    <cfRule type="cellIs" dxfId="4778" priority="1186" operator="lessThan">
      <formula>0</formula>
    </cfRule>
  </conditionalFormatting>
  <conditionalFormatting sqref="Q528">
    <cfRule type="cellIs" dxfId="4777" priority="1180" operator="lessThan">
      <formula>0</formula>
    </cfRule>
  </conditionalFormatting>
  <conditionalFormatting sqref="Q536">
    <cfRule type="cellIs" dxfId="4776" priority="1179" operator="lessThan">
      <formula>0</formula>
    </cfRule>
  </conditionalFormatting>
  <conditionalFormatting sqref="Q536">
    <cfRule type="cellIs" dxfId="4775" priority="1178" operator="lessThan">
      <formula>0</formula>
    </cfRule>
  </conditionalFormatting>
  <conditionalFormatting sqref="P539">
    <cfRule type="cellIs" dxfId="4774" priority="1166" operator="lessThan">
      <formula>0</formula>
    </cfRule>
  </conditionalFormatting>
  <conditionalFormatting sqref="Q528">
    <cfRule type="cellIs" dxfId="4773" priority="1181" operator="lessThan">
      <formula>0</formula>
    </cfRule>
  </conditionalFormatting>
  <conditionalFormatting sqref="Q567">
    <cfRule type="cellIs" dxfId="4772" priority="1176" operator="lessThan">
      <formula>0</formula>
    </cfRule>
  </conditionalFormatting>
  <conditionalFormatting sqref="P584:P587">
    <cfRule type="cellIs" dxfId="4771" priority="1168" operator="lessThan">
      <formula>0</formula>
    </cfRule>
  </conditionalFormatting>
  <conditionalFormatting sqref="P563:P566">
    <cfRule type="cellIs" dxfId="4770" priority="1169" operator="lessThan">
      <formula>0</formula>
    </cfRule>
  </conditionalFormatting>
  <conditionalFormatting sqref="Q366">
    <cfRule type="cellIs" dxfId="4769" priority="1127" operator="lessThan">
      <formula>0</formula>
    </cfRule>
  </conditionalFormatting>
  <conditionalFormatting sqref="Q588">
    <cfRule type="cellIs" dxfId="4768" priority="1174" operator="lessThan">
      <formula>0</formula>
    </cfRule>
  </conditionalFormatting>
  <conditionalFormatting sqref="Q544">
    <cfRule type="cellIs" dxfId="4767" priority="1165" operator="lessThan">
      <formula>0</formula>
    </cfRule>
  </conditionalFormatting>
  <conditionalFormatting sqref="J353:N354 K351:N352">
    <cfRule type="cellIs" dxfId="4766" priority="1154" operator="lessThan">
      <formula>0</formula>
    </cfRule>
  </conditionalFormatting>
  <conditionalFormatting sqref="P516:P519">
    <cfRule type="cellIs" dxfId="4765" priority="1173" operator="lessThan">
      <formula>0</formula>
    </cfRule>
  </conditionalFormatting>
  <conditionalFormatting sqref="P524:P527">
    <cfRule type="cellIs" dxfId="4764" priority="1172" operator="lessThan">
      <formula>0</formula>
    </cfRule>
  </conditionalFormatting>
  <conditionalFormatting sqref="P539:P543">
    <cfRule type="cellIs" dxfId="4763" priority="1171" operator="lessThan">
      <formula>0</formula>
    </cfRule>
  </conditionalFormatting>
  <conditionalFormatting sqref="P532:P535">
    <cfRule type="cellIs" dxfId="4762" priority="1170" operator="lessThan">
      <formula>0</formula>
    </cfRule>
  </conditionalFormatting>
  <conditionalFormatting sqref="Q544">
    <cfRule type="cellIs" dxfId="4761" priority="1164" operator="lessThan">
      <formula>0</formula>
    </cfRule>
  </conditionalFormatting>
  <conditionalFormatting sqref="Q354">
    <cfRule type="cellIs" dxfId="4760" priority="1147" operator="lessThan">
      <formula>0</formula>
    </cfRule>
  </conditionalFormatting>
  <conditionalFormatting sqref="Q540:Q543 B539">
    <cfRule type="cellIs" dxfId="4759" priority="1167" operator="lessThan">
      <formula>0</formula>
    </cfRule>
  </conditionalFormatting>
  <conditionalFormatting sqref="P555:P558">
    <cfRule type="cellIs" dxfId="4758" priority="1159" operator="lessThan">
      <formula>0</formula>
    </cfRule>
  </conditionalFormatting>
  <conditionalFormatting sqref="Q555:Q558 Q560">
    <cfRule type="cellIs" dxfId="4757" priority="1162" operator="lessThan">
      <formula>0</formula>
    </cfRule>
  </conditionalFormatting>
  <conditionalFormatting sqref="Q559">
    <cfRule type="cellIs" dxfId="4756" priority="1161" operator="lessThan">
      <formula>0</formula>
    </cfRule>
  </conditionalFormatting>
  <conditionalFormatting sqref="Q468:Q472">
    <cfRule type="cellIs" dxfId="4755" priority="1158" operator="lessThan">
      <formula>0</formula>
    </cfRule>
  </conditionalFormatting>
  <conditionalFormatting sqref="Q559">
    <cfRule type="cellIs" dxfId="4754" priority="1160" operator="lessThan">
      <formula>0</formula>
    </cfRule>
  </conditionalFormatting>
  <conditionalFormatting sqref="J351">
    <cfRule type="cellIs" dxfId="4753" priority="1153" operator="lessThan">
      <formula>0</formula>
    </cfRule>
  </conditionalFormatting>
  <conditionalFormatting sqref="P540:P543">
    <cfRule type="cellIs" dxfId="4752" priority="1163" operator="lessThan">
      <formula>0</formula>
    </cfRule>
  </conditionalFormatting>
  <conditionalFormatting sqref="P349:Q350 Q351:Q353">
    <cfRule type="cellIs" dxfId="4751" priority="1157" operator="lessThan">
      <formula>0</formula>
    </cfRule>
  </conditionalFormatting>
  <conditionalFormatting sqref="Q396">
    <cfRule type="cellIs" dxfId="4750" priority="1080" operator="lessThan">
      <formula>0</formula>
    </cfRule>
  </conditionalFormatting>
  <conditionalFormatting sqref="B349">
    <cfRule type="cellIs" dxfId="4749" priority="1152" operator="lessThan">
      <formula>0</formula>
    </cfRule>
  </conditionalFormatting>
  <conditionalFormatting sqref="P393:P395">
    <cfRule type="cellIs" dxfId="4748" priority="1084" operator="lessThan">
      <formula>0</formula>
    </cfRule>
  </conditionalFormatting>
  <conditionalFormatting sqref="Q397">
    <cfRule type="cellIs" dxfId="4747" priority="1082" operator="lessThan">
      <formula>0</formula>
    </cfRule>
  </conditionalFormatting>
  <conditionalFormatting sqref="P349:P350">
    <cfRule type="cellIs" dxfId="4746" priority="1156" operator="lessThan">
      <formula>0</formula>
    </cfRule>
  </conditionalFormatting>
  <conditionalFormatting sqref="P351:P354">
    <cfRule type="cellIs" dxfId="4745" priority="1155" operator="lessThan">
      <formula>0</formula>
    </cfRule>
  </conditionalFormatting>
  <conditionalFormatting sqref="C397:M397">
    <cfRule type="cellIs" dxfId="4744" priority="1079" operator="lessThan">
      <formula>0</formula>
    </cfRule>
  </conditionalFormatting>
  <conditionalFormatting sqref="Q355">
    <cfRule type="cellIs" dxfId="4743" priority="1150" operator="lessThan">
      <formula>0</formula>
    </cfRule>
  </conditionalFormatting>
  <conditionalFormatting sqref="P398:Q398 Q399:Q401">
    <cfRule type="cellIs" dxfId="4742" priority="1078" operator="lessThan">
      <formula>0</formula>
    </cfRule>
  </conditionalFormatting>
  <conditionalFormatting sqref="P399:P401">
    <cfRule type="cellIs" dxfId="4741" priority="1076" operator="lessThan">
      <formula>0</formula>
    </cfRule>
  </conditionalFormatting>
  <conditionalFormatting sqref="C357:J357">
    <cfRule type="cellIs" dxfId="4740" priority="1141" operator="lessThan">
      <formula>0</formula>
    </cfRule>
  </conditionalFormatting>
  <conditionalFormatting sqref="H385">
    <cfRule type="cellIs" dxfId="4739" priority="1041" operator="lessThan">
      <formula>0</formula>
    </cfRule>
  </conditionalFormatting>
  <conditionalFormatting sqref="Q402">
    <cfRule type="cellIs" dxfId="4738" priority="1074" operator="lessThan">
      <formula>0</formula>
    </cfRule>
  </conditionalFormatting>
  <conditionalFormatting sqref="B350">
    <cfRule type="cellIs" dxfId="4737" priority="1151" operator="lessThan">
      <formula>0</formula>
    </cfRule>
  </conditionalFormatting>
  <conditionalFormatting sqref="J352">
    <cfRule type="cellIs" dxfId="4736" priority="1148" operator="lessThan">
      <formula>0</formula>
    </cfRule>
  </conditionalFormatting>
  <conditionalFormatting sqref="P355">
    <cfRule type="cellIs" dxfId="4735" priority="1149" operator="lessThan">
      <formula>0</formula>
    </cfRule>
  </conditionalFormatting>
  <conditionalFormatting sqref="P440">
    <cfRule type="cellIs" dxfId="4734" priority="1027" operator="lessThan">
      <formula>0</formula>
    </cfRule>
  </conditionalFormatting>
  <conditionalFormatting sqref="Q354">
    <cfRule type="cellIs" dxfId="4733" priority="1146" operator="lessThan">
      <formula>0</formula>
    </cfRule>
  </conditionalFormatting>
  <conditionalFormatting sqref="P356:Q356 Q357:Q359">
    <cfRule type="cellIs" dxfId="4732" priority="1145" operator="lessThan">
      <formula>0</formula>
    </cfRule>
  </conditionalFormatting>
  <conditionalFormatting sqref="P356">
    <cfRule type="cellIs" dxfId="4731" priority="1144" operator="lessThan">
      <formula>0</formula>
    </cfRule>
  </conditionalFormatting>
  <conditionalFormatting sqref="P357:P360">
    <cfRule type="cellIs" dxfId="4730" priority="1143" operator="lessThan">
      <formula>0</formula>
    </cfRule>
  </conditionalFormatting>
  <conditionalFormatting sqref="I358 K358:N358 C359:M360 K357:M357">
    <cfRule type="cellIs" dxfId="4729" priority="1142" operator="lessThan">
      <formula>0</formula>
    </cfRule>
  </conditionalFormatting>
  <conditionalFormatting sqref="B356">
    <cfRule type="cellIs" dxfId="4728" priority="1139" operator="lessThan">
      <formula>0</formula>
    </cfRule>
  </conditionalFormatting>
  <conditionalFormatting sqref="I357">
    <cfRule type="cellIs" dxfId="4727" priority="1140" operator="lessThan">
      <formula>0</formula>
    </cfRule>
  </conditionalFormatting>
  <conditionalFormatting sqref="Q361">
    <cfRule type="cellIs" dxfId="4726" priority="1138" operator="lessThan">
      <formula>0</formula>
    </cfRule>
  </conditionalFormatting>
  <conditionalFormatting sqref="C358:J358">
    <cfRule type="cellIs" dxfId="4725" priority="1137" operator="lessThan">
      <formula>0</formula>
    </cfRule>
  </conditionalFormatting>
  <conditionalFormatting sqref="Q360">
    <cfRule type="cellIs" dxfId="4724" priority="1136" operator="lessThan">
      <formula>0</formula>
    </cfRule>
  </conditionalFormatting>
  <conditionalFormatting sqref="Q360">
    <cfRule type="cellIs" dxfId="4723" priority="1135" operator="lessThan">
      <formula>0</formula>
    </cfRule>
  </conditionalFormatting>
  <conditionalFormatting sqref="P362:Q362 Q363:Q365">
    <cfRule type="cellIs" dxfId="4722" priority="1134" operator="lessThan">
      <formula>0</formula>
    </cfRule>
  </conditionalFormatting>
  <conditionalFormatting sqref="P362">
    <cfRule type="cellIs" dxfId="4721" priority="1133" operator="lessThan">
      <formula>0</formula>
    </cfRule>
  </conditionalFormatting>
  <conditionalFormatting sqref="J363">
    <cfRule type="cellIs" dxfId="4720" priority="1131" operator="lessThan">
      <formula>0</formula>
    </cfRule>
  </conditionalFormatting>
  <conditionalFormatting sqref="K363:N364 J365:M366">
    <cfRule type="cellIs" dxfId="4719" priority="1132" operator="lessThan">
      <formula>0</formula>
    </cfRule>
  </conditionalFormatting>
  <conditionalFormatting sqref="P368">
    <cfRule type="cellIs" dxfId="4718" priority="1124" operator="lessThan">
      <formula>0</formula>
    </cfRule>
  </conditionalFormatting>
  <conditionalFormatting sqref="Q367">
    <cfRule type="cellIs" dxfId="4717" priority="1129" operator="lessThan">
      <formula>0</formula>
    </cfRule>
  </conditionalFormatting>
  <conditionalFormatting sqref="B362">
    <cfRule type="cellIs" dxfId="4716" priority="1130" operator="lessThan">
      <formula>0</formula>
    </cfRule>
  </conditionalFormatting>
  <conditionalFormatting sqref="P405:P407">
    <cfRule type="cellIs" dxfId="4715" priority="1062" operator="lessThan">
      <formula>0</formula>
    </cfRule>
  </conditionalFormatting>
  <conditionalFormatting sqref="J364">
    <cfRule type="cellIs" dxfId="4714" priority="1128" operator="lessThan">
      <formula>0</formula>
    </cfRule>
  </conditionalFormatting>
  <conditionalFormatting sqref="Q366">
    <cfRule type="cellIs" dxfId="4713" priority="1126" operator="lessThan">
      <formula>0</formula>
    </cfRule>
  </conditionalFormatting>
  <conditionalFormatting sqref="P368:Q368 Q369:Q371">
    <cfRule type="cellIs" dxfId="4712" priority="1125" operator="lessThan">
      <formula>0</formula>
    </cfRule>
  </conditionalFormatting>
  <conditionalFormatting sqref="Q372">
    <cfRule type="cellIs" dxfId="4711" priority="1116" operator="lessThan">
      <formula>0</formula>
    </cfRule>
  </conditionalFormatting>
  <conditionalFormatting sqref="I370 K369:N370 C371:M372">
    <cfRule type="cellIs" dxfId="4710" priority="1123" operator="lessThan">
      <formula>0</formula>
    </cfRule>
  </conditionalFormatting>
  <conditionalFormatting sqref="I369">
    <cfRule type="cellIs" dxfId="4709" priority="1121" operator="lessThan">
      <formula>0</formula>
    </cfRule>
  </conditionalFormatting>
  <conditionalFormatting sqref="C369:J369">
    <cfRule type="cellIs" dxfId="4708" priority="1122" operator="lessThan">
      <formula>0</formula>
    </cfRule>
  </conditionalFormatting>
  <conditionalFormatting sqref="B368">
    <cfRule type="cellIs" dxfId="4707" priority="1120" operator="lessThan">
      <formula>0</formula>
    </cfRule>
  </conditionalFormatting>
  <conditionalFormatting sqref="Q373">
    <cfRule type="cellIs" dxfId="4706" priority="1119" operator="lessThan">
      <formula>0</formula>
    </cfRule>
  </conditionalFormatting>
  <conditionalFormatting sqref="P411:P413">
    <cfRule type="cellIs" dxfId="4705" priority="1055" operator="lessThan">
      <formula>0</formula>
    </cfRule>
  </conditionalFormatting>
  <conditionalFormatting sqref="C370:J370">
    <cfRule type="cellIs" dxfId="4704" priority="1118" operator="lessThan">
      <formula>0</formula>
    </cfRule>
  </conditionalFormatting>
  <conditionalFormatting sqref="Q372">
    <cfRule type="cellIs" dxfId="4703" priority="1117" operator="lessThan">
      <formula>0</formula>
    </cfRule>
  </conditionalFormatting>
  <conditionalFormatting sqref="P374:Q374 Q375:Q377">
    <cfRule type="cellIs" dxfId="4702" priority="1115" operator="lessThan">
      <formula>0</formula>
    </cfRule>
  </conditionalFormatting>
  <conditionalFormatting sqref="P374">
    <cfRule type="cellIs" dxfId="4701" priority="1114" operator="lessThan">
      <formula>0</formula>
    </cfRule>
  </conditionalFormatting>
  <conditionalFormatting sqref="P375:P377">
    <cfRule type="cellIs" dxfId="4700" priority="1113" operator="lessThan">
      <formula>0</formula>
    </cfRule>
  </conditionalFormatting>
  <conditionalFormatting sqref="I376 K375:N376 C377:M378">
    <cfRule type="cellIs" dxfId="4699" priority="1112" operator="lessThan">
      <formula>0</formula>
    </cfRule>
  </conditionalFormatting>
  <conditionalFormatting sqref="I375">
    <cfRule type="cellIs" dxfId="4698" priority="1110" operator="lessThan">
      <formula>0</formula>
    </cfRule>
  </conditionalFormatting>
  <conditionalFormatting sqref="C375:J375">
    <cfRule type="cellIs" dxfId="4697" priority="1111" operator="lessThan">
      <formula>0</formula>
    </cfRule>
  </conditionalFormatting>
  <conditionalFormatting sqref="B374">
    <cfRule type="cellIs" dxfId="4696" priority="1109" operator="lessThan">
      <formula>0</formula>
    </cfRule>
  </conditionalFormatting>
  <conditionalFormatting sqref="Q379">
    <cfRule type="cellIs" dxfId="4695" priority="1108" operator="lessThan">
      <formula>0</formula>
    </cfRule>
  </conditionalFormatting>
  <conditionalFormatting sqref="C376:J376">
    <cfRule type="cellIs" dxfId="4694" priority="1107" operator="lessThan">
      <formula>0</formula>
    </cfRule>
  </conditionalFormatting>
  <conditionalFormatting sqref="Q378">
    <cfRule type="cellIs" dxfId="4693" priority="1106" operator="lessThan">
      <formula>0</formula>
    </cfRule>
  </conditionalFormatting>
  <conditionalFormatting sqref="Q378">
    <cfRule type="cellIs" dxfId="4692" priority="1105" operator="lessThan">
      <formula>0</formula>
    </cfRule>
  </conditionalFormatting>
  <conditionalFormatting sqref="P380:Q380 Q381:Q383">
    <cfRule type="cellIs" dxfId="4691" priority="1104" operator="lessThan">
      <formula>0</formula>
    </cfRule>
  </conditionalFormatting>
  <conditionalFormatting sqref="P380">
    <cfRule type="cellIs" dxfId="4690" priority="1103" operator="lessThan">
      <formula>0</formula>
    </cfRule>
  </conditionalFormatting>
  <conditionalFormatting sqref="P381:P383">
    <cfRule type="cellIs" dxfId="4689" priority="1102" operator="lessThan">
      <formula>0</formula>
    </cfRule>
  </conditionalFormatting>
  <conditionalFormatting sqref="I382 K381:N382 C383:N383 C384:M384">
    <cfRule type="cellIs" dxfId="4688" priority="1101" operator="lessThan">
      <formula>0</formula>
    </cfRule>
  </conditionalFormatting>
  <conditionalFormatting sqref="I381">
    <cfRule type="cellIs" dxfId="4687" priority="1099" operator="lessThan">
      <formula>0</formula>
    </cfRule>
  </conditionalFormatting>
  <conditionalFormatting sqref="C381:J381">
    <cfRule type="cellIs" dxfId="4686" priority="1100" operator="lessThan">
      <formula>0</formula>
    </cfRule>
  </conditionalFormatting>
  <conditionalFormatting sqref="B380">
    <cfRule type="cellIs" dxfId="4685" priority="1098" operator="lessThan">
      <formula>0</formula>
    </cfRule>
  </conditionalFormatting>
  <conditionalFormatting sqref="Q385">
    <cfRule type="cellIs" dxfId="4684" priority="1097" operator="lessThan">
      <formula>0</formula>
    </cfRule>
  </conditionalFormatting>
  <conditionalFormatting sqref="C382:J382">
    <cfRule type="cellIs" dxfId="4683" priority="1096" operator="lessThan">
      <formula>0</formula>
    </cfRule>
  </conditionalFormatting>
  <conditionalFormatting sqref="Q384">
    <cfRule type="cellIs" dxfId="4682" priority="1095" operator="lessThan">
      <formula>0</formula>
    </cfRule>
  </conditionalFormatting>
  <conditionalFormatting sqref="Q384">
    <cfRule type="cellIs" dxfId="4681" priority="1094" operator="lessThan">
      <formula>0</formula>
    </cfRule>
  </conditionalFormatting>
  <conditionalFormatting sqref="P386:Q386 Q387:Q389">
    <cfRule type="cellIs" dxfId="4680" priority="1093" operator="lessThan">
      <formula>0</formula>
    </cfRule>
  </conditionalFormatting>
  <conditionalFormatting sqref="P386">
    <cfRule type="cellIs" dxfId="4679" priority="1092" operator="lessThan">
      <formula>0</formula>
    </cfRule>
  </conditionalFormatting>
  <conditionalFormatting sqref="P387:P389">
    <cfRule type="cellIs" dxfId="4678" priority="1091" operator="lessThan">
      <formula>0</formula>
    </cfRule>
  </conditionalFormatting>
  <conditionalFormatting sqref="B386">
    <cfRule type="cellIs" dxfId="4677" priority="1090" operator="lessThan">
      <formula>0</formula>
    </cfRule>
  </conditionalFormatting>
  <conditionalFormatting sqref="Q391">
    <cfRule type="cellIs" dxfId="4676" priority="1089" operator="lessThan">
      <formula>0</formula>
    </cfRule>
  </conditionalFormatting>
  <conditionalFormatting sqref="Q390">
    <cfRule type="cellIs" dxfId="4675" priority="1088" operator="lessThan">
      <formula>0</formula>
    </cfRule>
  </conditionalFormatting>
  <conditionalFormatting sqref="Q390">
    <cfRule type="cellIs" dxfId="4674" priority="1087" operator="lessThan">
      <formula>0</formula>
    </cfRule>
  </conditionalFormatting>
  <conditionalFormatting sqref="P392:Q392 Q393:Q395">
    <cfRule type="cellIs" dxfId="4673" priority="1086" operator="lessThan">
      <formula>0</formula>
    </cfRule>
  </conditionalFormatting>
  <conditionalFormatting sqref="P392">
    <cfRule type="cellIs" dxfId="4672" priority="1085" operator="lessThan">
      <formula>0</formula>
    </cfRule>
  </conditionalFormatting>
  <conditionalFormatting sqref="H397">
    <cfRule type="cellIs" dxfId="4671" priority="1044" operator="lessThan">
      <formula>0</formula>
    </cfRule>
  </conditionalFormatting>
  <conditionalFormatting sqref="B392">
    <cfRule type="cellIs" dxfId="4670" priority="1083" operator="lessThan">
      <formula>0</formula>
    </cfRule>
  </conditionalFormatting>
  <conditionalFormatting sqref="H378">
    <cfRule type="cellIs" dxfId="4669" priority="1040" operator="lessThan">
      <formula>0</formula>
    </cfRule>
  </conditionalFormatting>
  <conditionalFormatting sqref="Q396">
    <cfRule type="cellIs" dxfId="4668" priority="1081" operator="lessThan">
      <formula>0</formula>
    </cfRule>
  </conditionalFormatting>
  <conditionalFormatting sqref="H360">
    <cfRule type="cellIs" dxfId="4667" priority="1038" operator="lessThan">
      <formula>0</formula>
    </cfRule>
  </conditionalFormatting>
  <conditionalFormatting sqref="H361">
    <cfRule type="cellIs" dxfId="4666" priority="1037" operator="lessThan">
      <formula>0</formula>
    </cfRule>
  </conditionalFormatting>
  <conditionalFormatting sqref="P398">
    <cfRule type="cellIs" dxfId="4665" priority="1077" operator="lessThan">
      <formula>0</formula>
    </cfRule>
  </conditionalFormatting>
  <conditionalFormatting sqref="Q438">
    <cfRule type="cellIs" dxfId="4664" priority="1030" operator="lessThan">
      <formula>0</formula>
    </cfRule>
  </conditionalFormatting>
  <conditionalFormatting sqref="H372">
    <cfRule type="cellIs" dxfId="4663" priority="1036" operator="lessThan">
      <formula>0</formula>
    </cfRule>
  </conditionalFormatting>
  <conditionalFormatting sqref="Q402">
    <cfRule type="cellIs" dxfId="4662" priority="1075" operator="lessThan">
      <formula>0</formula>
    </cfRule>
  </conditionalFormatting>
  <conditionalFormatting sqref="P440:Q440 Q441:Q443">
    <cfRule type="cellIs" dxfId="4661" priority="1028" operator="lessThan">
      <formula>0</formula>
    </cfRule>
  </conditionalFormatting>
  <conditionalFormatting sqref="C391:M391">
    <cfRule type="cellIs" dxfId="4660" priority="1073" operator="lessThan">
      <formula>0</formula>
    </cfRule>
  </conditionalFormatting>
  <conditionalFormatting sqref="C385:M385">
    <cfRule type="cellIs" dxfId="4659" priority="1072" operator="lessThan">
      <formula>0</formula>
    </cfRule>
  </conditionalFormatting>
  <conditionalFormatting sqref="C379:M379">
    <cfRule type="cellIs" dxfId="4658" priority="1071" operator="lessThan">
      <formula>0</formula>
    </cfRule>
  </conditionalFormatting>
  <conditionalFormatting sqref="C373:M373">
    <cfRule type="cellIs" dxfId="4657" priority="1070" operator="lessThan">
      <formula>0</formula>
    </cfRule>
  </conditionalFormatting>
  <conditionalFormatting sqref="J367:M367">
    <cfRule type="cellIs" dxfId="4656" priority="1069" operator="lessThan">
      <formula>0</formula>
    </cfRule>
  </conditionalFormatting>
  <conditionalFormatting sqref="C361:M361">
    <cfRule type="cellIs" dxfId="4655" priority="1068" operator="lessThan">
      <formula>0</formula>
    </cfRule>
  </conditionalFormatting>
  <conditionalFormatting sqref="J355:N355">
    <cfRule type="cellIs" dxfId="4654" priority="1067" operator="lessThan">
      <formula>0</formula>
    </cfRule>
  </conditionalFormatting>
  <conditionalFormatting sqref="B398">
    <cfRule type="cellIs" dxfId="4653" priority="1066" operator="lessThan">
      <formula>0</formula>
    </cfRule>
  </conditionalFormatting>
  <conditionalFormatting sqref="B403">
    <cfRule type="cellIs" dxfId="4652" priority="1065" operator="lessThan">
      <formula>0</formula>
    </cfRule>
  </conditionalFormatting>
  <conditionalFormatting sqref="Q408">
    <cfRule type="cellIs" dxfId="4651" priority="1059" operator="lessThan">
      <formula>0</formula>
    </cfRule>
  </conditionalFormatting>
  <conditionalFormatting sqref="Q409">
    <cfRule type="cellIs" dxfId="4650" priority="1061" operator="lessThan">
      <formula>0</formula>
    </cfRule>
  </conditionalFormatting>
  <conditionalFormatting sqref="P404:Q404 Q405:Q407">
    <cfRule type="cellIs" dxfId="4649" priority="1064" operator="lessThan">
      <formula>0</formula>
    </cfRule>
  </conditionalFormatting>
  <conditionalFormatting sqref="P404">
    <cfRule type="cellIs" dxfId="4648" priority="1063" operator="lessThan">
      <formula>0</formula>
    </cfRule>
  </conditionalFormatting>
  <conditionalFormatting sqref="Q408">
    <cfRule type="cellIs" dxfId="4647" priority="1060" operator="lessThan">
      <formula>0</formula>
    </cfRule>
  </conditionalFormatting>
  <conditionalFormatting sqref="B404">
    <cfRule type="cellIs" dxfId="4646" priority="1058" operator="lessThan">
      <formula>0</formula>
    </cfRule>
  </conditionalFormatting>
  <conditionalFormatting sqref="Q414">
    <cfRule type="cellIs" dxfId="4645" priority="1052" operator="lessThan">
      <formula>0</formula>
    </cfRule>
  </conditionalFormatting>
  <conditionalFormatting sqref="Q415">
    <cfRule type="cellIs" dxfId="4644" priority="1054" operator="lessThan">
      <formula>0</formula>
    </cfRule>
  </conditionalFormatting>
  <conditionalFormatting sqref="P410:Q410 Q411:Q413">
    <cfRule type="cellIs" dxfId="4643" priority="1057" operator="lessThan">
      <formula>0</formula>
    </cfRule>
  </conditionalFormatting>
  <conditionalFormatting sqref="P410">
    <cfRule type="cellIs" dxfId="4642" priority="1056" operator="lessThan">
      <formula>0</formula>
    </cfRule>
  </conditionalFormatting>
  <conditionalFormatting sqref="Q414">
    <cfRule type="cellIs" dxfId="4641" priority="1053" operator="lessThan">
      <formula>0</formula>
    </cfRule>
  </conditionalFormatting>
  <conditionalFormatting sqref="B410">
    <cfRule type="cellIs" dxfId="4640" priority="1051" operator="lessThan">
      <formula>0</formula>
    </cfRule>
  </conditionalFormatting>
  <conditionalFormatting sqref="Q432">
    <cfRule type="cellIs" dxfId="4639" priority="1045" operator="lessThan">
      <formula>0</formula>
    </cfRule>
  </conditionalFormatting>
  <conditionalFormatting sqref="P429:P431">
    <cfRule type="cellIs" dxfId="4638" priority="1048" operator="lessThan">
      <formula>0</formula>
    </cfRule>
  </conditionalFormatting>
  <conditionalFormatting sqref="Q433">
    <cfRule type="cellIs" dxfId="4637" priority="1047" operator="lessThan">
      <formula>0</formula>
    </cfRule>
  </conditionalFormatting>
  <conditionalFormatting sqref="P428:Q428 Q429:Q431">
    <cfRule type="cellIs" dxfId="4636" priority="1050" operator="lessThan">
      <formula>0</formula>
    </cfRule>
  </conditionalFormatting>
  <conditionalFormatting sqref="P428">
    <cfRule type="cellIs" dxfId="4635" priority="1049" operator="lessThan">
      <formula>0</formula>
    </cfRule>
  </conditionalFormatting>
  <conditionalFormatting sqref="Q432">
    <cfRule type="cellIs" dxfId="4634" priority="1046" operator="lessThan">
      <formula>0</formula>
    </cfRule>
  </conditionalFormatting>
  <conditionalFormatting sqref="H391">
    <cfRule type="cellIs" dxfId="4633" priority="1043" operator="lessThan">
      <formula>0</formula>
    </cfRule>
  </conditionalFormatting>
  <conditionalFormatting sqref="P435:P437">
    <cfRule type="cellIs" dxfId="4632" priority="1032" operator="lessThan">
      <formula>0</formula>
    </cfRule>
  </conditionalFormatting>
  <conditionalFormatting sqref="Q444">
    <cfRule type="cellIs" dxfId="4631" priority="1024" operator="lessThan">
      <formula>0</formula>
    </cfRule>
  </conditionalFormatting>
  <conditionalFormatting sqref="H384">
    <cfRule type="cellIs" dxfId="4630" priority="1042" operator="lessThan">
      <formula>0</formula>
    </cfRule>
  </conditionalFormatting>
  <conditionalFormatting sqref="H379">
    <cfRule type="cellIs" dxfId="4629" priority="1039" operator="lessThan">
      <formula>0</formula>
    </cfRule>
  </conditionalFormatting>
  <conditionalFormatting sqref="Q438">
    <cfRule type="cellIs" dxfId="4628" priority="1031" operator="lessThan">
      <formula>0</formula>
    </cfRule>
  </conditionalFormatting>
  <conditionalFormatting sqref="H373">
    <cfRule type="cellIs" dxfId="4627" priority="1035" operator="lessThan">
      <formula>0</formula>
    </cfRule>
  </conditionalFormatting>
  <conditionalFormatting sqref="P441:P443">
    <cfRule type="cellIs" dxfId="4626" priority="1026" operator="lessThan">
      <formula>0</formula>
    </cfRule>
  </conditionalFormatting>
  <conditionalFormatting sqref="P434:Q434 Q435:Q437">
    <cfRule type="cellIs" dxfId="4625" priority="1034" operator="lessThan">
      <formula>0</formula>
    </cfRule>
  </conditionalFormatting>
  <conditionalFormatting sqref="P434">
    <cfRule type="cellIs" dxfId="4624" priority="1033" operator="lessThan">
      <formula>0</formula>
    </cfRule>
  </conditionalFormatting>
  <conditionalFormatting sqref="B434">
    <cfRule type="cellIs" dxfId="4623" priority="1029" operator="lessThan">
      <formula>0</formula>
    </cfRule>
  </conditionalFormatting>
  <conditionalFormatting sqref="Q445:Q446">
    <cfRule type="cellIs" dxfId="4622" priority="1020" operator="lessThan">
      <formula>0</formula>
    </cfRule>
  </conditionalFormatting>
  <conditionalFormatting sqref="Q444">
    <cfRule type="cellIs" dxfId="4621" priority="1023" operator="lessThan">
      <formula>0</formula>
    </cfRule>
  </conditionalFormatting>
  <conditionalFormatting sqref="B446">
    <cfRule type="cellIs" dxfId="4620" priority="1019" operator="lessThan">
      <formula>0</formula>
    </cfRule>
  </conditionalFormatting>
  <conditionalFormatting sqref="B440">
    <cfRule type="cellIs" dxfId="4619" priority="1022" operator="lessThan">
      <formula>0</formula>
    </cfRule>
  </conditionalFormatting>
  <conditionalFormatting sqref="P446">
    <cfRule type="cellIs" dxfId="4618" priority="1025" operator="lessThan">
      <formula>0</formula>
    </cfRule>
  </conditionalFormatting>
  <conditionalFormatting sqref="B447">
    <cfRule type="cellIs" dxfId="4617" priority="1018" operator="lessThan">
      <formula>0</formula>
    </cfRule>
  </conditionalFormatting>
  <conditionalFormatting sqref="Q439">
    <cfRule type="cellIs" dxfId="4616" priority="1021" operator="lessThan">
      <formula>0</formula>
    </cfRule>
  </conditionalFormatting>
  <conditionalFormatting sqref="Q448:Q450">
    <cfRule type="cellIs" dxfId="4615" priority="1017" operator="lessThan">
      <formula>0</formula>
    </cfRule>
  </conditionalFormatting>
  <conditionalFormatting sqref="P448:P450">
    <cfRule type="cellIs" dxfId="4614" priority="1016" operator="lessThan">
      <formula>0</formula>
    </cfRule>
  </conditionalFormatting>
  <conditionalFormatting sqref="Q603">
    <cfRule type="cellIs" dxfId="4613" priority="991" operator="lessThan">
      <formula>0</formula>
    </cfRule>
  </conditionalFormatting>
  <conditionalFormatting sqref="B625">
    <cfRule type="cellIs" dxfId="4612" priority="955" operator="lessThan">
      <formula>0</formula>
    </cfRule>
  </conditionalFormatting>
  <conditionalFormatting sqref="P454:P456">
    <cfRule type="cellIs" dxfId="4611" priority="1012" operator="lessThan">
      <formula>0</formula>
    </cfRule>
  </conditionalFormatting>
  <conditionalFormatting sqref="Q457">
    <cfRule type="cellIs" dxfId="4610" priority="1011" operator="lessThan">
      <formula>0</formula>
    </cfRule>
  </conditionalFormatting>
  <conditionalFormatting sqref="Q597">
    <cfRule type="cellIs" dxfId="4609" priority="1000" operator="lessThan">
      <formula>0</formula>
    </cfRule>
  </conditionalFormatting>
  <conditionalFormatting sqref="Q451">
    <cfRule type="cellIs" dxfId="4608" priority="1015" operator="lessThan">
      <formula>0</formula>
    </cfRule>
  </conditionalFormatting>
  <conditionalFormatting sqref="Q451">
    <cfRule type="cellIs" dxfId="4607" priority="1014" operator="lessThan">
      <formula>0</formula>
    </cfRule>
  </conditionalFormatting>
  <conditionalFormatting sqref="Q457">
    <cfRule type="cellIs" dxfId="4606" priority="1010" operator="lessThan">
      <formula>0</formula>
    </cfRule>
  </conditionalFormatting>
  <conditionalFormatting sqref="J593:N595 J596:M596">
    <cfRule type="cellIs" dxfId="4605" priority="1004" operator="lessThan">
      <formula>0</formula>
    </cfRule>
  </conditionalFormatting>
  <conditionalFormatting sqref="B453">
    <cfRule type="cellIs" dxfId="4604" priority="1008" operator="lessThan">
      <formula>0</formula>
    </cfRule>
  </conditionalFormatting>
  <conditionalFormatting sqref="P599:P602">
    <cfRule type="cellIs" dxfId="4603" priority="997" operator="lessThan">
      <formula>0</formula>
    </cfRule>
  </conditionalFormatting>
  <conditionalFormatting sqref="Q454:Q456">
    <cfRule type="cellIs" dxfId="4602" priority="1013" operator="lessThan">
      <formula>0</formula>
    </cfRule>
  </conditionalFormatting>
  <conditionalFormatting sqref="Q593:Q595">
    <cfRule type="cellIs" dxfId="4601" priority="1007" operator="lessThan">
      <formula>0</formula>
    </cfRule>
  </conditionalFormatting>
  <conditionalFormatting sqref="Q596">
    <cfRule type="cellIs" dxfId="4600" priority="1002" operator="lessThan">
      <formula>0</formula>
    </cfRule>
  </conditionalFormatting>
  <conditionalFormatting sqref="Q452">
    <cfRule type="cellIs" dxfId="4599" priority="1009" operator="lessThan">
      <formula>0</formula>
    </cfRule>
  </conditionalFormatting>
  <conditionalFormatting sqref="B592">
    <cfRule type="cellIs" dxfId="4598" priority="999" operator="lessThan">
      <formula>0</formula>
    </cfRule>
  </conditionalFormatting>
  <conditionalFormatting sqref="P593:P595">
    <cfRule type="cellIs" dxfId="4597" priority="1006" operator="lessThan">
      <formula>0</formula>
    </cfRule>
  </conditionalFormatting>
  <conditionalFormatting sqref="J594">
    <cfRule type="cellIs" dxfId="4596" priority="1003" operator="lessThan">
      <formula>0</formula>
    </cfRule>
  </conditionalFormatting>
  <conditionalFormatting sqref="Q602">
    <cfRule type="cellIs" dxfId="4595" priority="992" operator="lessThan">
      <formula>0</formula>
    </cfRule>
  </conditionalFormatting>
  <conditionalFormatting sqref="J595:N595 K593:N594 J596:M596">
    <cfRule type="cellIs" dxfId="4594" priority="1005" operator="lessThan">
      <formula>0</formula>
    </cfRule>
  </conditionalFormatting>
  <conditionalFormatting sqref="Q596">
    <cfRule type="cellIs" dxfId="4593" priority="1001" operator="lessThan">
      <formula>0</formula>
    </cfRule>
  </conditionalFormatting>
  <conditionalFormatting sqref="J599:N599 J601:N602 J600:M600">
    <cfRule type="cellIs" dxfId="4592" priority="995" operator="lessThan">
      <formula>0</formula>
    </cfRule>
  </conditionalFormatting>
  <conditionalFormatting sqref="P616:P619">
    <cfRule type="cellIs" dxfId="4591" priority="989" operator="lessThan">
      <formula>0</formula>
    </cfRule>
  </conditionalFormatting>
  <conditionalFormatting sqref="Q602">
    <cfRule type="cellIs" dxfId="4590" priority="993" operator="lessThan">
      <formula>0</formula>
    </cfRule>
  </conditionalFormatting>
  <conditionalFormatting sqref="J600">
    <cfRule type="cellIs" dxfId="4589" priority="994" operator="lessThan">
      <formula>0</formula>
    </cfRule>
  </conditionalFormatting>
  <conditionalFormatting sqref="J601:N602 K599:N599 K600:M600">
    <cfRule type="cellIs" dxfId="4588" priority="996" operator="lessThan">
      <formula>0</formula>
    </cfRule>
  </conditionalFormatting>
  <conditionalFormatting sqref="Q599:Q601">
    <cfRule type="cellIs" dxfId="4587" priority="998" operator="lessThan">
      <formula>0</formula>
    </cfRule>
  </conditionalFormatting>
  <conditionalFormatting sqref="Q629">
    <cfRule type="cellIs" dxfId="4586" priority="959" operator="lessThan">
      <formula>0</formula>
    </cfRule>
  </conditionalFormatting>
  <conditionalFormatting sqref="I626">
    <cfRule type="cellIs" dxfId="4585" priority="962" operator="lessThan">
      <formula>0</formula>
    </cfRule>
  </conditionalFormatting>
  <conditionalFormatting sqref="C616:N619">
    <cfRule type="cellIs" dxfId="4584" priority="987" operator="lessThan">
      <formula>0</formula>
    </cfRule>
  </conditionalFormatting>
  <conditionalFormatting sqref="Q619">
    <cfRule type="cellIs" dxfId="4583" priority="983" operator="lessThan">
      <formula>0</formula>
    </cfRule>
  </conditionalFormatting>
  <conditionalFormatting sqref="I616">
    <cfRule type="cellIs" dxfId="4582" priority="986" operator="lessThan">
      <formula>0</formula>
    </cfRule>
  </conditionalFormatting>
  <conditionalFormatting sqref="H621:H624">
    <cfRule type="cellIs" dxfId="4581" priority="969" operator="lessThan">
      <formula>0</formula>
    </cfRule>
  </conditionalFormatting>
  <conditionalFormatting sqref="Q619">
    <cfRule type="cellIs" dxfId="4580" priority="984" operator="lessThan">
      <formula>0</formula>
    </cfRule>
  </conditionalFormatting>
  <conditionalFormatting sqref="H616">
    <cfRule type="cellIs" dxfId="4579" priority="980" operator="lessThan">
      <formula>0</formula>
    </cfRule>
  </conditionalFormatting>
  <conditionalFormatting sqref="H616:H619">
    <cfRule type="cellIs" dxfId="4578" priority="981" operator="lessThan">
      <formula>0</formula>
    </cfRule>
  </conditionalFormatting>
  <conditionalFormatting sqref="C617:J617">
    <cfRule type="cellIs" dxfId="4577" priority="985" operator="lessThan">
      <formula>0</formula>
    </cfRule>
  </conditionalFormatting>
  <conditionalFormatting sqref="H617:H619">
    <cfRule type="cellIs" dxfId="4576" priority="982" operator="lessThan">
      <formula>0</formula>
    </cfRule>
  </conditionalFormatting>
  <conditionalFormatting sqref="I617 K616:N617 C618:N619">
    <cfRule type="cellIs" dxfId="4575" priority="988" operator="lessThan">
      <formula>0</formula>
    </cfRule>
  </conditionalFormatting>
  <conditionalFormatting sqref="Q616:Q618">
    <cfRule type="cellIs" dxfId="4574" priority="990" operator="lessThan">
      <formula>0</formula>
    </cfRule>
  </conditionalFormatting>
  <conditionalFormatting sqref="B615">
    <cfRule type="cellIs" dxfId="4573" priority="979" operator="lessThan">
      <formula>0</formula>
    </cfRule>
  </conditionalFormatting>
  <conditionalFormatting sqref="Q624">
    <cfRule type="cellIs" dxfId="4572" priority="971" operator="lessThan">
      <formula>0</formula>
    </cfRule>
  </conditionalFormatting>
  <conditionalFormatting sqref="I621">
    <cfRule type="cellIs" dxfId="4571" priority="974" operator="lessThan">
      <formula>0</formula>
    </cfRule>
  </conditionalFormatting>
  <conditionalFormatting sqref="C621:N624">
    <cfRule type="cellIs" dxfId="4570" priority="975" operator="lessThan">
      <formula>0</formula>
    </cfRule>
  </conditionalFormatting>
  <conditionalFormatting sqref="Q624">
    <cfRule type="cellIs" dxfId="4569" priority="972" operator="lessThan">
      <formula>0</formula>
    </cfRule>
  </conditionalFormatting>
  <conditionalFormatting sqref="H621">
    <cfRule type="cellIs" dxfId="4568" priority="968" operator="lessThan">
      <formula>0</formula>
    </cfRule>
  </conditionalFormatting>
  <conditionalFormatting sqref="P621:P624">
    <cfRule type="cellIs" dxfId="4567" priority="977" operator="lessThan">
      <formula>0</formula>
    </cfRule>
  </conditionalFormatting>
  <conditionalFormatting sqref="C622:J622">
    <cfRule type="cellIs" dxfId="4566" priority="973" operator="lessThan">
      <formula>0</formula>
    </cfRule>
  </conditionalFormatting>
  <conditionalFormatting sqref="H622:H624">
    <cfRule type="cellIs" dxfId="4565" priority="970" operator="lessThan">
      <formula>0</formula>
    </cfRule>
  </conditionalFormatting>
  <conditionalFormatting sqref="I622 K621:N622 C623:N624">
    <cfRule type="cellIs" dxfId="4564" priority="976" operator="lessThan">
      <formula>0</formula>
    </cfRule>
  </conditionalFormatting>
  <conditionalFormatting sqref="Q621:Q623">
    <cfRule type="cellIs" dxfId="4563" priority="978" operator="lessThan">
      <formula>0</formula>
    </cfRule>
  </conditionalFormatting>
  <conditionalFormatting sqref="B620">
    <cfRule type="cellIs" dxfId="4562" priority="967" operator="lessThan">
      <formula>0</formula>
    </cfRule>
  </conditionalFormatting>
  <conditionalFormatting sqref="C626:N629">
    <cfRule type="cellIs" dxfId="4561" priority="963" operator="lessThan">
      <formula>0</formula>
    </cfRule>
  </conditionalFormatting>
  <conditionalFormatting sqref="Q629">
    <cfRule type="cellIs" dxfId="4560" priority="960" operator="lessThan">
      <formula>0</formula>
    </cfRule>
  </conditionalFormatting>
  <conditionalFormatting sqref="H626">
    <cfRule type="cellIs" dxfId="4559" priority="956" operator="lessThan">
      <formula>0</formula>
    </cfRule>
  </conditionalFormatting>
  <conditionalFormatting sqref="H626:H629">
    <cfRule type="cellIs" dxfId="4558" priority="957" operator="lessThan">
      <formula>0</formula>
    </cfRule>
  </conditionalFormatting>
  <conditionalFormatting sqref="P626:P629">
    <cfRule type="cellIs" dxfId="4557" priority="965" operator="lessThan">
      <formula>0</formula>
    </cfRule>
  </conditionalFormatting>
  <conditionalFormatting sqref="C627:J627">
    <cfRule type="cellIs" dxfId="4556" priority="961" operator="lessThan">
      <formula>0</formula>
    </cfRule>
  </conditionalFormatting>
  <conditionalFormatting sqref="H627:H629">
    <cfRule type="cellIs" dxfId="4555" priority="958" operator="lessThan">
      <formula>0</formula>
    </cfRule>
  </conditionalFormatting>
  <conditionalFormatting sqref="I627 K626:N627 C628:N629">
    <cfRule type="cellIs" dxfId="4554" priority="964" operator="lessThan">
      <formula>0</formula>
    </cfRule>
  </conditionalFormatting>
  <conditionalFormatting sqref="Q626:Q628">
    <cfRule type="cellIs" dxfId="4553" priority="966" operator="lessThan">
      <formula>0</formula>
    </cfRule>
  </conditionalFormatting>
  <conditionalFormatting sqref="C351:I351">
    <cfRule type="cellIs" dxfId="4552" priority="952" operator="lessThan">
      <formula>0</formula>
    </cfRule>
  </conditionalFormatting>
  <conditionalFormatting sqref="C353:I354">
    <cfRule type="cellIs" dxfId="4551" priority="953" operator="lessThan">
      <formula>0</formula>
    </cfRule>
  </conditionalFormatting>
  <conditionalFormatting sqref="P506:Q506">
    <cfRule type="cellIs" dxfId="4550" priority="936" operator="lessThan">
      <formula>0</formula>
    </cfRule>
  </conditionalFormatting>
  <conditionalFormatting sqref="P499:P502">
    <cfRule type="cellIs" dxfId="4549" priority="937" operator="lessThan">
      <formula>0</formula>
    </cfRule>
  </conditionalFormatting>
  <conditionalFormatting sqref="Q611:Q613">
    <cfRule type="cellIs" dxfId="4548" priority="899" operator="lessThan">
      <formula>0</formula>
    </cfRule>
  </conditionalFormatting>
  <conditionalFormatting sqref="B498">
    <cfRule type="cellIs" dxfId="4547" priority="954" operator="lessThan">
      <formula>0</formula>
    </cfRule>
  </conditionalFormatting>
  <conditionalFormatting sqref="N427">
    <cfRule type="cellIs" dxfId="4546" priority="673" operator="lessThan">
      <formula>0</formula>
    </cfRule>
  </conditionalFormatting>
  <conditionalFormatting sqref="C352:I352">
    <cfRule type="cellIs" dxfId="4545" priority="951" operator="lessThan">
      <formula>0</formula>
    </cfRule>
  </conditionalFormatting>
  <conditionalFormatting sqref="C355:I355">
    <cfRule type="cellIs" dxfId="4544" priority="950" operator="lessThan">
      <formula>0</formula>
    </cfRule>
  </conditionalFormatting>
  <conditionalFormatting sqref="C365:I366">
    <cfRule type="cellIs" dxfId="4543" priority="949" operator="lessThan">
      <formula>0</formula>
    </cfRule>
  </conditionalFormatting>
  <conditionalFormatting sqref="C363:I363">
    <cfRule type="cellIs" dxfId="4542" priority="948" operator="lessThan">
      <formula>0</formula>
    </cfRule>
  </conditionalFormatting>
  <conditionalFormatting sqref="C364:I364">
    <cfRule type="cellIs" dxfId="4541" priority="947" operator="lessThan">
      <formula>0</formula>
    </cfRule>
  </conditionalFormatting>
  <conditionalFormatting sqref="C367:I367">
    <cfRule type="cellIs" dxfId="4540" priority="946" operator="lessThan">
      <formula>0</formula>
    </cfRule>
  </conditionalFormatting>
  <conditionalFormatting sqref="C593:I596">
    <cfRule type="cellIs" dxfId="4539" priority="944" operator="lessThan">
      <formula>0</formula>
    </cfRule>
  </conditionalFormatting>
  <conditionalFormatting sqref="C594:I594">
    <cfRule type="cellIs" dxfId="4538" priority="943" operator="lessThan">
      <formula>0</formula>
    </cfRule>
  </conditionalFormatting>
  <conditionalFormatting sqref="C595:I596">
    <cfRule type="cellIs" dxfId="4537" priority="945" operator="lessThan">
      <formula>0</formula>
    </cfRule>
  </conditionalFormatting>
  <conditionalFormatting sqref="Q551">
    <cfRule type="cellIs" dxfId="4536" priority="925" operator="lessThan">
      <formula>0</formula>
    </cfRule>
  </conditionalFormatting>
  <conditionalFormatting sqref="Q551">
    <cfRule type="cellIs" dxfId="4535" priority="926" operator="lessThan">
      <formula>0</formula>
    </cfRule>
  </conditionalFormatting>
  <conditionalFormatting sqref="C599:I602">
    <cfRule type="cellIs" dxfId="4534" priority="941" operator="lessThan">
      <formula>0</formula>
    </cfRule>
  </conditionalFormatting>
  <conditionalFormatting sqref="C600:I600">
    <cfRule type="cellIs" dxfId="4533" priority="940" operator="lessThan">
      <formula>0</formula>
    </cfRule>
  </conditionalFormatting>
  <conditionalFormatting sqref="C601:I602">
    <cfRule type="cellIs" dxfId="4532" priority="942" operator="lessThan">
      <formula>0</formula>
    </cfRule>
  </conditionalFormatting>
  <conditionalFormatting sqref="C461:C464">
    <cfRule type="cellIs" dxfId="4531" priority="939" operator="lessThan">
      <formula>0</formula>
    </cfRule>
  </conditionalFormatting>
  <conditionalFormatting sqref="P468:P471">
    <cfRule type="cellIs" dxfId="4530" priority="938" operator="lessThan">
      <formula>0</formula>
    </cfRule>
  </conditionalFormatting>
  <conditionalFormatting sqref="Q507:Q510">
    <cfRule type="cellIs" dxfId="4529" priority="935" operator="lessThan">
      <formula>0</formula>
    </cfRule>
  </conditionalFormatting>
  <conditionalFormatting sqref="Q511:Q512">
    <cfRule type="cellIs" dxfId="4528" priority="934" operator="lessThan">
      <formula>0</formula>
    </cfRule>
  </conditionalFormatting>
  <conditionalFormatting sqref="Q512">
    <cfRule type="cellIs" dxfId="4527" priority="933" operator="lessThan">
      <formula>0</formula>
    </cfRule>
  </conditionalFormatting>
  <conditionalFormatting sqref="Q511">
    <cfRule type="cellIs" dxfId="4526" priority="932" operator="lessThan">
      <formula>0</formula>
    </cfRule>
  </conditionalFormatting>
  <conditionalFormatting sqref="P507:P510">
    <cfRule type="cellIs" dxfId="4525" priority="931" operator="lessThan">
      <formula>0</formula>
    </cfRule>
  </conditionalFormatting>
  <conditionalFormatting sqref="B506">
    <cfRule type="cellIs" dxfId="4524" priority="930" operator="lessThan">
      <formula>0</formula>
    </cfRule>
  </conditionalFormatting>
  <conditionalFormatting sqref="C611:N614">
    <cfRule type="cellIs" dxfId="4523" priority="896" operator="lessThan">
      <formula>0</formula>
    </cfRule>
  </conditionalFormatting>
  <conditionalFormatting sqref="Q614">
    <cfRule type="cellIs" dxfId="4522" priority="893" operator="lessThan">
      <formula>0</formula>
    </cfRule>
  </conditionalFormatting>
  <conditionalFormatting sqref="P547:P550">
    <cfRule type="cellIs" dxfId="4521" priority="924" operator="lessThan">
      <formula>0</formula>
    </cfRule>
  </conditionalFormatting>
  <conditionalFormatting sqref="H611:H614">
    <cfRule type="cellIs" dxfId="4520" priority="890" operator="lessThan">
      <formula>0</formula>
    </cfRule>
  </conditionalFormatting>
  <conditionalFormatting sqref="Q504">
    <cfRule type="cellIs" dxfId="4519" priority="929" operator="lessThan">
      <formula>0</formula>
    </cfRule>
  </conditionalFormatting>
  <conditionalFormatting sqref="Q547:Q550 Q552 Q554:Q560">
    <cfRule type="cellIs" dxfId="4518" priority="928" operator="lessThan">
      <formula>0</formula>
    </cfRule>
  </conditionalFormatting>
  <conditionalFormatting sqref="P546">
    <cfRule type="cellIs" dxfId="4517" priority="927" operator="lessThan">
      <formula>0</formula>
    </cfRule>
  </conditionalFormatting>
  <conditionalFormatting sqref="P554:P558">
    <cfRule type="cellIs" dxfId="4516" priority="923" operator="lessThan">
      <formula>0</formula>
    </cfRule>
  </conditionalFormatting>
  <conditionalFormatting sqref="Q570:Q573 Q575">
    <cfRule type="cellIs" dxfId="4515" priority="921" operator="lessThan">
      <formula>0</formula>
    </cfRule>
  </conditionalFormatting>
  <conditionalFormatting sqref="B546">
    <cfRule type="cellIs" dxfId="4514" priority="922" operator="lessThan">
      <formula>0</formula>
    </cfRule>
  </conditionalFormatting>
  <conditionalFormatting sqref="P569">
    <cfRule type="cellIs" dxfId="4513" priority="920" operator="lessThan">
      <formula>0</formula>
    </cfRule>
  </conditionalFormatting>
  <conditionalFormatting sqref="Q574">
    <cfRule type="cellIs" dxfId="4512" priority="919" operator="lessThan">
      <formula>0</formula>
    </cfRule>
  </conditionalFormatting>
  <conditionalFormatting sqref="Q574">
    <cfRule type="cellIs" dxfId="4511" priority="918" operator="lessThan">
      <formula>0</formula>
    </cfRule>
  </conditionalFormatting>
  <conditionalFormatting sqref="P570:P573">
    <cfRule type="cellIs" dxfId="4510" priority="917" operator="lessThan">
      <formula>0</formula>
    </cfRule>
  </conditionalFormatting>
  <conditionalFormatting sqref="Q582 Q577:Q580">
    <cfRule type="cellIs" dxfId="4509" priority="915" operator="lessThan">
      <formula>0</formula>
    </cfRule>
  </conditionalFormatting>
  <conditionalFormatting sqref="Q581">
    <cfRule type="cellIs" dxfId="4508" priority="913" operator="lessThan">
      <formula>0</formula>
    </cfRule>
  </conditionalFormatting>
  <conditionalFormatting sqref="B569">
    <cfRule type="cellIs" dxfId="4507" priority="916" operator="lessThan">
      <formula>0</formula>
    </cfRule>
  </conditionalFormatting>
  <conditionalFormatting sqref="P576">
    <cfRule type="cellIs" dxfId="4506" priority="914" operator="lessThan">
      <formula>0</formula>
    </cfRule>
  </conditionalFormatting>
  <conditionalFormatting sqref="P577:P580">
    <cfRule type="cellIs" dxfId="4505" priority="911" operator="lessThan">
      <formula>0</formula>
    </cfRule>
  </conditionalFormatting>
  <conditionalFormatting sqref="Q581">
    <cfRule type="cellIs" dxfId="4504" priority="912" operator="lessThan">
      <formula>0</formula>
    </cfRule>
  </conditionalFormatting>
  <conditionalFormatting sqref="P605:P607 P609">
    <cfRule type="cellIs" dxfId="4503" priority="909" operator="lessThan">
      <formula>0</formula>
    </cfRule>
  </conditionalFormatting>
  <conditionalFormatting sqref="Q605:Q607">
    <cfRule type="cellIs" dxfId="4502" priority="910" operator="lessThan">
      <formula>0</formula>
    </cfRule>
  </conditionalFormatting>
  <conditionalFormatting sqref="C607:I607">
    <cfRule type="cellIs" dxfId="4501" priority="902" operator="lessThan">
      <formula>0</formula>
    </cfRule>
  </conditionalFormatting>
  <conditionalFormatting sqref="C605:I607">
    <cfRule type="cellIs" dxfId="4500" priority="901" operator="lessThan">
      <formula>0</formula>
    </cfRule>
  </conditionalFormatting>
  <conditionalFormatting sqref="B604">
    <cfRule type="cellIs" dxfId="4499" priority="903" operator="lessThan">
      <formula>0</formula>
    </cfRule>
  </conditionalFormatting>
  <conditionalFormatting sqref="J605:N607">
    <cfRule type="cellIs" dxfId="4498" priority="907" operator="lessThan">
      <formula>0</formula>
    </cfRule>
  </conditionalFormatting>
  <conditionalFormatting sqref="P611:P614">
    <cfRule type="cellIs" dxfId="4497" priority="898" operator="lessThan">
      <formula>0</formula>
    </cfRule>
  </conditionalFormatting>
  <conditionalFormatting sqref="Q608:Q609">
    <cfRule type="cellIs" dxfId="4496" priority="904" operator="lessThan">
      <formula>0</formula>
    </cfRule>
  </conditionalFormatting>
  <conditionalFormatting sqref="C433:M433">
    <cfRule type="cellIs" dxfId="4495" priority="671" operator="lessThan">
      <formula>0</formula>
    </cfRule>
  </conditionalFormatting>
  <conditionalFormatting sqref="Q608:Q609">
    <cfRule type="cellIs" dxfId="4494" priority="905" operator="lessThan">
      <formula>0</formula>
    </cfRule>
  </conditionalFormatting>
  <conditionalFormatting sqref="J606">
    <cfRule type="cellIs" dxfId="4493" priority="906" operator="lessThan">
      <formula>0</formula>
    </cfRule>
  </conditionalFormatting>
  <conditionalFormatting sqref="J607:N607 K605:N606">
    <cfRule type="cellIs" dxfId="4492" priority="908" operator="lessThan">
      <formula>0</formula>
    </cfRule>
  </conditionalFormatting>
  <conditionalFormatting sqref="I612 K611:N612 C613:N614">
    <cfRule type="cellIs" dxfId="4491" priority="897" operator="lessThan">
      <formula>0</formula>
    </cfRule>
  </conditionalFormatting>
  <conditionalFormatting sqref="N427">
    <cfRule type="cellIs" dxfId="4490" priority="674" operator="lessThan">
      <formula>0</formula>
    </cfRule>
  </conditionalFormatting>
  <conditionalFormatting sqref="B429:N429">
    <cfRule type="cellIs" dxfId="4489" priority="666" operator="lessThan">
      <formula>0</formula>
    </cfRule>
  </conditionalFormatting>
  <conditionalFormatting sqref="C606:I606">
    <cfRule type="cellIs" dxfId="4488" priority="900" operator="lessThan">
      <formula>0</formula>
    </cfRule>
  </conditionalFormatting>
  <conditionalFormatting sqref="B429:N429">
    <cfRule type="cellIs" dxfId="4487" priority="667" operator="lessThan">
      <formula>0</formula>
    </cfRule>
  </conditionalFormatting>
  <conditionalFormatting sqref="H433">
    <cfRule type="cellIs" dxfId="4486" priority="670" operator="lessThan">
      <formula>0</formula>
    </cfRule>
  </conditionalFormatting>
  <conditionalFormatting sqref="B433">
    <cfRule type="cellIs" dxfId="4485" priority="669" operator="lessThan">
      <formula>0</formula>
    </cfRule>
  </conditionalFormatting>
  <conditionalFormatting sqref="B433">
    <cfRule type="cellIs" dxfId="4484" priority="668" operator="lessThan">
      <formula>0</formula>
    </cfRule>
  </conditionalFormatting>
  <conditionalFormatting sqref="B429:N429">
    <cfRule type="cellIs" dxfId="4483" priority="664" operator="lessThan">
      <formula>0</formula>
    </cfRule>
  </conditionalFormatting>
  <conditionalFormatting sqref="B429:N429">
    <cfRule type="cellIs" dxfId="4482" priority="665" operator="lessThan">
      <formula>0</formula>
    </cfRule>
  </conditionalFormatting>
  <conditionalFormatting sqref="B435:N435">
    <cfRule type="cellIs" dxfId="4481" priority="651" operator="lessThan">
      <formula>0</formula>
    </cfRule>
  </conditionalFormatting>
  <conditionalFormatting sqref="H611">
    <cfRule type="cellIs" dxfId="4480" priority="889" operator="lessThan">
      <formula>0</formula>
    </cfRule>
  </conditionalFormatting>
  <conditionalFormatting sqref="C433:M433">
    <cfRule type="cellIs" dxfId="4479" priority="672" operator="lessThan">
      <formula>0</formula>
    </cfRule>
  </conditionalFormatting>
  <conditionalFormatting sqref="H612:H614">
    <cfRule type="cellIs" dxfId="4478" priority="891" operator="lessThan">
      <formula>0</formula>
    </cfRule>
  </conditionalFormatting>
  <conditionalFormatting sqref="Q614">
    <cfRule type="cellIs" dxfId="4477" priority="892" operator="lessThan">
      <formula>0</formula>
    </cfRule>
  </conditionalFormatting>
  <conditionalFormatting sqref="I611">
    <cfRule type="cellIs" dxfId="4476" priority="895" operator="lessThan">
      <formula>0</formula>
    </cfRule>
  </conditionalFormatting>
  <conditionalFormatting sqref="N439">
    <cfRule type="cellIs" dxfId="4475" priority="644" operator="lessThan">
      <formula>0</formula>
    </cfRule>
  </conditionalFormatting>
  <conditionalFormatting sqref="C612:J612">
    <cfRule type="cellIs" dxfId="4474" priority="894" operator="lessThan">
      <formula>0</formula>
    </cfRule>
  </conditionalFormatting>
  <conditionalFormatting sqref="B610">
    <cfRule type="cellIs" dxfId="4473" priority="888" operator="lessThan">
      <formula>0</formula>
    </cfRule>
  </conditionalFormatting>
  <conditionalFormatting sqref="B435:N435">
    <cfRule type="cellIs" dxfId="4472" priority="650" operator="lessThan">
      <formula>0</formula>
    </cfRule>
  </conditionalFormatting>
  <conditionalFormatting sqref="C445:M445">
    <cfRule type="cellIs" dxfId="4471" priority="641" operator="lessThan">
      <formula>0</formula>
    </cfRule>
  </conditionalFormatting>
  <conditionalFormatting sqref="C445:M445">
    <cfRule type="cellIs" dxfId="4470" priority="642" operator="lessThan">
      <formula>0</formula>
    </cfRule>
  </conditionalFormatting>
  <conditionalFormatting sqref="B435:N435">
    <cfRule type="cellIs" dxfId="4469" priority="649" operator="lessThan">
      <formula>0</formula>
    </cfRule>
  </conditionalFormatting>
  <conditionalFormatting sqref="N438">
    <cfRule type="cellIs" dxfId="4468" priority="645" operator="lessThan">
      <formula>0</formula>
    </cfRule>
  </conditionalFormatting>
  <conditionalFormatting sqref="B435:N435">
    <cfRule type="cellIs" dxfId="4467" priority="648" operator="lessThan">
      <formula>0</formula>
    </cfRule>
  </conditionalFormatting>
  <conditionalFormatting sqref="B435:N435">
    <cfRule type="cellIs" dxfId="4466" priority="646" operator="lessThan">
      <formula>0</formula>
    </cfRule>
  </conditionalFormatting>
  <conditionalFormatting sqref="B598">
    <cfRule type="cellIs" dxfId="4465" priority="887" operator="lessThan">
      <formula>0</formula>
    </cfRule>
  </conditionalFormatting>
  <conditionalFormatting sqref="N439">
    <cfRule type="cellIs" dxfId="4464" priority="643" operator="lessThan">
      <formula>0</formula>
    </cfRule>
  </conditionalFormatting>
  <conditionalFormatting sqref="B435:N435">
    <cfRule type="cellIs" dxfId="4463" priority="647" operator="lessThan">
      <formula>0</formula>
    </cfRule>
  </conditionalFormatting>
  <conditionalFormatting sqref="B598">
    <cfRule type="cellIs" dxfId="4462" priority="886" operator="lessThan">
      <formula>0</formula>
    </cfRule>
  </conditionalFormatting>
  <conditionalFormatting sqref="B654">
    <cfRule type="cellIs" dxfId="4461" priority="874" operator="lessThan">
      <formula>0</formula>
    </cfRule>
  </conditionalFormatting>
  <conditionalFormatting sqref="B591">
    <cfRule type="cellIs" dxfId="4460" priority="884" operator="lessThan">
      <formula>0</formula>
    </cfRule>
  </conditionalFormatting>
  <conditionalFormatting sqref="B591">
    <cfRule type="cellIs" dxfId="4459" priority="885" operator="lessThan">
      <formula>0</formula>
    </cfRule>
  </conditionalFormatting>
  <conditionalFormatting sqref="B609">
    <cfRule type="cellIs" dxfId="4458" priority="882" operator="lessThan">
      <formula>0</formula>
    </cfRule>
  </conditionalFormatting>
  <conditionalFormatting sqref="B609">
    <cfRule type="cellIs" dxfId="4457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4456" priority="881" operator="lessThan">
      <formula>0</formula>
    </cfRule>
  </conditionalFormatting>
  <conditionalFormatting sqref="B638">
    <cfRule type="cellIs" dxfId="4455" priority="878" operator="lessThan">
      <formula>0</formula>
    </cfRule>
  </conditionalFormatting>
  <conditionalFormatting sqref="B631">
    <cfRule type="cellIs" dxfId="4454" priority="880" operator="lessThan">
      <formula>0</formula>
    </cfRule>
  </conditionalFormatting>
  <conditionalFormatting sqref="B635">
    <cfRule type="cellIs" dxfId="4453" priority="879" operator="lessThan">
      <formula>0</formula>
    </cfRule>
  </conditionalFormatting>
  <conditionalFormatting sqref="B659">
    <cfRule type="cellIs" dxfId="4452" priority="877" operator="lessThan">
      <formula>0</formula>
    </cfRule>
  </conditionalFormatting>
  <conditionalFormatting sqref="B668">
    <cfRule type="cellIs" dxfId="4451" priority="876" operator="lessThan">
      <formula>0</formula>
    </cfRule>
  </conditionalFormatting>
  <conditionalFormatting sqref="I671:N671 P669:Q672">
    <cfRule type="cellIs" dxfId="4450" priority="875" operator="lessThan">
      <formula>0</formula>
    </cfRule>
  </conditionalFormatting>
  <conditionalFormatting sqref="P654">
    <cfRule type="cellIs" dxfId="4449" priority="872" operator="lessThan">
      <formula>0</formula>
    </cfRule>
  </conditionalFormatting>
  <conditionalFormatting sqref="P654">
    <cfRule type="cellIs" dxfId="4448" priority="873" operator="lessThan">
      <formula>0</formula>
    </cfRule>
  </conditionalFormatting>
  <conditionalFormatting sqref="P422:Q422 Q423:Q425">
    <cfRule type="cellIs" dxfId="4447" priority="859" operator="lessThan">
      <formula>0</formula>
    </cfRule>
  </conditionalFormatting>
  <conditionalFormatting sqref="B416">
    <cfRule type="cellIs" dxfId="4446" priority="860" operator="lessThan">
      <formula>0</formula>
    </cfRule>
  </conditionalFormatting>
  <conditionalFormatting sqref="P423:P425">
    <cfRule type="cellIs" dxfId="4445" priority="857" operator="lessThan">
      <formula>0</formula>
    </cfRule>
  </conditionalFormatting>
  <conditionalFormatting sqref="P422">
    <cfRule type="cellIs" dxfId="4444" priority="858" operator="lessThan">
      <formula>0</formula>
    </cfRule>
  </conditionalFormatting>
  <conditionalFormatting sqref="Q426">
    <cfRule type="cellIs" dxfId="4443" priority="855" operator="lessThan">
      <formula>0</formula>
    </cfRule>
  </conditionalFormatting>
  <conditionalFormatting sqref="Q427">
    <cfRule type="cellIs" dxfId="4442" priority="856" operator="lessThan">
      <formula>0</formula>
    </cfRule>
  </conditionalFormatting>
  <conditionalFormatting sqref="B422">
    <cfRule type="cellIs" dxfId="4441" priority="853" operator="lessThan">
      <formula>0</formula>
    </cfRule>
  </conditionalFormatting>
  <conditionalFormatting sqref="Q426">
    <cfRule type="cellIs" dxfId="4440" priority="854" operator="lessThan">
      <formula>0</formula>
    </cfRule>
  </conditionalFormatting>
  <conditionalFormatting sqref="B454:N454">
    <cfRule type="cellIs" dxfId="4439" priority="604" operator="lessThan">
      <formula>0</formula>
    </cfRule>
  </conditionalFormatting>
  <conditionalFormatting sqref="B454:N454">
    <cfRule type="cellIs" dxfId="4438" priority="605" operator="lessThan">
      <formula>0</formula>
    </cfRule>
  </conditionalFormatting>
  <conditionalFormatting sqref="C644:I644">
    <cfRule type="cellIs" dxfId="4437" priority="871" operator="lessThan">
      <formula>0</formula>
    </cfRule>
  </conditionalFormatting>
  <conditionalFormatting sqref="C645:I645">
    <cfRule type="cellIs" dxfId="4436" priority="870" operator="lessThan">
      <formula>0</formula>
    </cfRule>
  </conditionalFormatting>
  <conditionalFormatting sqref="C650:M650">
    <cfRule type="cellIs" dxfId="4435" priority="869" operator="lessThan">
      <formula>0</formula>
    </cfRule>
  </conditionalFormatting>
  <conditionalFormatting sqref="C639:N639">
    <cfRule type="cellIs" dxfId="4434" priority="868" operator="lessThan">
      <formula>0</formula>
    </cfRule>
  </conditionalFormatting>
  <conditionalFormatting sqref="P642">
    <cfRule type="cellIs" dxfId="4433" priority="867" operator="lessThan">
      <formula>0</formula>
    </cfRule>
  </conditionalFormatting>
  <conditionalFormatting sqref="P417:P419">
    <cfRule type="cellIs" dxfId="4432" priority="864" operator="lessThan">
      <formula>0</formula>
    </cfRule>
  </conditionalFormatting>
  <conditionalFormatting sqref="Q420">
    <cfRule type="cellIs" dxfId="4431" priority="861" operator="lessThan">
      <formula>0</formula>
    </cfRule>
  </conditionalFormatting>
  <conditionalFormatting sqref="Q421">
    <cfRule type="cellIs" dxfId="4430" priority="863" operator="lessThan">
      <formula>0</formula>
    </cfRule>
  </conditionalFormatting>
  <conditionalFormatting sqref="P416:Q416 Q417:Q419">
    <cfRule type="cellIs" dxfId="4429" priority="866" operator="lessThan">
      <formula>0</formula>
    </cfRule>
  </conditionalFormatting>
  <conditionalFormatting sqref="P416">
    <cfRule type="cellIs" dxfId="4428" priority="865" operator="lessThan">
      <formula>0</formula>
    </cfRule>
  </conditionalFormatting>
  <conditionalFormatting sqref="Q420">
    <cfRule type="cellIs" dxfId="4427" priority="862" operator="lessThan">
      <formula>0</formula>
    </cfRule>
  </conditionalFormatting>
  <conditionalFormatting sqref="B454:N454">
    <cfRule type="cellIs" dxfId="4426" priority="603" operator="lessThan">
      <formula>0</formula>
    </cfRule>
  </conditionalFormatting>
  <conditionalFormatting sqref="B454:N454">
    <cfRule type="cellIs" dxfId="4425" priority="602" operator="lessThan">
      <formula>0</formula>
    </cfRule>
  </conditionalFormatting>
  <conditionalFormatting sqref="B454:N454">
    <cfRule type="cellIs" dxfId="4424" priority="601" operator="lessThan">
      <formula>0</formula>
    </cfRule>
  </conditionalFormatting>
  <conditionalFormatting sqref="B454:N454">
    <cfRule type="cellIs" dxfId="4423" priority="599" operator="lessThan">
      <formula>0</formula>
    </cfRule>
  </conditionalFormatting>
  <conditionalFormatting sqref="B454:N454">
    <cfRule type="cellIs" dxfId="4422" priority="600" operator="lessThan">
      <formula>0</formula>
    </cfRule>
  </conditionalFormatting>
  <conditionalFormatting sqref="N457">
    <cfRule type="cellIs" dxfId="4421" priority="597" operator="lessThan">
      <formula>0</formula>
    </cfRule>
  </conditionalFormatting>
  <conditionalFormatting sqref="B454:N454">
    <cfRule type="cellIs" dxfId="4420" priority="598" operator="lessThan">
      <formula>0</formula>
    </cfRule>
  </conditionalFormatting>
  <conditionalFormatting sqref="N458">
    <cfRule type="cellIs" dxfId="4419" priority="596" operator="lessThan">
      <formula>0</formula>
    </cfRule>
  </conditionalFormatting>
  <conditionalFormatting sqref="P530">
    <cfRule type="cellIs" dxfId="4418" priority="316" operator="lessThan">
      <formula>0</formula>
    </cfRule>
  </conditionalFormatting>
  <conditionalFormatting sqref="N458">
    <cfRule type="cellIs" dxfId="4417" priority="595" operator="lessThan">
      <formula>0</formula>
    </cfRule>
  </conditionalFormatting>
  <conditionalFormatting sqref="D461:N464">
    <cfRule type="cellIs" dxfId="4416" priority="592" operator="lessThan">
      <formula>0</formula>
    </cfRule>
  </conditionalFormatting>
  <conditionalFormatting sqref="P538">
    <cfRule type="cellIs" dxfId="4415" priority="313" operator="lessThan">
      <formula>0</formula>
    </cfRule>
  </conditionalFormatting>
  <conditionalFormatting sqref="B461:B464">
    <cfRule type="cellIs" dxfId="4414" priority="589" operator="lessThan">
      <formula>0</formula>
    </cfRule>
  </conditionalFormatting>
  <conditionalFormatting sqref="P553">
    <cfRule type="cellIs" dxfId="4413" priority="310" operator="lessThan">
      <formula>0</formula>
    </cfRule>
  </conditionalFormatting>
  <conditionalFormatting sqref="B512">
    <cfRule type="cellIs" dxfId="4412" priority="586" operator="lessThan">
      <formula>0</formula>
    </cfRule>
  </conditionalFormatting>
  <conditionalFormatting sqref="C512">
    <cfRule type="cellIs" dxfId="4411" priority="583" operator="lessThan">
      <formula>0</formula>
    </cfRule>
  </conditionalFormatting>
  <conditionalFormatting sqref="P561">
    <cfRule type="cellIs" dxfId="4410" priority="307" operator="lessThan">
      <formula>0</formula>
    </cfRule>
  </conditionalFormatting>
  <conditionalFormatting sqref="P590">
    <cfRule type="cellIs" dxfId="4409" priority="304" operator="lessThan">
      <formula>0</formula>
    </cfRule>
  </conditionalFormatting>
  <conditionalFormatting sqref="N365">
    <cfRule type="cellIs" dxfId="4408" priority="852" operator="lessThan">
      <formula>0</formula>
    </cfRule>
  </conditionalFormatting>
  <conditionalFormatting sqref="N371">
    <cfRule type="cellIs" dxfId="4407" priority="851" operator="lessThan">
      <formula>0</formula>
    </cfRule>
  </conditionalFormatting>
  <conditionalFormatting sqref="N377">
    <cfRule type="cellIs" dxfId="4406" priority="850" operator="lessThan">
      <formula>0</formula>
    </cfRule>
  </conditionalFormatting>
  <conditionalFormatting sqref="N359">
    <cfRule type="cellIs" dxfId="4405" priority="849" operator="lessThan">
      <formula>0</formula>
    </cfRule>
  </conditionalFormatting>
  <conditionalFormatting sqref="B376">
    <cfRule type="cellIs" dxfId="4404" priority="833" operator="lessThan">
      <formula>0</formula>
    </cfRule>
  </conditionalFormatting>
  <conditionalFormatting sqref="B588">
    <cfRule type="cellIs" dxfId="4403" priority="843" operator="lessThan">
      <formula>0</formula>
    </cfRule>
  </conditionalFormatting>
  <conditionalFormatting sqref="B371:B372">
    <cfRule type="cellIs" dxfId="4402" priority="838" operator="lessThan">
      <formula>0</formula>
    </cfRule>
  </conditionalFormatting>
  <conditionalFormatting sqref="B377:B378">
    <cfRule type="cellIs" dxfId="4401" priority="835" operator="lessThan">
      <formula>0</formula>
    </cfRule>
  </conditionalFormatting>
  <conditionalFormatting sqref="C351:M354">
    <cfRule type="cellIs" dxfId="4400" priority="848" operator="lessThan">
      <formula>0</formula>
    </cfRule>
  </conditionalFormatting>
  <conditionalFormatting sqref="B428">
    <cfRule type="cellIs" dxfId="4399" priority="847" operator="lessThan">
      <formula>0</formula>
    </cfRule>
  </conditionalFormatting>
  <conditionalFormatting sqref="B428">
    <cfRule type="cellIs" dxfId="4398" priority="846" operator="lessThan">
      <formula>0</formula>
    </cfRule>
  </conditionalFormatting>
  <conditionalFormatting sqref="B391 B397 B381:B385 B375:B379 B369:B373 B363:B367 B357:B361 B351:B355">
    <cfRule type="cellIs" dxfId="4397" priority="845" operator="lessThan">
      <formula>0</formula>
    </cfRule>
  </conditionalFormatting>
  <conditionalFormatting sqref="B359:B360">
    <cfRule type="cellIs" dxfId="4396" priority="841" operator="lessThan">
      <formula>0</formula>
    </cfRule>
  </conditionalFormatting>
  <conditionalFormatting sqref="B357">
    <cfRule type="cellIs" dxfId="4395" priority="840" operator="lessThan">
      <formula>0</formula>
    </cfRule>
  </conditionalFormatting>
  <conditionalFormatting sqref="B585:B587">
    <cfRule type="cellIs" dxfId="4394" priority="844" operator="lessThan">
      <formula>0</formula>
    </cfRule>
  </conditionalFormatting>
  <conditionalFormatting sqref="B584">
    <cfRule type="cellIs" dxfId="4393" priority="842" operator="lessThan">
      <formula>0</formula>
    </cfRule>
  </conditionalFormatting>
  <conditionalFormatting sqref="B397">
    <cfRule type="cellIs" dxfId="4392" priority="829" operator="lessThan">
      <formula>0</formula>
    </cfRule>
  </conditionalFormatting>
  <conditionalFormatting sqref="B358">
    <cfRule type="cellIs" dxfId="4391" priority="839" operator="lessThan">
      <formula>0</formula>
    </cfRule>
  </conditionalFormatting>
  <conditionalFormatting sqref="B369">
    <cfRule type="cellIs" dxfId="4390" priority="837" operator="lessThan">
      <formula>0</formula>
    </cfRule>
  </conditionalFormatting>
  <conditionalFormatting sqref="B370">
    <cfRule type="cellIs" dxfId="4389" priority="836" operator="lessThan">
      <formula>0</formula>
    </cfRule>
  </conditionalFormatting>
  <conditionalFormatting sqref="B375">
    <cfRule type="cellIs" dxfId="4388" priority="834" operator="lessThan">
      <formula>0</formula>
    </cfRule>
  </conditionalFormatting>
  <conditionalFormatting sqref="B383:B384">
    <cfRule type="cellIs" dxfId="4387" priority="832" operator="lessThan">
      <formula>0</formula>
    </cfRule>
  </conditionalFormatting>
  <conditionalFormatting sqref="B381">
    <cfRule type="cellIs" dxfId="4386" priority="831" operator="lessThan">
      <formula>0</formula>
    </cfRule>
  </conditionalFormatting>
  <conditionalFormatting sqref="B382">
    <cfRule type="cellIs" dxfId="4385" priority="830" operator="lessThan">
      <formula>0</formula>
    </cfRule>
  </conditionalFormatting>
  <conditionalFormatting sqref="B391">
    <cfRule type="cellIs" dxfId="4384" priority="828" operator="lessThan">
      <formula>0</formula>
    </cfRule>
  </conditionalFormatting>
  <conditionalFormatting sqref="B385">
    <cfRule type="cellIs" dxfId="4383" priority="827" operator="lessThan">
      <formula>0</formula>
    </cfRule>
  </conditionalFormatting>
  <conditionalFormatting sqref="B379">
    <cfRule type="cellIs" dxfId="4382" priority="826" operator="lessThan">
      <formula>0</formula>
    </cfRule>
  </conditionalFormatting>
  <conditionalFormatting sqref="B373">
    <cfRule type="cellIs" dxfId="4381" priority="825" operator="lessThan">
      <formula>0</formula>
    </cfRule>
  </conditionalFormatting>
  <conditionalFormatting sqref="B361">
    <cfRule type="cellIs" dxfId="4380" priority="824" operator="lessThan">
      <formula>0</formula>
    </cfRule>
  </conditionalFormatting>
  <conditionalFormatting sqref="B621:B624">
    <cfRule type="cellIs" dxfId="4379" priority="819" operator="lessThan">
      <formula>0</formula>
    </cfRule>
  </conditionalFormatting>
  <conditionalFormatting sqref="B616:B619">
    <cfRule type="cellIs" dxfId="4378" priority="822" operator="lessThan">
      <formula>0</formula>
    </cfRule>
  </conditionalFormatting>
  <conditionalFormatting sqref="B617">
    <cfRule type="cellIs" dxfId="4377" priority="821" operator="lessThan">
      <formula>0</formula>
    </cfRule>
  </conditionalFormatting>
  <conditionalFormatting sqref="B618:B619">
    <cfRule type="cellIs" dxfId="4376" priority="823" operator="lessThan">
      <formula>0</formula>
    </cfRule>
  </conditionalFormatting>
  <conditionalFormatting sqref="B628:B629">
    <cfRule type="cellIs" dxfId="4375" priority="817" operator="lessThan">
      <formula>0</formula>
    </cfRule>
  </conditionalFormatting>
  <conditionalFormatting sqref="B622">
    <cfRule type="cellIs" dxfId="4374" priority="818" operator="lessThan">
      <formula>0</formula>
    </cfRule>
  </conditionalFormatting>
  <conditionalFormatting sqref="B623:B624">
    <cfRule type="cellIs" dxfId="4373" priority="820" operator="lessThan">
      <formula>0</formula>
    </cfRule>
  </conditionalFormatting>
  <conditionalFormatting sqref="B626:B629">
    <cfRule type="cellIs" dxfId="4372" priority="816" operator="lessThan">
      <formula>0</formula>
    </cfRule>
  </conditionalFormatting>
  <conditionalFormatting sqref="B627">
    <cfRule type="cellIs" dxfId="4371" priority="815" operator="lessThan">
      <formula>0</formula>
    </cfRule>
  </conditionalFormatting>
  <conditionalFormatting sqref="B365:B366">
    <cfRule type="cellIs" dxfId="4370" priority="810" operator="lessThan">
      <formula>0</formula>
    </cfRule>
  </conditionalFormatting>
  <conditionalFormatting sqref="B355">
    <cfRule type="cellIs" dxfId="4369" priority="811" operator="lessThan">
      <formula>0</formula>
    </cfRule>
  </conditionalFormatting>
  <conditionalFormatting sqref="B393:N393">
    <cfRule type="cellIs" dxfId="4368" priority="765" operator="lessThan">
      <formula>0</formula>
    </cfRule>
  </conditionalFormatting>
  <conditionalFormatting sqref="B387:N387">
    <cfRule type="cellIs" dxfId="4367" priority="776" operator="lessThan">
      <formula>0</formula>
    </cfRule>
  </conditionalFormatting>
  <conditionalFormatting sqref="B387:N387">
    <cfRule type="cellIs" dxfId="4366" priority="775" operator="lessThan">
      <formula>0</formula>
    </cfRule>
  </conditionalFormatting>
  <conditionalFormatting sqref="B353:B354">
    <cfRule type="cellIs" dxfId="4365" priority="814" operator="lessThan">
      <formula>0</formula>
    </cfRule>
  </conditionalFormatting>
  <conditionalFormatting sqref="B351">
    <cfRule type="cellIs" dxfId="4364" priority="813" operator="lessThan">
      <formula>0</formula>
    </cfRule>
  </conditionalFormatting>
  <conditionalFormatting sqref="B352">
    <cfRule type="cellIs" dxfId="4363" priority="812" operator="lessThan">
      <formula>0</formula>
    </cfRule>
  </conditionalFormatting>
  <conditionalFormatting sqref="B363">
    <cfRule type="cellIs" dxfId="4362" priority="809" operator="lessThan">
      <formula>0</formula>
    </cfRule>
  </conditionalFormatting>
  <conditionalFormatting sqref="B364">
    <cfRule type="cellIs" dxfId="4361" priority="808" operator="lessThan">
      <formula>0</formula>
    </cfRule>
  </conditionalFormatting>
  <conditionalFormatting sqref="B367">
    <cfRule type="cellIs" dxfId="4360" priority="807" operator="lessThan">
      <formula>0</formula>
    </cfRule>
  </conditionalFormatting>
  <conditionalFormatting sqref="B593:B596">
    <cfRule type="cellIs" dxfId="4359" priority="805" operator="lessThan">
      <formula>0</formula>
    </cfRule>
  </conditionalFormatting>
  <conditionalFormatting sqref="B594">
    <cfRule type="cellIs" dxfId="4358" priority="804" operator="lessThan">
      <formula>0</formula>
    </cfRule>
  </conditionalFormatting>
  <conditionalFormatting sqref="B595:B596">
    <cfRule type="cellIs" dxfId="4357" priority="806" operator="lessThan">
      <formula>0</formula>
    </cfRule>
  </conditionalFormatting>
  <conditionalFormatting sqref="B603">
    <cfRule type="cellIs" dxfId="4356" priority="799" operator="lessThan">
      <formula>0</formula>
    </cfRule>
  </conditionalFormatting>
  <conditionalFormatting sqref="B603">
    <cfRule type="cellIs" dxfId="4355" priority="800" operator="lessThan">
      <formula>0</formula>
    </cfRule>
  </conditionalFormatting>
  <conditionalFormatting sqref="B599:B602">
    <cfRule type="cellIs" dxfId="4354" priority="802" operator="lessThan">
      <formula>0</formula>
    </cfRule>
  </conditionalFormatting>
  <conditionalFormatting sqref="B600">
    <cfRule type="cellIs" dxfId="4353" priority="801" operator="lessThan">
      <formula>0</formula>
    </cfRule>
  </conditionalFormatting>
  <conditionalFormatting sqref="B601:B602">
    <cfRule type="cellIs" dxfId="4352" priority="803" operator="lessThan">
      <formula>0</formula>
    </cfRule>
  </conditionalFormatting>
  <conditionalFormatting sqref="N390">
    <cfRule type="cellIs" dxfId="4351" priority="770" operator="lessThan">
      <formula>0</formula>
    </cfRule>
  </conditionalFormatting>
  <conditionalFormatting sqref="B393:N393">
    <cfRule type="cellIs" dxfId="4350" priority="768" operator="lessThan">
      <formula>0</formula>
    </cfRule>
  </conditionalFormatting>
  <conditionalFormatting sqref="B571:B573">
    <cfRule type="cellIs" dxfId="4349" priority="798" operator="lessThan">
      <formula>0</formula>
    </cfRule>
  </conditionalFormatting>
  <conditionalFormatting sqref="B574">
    <cfRule type="cellIs" dxfId="4348" priority="797" operator="lessThan">
      <formula>0</formula>
    </cfRule>
  </conditionalFormatting>
  <conditionalFormatting sqref="B570">
    <cfRule type="cellIs" dxfId="4347" priority="796" operator="lessThan">
      <formula>0</formula>
    </cfRule>
  </conditionalFormatting>
  <conditionalFormatting sqref="B607:B608">
    <cfRule type="cellIs" dxfId="4346" priority="795" operator="lessThan">
      <formula>0</formula>
    </cfRule>
  </conditionalFormatting>
  <conditionalFormatting sqref="B605:B608">
    <cfRule type="cellIs" dxfId="4345" priority="794" operator="lessThan">
      <formula>0</formula>
    </cfRule>
  </conditionalFormatting>
  <conditionalFormatting sqref="B589">
    <cfRule type="cellIs" dxfId="4344" priority="520" operator="lessThan">
      <formula>0</formula>
    </cfRule>
  </conditionalFormatting>
  <conditionalFormatting sqref="B613:B614">
    <cfRule type="cellIs" dxfId="4343" priority="792" operator="lessThan">
      <formula>0</formula>
    </cfRule>
  </conditionalFormatting>
  <conditionalFormatting sqref="B606">
    <cfRule type="cellIs" dxfId="4342" priority="793" operator="lessThan">
      <formula>0</formula>
    </cfRule>
  </conditionalFormatting>
  <conditionalFormatting sqref="B611:B614">
    <cfRule type="cellIs" dxfId="4341" priority="791" operator="lessThan">
      <formula>0</formula>
    </cfRule>
  </conditionalFormatting>
  <conditionalFormatting sqref="O616:O619">
    <cfRule type="cellIs" dxfId="4340" priority="266" operator="lessThan">
      <formula>0</formula>
    </cfRule>
  </conditionalFormatting>
  <conditionalFormatting sqref="O599 O601:O602">
    <cfRule type="cellIs" dxfId="4339" priority="268" operator="lessThan">
      <formula>0</formula>
    </cfRule>
  </conditionalFormatting>
  <conditionalFormatting sqref="B612">
    <cfRule type="cellIs" dxfId="4338" priority="790" operator="lessThan">
      <formula>0</formula>
    </cfRule>
  </conditionalFormatting>
  <conditionalFormatting sqref="D589">
    <cfRule type="cellIs" dxfId="4337" priority="514" operator="lessThan">
      <formula>0</formula>
    </cfRule>
  </conditionalFormatting>
  <conditionalFormatting sqref="O605:O607">
    <cfRule type="cellIs" dxfId="4336" priority="260" operator="lessThan">
      <formula>0</formula>
    </cfRule>
  </conditionalFormatting>
  <conditionalFormatting sqref="O626:O629">
    <cfRule type="cellIs" dxfId="4335" priority="262" operator="lessThan">
      <formula>0</formula>
    </cfRule>
  </conditionalFormatting>
  <conditionalFormatting sqref="B642 B647:B649 B660 B662:B665 B655:B658 B667">
    <cfRule type="cellIs" dxfId="4334" priority="789" operator="lessThan">
      <formula>0</formula>
    </cfRule>
  </conditionalFormatting>
  <conditionalFormatting sqref="N378">
    <cfRule type="cellIs" dxfId="4333" priority="780" operator="lessThan">
      <formula>0</formula>
    </cfRule>
  </conditionalFormatting>
  <conditionalFormatting sqref="N372">
    <cfRule type="cellIs" dxfId="4332" priority="781" operator="lessThan">
      <formula>0</formula>
    </cfRule>
  </conditionalFormatting>
  <conditionalFormatting sqref="B387:N387">
    <cfRule type="cellIs" dxfId="4331" priority="778" operator="lessThan">
      <formula>0</formula>
    </cfRule>
  </conditionalFormatting>
  <conditionalFormatting sqref="N384">
    <cfRule type="cellIs" dxfId="4330" priority="779" operator="lessThan">
      <formula>0</formula>
    </cfRule>
  </conditionalFormatting>
  <conditionalFormatting sqref="B387:N387">
    <cfRule type="cellIs" dxfId="4329" priority="777" operator="lessThan">
      <formula>0</formula>
    </cfRule>
  </conditionalFormatting>
  <conditionalFormatting sqref="B387:N387">
    <cfRule type="cellIs" dxfId="4328" priority="774" operator="lessThan">
      <formula>0</formula>
    </cfRule>
  </conditionalFormatting>
  <conditionalFormatting sqref="B644">
    <cfRule type="cellIs" dxfId="4327" priority="788" operator="lessThan">
      <formula>0</formula>
    </cfRule>
  </conditionalFormatting>
  <conditionalFormatting sqref="B645">
    <cfRule type="cellIs" dxfId="4326" priority="787" operator="lessThan">
      <formula>0</formula>
    </cfRule>
  </conditionalFormatting>
  <conditionalFormatting sqref="B650">
    <cfRule type="cellIs" dxfId="4325" priority="786" operator="lessThan">
      <formula>0</formula>
    </cfRule>
  </conditionalFormatting>
  <conditionalFormatting sqref="B639">
    <cfRule type="cellIs" dxfId="4324" priority="785" operator="lessThan">
      <formula>0</formula>
    </cfRule>
  </conditionalFormatting>
  <conditionalFormatting sqref="O365">
    <cfRule type="cellIs" dxfId="4323" priority="254" operator="lessThan">
      <formula>0</formula>
    </cfRule>
  </conditionalFormatting>
  <conditionalFormatting sqref="O371">
    <cfRule type="cellIs" dxfId="4322" priority="253" operator="lessThan">
      <formula>0</formula>
    </cfRule>
  </conditionalFormatting>
  <conditionalFormatting sqref="G589">
    <cfRule type="cellIs" dxfId="4321" priority="505" operator="lessThan">
      <formula>0</formula>
    </cfRule>
  </conditionalFormatting>
  <conditionalFormatting sqref="O359">
    <cfRule type="cellIs" dxfId="4320" priority="251" operator="lessThan">
      <formula>0</formula>
    </cfRule>
  </conditionalFormatting>
  <conditionalFormatting sqref="O360">
    <cfRule type="cellIs" dxfId="4319" priority="250" operator="lessThan">
      <formula>0</formula>
    </cfRule>
  </conditionalFormatting>
  <conditionalFormatting sqref="H589">
    <cfRule type="cellIs" dxfId="4318" priority="502" operator="lessThan">
      <formula>0</formula>
    </cfRule>
  </conditionalFormatting>
  <conditionalFormatting sqref="B351:B354">
    <cfRule type="cellIs" dxfId="4317" priority="784" operator="lessThan">
      <formula>0</formula>
    </cfRule>
  </conditionalFormatting>
  <conditionalFormatting sqref="N360">
    <cfRule type="cellIs" dxfId="4316" priority="783" operator="lessThan">
      <formula>0</formula>
    </cfRule>
  </conditionalFormatting>
  <conditionalFormatting sqref="N366">
    <cfRule type="cellIs" dxfId="4315" priority="782" operator="lessThan">
      <formula>0</formula>
    </cfRule>
  </conditionalFormatting>
  <conditionalFormatting sqref="B387:N387">
    <cfRule type="cellIs" dxfId="4314" priority="773" operator="lessThan">
      <formula>0</formula>
    </cfRule>
  </conditionalFormatting>
  <conditionalFormatting sqref="B387:N387">
    <cfRule type="cellIs" dxfId="4313" priority="772" operator="lessThan">
      <formula>0</formula>
    </cfRule>
  </conditionalFormatting>
  <conditionalFormatting sqref="B387:N387">
    <cfRule type="cellIs" dxfId="4312" priority="771" operator="lessThan">
      <formula>0</formula>
    </cfRule>
  </conditionalFormatting>
  <conditionalFormatting sqref="B393:N393">
    <cfRule type="cellIs" dxfId="4311" priority="766" operator="lessThan">
      <formula>0</formula>
    </cfRule>
  </conditionalFormatting>
  <conditionalFormatting sqref="B393:N393">
    <cfRule type="cellIs" dxfId="4310" priority="769" operator="lessThan">
      <formula>0</formula>
    </cfRule>
  </conditionalFormatting>
  <conditionalFormatting sqref="B393:N393">
    <cfRule type="cellIs" dxfId="4309" priority="764" operator="lessThan">
      <formula>0</formula>
    </cfRule>
  </conditionalFormatting>
  <conditionalFormatting sqref="B393:N393">
    <cfRule type="cellIs" dxfId="4308" priority="767" operator="lessThan">
      <formula>0</formula>
    </cfRule>
  </conditionalFormatting>
  <conditionalFormatting sqref="B393:N393">
    <cfRule type="cellIs" dxfId="4307" priority="762" operator="lessThan">
      <formula>0</formula>
    </cfRule>
  </conditionalFormatting>
  <conditionalFormatting sqref="B393:N393">
    <cfRule type="cellIs" dxfId="4306" priority="763" operator="lessThan">
      <formula>0</formula>
    </cfRule>
  </conditionalFormatting>
  <conditionalFormatting sqref="B399:N399">
    <cfRule type="cellIs" dxfId="4305" priority="760" operator="lessThan">
      <formula>0</formula>
    </cfRule>
  </conditionalFormatting>
  <conditionalFormatting sqref="N396">
    <cfRule type="cellIs" dxfId="4304" priority="761" operator="lessThan">
      <formula>0</formula>
    </cfRule>
  </conditionalFormatting>
  <conditionalFormatting sqref="B399:N399">
    <cfRule type="cellIs" dxfId="4303" priority="759" operator="lessThan">
      <formula>0</formula>
    </cfRule>
  </conditionalFormatting>
  <conditionalFormatting sqref="B399:N399">
    <cfRule type="cellIs" dxfId="4302" priority="758" operator="lessThan">
      <formula>0</formula>
    </cfRule>
  </conditionalFormatting>
  <conditionalFormatting sqref="B399:N399">
    <cfRule type="cellIs" dxfId="4301" priority="757" operator="lessThan">
      <formula>0</formula>
    </cfRule>
  </conditionalFormatting>
  <conditionalFormatting sqref="B399:N399">
    <cfRule type="cellIs" dxfId="4300" priority="756" operator="lessThan">
      <formula>0</formula>
    </cfRule>
  </conditionalFormatting>
  <conditionalFormatting sqref="B399:N399">
    <cfRule type="cellIs" dxfId="4299" priority="755" operator="lessThan">
      <formula>0</formula>
    </cfRule>
  </conditionalFormatting>
  <conditionalFormatting sqref="B399:N399">
    <cfRule type="cellIs" dxfId="4298" priority="754" operator="lessThan">
      <formula>0</formula>
    </cfRule>
  </conditionalFormatting>
  <conditionalFormatting sqref="B399:N399">
    <cfRule type="cellIs" dxfId="4297" priority="753" operator="lessThan">
      <formula>0</formula>
    </cfRule>
  </conditionalFormatting>
  <conditionalFormatting sqref="N402">
    <cfRule type="cellIs" dxfId="4296" priority="752" operator="lessThan">
      <formula>0</formula>
    </cfRule>
  </conditionalFormatting>
  <conditionalFormatting sqref="N355">
    <cfRule type="cellIs" dxfId="4295" priority="751" operator="lessThan">
      <formula>0</formula>
    </cfRule>
  </conditionalFormatting>
  <conditionalFormatting sqref="N361">
    <cfRule type="cellIs" dxfId="4294" priority="750" operator="lessThan">
      <formula>0</formula>
    </cfRule>
  </conditionalFormatting>
  <conditionalFormatting sqref="N361">
    <cfRule type="cellIs" dxfId="4293" priority="749" operator="lessThan">
      <formula>0</formula>
    </cfRule>
  </conditionalFormatting>
  <conditionalFormatting sqref="N367">
    <cfRule type="cellIs" dxfId="4292" priority="748" operator="lessThan">
      <formula>0</formula>
    </cfRule>
  </conditionalFormatting>
  <conditionalFormatting sqref="N367">
    <cfRule type="cellIs" dxfId="4291" priority="747" operator="lessThan">
      <formula>0</formula>
    </cfRule>
  </conditionalFormatting>
  <conditionalFormatting sqref="N373">
    <cfRule type="cellIs" dxfId="4290" priority="746" operator="lessThan">
      <formula>0</formula>
    </cfRule>
  </conditionalFormatting>
  <conditionalFormatting sqref="N373">
    <cfRule type="cellIs" dxfId="4289" priority="745" operator="lessThan">
      <formula>0</formula>
    </cfRule>
  </conditionalFormatting>
  <conditionalFormatting sqref="N379">
    <cfRule type="cellIs" dxfId="4288" priority="744" operator="lessThan">
      <formula>0</formula>
    </cfRule>
  </conditionalFormatting>
  <conditionalFormatting sqref="N379">
    <cfRule type="cellIs" dxfId="4287" priority="743" operator="lessThan">
      <formula>0</formula>
    </cfRule>
  </conditionalFormatting>
  <conditionalFormatting sqref="N385">
    <cfRule type="cellIs" dxfId="4286" priority="742" operator="lessThan">
      <formula>0</formula>
    </cfRule>
  </conditionalFormatting>
  <conditionalFormatting sqref="N385">
    <cfRule type="cellIs" dxfId="4285" priority="741" operator="lessThan">
      <formula>0</formula>
    </cfRule>
  </conditionalFormatting>
  <conditionalFormatting sqref="N391">
    <cfRule type="cellIs" dxfId="4284" priority="740" operator="lessThan">
      <formula>0</formula>
    </cfRule>
  </conditionalFormatting>
  <conditionalFormatting sqref="N391">
    <cfRule type="cellIs" dxfId="4283" priority="739" operator="lessThan">
      <formula>0</formula>
    </cfRule>
  </conditionalFormatting>
  <conditionalFormatting sqref="N397">
    <cfRule type="cellIs" dxfId="4282" priority="738" operator="lessThan">
      <formula>0</formula>
    </cfRule>
  </conditionalFormatting>
  <conditionalFormatting sqref="N397">
    <cfRule type="cellIs" dxfId="4281" priority="737" operator="lessThan">
      <formula>0</formula>
    </cfRule>
  </conditionalFormatting>
  <conditionalFormatting sqref="C409:M409">
    <cfRule type="cellIs" dxfId="4280" priority="736" operator="lessThan">
      <formula>0</formula>
    </cfRule>
  </conditionalFormatting>
  <conditionalFormatting sqref="C409:M409">
    <cfRule type="cellIs" dxfId="4279" priority="735" operator="lessThan">
      <formula>0</formula>
    </cfRule>
  </conditionalFormatting>
  <conditionalFormatting sqref="H409">
    <cfRule type="cellIs" dxfId="4278" priority="734" operator="lessThan">
      <formula>0</formula>
    </cfRule>
  </conditionalFormatting>
  <conditionalFormatting sqref="B409">
    <cfRule type="cellIs" dxfId="4277" priority="733" operator="lessThan">
      <formula>0</formula>
    </cfRule>
  </conditionalFormatting>
  <conditionalFormatting sqref="B409">
    <cfRule type="cellIs" dxfId="4276" priority="732" operator="lessThan">
      <formula>0</formula>
    </cfRule>
  </conditionalFormatting>
  <conditionalFormatting sqref="B405:N405">
    <cfRule type="cellIs" dxfId="4275" priority="731" operator="lessThan">
      <formula>0</formula>
    </cfRule>
  </conditionalFormatting>
  <conditionalFormatting sqref="B405:N405">
    <cfRule type="cellIs" dxfId="4274" priority="730" operator="lessThan">
      <formula>0</formula>
    </cfRule>
  </conditionalFormatting>
  <conditionalFormatting sqref="B405:N405">
    <cfRule type="cellIs" dxfId="4273" priority="729" operator="lessThan">
      <formula>0</formula>
    </cfRule>
  </conditionalFormatting>
  <conditionalFormatting sqref="B405:N405">
    <cfRule type="cellIs" dxfId="4272" priority="728" operator="lessThan">
      <formula>0</formula>
    </cfRule>
  </conditionalFormatting>
  <conditionalFormatting sqref="B405:N405">
    <cfRule type="cellIs" dxfId="4271" priority="727" operator="lessThan">
      <formula>0</formula>
    </cfRule>
  </conditionalFormatting>
  <conditionalFormatting sqref="B405:N405">
    <cfRule type="cellIs" dxfId="4270" priority="726" operator="lessThan">
      <formula>0</formula>
    </cfRule>
  </conditionalFormatting>
  <conditionalFormatting sqref="B405:N405">
    <cfRule type="cellIs" dxfId="4269" priority="725" operator="lessThan">
      <formula>0</formula>
    </cfRule>
  </conditionalFormatting>
  <conditionalFormatting sqref="B405:N405">
    <cfRule type="cellIs" dxfId="4268" priority="724" operator="lessThan">
      <formula>0</formula>
    </cfRule>
  </conditionalFormatting>
  <conditionalFormatting sqref="N408">
    <cfRule type="cellIs" dxfId="4267" priority="723" operator="lessThan">
      <formula>0</formula>
    </cfRule>
  </conditionalFormatting>
  <conditionalFormatting sqref="N409">
    <cfRule type="cellIs" dxfId="4266" priority="722" operator="lessThan">
      <formula>0</formula>
    </cfRule>
  </conditionalFormatting>
  <conditionalFormatting sqref="N409">
    <cfRule type="cellIs" dxfId="4265" priority="721" operator="lessThan">
      <formula>0</formula>
    </cfRule>
  </conditionalFormatting>
  <conditionalFormatting sqref="C415:M415">
    <cfRule type="cellIs" dxfId="4264" priority="720" operator="lessThan">
      <formula>0</formula>
    </cfRule>
  </conditionalFormatting>
  <conditionalFormatting sqref="C415:M415">
    <cfRule type="cellIs" dxfId="4263" priority="719" operator="lessThan">
      <formula>0</formula>
    </cfRule>
  </conditionalFormatting>
  <conditionalFormatting sqref="H415">
    <cfRule type="cellIs" dxfId="4262" priority="718" operator="lessThan">
      <formula>0</formula>
    </cfRule>
  </conditionalFormatting>
  <conditionalFormatting sqref="B415">
    <cfRule type="cellIs" dxfId="4261" priority="717" operator="lessThan">
      <formula>0</formula>
    </cfRule>
  </conditionalFormatting>
  <conditionalFormatting sqref="B415">
    <cfRule type="cellIs" dxfId="4260" priority="716" operator="lessThan">
      <formula>0</formula>
    </cfRule>
  </conditionalFormatting>
  <conditionalFormatting sqref="B411:N411">
    <cfRule type="cellIs" dxfId="4259" priority="715" operator="lessThan">
      <formula>0</formula>
    </cfRule>
  </conditionalFormatting>
  <conditionalFormatting sqref="B411:N411">
    <cfRule type="cellIs" dxfId="4258" priority="714" operator="lessThan">
      <formula>0</formula>
    </cfRule>
  </conditionalFormatting>
  <conditionalFormatting sqref="B411:N411">
    <cfRule type="cellIs" dxfId="4257" priority="713" operator="lessThan">
      <formula>0</formula>
    </cfRule>
  </conditionalFormatting>
  <conditionalFormatting sqref="B411:N411">
    <cfRule type="cellIs" dxfId="4256" priority="712" operator="lessThan">
      <formula>0</formula>
    </cfRule>
  </conditionalFormatting>
  <conditionalFormatting sqref="B411:N411">
    <cfRule type="cellIs" dxfId="4255" priority="711" operator="lessThan">
      <formula>0</formula>
    </cfRule>
  </conditionalFormatting>
  <conditionalFormatting sqref="B411:N411">
    <cfRule type="cellIs" dxfId="4254" priority="710" operator="lessThan">
      <formula>0</formula>
    </cfRule>
  </conditionalFormatting>
  <conditionalFormatting sqref="B411:N411">
    <cfRule type="cellIs" dxfId="4253" priority="709" operator="lessThan">
      <formula>0</formula>
    </cfRule>
  </conditionalFormatting>
  <conditionalFormatting sqref="B411:N411">
    <cfRule type="cellIs" dxfId="4252" priority="708" operator="lessThan">
      <formula>0</formula>
    </cfRule>
  </conditionalFormatting>
  <conditionalFormatting sqref="N414">
    <cfRule type="cellIs" dxfId="4251" priority="707" operator="lessThan">
      <formula>0</formula>
    </cfRule>
  </conditionalFormatting>
  <conditionalFormatting sqref="N415">
    <cfRule type="cellIs" dxfId="4250" priority="706" operator="lessThan">
      <formula>0</formula>
    </cfRule>
  </conditionalFormatting>
  <conditionalFormatting sqref="N415">
    <cfRule type="cellIs" dxfId="4249" priority="705" operator="lessThan">
      <formula>0</formula>
    </cfRule>
  </conditionalFormatting>
  <conditionalFormatting sqref="C421:M421">
    <cfRule type="cellIs" dxfId="4248" priority="704" operator="lessThan">
      <formula>0</formula>
    </cfRule>
  </conditionalFormatting>
  <conditionalFormatting sqref="C421:M421">
    <cfRule type="cellIs" dxfId="4247" priority="703" operator="lessThan">
      <formula>0</formula>
    </cfRule>
  </conditionalFormatting>
  <conditionalFormatting sqref="H421">
    <cfRule type="cellIs" dxfId="4246" priority="702" operator="lessThan">
      <formula>0</formula>
    </cfRule>
  </conditionalFormatting>
  <conditionalFormatting sqref="B421">
    <cfRule type="cellIs" dxfId="4245" priority="701" operator="lessThan">
      <formula>0</formula>
    </cfRule>
  </conditionalFormatting>
  <conditionalFormatting sqref="B421">
    <cfRule type="cellIs" dxfId="4244" priority="700" operator="lessThan">
      <formula>0</formula>
    </cfRule>
  </conditionalFormatting>
  <conditionalFormatting sqref="B417:N417">
    <cfRule type="cellIs" dxfId="4243" priority="699" operator="lessThan">
      <formula>0</formula>
    </cfRule>
  </conditionalFormatting>
  <conditionalFormatting sqref="B417:N417">
    <cfRule type="cellIs" dxfId="4242" priority="698" operator="lessThan">
      <formula>0</formula>
    </cfRule>
  </conditionalFormatting>
  <conditionalFormatting sqref="B417:N417">
    <cfRule type="cellIs" dxfId="4241" priority="697" operator="lessThan">
      <formula>0</formula>
    </cfRule>
  </conditionalFormatting>
  <conditionalFormatting sqref="B417:N417">
    <cfRule type="cellIs" dxfId="4240" priority="696" operator="lessThan">
      <formula>0</formula>
    </cfRule>
  </conditionalFormatting>
  <conditionalFormatting sqref="B417:N417">
    <cfRule type="cellIs" dxfId="4239" priority="695" operator="lessThan">
      <formula>0</formula>
    </cfRule>
  </conditionalFormatting>
  <conditionalFormatting sqref="B417:N417">
    <cfRule type="cellIs" dxfId="4238" priority="694" operator="lessThan">
      <formula>0</formula>
    </cfRule>
  </conditionalFormatting>
  <conditionalFormatting sqref="B417:N417">
    <cfRule type="cellIs" dxfId="4237" priority="693" operator="lessThan">
      <formula>0</formula>
    </cfRule>
  </conditionalFormatting>
  <conditionalFormatting sqref="B417:N417">
    <cfRule type="cellIs" dxfId="4236" priority="692" operator="lessThan">
      <formula>0</formula>
    </cfRule>
  </conditionalFormatting>
  <conditionalFormatting sqref="N420">
    <cfRule type="cellIs" dxfId="4235" priority="691" operator="lessThan">
      <formula>0</formula>
    </cfRule>
  </conditionalFormatting>
  <conditionalFormatting sqref="N421">
    <cfRule type="cellIs" dxfId="4234" priority="690" operator="lessThan">
      <formula>0</formula>
    </cfRule>
  </conditionalFormatting>
  <conditionalFormatting sqref="N421">
    <cfRule type="cellIs" dxfId="4233" priority="689" operator="lessThan">
      <formula>0</formula>
    </cfRule>
  </conditionalFormatting>
  <conditionalFormatting sqref="C427:M427">
    <cfRule type="cellIs" dxfId="4232" priority="688" operator="lessThan">
      <formula>0</formula>
    </cfRule>
  </conditionalFormatting>
  <conditionalFormatting sqref="C427:M427">
    <cfRule type="cellIs" dxfId="4231" priority="687" operator="lessThan">
      <formula>0</formula>
    </cfRule>
  </conditionalFormatting>
  <conditionalFormatting sqref="H427">
    <cfRule type="cellIs" dxfId="4230" priority="686" operator="lessThan">
      <formula>0</formula>
    </cfRule>
  </conditionalFormatting>
  <conditionalFormatting sqref="B427">
    <cfRule type="cellIs" dxfId="4229" priority="685" operator="lessThan">
      <formula>0</formula>
    </cfRule>
  </conditionalFormatting>
  <conditionalFormatting sqref="B427">
    <cfRule type="cellIs" dxfId="4228" priority="684" operator="lessThan">
      <formula>0</formula>
    </cfRule>
  </conditionalFormatting>
  <conditionalFormatting sqref="B423:N423">
    <cfRule type="cellIs" dxfId="4227" priority="683" operator="lessThan">
      <formula>0</formula>
    </cfRule>
  </conditionalFormatting>
  <conditionalFormatting sqref="B423:N423">
    <cfRule type="cellIs" dxfId="4226" priority="682" operator="lessThan">
      <formula>0</formula>
    </cfRule>
  </conditionalFormatting>
  <conditionalFormatting sqref="B423:N423">
    <cfRule type="cellIs" dxfId="4225" priority="681" operator="lessThan">
      <formula>0</formula>
    </cfRule>
  </conditionalFormatting>
  <conditionalFormatting sqref="B423:N423">
    <cfRule type="cellIs" dxfId="4224" priority="680" operator="lessThan">
      <formula>0</formula>
    </cfRule>
  </conditionalFormatting>
  <conditionalFormatting sqref="B423:N423">
    <cfRule type="cellIs" dxfId="4223" priority="679" operator="lessThan">
      <formula>0</formula>
    </cfRule>
  </conditionalFormatting>
  <conditionalFormatting sqref="B423:N423">
    <cfRule type="cellIs" dxfId="4222" priority="678" operator="lessThan">
      <formula>0</formula>
    </cfRule>
  </conditionalFormatting>
  <conditionalFormatting sqref="B423:N423">
    <cfRule type="cellIs" dxfId="4221" priority="677" operator="lessThan">
      <formula>0</formula>
    </cfRule>
  </conditionalFormatting>
  <conditionalFormatting sqref="B423:N423">
    <cfRule type="cellIs" dxfId="4220" priority="676" operator="lessThan">
      <formula>0</formula>
    </cfRule>
  </conditionalFormatting>
  <conditionalFormatting sqref="N426">
    <cfRule type="cellIs" dxfId="4219" priority="675" operator="lessThan">
      <formula>0</formula>
    </cfRule>
  </conditionalFormatting>
  <conditionalFormatting sqref="C537:N537">
    <cfRule type="cellIs" dxfId="4218" priority="395" operator="lessThan">
      <formula>0</formula>
    </cfRule>
  </conditionalFormatting>
  <conditionalFormatting sqref="C568:N568">
    <cfRule type="cellIs" dxfId="4217" priority="392" operator="lessThan">
      <formula>0</formula>
    </cfRule>
  </conditionalFormatting>
  <conditionalFormatting sqref="I552:N552">
    <cfRule type="cellIs" dxfId="4216" priority="389" operator="lessThan">
      <formula>0</formula>
    </cfRule>
  </conditionalFormatting>
  <conditionalFormatting sqref="I560:N560">
    <cfRule type="cellIs" dxfId="4215" priority="386" operator="lessThan">
      <formula>0</formula>
    </cfRule>
  </conditionalFormatting>
  <conditionalFormatting sqref="B429:N429">
    <cfRule type="cellIs" dxfId="4214" priority="663" operator="lessThan">
      <formula>0</formula>
    </cfRule>
  </conditionalFormatting>
  <conditionalFormatting sqref="B429:N429">
    <cfRule type="cellIs" dxfId="4213" priority="662" operator="lessThan">
      <formula>0</formula>
    </cfRule>
  </conditionalFormatting>
  <conditionalFormatting sqref="B429:N429">
    <cfRule type="cellIs" dxfId="4212" priority="661" operator="lessThan">
      <formula>0</formula>
    </cfRule>
  </conditionalFormatting>
  <conditionalFormatting sqref="B429:N429">
    <cfRule type="cellIs" dxfId="4211" priority="660" operator="lessThan">
      <formula>0</formula>
    </cfRule>
  </conditionalFormatting>
  <conditionalFormatting sqref="N432">
    <cfRule type="cellIs" dxfId="4210" priority="659" operator="lessThan">
      <formula>0</formula>
    </cfRule>
  </conditionalFormatting>
  <conditionalFormatting sqref="C439:M439">
    <cfRule type="cellIs" dxfId="4209" priority="658" operator="lessThan">
      <formula>0</formula>
    </cfRule>
  </conditionalFormatting>
  <conditionalFormatting sqref="C439:M439">
    <cfRule type="cellIs" dxfId="4208" priority="657" operator="lessThan">
      <formula>0</formula>
    </cfRule>
  </conditionalFormatting>
  <conditionalFormatting sqref="H439">
    <cfRule type="cellIs" dxfId="4207" priority="656" operator="lessThan">
      <formula>0</formula>
    </cfRule>
  </conditionalFormatting>
  <conditionalFormatting sqref="B439">
    <cfRule type="cellIs" dxfId="4206" priority="655" operator="lessThan">
      <formula>0</formula>
    </cfRule>
  </conditionalFormatting>
  <conditionalFormatting sqref="B439">
    <cfRule type="cellIs" dxfId="4205" priority="654" operator="lessThan">
      <formula>0</formula>
    </cfRule>
  </conditionalFormatting>
  <conditionalFormatting sqref="B435:N435">
    <cfRule type="cellIs" dxfId="4204" priority="653" operator="lessThan">
      <formula>0</formula>
    </cfRule>
  </conditionalFormatting>
  <conditionalFormatting sqref="B435:N435">
    <cfRule type="cellIs" dxfId="4203" priority="652" operator="lessThan">
      <formula>0</formula>
    </cfRule>
  </conditionalFormatting>
  <conditionalFormatting sqref="C636:N637">
    <cfRule type="cellIs" dxfId="4202" priority="371" operator="lessThan">
      <formula>0</formula>
    </cfRule>
  </conditionalFormatting>
  <conditionalFormatting sqref="C597:N597">
    <cfRule type="cellIs" dxfId="4201" priority="368" operator="lessThan">
      <formula>0</formula>
    </cfRule>
  </conditionalFormatting>
  <conditionalFormatting sqref="C603:N603">
    <cfRule type="cellIs" dxfId="4200" priority="365" operator="lessThan">
      <formula>0</formula>
    </cfRule>
  </conditionalFormatting>
  <conditionalFormatting sqref="C603:N603">
    <cfRule type="cellIs" dxfId="4199" priority="364" operator="lessThan">
      <formula>0</formula>
    </cfRule>
  </conditionalFormatting>
  <conditionalFormatting sqref="C603:N603">
    <cfRule type="cellIs" dxfId="4198" priority="363" operator="lessThan">
      <formula>0</formula>
    </cfRule>
  </conditionalFormatting>
  <conditionalFormatting sqref="H445">
    <cfRule type="cellIs" dxfId="4197" priority="640" operator="lessThan">
      <formula>0</formula>
    </cfRule>
  </conditionalFormatting>
  <conditionalFormatting sqref="B445">
    <cfRule type="cellIs" dxfId="4196" priority="639" operator="lessThan">
      <formula>0</formula>
    </cfRule>
  </conditionalFormatting>
  <conditionalFormatting sqref="B445">
    <cfRule type="cellIs" dxfId="4195" priority="638" operator="lessThan">
      <formula>0</formula>
    </cfRule>
  </conditionalFormatting>
  <conditionalFormatting sqref="B441:N441">
    <cfRule type="cellIs" dxfId="4194" priority="637" operator="lessThan">
      <formula>0</formula>
    </cfRule>
  </conditionalFormatting>
  <conditionalFormatting sqref="B441:N441">
    <cfRule type="cellIs" dxfId="4193" priority="636" operator="lessThan">
      <formula>0</formula>
    </cfRule>
  </conditionalFormatting>
  <conditionalFormatting sqref="B441:N441">
    <cfRule type="cellIs" dxfId="4192" priority="635" operator="lessThan">
      <formula>0</formula>
    </cfRule>
  </conditionalFormatting>
  <conditionalFormatting sqref="B441:N441">
    <cfRule type="cellIs" dxfId="4191" priority="634" operator="lessThan">
      <formula>0</formula>
    </cfRule>
  </conditionalFormatting>
  <conditionalFormatting sqref="B441:N441">
    <cfRule type="cellIs" dxfId="4190" priority="633" operator="lessThan">
      <formula>0</formula>
    </cfRule>
  </conditionalFormatting>
  <conditionalFormatting sqref="B441:N441">
    <cfRule type="cellIs" dxfId="4189" priority="632" operator="lessThan">
      <formula>0</formula>
    </cfRule>
  </conditionalFormatting>
  <conditionalFormatting sqref="B441:N441">
    <cfRule type="cellIs" dxfId="4188" priority="631" operator="lessThan">
      <formula>0</formula>
    </cfRule>
  </conditionalFormatting>
  <conditionalFormatting sqref="B441:N441">
    <cfRule type="cellIs" dxfId="4187" priority="630" operator="lessThan">
      <formula>0</formula>
    </cfRule>
  </conditionalFormatting>
  <conditionalFormatting sqref="N444">
    <cfRule type="cellIs" dxfId="4186" priority="629" operator="lessThan">
      <formula>0</formula>
    </cfRule>
  </conditionalFormatting>
  <conditionalFormatting sqref="N445">
    <cfRule type="cellIs" dxfId="4185" priority="628" operator="lessThan">
      <formula>0</formula>
    </cfRule>
  </conditionalFormatting>
  <conditionalFormatting sqref="N445">
    <cfRule type="cellIs" dxfId="4184" priority="627" operator="lessThan">
      <formula>0</formula>
    </cfRule>
  </conditionalFormatting>
  <conditionalFormatting sqref="C452:M452">
    <cfRule type="cellIs" dxfId="4183" priority="626" operator="lessThan">
      <formula>0</formula>
    </cfRule>
  </conditionalFormatting>
  <conditionalFormatting sqref="C452:M452">
    <cfRule type="cellIs" dxfId="4182" priority="625" operator="lessThan">
      <formula>0</formula>
    </cfRule>
  </conditionalFormatting>
  <conditionalFormatting sqref="H452">
    <cfRule type="cellIs" dxfId="4181" priority="624" operator="lessThan">
      <formula>0</formula>
    </cfRule>
  </conditionalFormatting>
  <conditionalFormatting sqref="B452">
    <cfRule type="cellIs" dxfId="4180" priority="623" operator="lessThan">
      <formula>0</formula>
    </cfRule>
  </conditionalFormatting>
  <conditionalFormatting sqref="B452">
    <cfRule type="cellIs" dxfId="4179" priority="622" operator="lessThan">
      <formula>0</formula>
    </cfRule>
  </conditionalFormatting>
  <conditionalFormatting sqref="B448:N448">
    <cfRule type="cellIs" dxfId="4178" priority="621" operator="lessThan">
      <formula>0</formula>
    </cfRule>
  </conditionalFormatting>
  <conditionalFormatting sqref="B448:N448">
    <cfRule type="cellIs" dxfId="4177" priority="620" operator="lessThan">
      <formula>0</formula>
    </cfRule>
  </conditionalFormatting>
  <conditionalFormatting sqref="B448:N448">
    <cfRule type="cellIs" dxfId="4176" priority="619" operator="lessThan">
      <formula>0</formula>
    </cfRule>
  </conditionalFormatting>
  <conditionalFormatting sqref="B448:N448">
    <cfRule type="cellIs" dxfId="4175" priority="618" operator="lessThan">
      <formula>0</formula>
    </cfRule>
  </conditionalFormatting>
  <conditionalFormatting sqref="B448:N448">
    <cfRule type="cellIs" dxfId="4174" priority="617" operator="lessThan">
      <formula>0</formula>
    </cfRule>
  </conditionalFormatting>
  <conditionalFormatting sqref="B448:N448">
    <cfRule type="cellIs" dxfId="4173" priority="616" operator="lessThan">
      <formula>0</formula>
    </cfRule>
  </conditionalFormatting>
  <conditionalFormatting sqref="B448:N448">
    <cfRule type="cellIs" dxfId="4172" priority="615" operator="lessThan">
      <formula>0</formula>
    </cfRule>
  </conditionalFormatting>
  <conditionalFormatting sqref="B448:N448">
    <cfRule type="cellIs" dxfId="4171" priority="614" operator="lessThan">
      <formula>0</formula>
    </cfRule>
  </conditionalFormatting>
  <conditionalFormatting sqref="N451">
    <cfRule type="cellIs" dxfId="4170" priority="613" operator="lessThan">
      <formula>0</formula>
    </cfRule>
  </conditionalFormatting>
  <conditionalFormatting sqref="N452">
    <cfRule type="cellIs" dxfId="4169" priority="612" operator="lessThan">
      <formula>0</formula>
    </cfRule>
  </conditionalFormatting>
  <conditionalFormatting sqref="N452">
    <cfRule type="cellIs" dxfId="4168" priority="611" operator="lessThan">
      <formula>0</formula>
    </cfRule>
  </conditionalFormatting>
  <conditionalFormatting sqref="C458:M458">
    <cfRule type="cellIs" dxfId="4167" priority="610" operator="lessThan">
      <formula>0</formula>
    </cfRule>
  </conditionalFormatting>
  <conditionalFormatting sqref="C458:M458">
    <cfRule type="cellIs" dxfId="4166" priority="609" operator="lessThan">
      <formula>0</formula>
    </cfRule>
  </conditionalFormatting>
  <conditionalFormatting sqref="H458">
    <cfRule type="cellIs" dxfId="4165" priority="608" operator="lessThan">
      <formula>0</formula>
    </cfRule>
  </conditionalFormatting>
  <conditionalFormatting sqref="B458">
    <cfRule type="cellIs" dxfId="4164" priority="607" operator="lessThan">
      <formula>0</formula>
    </cfRule>
  </conditionalFormatting>
  <conditionalFormatting sqref="B458">
    <cfRule type="cellIs" dxfId="4163" priority="606" operator="lessThan">
      <formula>0</formula>
    </cfRule>
  </conditionalFormatting>
  <conditionalFormatting sqref="Q505">
    <cfRule type="cellIs" dxfId="4162" priority="326" operator="lessThan">
      <formula>0</formula>
    </cfRule>
  </conditionalFormatting>
  <conditionalFormatting sqref="P505">
    <cfRule type="cellIs" dxfId="4161" priority="325" operator="lessThan">
      <formula>0</formula>
    </cfRule>
  </conditionalFormatting>
  <conditionalFormatting sqref="Q513">
    <cfRule type="cellIs" dxfId="4160" priority="323" operator="lessThan">
      <formula>0</formula>
    </cfRule>
  </conditionalFormatting>
  <conditionalFormatting sqref="P513">
    <cfRule type="cellIs" dxfId="4159" priority="322" operator="lessThan">
      <formula>0</formula>
    </cfRule>
  </conditionalFormatting>
  <conditionalFormatting sqref="Q522">
    <cfRule type="cellIs" dxfId="4158" priority="320" operator="lessThan">
      <formula>0</formula>
    </cfRule>
  </conditionalFormatting>
  <conditionalFormatting sqref="P522">
    <cfRule type="cellIs" dxfId="4157" priority="319" operator="lessThan">
      <formula>0</formula>
    </cfRule>
  </conditionalFormatting>
  <conditionalFormatting sqref="Q530">
    <cfRule type="cellIs" dxfId="4156" priority="317" operator="lessThan">
      <formula>0</formula>
    </cfRule>
  </conditionalFormatting>
  <conditionalFormatting sqref="C461:C464">
    <cfRule type="expression" dxfId="4155" priority="593">
      <formula>C461/B461&gt;1</formula>
    </cfRule>
    <cfRule type="expression" dxfId="4154" priority="594">
      <formula>C461/B461&lt;1</formula>
    </cfRule>
  </conditionalFormatting>
  <conditionalFormatting sqref="Q538">
    <cfRule type="cellIs" dxfId="4153" priority="314" operator="lessThan">
      <formula>0</formula>
    </cfRule>
  </conditionalFormatting>
  <conditionalFormatting sqref="D461:N464">
    <cfRule type="expression" dxfId="4152" priority="590">
      <formula>D461/C461&gt;1</formula>
    </cfRule>
    <cfRule type="expression" dxfId="4151" priority="591">
      <formula>D461/C461&lt;1</formula>
    </cfRule>
  </conditionalFormatting>
  <conditionalFormatting sqref="Q553">
    <cfRule type="cellIs" dxfId="4150" priority="311" operator="lessThan">
      <formula>0</formula>
    </cfRule>
  </conditionalFormatting>
  <conditionalFormatting sqref="B461:B464 B552:N552 B560:N560 B575:N575 B589:N589">
    <cfRule type="expression" dxfId="4149" priority="587">
      <formula>B461/#REF!&gt;1</formula>
    </cfRule>
    <cfRule type="expression" dxfId="4148" priority="588">
      <formula>B461/#REF!&lt;1</formula>
    </cfRule>
  </conditionalFormatting>
  <conditionalFormatting sqref="Q561">
    <cfRule type="cellIs" dxfId="4147" priority="308" operator="lessThan">
      <formula>0</formula>
    </cfRule>
  </conditionalFormatting>
  <conditionalFormatting sqref="B512">
    <cfRule type="expression" dxfId="4146" priority="584">
      <formula>B512/#REF!&gt;1</formula>
    </cfRule>
    <cfRule type="expression" dxfId="4145" priority="585">
      <formula>B512/#REF!&lt;1</formula>
    </cfRule>
  </conditionalFormatting>
  <conditionalFormatting sqref="Q590">
    <cfRule type="cellIs" dxfId="4144" priority="305" operator="lessThan">
      <formula>0</formula>
    </cfRule>
  </conditionalFormatting>
  <conditionalFormatting sqref="C512">
    <cfRule type="expression" dxfId="4143" priority="581">
      <formula>C512/B512&gt;1</formula>
    </cfRule>
    <cfRule type="expression" dxfId="4142" priority="582">
      <formula>C512/B512&lt;1</formula>
    </cfRule>
  </conditionalFormatting>
  <conditionalFormatting sqref="D512">
    <cfRule type="cellIs" dxfId="4141" priority="580" operator="lessThan">
      <formula>0</formula>
    </cfRule>
  </conditionalFormatting>
  <conditionalFormatting sqref="D512">
    <cfRule type="expression" dxfId="4140" priority="578">
      <formula>D512/C512&gt;1</formula>
    </cfRule>
    <cfRule type="expression" dxfId="4139" priority="579">
      <formula>D512/C512&lt;1</formula>
    </cfRule>
  </conditionalFormatting>
  <conditionalFormatting sqref="E512">
    <cfRule type="cellIs" dxfId="4138" priority="577" operator="lessThan">
      <formula>0</formula>
    </cfRule>
  </conditionalFormatting>
  <conditionalFormatting sqref="E512">
    <cfRule type="expression" dxfId="4137" priority="575">
      <formula>E512/D512&gt;1</formula>
    </cfRule>
    <cfRule type="expression" dxfId="4136" priority="576">
      <formula>E512/D512&lt;1</formula>
    </cfRule>
  </conditionalFormatting>
  <conditionalFormatting sqref="F512">
    <cfRule type="cellIs" dxfId="4135" priority="574" operator="lessThan">
      <formula>0</formula>
    </cfRule>
  </conditionalFormatting>
  <conditionalFormatting sqref="F512">
    <cfRule type="expression" dxfId="4134" priority="572">
      <formula>F512/E512&gt;1</formula>
    </cfRule>
    <cfRule type="expression" dxfId="4133" priority="573">
      <formula>F512/E512&lt;1</formula>
    </cfRule>
  </conditionalFormatting>
  <conditionalFormatting sqref="G512">
    <cfRule type="cellIs" dxfId="4132" priority="571" operator="lessThan">
      <formula>0</formula>
    </cfRule>
  </conditionalFormatting>
  <conditionalFormatting sqref="G512">
    <cfRule type="expression" dxfId="4131" priority="569">
      <formula>G512/F512&gt;1</formula>
    </cfRule>
    <cfRule type="expression" dxfId="4130" priority="570">
      <formula>G512/F512&lt;1</formula>
    </cfRule>
  </conditionalFormatting>
  <conditionalFormatting sqref="H512">
    <cfRule type="cellIs" dxfId="4129" priority="568" operator="lessThan">
      <formula>0</formula>
    </cfRule>
  </conditionalFormatting>
  <conditionalFormatting sqref="H512">
    <cfRule type="expression" dxfId="4128" priority="566">
      <formula>H512/G512&gt;1</formula>
    </cfRule>
    <cfRule type="expression" dxfId="4127" priority="567">
      <formula>H512/G512&lt;1</formula>
    </cfRule>
  </conditionalFormatting>
  <conditionalFormatting sqref="I512:N512">
    <cfRule type="cellIs" dxfId="4126" priority="565" operator="lessThan">
      <formula>0</formula>
    </cfRule>
  </conditionalFormatting>
  <conditionalFormatting sqref="I512:N512">
    <cfRule type="expression" dxfId="4125" priority="563">
      <formula>I512/H512&gt;1</formula>
    </cfRule>
    <cfRule type="expression" dxfId="4124" priority="564">
      <formula>I512/H512&lt;1</formula>
    </cfRule>
  </conditionalFormatting>
  <conditionalFormatting sqref="B552">
    <cfRule type="cellIs" dxfId="4123" priority="562" operator="lessThan">
      <formula>0</formula>
    </cfRule>
  </conditionalFormatting>
  <conditionalFormatting sqref="B552">
    <cfRule type="expression" dxfId="4122" priority="560">
      <formula>B552/#REF!&gt;1</formula>
    </cfRule>
    <cfRule type="expression" dxfId="4121" priority="561">
      <formula>B552/#REF!&lt;1</formula>
    </cfRule>
  </conditionalFormatting>
  <conditionalFormatting sqref="C552">
    <cfRule type="cellIs" dxfId="4120" priority="559" operator="lessThan">
      <formula>0</formula>
    </cfRule>
  </conditionalFormatting>
  <conditionalFormatting sqref="C552">
    <cfRule type="expression" dxfId="4119" priority="557">
      <formula>C552/B552&gt;1</formula>
    </cfRule>
    <cfRule type="expression" dxfId="4118" priority="558">
      <formula>C552/B552&lt;1</formula>
    </cfRule>
  </conditionalFormatting>
  <conditionalFormatting sqref="D552">
    <cfRule type="cellIs" dxfId="4117" priority="556" operator="lessThan">
      <formula>0</formula>
    </cfRule>
  </conditionalFormatting>
  <conditionalFormatting sqref="D552">
    <cfRule type="expression" dxfId="4116" priority="554">
      <formula>D552/C552&gt;1</formula>
    </cfRule>
    <cfRule type="expression" dxfId="4115" priority="555">
      <formula>D552/C552&lt;1</formula>
    </cfRule>
  </conditionalFormatting>
  <conditionalFormatting sqref="E552">
    <cfRule type="cellIs" dxfId="4114" priority="553" operator="lessThan">
      <formula>0</formula>
    </cfRule>
  </conditionalFormatting>
  <conditionalFormatting sqref="E552">
    <cfRule type="expression" dxfId="4113" priority="551">
      <formula>E552/D552&gt;1</formula>
    </cfRule>
    <cfRule type="expression" dxfId="4112" priority="552">
      <formula>E552/D552&lt;1</formula>
    </cfRule>
  </conditionalFormatting>
  <conditionalFormatting sqref="F552">
    <cfRule type="cellIs" dxfId="4111" priority="550" operator="lessThan">
      <formula>0</formula>
    </cfRule>
  </conditionalFormatting>
  <conditionalFormatting sqref="F552">
    <cfRule type="expression" dxfId="4110" priority="548">
      <formula>F552/E552&gt;1</formula>
    </cfRule>
    <cfRule type="expression" dxfId="4109" priority="549">
      <formula>F552/E552&lt;1</formula>
    </cfRule>
  </conditionalFormatting>
  <conditionalFormatting sqref="G552">
    <cfRule type="cellIs" dxfId="4108" priority="547" operator="lessThan">
      <formula>0</formula>
    </cfRule>
  </conditionalFormatting>
  <conditionalFormatting sqref="G552">
    <cfRule type="expression" dxfId="4107" priority="545">
      <formula>G552/F552&gt;1</formula>
    </cfRule>
    <cfRule type="expression" dxfId="4106" priority="546">
      <formula>G552/F552&lt;1</formula>
    </cfRule>
  </conditionalFormatting>
  <conditionalFormatting sqref="H552">
    <cfRule type="cellIs" dxfId="4105" priority="544" operator="lessThan">
      <formula>0</formula>
    </cfRule>
  </conditionalFormatting>
  <conditionalFormatting sqref="H552">
    <cfRule type="expression" dxfId="4104" priority="542">
      <formula>H552/G552&gt;1</formula>
    </cfRule>
    <cfRule type="expression" dxfId="4103" priority="543">
      <formula>H552/G552&lt;1</formula>
    </cfRule>
  </conditionalFormatting>
  <conditionalFormatting sqref="B560">
    <cfRule type="cellIs" dxfId="4102" priority="541" operator="lessThan">
      <formula>0</formula>
    </cfRule>
  </conditionalFormatting>
  <conditionalFormatting sqref="B560">
    <cfRule type="expression" dxfId="4101" priority="539">
      <formula>B560/#REF!&gt;1</formula>
    </cfRule>
    <cfRule type="expression" dxfId="4100" priority="540">
      <formula>B560/#REF!&lt;1</formula>
    </cfRule>
  </conditionalFormatting>
  <conditionalFormatting sqref="C560">
    <cfRule type="cellIs" dxfId="4099" priority="538" operator="lessThan">
      <formula>0</formula>
    </cfRule>
  </conditionalFormatting>
  <conditionalFormatting sqref="C560">
    <cfRule type="expression" dxfId="4098" priority="536">
      <formula>C560/B560&gt;1</formula>
    </cfRule>
    <cfRule type="expression" dxfId="4097" priority="537">
      <formula>C560/B560&lt;1</formula>
    </cfRule>
  </conditionalFormatting>
  <conditionalFormatting sqref="D560">
    <cfRule type="cellIs" dxfId="4096" priority="535" operator="lessThan">
      <formula>0</formula>
    </cfRule>
  </conditionalFormatting>
  <conditionalFormatting sqref="D560">
    <cfRule type="expression" dxfId="4095" priority="533">
      <formula>D560/C560&gt;1</formula>
    </cfRule>
    <cfRule type="expression" dxfId="4094" priority="534">
      <formula>D560/C560&lt;1</formula>
    </cfRule>
  </conditionalFormatting>
  <conditionalFormatting sqref="E560">
    <cfRule type="cellIs" dxfId="4093" priority="532" operator="lessThan">
      <formula>0</formula>
    </cfRule>
  </conditionalFormatting>
  <conditionalFormatting sqref="E560">
    <cfRule type="expression" dxfId="4092" priority="530">
      <formula>E560/D560&gt;1</formula>
    </cfRule>
    <cfRule type="expression" dxfId="4091" priority="531">
      <formula>E560/D560&lt;1</formula>
    </cfRule>
  </conditionalFormatting>
  <conditionalFormatting sqref="F560">
    <cfRule type="cellIs" dxfId="4090" priority="529" operator="lessThan">
      <formula>0</formula>
    </cfRule>
  </conditionalFormatting>
  <conditionalFormatting sqref="F560">
    <cfRule type="expression" dxfId="4089" priority="527">
      <formula>F560/E560&gt;1</formula>
    </cfRule>
    <cfRule type="expression" dxfId="4088" priority="528">
      <formula>F560/E560&lt;1</formula>
    </cfRule>
  </conditionalFormatting>
  <conditionalFormatting sqref="G560">
    <cfRule type="cellIs" dxfId="4087" priority="526" operator="lessThan">
      <formula>0</formula>
    </cfRule>
  </conditionalFormatting>
  <conditionalFormatting sqref="G560">
    <cfRule type="expression" dxfId="4086" priority="524">
      <formula>G560/F560&gt;1</formula>
    </cfRule>
    <cfRule type="expression" dxfId="4085" priority="525">
      <formula>G560/F560&lt;1</formula>
    </cfRule>
  </conditionalFormatting>
  <conditionalFormatting sqref="H560">
    <cfRule type="cellIs" dxfId="4084" priority="523" operator="lessThan">
      <formula>0</formula>
    </cfRule>
  </conditionalFormatting>
  <conditionalFormatting sqref="H560">
    <cfRule type="expression" dxfId="4083" priority="521">
      <formula>H560/G560&gt;1</formula>
    </cfRule>
    <cfRule type="expression" dxfId="4082" priority="522">
      <formula>H560/G560&lt;1</formula>
    </cfRule>
  </conditionalFormatting>
  <conditionalFormatting sqref="O616:O619">
    <cfRule type="cellIs" dxfId="4081" priority="267" operator="lessThan">
      <formula>0</formula>
    </cfRule>
  </conditionalFormatting>
  <conditionalFormatting sqref="B589">
    <cfRule type="expression" dxfId="4080" priority="518">
      <formula>B589/#REF!&gt;1</formula>
    </cfRule>
    <cfRule type="expression" dxfId="4079" priority="519">
      <formula>B589/#REF!&lt;1</formula>
    </cfRule>
  </conditionalFormatting>
  <conditionalFormatting sqref="C589">
    <cfRule type="cellIs" dxfId="4078" priority="517" operator="lessThan">
      <formula>0</formula>
    </cfRule>
  </conditionalFormatting>
  <conditionalFormatting sqref="C589">
    <cfRule type="expression" dxfId="4077" priority="515">
      <formula>C589/B589&gt;1</formula>
    </cfRule>
    <cfRule type="expression" dxfId="4076" priority="516">
      <formula>C589/B589&lt;1</formula>
    </cfRule>
  </conditionalFormatting>
  <conditionalFormatting sqref="O605:O607">
    <cfRule type="cellIs" dxfId="4075" priority="261" operator="lessThan">
      <formula>0</formula>
    </cfRule>
  </conditionalFormatting>
  <conditionalFormatting sqref="D589">
    <cfRule type="expression" dxfId="4074" priority="512">
      <formula>D589/C589&gt;1</formula>
    </cfRule>
    <cfRule type="expression" dxfId="4073" priority="513">
      <formula>D589/C589&lt;1</formula>
    </cfRule>
  </conditionalFormatting>
  <conditionalFormatting sqref="E589">
    <cfRule type="cellIs" dxfId="4072" priority="511" operator="lessThan">
      <formula>0</formula>
    </cfRule>
  </conditionalFormatting>
  <conditionalFormatting sqref="E589">
    <cfRule type="expression" dxfId="4071" priority="509">
      <formula>E589/D589&gt;1</formula>
    </cfRule>
    <cfRule type="expression" dxfId="4070" priority="510">
      <formula>E589/D589&lt;1</formula>
    </cfRule>
  </conditionalFormatting>
  <conditionalFormatting sqref="F589">
    <cfRule type="cellIs" dxfId="4069" priority="508" operator="lessThan">
      <formula>0</formula>
    </cfRule>
  </conditionalFormatting>
  <conditionalFormatting sqref="F589">
    <cfRule type="expression" dxfId="4068" priority="506">
      <formula>F589/E589&gt;1</formula>
    </cfRule>
    <cfRule type="expression" dxfId="4067" priority="507">
      <formula>F589/E589&lt;1</formula>
    </cfRule>
  </conditionalFormatting>
  <conditionalFormatting sqref="O377">
    <cfRule type="cellIs" dxfId="4066" priority="252" operator="lessThan">
      <formula>0</formula>
    </cfRule>
  </conditionalFormatting>
  <conditionalFormatting sqref="G589">
    <cfRule type="expression" dxfId="4065" priority="503">
      <formula>G589/F589&gt;1</formula>
    </cfRule>
    <cfRule type="expression" dxfId="4064" priority="504">
      <formula>G589/F589&lt;1</formula>
    </cfRule>
  </conditionalFormatting>
  <conditionalFormatting sqref="O366">
    <cfRule type="cellIs" dxfId="4063" priority="249" operator="lessThan">
      <formula>0</formula>
    </cfRule>
  </conditionalFormatting>
  <conditionalFormatting sqref="H589">
    <cfRule type="expression" dxfId="4062" priority="500">
      <formula>H589/G589&gt;1</formula>
    </cfRule>
    <cfRule type="expression" dxfId="4061" priority="501">
      <formula>H589/G589&lt;1</formula>
    </cfRule>
  </conditionalFormatting>
  <conditionalFormatting sqref="N596">
    <cfRule type="cellIs" dxfId="4060" priority="499" operator="lessThan">
      <formula>0</formula>
    </cfRule>
  </conditionalFormatting>
  <conditionalFormatting sqref="O387">
    <cfRule type="cellIs" dxfId="4059" priority="244" operator="lessThan">
      <formula>0</formula>
    </cfRule>
  </conditionalFormatting>
  <conditionalFormatting sqref="O387">
    <cfRule type="cellIs" dxfId="4058" priority="245" operator="lessThan">
      <formula>0</formula>
    </cfRule>
  </conditionalFormatting>
  <conditionalFormatting sqref="O387">
    <cfRule type="cellIs" dxfId="4057" priority="242" operator="lessThan">
      <formula>0</formula>
    </cfRule>
  </conditionalFormatting>
  <conditionalFormatting sqref="O387">
    <cfRule type="cellIs" dxfId="4056" priority="243" operator="lessThan">
      <formula>0</formula>
    </cfRule>
  </conditionalFormatting>
  <conditionalFormatting sqref="N600">
    <cfRule type="cellIs" dxfId="4055" priority="498" operator="lessThan">
      <formula>0</formula>
    </cfRule>
  </conditionalFormatting>
  <conditionalFormatting sqref="N600">
    <cfRule type="cellIs" dxfId="4054" priority="497" operator="lessThan">
      <formula>0</formula>
    </cfRule>
  </conditionalFormatting>
  <conditionalFormatting sqref="P363">
    <cfRule type="cellIs" dxfId="4053" priority="496" operator="lessThan">
      <formula>0</formula>
    </cfRule>
  </conditionalFormatting>
  <conditionalFormatting sqref="P364:P365">
    <cfRule type="cellIs" dxfId="4052" priority="495" operator="lessThan">
      <formula>0</formula>
    </cfRule>
  </conditionalFormatting>
  <conditionalFormatting sqref="P461:P464">
    <cfRule type="cellIs" dxfId="4051" priority="494" operator="lessThan">
      <formula>0</formula>
    </cfRule>
  </conditionalFormatting>
  <conditionalFormatting sqref="P361">
    <cfRule type="cellIs" dxfId="4050" priority="493" operator="lessThan">
      <formula>0</formula>
    </cfRule>
  </conditionalFormatting>
  <conditionalFormatting sqref="P366:P367">
    <cfRule type="cellIs" dxfId="4049" priority="492" operator="lessThan">
      <formula>0</formula>
    </cfRule>
  </conditionalFormatting>
  <conditionalFormatting sqref="P369:P373">
    <cfRule type="cellIs" dxfId="4048" priority="491" operator="lessThan">
      <formula>0</formula>
    </cfRule>
  </conditionalFormatting>
  <conditionalFormatting sqref="P378:P379">
    <cfRule type="cellIs" dxfId="4047" priority="490" operator="lessThan">
      <formula>0</formula>
    </cfRule>
  </conditionalFormatting>
  <conditionalFormatting sqref="P384:P385">
    <cfRule type="cellIs" dxfId="4046" priority="489" operator="lessThan">
      <formula>0</formula>
    </cfRule>
  </conditionalFormatting>
  <conditionalFormatting sqref="P390:P391">
    <cfRule type="cellIs" dxfId="4045" priority="488" operator="lessThan">
      <formula>0</formula>
    </cfRule>
  </conditionalFormatting>
  <conditionalFormatting sqref="P396:P397">
    <cfRule type="cellIs" dxfId="4044" priority="487" operator="lessThan">
      <formula>0</formula>
    </cfRule>
  </conditionalFormatting>
  <conditionalFormatting sqref="P402">
    <cfRule type="cellIs" dxfId="4043" priority="486" operator="lessThan">
      <formula>0</formula>
    </cfRule>
  </conditionalFormatting>
  <conditionalFormatting sqref="P408:P409">
    <cfRule type="cellIs" dxfId="4042" priority="485" operator="lessThan">
      <formula>0</formula>
    </cfRule>
  </conditionalFormatting>
  <conditionalFormatting sqref="P414:P415">
    <cfRule type="cellIs" dxfId="4041" priority="484" operator="lessThan">
      <formula>0</formula>
    </cfRule>
  </conditionalFormatting>
  <conditionalFormatting sqref="P420:P421">
    <cfRule type="cellIs" dxfId="4040" priority="483" operator="lessThan">
      <formula>0</formula>
    </cfRule>
  </conditionalFormatting>
  <conditionalFormatting sqref="P426:P427">
    <cfRule type="cellIs" dxfId="4039" priority="482" operator="lessThan">
      <formula>0</formula>
    </cfRule>
  </conditionalFormatting>
  <conditionalFormatting sqref="P432:P433">
    <cfRule type="cellIs" dxfId="4038" priority="481" operator="lessThan">
      <formula>0</formula>
    </cfRule>
  </conditionalFormatting>
  <conditionalFormatting sqref="P438:P439">
    <cfRule type="cellIs" dxfId="4037" priority="480" operator="lessThan">
      <formula>0</formula>
    </cfRule>
  </conditionalFormatting>
  <conditionalFormatting sqref="P444:P445">
    <cfRule type="cellIs" dxfId="4036" priority="479" operator="lessThan">
      <formula>0</formula>
    </cfRule>
  </conditionalFormatting>
  <conditionalFormatting sqref="P451:P452">
    <cfRule type="cellIs" dxfId="4035" priority="478" operator="lessThan">
      <formula>0</formula>
    </cfRule>
  </conditionalFormatting>
  <conditionalFormatting sqref="P457:P458">
    <cfRule type="cellIs" dxfId="4034" priority="477" operator="lessThan">
      <formula>0</formula>
    </cfRule>
  </conditionalFormatting>
  <conditionalFormatting sqref="P465">
    <cfRule type="cellIs" dxfId="4033" priority="476" operator="lessThan">
      <formula>0</formula>
    </cfRule>
  </conditionalFormatting>
  <conditionalFormatting sqref="P472">
    <cfRule type="cellIs" dxfId="4032" priority="475" operator="lessThan">
      <formula>0</formula>
    </cfRule>
  </conditionalFormatting>
  <conditionalFormatting sqref="P503:P504">
    <cfRule type="cellIs" dxfId="4031" priority="474" operator="lessThan">
      <formula>0</formula>
    </cfRule>
  </conditionalFormatting>
  <conditionalFormatting sqref="P511:P512">
    <cfRule type="cellIs" dxfId="4030" priority="473" operator="lessThan">
      <formula>0</formula>
    </cfRule>
  </conditionalFormatting>
  <conditionalFormatting sqref="P520:P521">
    <cfRule type="cellIs" dxfId="4029" priority="472" operator="lessThan">
      <formula>0</formula>
    </cfRule>
  </conditionalFormatting>
  <conditionalFormatting sqref="P528:P529">
    <cfRule type="cellIs" dxfId="4028" priority="471" operator="lessThan">
      <formula>0</formula>
    </cfRule>
  </conditionalFormatting>
  <conditionalFormatting sqref="P544:P545">
    <cfRule type="cellIs" dxfId="4027" priority="470" operator="lessThan">
      <formula>0</formula>
    </cfRule>
  </conditionalFormatting>
  <conditionalFormatting sqref="P536:P537">
    <cfRule type="cellIs" dxfId="4026" priority="469" operator="lessThan">
      <formula>0</formula>
    </cfRule>
  </conditionalFormatting>
  <conditionalFormatting sqref="P551:P552">
    <cfRule type="cellIs" dxfId="4025" priority="468" operator="lessThan">
      <formula>0</formula>
    </cfRule>
  </conditionalFormatting>
  <conditionalFormatting sqref="P559:P560">
    <cfRule type="cellIs" dxfId="4024" priority="467" operator="lessThan">
      <formula>0</formula>
    </cfRule>
  </conditionalFormatting>
  <conditionalFormatting sqref="P567:P568">
    <cfRule type="cellIs" dxfId="4023" priority="466" operator="lessThan">
      <formula>0</formula>
    </cfRule>
  </conditionalFormatting>
  <conditionalFormatting sqref="P574:P575">
    <cfRule type="cellIs" dxfId="4022" priority="465" operator="lessThan">
      <formula>0</formula>
    </cfRule>
  </conditionalFormatting>
  <conditionalFormatting sqref="P581:P582">
    <cfRule type="cellIs" dxfId="4021" priority="464" operator="lessThan">
      <formula>0</formula>
    </cfRule>
  </conditionalFormatting>
  <conditionalFormatting sqref="P588:P589">
    <cfRule type="cellIs" dxfId="4020" priority="463" operator="lessThan">
      <formula>0</formula>
    </cfRule>
  </conditionalFormatting>
  <conditionalFormatting sqref="P596:P597">
    <cfRule type="cellIs" dxfId="4019" priority="462" operator="lessThan">
      <formula>0</formula>
    </cfRule>
  </conditionalFormatting>
  <conditionalFormatting sqref="P603">
    <cfRule type="cellIs" dxfId="4018" priority="461" operator="lessThan">
      <formula>0</formula>
    </cfRule>
  </conditionalFormatting>
  <conditionalFormatting sqref="P608">
    <cfRule type="cellIs" dxfId="4017" priority="460" operator="lessThan">
      <formula>0</formula>
    </cfRule>
  </conditionalFormatting>
  <conditionalFormatting sqref="O405">
    <cfRule type="cellIs" dxfId="4016" priority="202" operator="lessThan">
      <formula>0</formula>
    </cfRule>
  </conditionalFormatting>
  <conditionalFormatting sqref="P632:P634">
    <cfRule type="cellIs" dxfId="4015" priority="459" operator="lessThan">
      <formula>0</formula>
    </cfRule>
  </conditionalFormatting>
  <conditionalFormatting sqref="I707:N707 P705:Q708">
    <cfRule type="cellIs" dxfId="4014" priority="453" operator="lessThan">
      <formula>0</formula>
    </cfRule>
  </conditionalFormatting>
  <conditionalFormatting sqref="P636:P637">
    <cfRule type="cellIs" dxfId="4013" priority="458" operator="lessThan">
      <formula>0</formula>
    </cfRule>
  </conditionalFormatting>
  <conditionalFormatting sqref="P640">
    <cfRule type="cellIs" dxfId="4012" priority="457" operator="lessThan">
      <formula>0</formula>
    </cfRule>
  </conditionalFormatting>
  <conditionalFormatting sqref="P641">
    <cfRule type="cellIs" dxfId="4011" priority="456" operator="lessThan">
      <formula>0</formula>
    </cfRule>
  </conditionalFormatting>
  <conditionalFormatting sqref="P643">
    <cfRule type="cellIs" dxfId="4010" priority="455" operator="lessThan">
      <formula>0</formula>
    </cfRule>
  </conditionalFormatting>
  <conditionalFormatting sqref="P644">
    <cfRule type="cellIs" dxfId="4009" priority="454" operator="lessThan">
      <formula>0</formula>
    </cfRule>
  </conditionalFormatting>
  <conditionalFormatting sqref="D646:N646 D643:N643 D640:N641 D632:N634">
    <cfRule type="expression" dxfId="4008" priority="426">
      <formula>D632/C632&gt;1</formula>
    </cfRule>
    <cfRule type="expression" dxfId="4007" priority="427">
      <formula>D632/C632&lt;1</formula>
    </cfRule>
  </conditionalFormatting>
  <conditionalFormatting sqref="C507:C510">
    <cfRule type="cellIs" dxfId="4006" priority="452" operator="lessThan">
      <formula>0</formula>
    </cfRule>
  </conditionalFormatting>
  <conditionalFormatting sqref="C507:C510">
    <cfRule type="expression" dxfId="4005" priority="450">
      <formula>C507/B507&gt;1</formula>
    </cfRule>
    <cfRule type="expression" dxfId="4004" priority="451">
      <formula>C507/B507&lt;1</formula>
    </cfRule>
  </conditionalFormatting>
  <conditionalFormatting sqref="D507:N510">
    <cfRule type="cellIs" dxfId="4003" priority="449" operator="lessThan">
      <formula>0</formula>
    </cfRule>
  </conditionalFormatting>
  <conditionalFormatting sqref="D507:N510">
    <cfRule type="expression" dxfId="4002" priority="447">
      <formula>D507/C507&gt;1</formula>
    </cfRule>
    <cfRule type="expression" dxfId="4001" priority="448">
      <formula>D507/C507&lt;1</formula>
    </cfRule>
  </conditionalFormatting>
  <conditionalFormatting sqref="B507:B510">
    <cfRule type="cellIs" dxfId="4000" priority="446" operator="lessThan">
      <formula>0</formula>
    </cfRule>
  </conditionalFormatting>
  <conditionalFormatting sqref="B507:B510">
    <cfRule type="expression" dxfId="3999" priority="444">
      <formula>B507/#REF!&gt;1</formula>
    </cfRule>
    <cfRule type="expression" dxfId="3998" priority="445">
      <formula>B507/#REF!&lt;1</formula>
    </cfRule>
  </conditionalFormatting>
  <conditionalFormatting sqref="J588:N588 J574:N574 J559:N559 J551:N551">
    <cfRule type="cellIs" dxfId="3997" priority="443" operator="lessThan">
      <formula>0</formula>
    </cfRule>
  </conditionalFormatting>
  <conditionalFormatting sqref="C588:I588 C584:C587 C574:I574 C570:C573 C559:I559 C555:C558 C551:I551 C547:C550">
    <cfRule type="cellIs" dxfId="3996" priority="442" operator="lessThan">
      <formula>0</formula>
    </cfRule>
  </conditionalFormatting>
  <conditionalFormatting sqref="C588:M588 C574:M574 C559:M559 C551:M551">
    <cfRule type="cellIs" dxfId="3995" priority="441" operator="lessThan">
      <formula>0</formula>
    </cfRule>
  </conditionalFormatting>
  <conditionalFormatting sqref="C584:C587 C570:C573 C555:C558 C547:C550">
    <cfRule type="expression" dxfId="3994" priority="439">
      <formula>C547/B547&gt;1</formula>
    </cfRule>
    <cfRule type="expression" dxfId="3993" priority="440">
      <formula>C547/B547&lt;1</formula>
    </cfRule>
  </conditionalFormatting>
  <conditionalFormatting sqref="D584:N587 D570:N573 D555:N558 D547:N550">
    <cfRule type="cellIs" dxfId="3992" priority="438" operator="lessThan">
      <formula>0</formula>
    </cfRule>
  </conditionalFormatting>
  <conditionalFormatting sqref="D584:N587 D570:N573 D555:N558 D547:N550">
    <cfRule type="expression" dxfId="3991" priority="436">
      <formula>D547/C547&gt;1</formula>
    </cfRule>
    <cfRule type="expression" dxfId="3990" priority="437">
      <formula>D547/C547&lt;1</formula>
    </cfRule>
  </conditionalFormatting>
  <conditionalFormatting sqref="C588:N588 C574:N574 C559:N559 C551:N551">
    <cfRule type="cellIs" dxfId="3989" priority="435" operator="lessThan">
      <formula>0</formula>
    </cfRule>
  </conditionalFormatting>
  <conditionalFormatting sqref="C588:N588 C574:N574 C559:N559 C551:N551">
    <cfRule type="expression" dxfId="3988" priority="433">
      <formula>C551/B551&gt;1</formula>
    </cfRule>
    <cfRule type="expression" dxfId="3987" priority="434">
      <formula>C551/B551&lt;1</formula>
    </cfRule>
  </conditionalFormatting>
  <conditionalFormatting sqref="B646 B643 B640:B641 B636:B637 B632:B634">
    <cfRule type="cellIs" dxfId="3986" priority="432" operator="lessThan">
      <formula>0</formula>
    </cfRule>
  </conditionalFormatting>
  <conditionalFormatting sqref="C646 C643 C640:C641 C632:C634">
    <cfRule type="cellIs" dxfId="3985" priority="431" operator="lessThan">
      <formula>0</formula>
    </cfRule>
  </conditionalFormatting>
  <conditionalFormatting sqref="C646 C643 C640:C641 C632:C634">
    <cfRule type="expression" dxfId="3984" priority="429">
      <formula>C632/B632&gt;1</formula>
    </cfRule>
    <cfRule type="expression" dxfId="3983" priority="430">
      <formula>C632/B632&lt;1</formula>
    </cfRule>
  </conditionalFormatting>
  <conditionalFormatting sqref="D646:N646 D643:N643 D640:N641 D632:N634">
    <cfRule type="cellIs" dxfId="3982" priority="428" operator="lessThan">
      <formula>0</formula>
    </cfRule>
  </conditionalFormatting>
  <conditionalFormatting sqref="B504:N504 B537 B568 B597">
    <cfRule type="expression" dxfId="3981" priority="1198">
      <formula>B504/#REF!&gt;1</formula>
    </cfRule>
    <cfRule type="expression" dxfId="3980" priority="1199">
      <formula>B504/#REF!&lt;1</formula>
    </cfRule>
  </conditionalFormatting>
  <conditionalFormatting sqref="C465">
    <cfRule type="cellIs" dxfId="3979" priority="425" operator="lessThan">
      <formula>0</formula>
    </cfRule>
  </conditionalFormatting>
  <conditionalFormatting sqref="C465">
    <cfRule type="expression" dxfId="3978" priority="423">
      <formula>C465/B465&gt;1</formula>
    </cfRule>
    <cfRule type="expression" dxfId="3977" priority="424">
      <formula>C465/B465&lt;1</formula>
    </cfRule>
  </conditionalFormatting>
  <conditionalFormatting sqref="D465:N465">
    <cfRule type="cellIs" dxfId="3976" priority="422" operator="lessThan">
      <formula>0</formula>
    </cfRule>
  </conditionalFormatting>
  <conditionalFormatting sqref="D465:N465">
    <cfRule type="expression" dxfId="3975" priority="420">
      <formula>D465/C465&gt;1</formula>
    </cfRule>
    <cfRule type="expression" dxfId="3974" priority="421">
      <formula>D465/C465&lt;1</formula>
    </cfRule>
  </conditionalFormatting>
  <conditionalFormatting sqref="B465">
    <cfRule type="cellIs" dxfId="3973" priority="419" operator="lessThan">
      <formula>0</formula>
    </cfRule>
  </conditionalFormatting>
  <conditionalFormatting sqref="B465">
    <cfRule type="expression" dxfId="3972" priority="417">
      <formula>B465/#REF!&gt;1</formula>
    </cfRule>
    <cfRule type="expression" dxfId="3971" priority="418">
      <formula>B465/#REF!&lt;1</formula>
    </cfRule>
  </conditionalFormatting>
  <conditionalFormatting sqref="C511">
    <cfRule type="cellIs" dxfId="3970" priority="416" operator="lessThan">
      <formula>0</formula>
    </cfRule>
  </conditionalFormatting>
  <conditionalFormatting sqref="D511:N511">
    <cfRule type="cellIs" dxfId="3969" priority="413" operator="lessThan">
      <formula>0</formula>
    </cfRule>
  </conditionalFormatting>
  <conditionalFormatting sqref="C511">
    <cfRule type="expression" dxfId="3968" priority="414">
      <formula>C511/B511&gt;1</formula>
    </cfRule>
    <cfRule type="expression" dxfId="3967" priority="415">
      <formula>C511/B511&lt;1</formula>
    </cfRule>
  </conditionalFormatting>
  <conditionalFormatting sqref="D511:N511">
    <cfRule type="expression" dxfId="3966" priority="411">
      <formula>D511/C511&gt;1</formula>
    </cfRule>
    <cfRule type="expression" dxfId="3965" priority="412">
      <formula>D511/C511&lt;1</formula>
    </cfRule>
  </conditionalFormatting>
  <conditionalFormatting sqref="B511">
    <cfRule type="cellIs" dxfId="3964" priority="410" operator="lessThan">
      <formula>0</formula>
    </cfRule>
  </conditionalFormatting>
  <conditionalFormatting sqref="B511">
    <cfRule type="expression" dxfId="3963" priority="408">
      <formula>B511/#REF!&gt;1</formula>
    </cfRule>
    <cfRule type="expression" dxfId="3962" priority="409">
      <formula>B511/#REF!&lt;1</formula>
    </cfRule>
  </conditionalFormatting>
  <conditionalFormatting sqref="B529 B521">
    <cfRule type="cellIs" dxfId="3961" priority="407" operator="lessThan">
      <formula>0</formula>
    </cfRule>
  </conditionalFormatting>
  <conditionalFormatting sqref="B529 B521">
    <cfRule type="expression" dxfId="3960" priority="405">
      <formula>B521/#REF!&gt;1</formula>
    </cfRule>
    <cfRule type="expression" dxfId="3959" priority="406">
      <formula>B521/#REF!&lt;1</formula>
    </cfRule>
  </conditionalFormatting>
  <conditionalFormatting sqref="C521">
    <cfRule type="cellIs" dxfId="3958" priority="404" operator="lessThan">
      <formula>0</formula>
    </cfRule>
  </conditionalFormatting>
  <conditionalFormatting sqref="C521">
    <cfRule type="expression" dxfId="3957" priority="402">
      <formula>C521/B521&gt;1</formula>
    </cfRule>
    <cfRule type="expression" dxfId="3956" priority="403">
      <formula>C521/B521&lt;1</formula>
    </cfRule>
  </conditionalFormatting>
  <conditionalFormatting sqref="C603:N603">
    <cfRule type="expression" dxfId="3955" priority="361">
      <formula>C603/B603&gt;1</formula>
    </cfRule>
    <cfRule type="expression" dxfId="3954" priority="362">
      <formula>C603/B603&lt;1</formula>
    </cfRule>
  </conditionalFormatting>
  <conditionalFormatting sqref="I552:N552">
    <cfRule type="expression" dxfId="3953" priority="387">
      <formula>I552/H552&gt;1</formula>
    </cfRule>
    <cfRule type="expression" dxfId="3952" priority="388">
      <formula>I552/H552&lt;1</formula>
    </cfRule>
  </conditionalFormatting>
  <conditionalFormatting sqref="I560:N560">
    <cfRule type="expression" dxfId="3951" priority="384">
      <formula>I560/H560&gt;1</formula>
    </cfRule>
    <cfRule type="expression" dxfId="3950" priority="385">
      <formula>I560/H560&lt;1</formula>
    </cfRule>
  </conditionalFormatting>
  <conditionalFormatting sqref="B575:N575">
    <cfRule type="cellIs" dxfId="3949" priority="383" operator="lessThan">
      <formula>0</formula>
    </cfRule>
  </conditionalFormatting>
  <conditionalFormatting sqref="B575:N575">
    <cfRule type="expression" dxfId="3948" priority="381">
      <formula>B575/A575&gt;1</formula>
    </cfRule>
    <cfRule type="expression" dxfId="3947" priority="382">
      <formula>B575/A575&lt;1</formula>
    </cfRule>
  </conditionalFormatting>
  <conditionalFormatting sqref="B589:N589">
    <cfRule type="cellIs" dxfId="3946" priority="380" operator="lessThan">
      <formula>0</formula>
    </cfRule>
  </conditionalFormatting>
  <conditionalFormatting sqref="B589:N589">
    <cfRule type="expression" dxfId="3945" priority="378">
      <formula>B589/A589&gt;1</formula>
    </cfRule>
    <cfRule type="expression" dxfId="3944" priority="379">
      <formula>B589/A589&lt;1</formula>
    </cfRule>
  </conditionalFormatting>
  <conditionalFormatting sqref="N608">
    <cfRule type="cellIs" dxfId="3943" priority="354" operator="lessThan">
      <formula>0</formula>
    </cfRule>
  </conditionalFormatting>
  <conditionalFormatting sqref="D521:N521">
    <cfRule type="cellIs" dxfId="3942" priority="401" operator="lessThan">
      <formula>0</formula>
    </cfRule>
  </conditionalFormatting>
  <conditionalFormatting sqref="D521:N521">
    <cfRule type="expression" dxfId="3941" priority="399">
      <formula>D521/C521&gt;1</formula>
    </cfRule>
    <cfRule type="expression" dxfId="3940" priority="400">
      <formula>D521/C521&lt;1</formula>
    </cfRule>
  </conditionalFormatting>
  <conditionalFormatting sqref="C529:N529">
    <cfRule type="cellIs" dxfId="3939" priority="398" operator="lessThan">
      <formula>0</formula>
    </cfRule>
  </conditionalFormatting>
  <conditionalFormatting sqref="C529:N529">
    <cfRule type="expression" dxfId="3938" priority="396">
      <formula>C529/B529&gt;1</formula>
    </cfRule>
    <cfRule type="expression" dxfId="3937" priority="397">
      <formula>C529/B529&lt;1</formula>
    </cfRule>
  </conditionalFormatting>
  <conditionalFormatting sqref="C582:N582">
    <cfRule type="expression" dxfId="3936" priority="372">
      <formula>C582/B582&gt;1</formula>
    </cfRule>
    <cfRule type="expression" dxfId="3935" priority="373">
      <formula>C582/B582&lt;1</formula>
    </cfRule>
  </conditionalFormatting>
  <conditionalFormatting sqref="C537:N537">
    <cfRule type="expression" dxfId="3934" priority="393">
      <formula>C537/B537&gt;1</formula>
    </cfRule>
    <cfRule type="expression" dxfId="3933" priority="394">
      <formula>C537/B537&lt;1</formula>
    </cfRule>
  </conditionalFormatting>
  <conditionalFormatting sqref="C568:N568">
    <cfRule type="expression" dxfId="3932" priority="390">
      <formula>C568/B568&gt;1</formula>
    </cfRule>
    <cfRule type="expression" dxfId="3931" priority="391">
      <formula>C568/B568&lt;1</formula>
    </cfRule>
  </conditionalFormatting>
  <conditionalFormatting sqref="C608:M608">
    <cfRule type="expression" dxfId="3930" priority="356">
      <formula>C608/B608&gt;1</formula>
    </cfRule>
    <cfRule type="expression" dxfId="3929" priority="357">
      <formula>C608/B608&lt;1</formula>
    </cfRule>
  </conditionalFormatting>
  <conditionalFormatting sqref="N608">
    <cfRule type="expression" dxfId="3928" priority="351">
      <formula>N608/M608&gt;1</formula>
    </cfRule>
    <cfRule type="expression" dxfId="3927" priority="352">
      <formula>N608/M608&lt;1</formula>
    </cfRule>
  </conditionalFormatting>
  <conditionalFormatting sqref="C608:M608">
    <cfRule type="cellIs" dxfId="3926" priority="360" operator="lessThan">
      <formula>0</formula>
    </cfRule>
  </conditionalFormatting>
  <conditionalFormatting sqref="C608:M608">
    <cfRule type="cellIs" dxfId="3925" priority="359" operator="lessThan">
      <formula>0</formula>
    </cfRule>
  </conditionalFormatting>
  <conditionalFormatting sqref="B582">
    <cfRule type="cellIs" dxfId="3924" priority="375" operator="lessThan">
      <formula>0</formula>
    </cfRule>
  </conditionalFormatting>
  <conditionalFormatting sqref="B582">
    <cfRule type="expression" dxfId="3923" priority="376">
      <formula>B582/#REF!&gt;1</formula>
    </cfRule>
    <cfRule type="expression" dxfId="3922" priority="377">
      <formula>B582/#REF!&lt;1</formula>
    </cfRule>
  </conditionalFormatting>
  <conditionalFormatting sqref="C582:N582">
    <cfRule type="cellIs" dxfId="3921" priority="374" operator="lessThan">
      <formula>0</formula>
    </cfRule>
  </conditionalFormatting>
  <conditionalFormatting sqref="C636:N637">
    <cfRule type="expression" dxfId="3920" priority="369">
      <formula>C636/B636&gt;1</formula>
    </cfRule>
    <cfRule type="expression" dxfId="3919" priority="370">
      <formula>C636/B636&lt;1</formula>
    </cfRule>
  </conditionalFormatting>
  <conditionalFormatting sqref="C597:N597">
    <cfRule type="expression" dxfId="3918" priority="366">
      <formula>C597/B597&gt;1</formula>
    </cfRule>
    <cfRule type="expression" dxfId="3917" priority="367">
      <formula>C597/B597&lt;1</formula>
    </cfRule>
  </conditionalFormatting>
  <conditionalFormatting sqref="N608">
    <cfRule type="cellIs" dxfId="3916" priority="355" operator="lessThan">
      <formula>0</formula>
    </cfRule>
  </conditionalFormatting>
  <conditionalFormatting sqref="C608:M608">
    <cfRule type="cellIs" dxfId="3915" priority="358" operator="lessThan">
      <formula>0</formula>
    </cfRule>
  </conditionalFormatting>
  <conditionalFormatting sqref="N608">
    <cfRule type="cellIs" dxfId="3914" priority="353" operator="lessThan">
      <formula>0</formula>
    </cfRule>
  </conditionalFormatting>
  <conditionalFormatting sqref="B673:N676">
    <cfRule type="cellIs" dxfId="3913" priority="350" operator="lessThan">
      <formula>0</formula>
    </cfRule>
  </conditionalFormatting>
  <conditionalFormatting sqref="I675:N675 P673:Q676">
    <cfRule type="cellIs" dxfId="3912" priority="349" operator="lessThan">
      <formula>0</formula>
    </cfRule>
  </conditionalFormatting>
  <conditionalFormatting sqref="B677:N680">
    <cfRule type="cellIs" dxfId="3911" priority="348" operator="lessThan">
      <formula>0</formula>
    </cfRule>
  </conditionalFormatting>
  <conditionalFormatting sqref="I679:N679 P677:Q680">
    <cfRule type="cellIs" dxfId="3910" priority="347" operator="lessThan">
      <formula>0</formula>
    </cfRule>
  </conditionalFormatting>
  <conditionalFormatting sqref="B681:N684">
    <cfRule type="cellIs" dxfId="3909" priority="346" operator="lessThan">
      <formula>0</formula>
    </cfRule>
  </conditionalFormatting>
  <conditionalFormatting sqref="I683:N683 P681:Q684">
    <cfRule type="cellIs" dxfId="3908" priority="345" operator="lessThan">
      <formula>0</formula>
    </cfRule>
  </conditionalFormatting>
  <conditionalFormatting sqref="B685:N688">
    <cfRule type="cellIs" dxfId="3907" priority="344" operator="lessThan">
      <formula>0</formula>
    </cfRule>
  </conditionalFormatting>
  <conditionalFormatting sqref="I687:N687 P685:Q688">
    <cfRule type="cellIs" dxfId="3906" priority="343" operator="lessThan">
      <formula>0</formula>
    </cfRule>
  </conditionalFormatting>
  <conditionalFormatting sqref="B689:N692">
    <cfRule type="cellIs" dxfId="3905" priority="342" operator="lessThan">
      <formula>0</formula>
    </cfRule>
  </conditionalFormatting>
  <conditionalFormatting sqref="I691:N691 P689:Q692">
    <cfRule type="cellIs" dxfId="3904" priority="341" operator="lessThan">
      <formula>0</formula>
    </cfRule>
  </conditionalFormatting>
  <conditionalFormatting sqref="B693:N696">
    <cfRule type="cellIs" dxfId="3903" priority="340" operator="lessThan">
      <formula>0</formula>
    </cfRule>
  </conditionalFormatting>
  <conditionalFormatting sqref="I695:N695 P693:Q696">
    <cfRule type="cellIs" dxfId="3902" priority="339" operator="lessThan">
      <formula>0</formula>
    </cfRule>
  </conditionalFormatting>
  <conditionalFormatting sqref="B697:N700">
    <cfRule type="cellIs" dxfId="3901" priority="338" operator="lessThan">
      <formula>0</formula>
    </cfRule>
  </conditionalFormatting>
  <conditionalFormatting sqref="I699:N699 P697:Q700">
    <cfRule type="cellIs" dxfId="3900" priority="337" operator="lessThan">
      <formula>0</formula>
    </cfRule>
  </conditionalFormatting>
  <conditionalFormatting sqref="B701:N704">
    <cfRule type="cellIs" dxfId="3899" priority="336" operator="lessThan">
      <formula>0</formula>
    </cfRule>
  </conditionalFormatting>
  <conditionalFormatting sqref="I703:N703 P701:Q704">
    <cfRule type="cellIs" dxfId="3898" priority="335" operator="lessThan">
      <formula>0</formula>
    </cfRule>
  </conditionalFormatting>
  <conditionalFormatting sqref="B709:N712">
    <cfRule type="cellIs" dxfId="3897" priority="334" operator="lessThan">
      <formula>0</formula>
    </cfRule>
  </conditionalFormatting>
  <conditionalFormatting sqref="I711:N711 P709:Q712">
    <cfRule type="cellIs" dxfId="3896" priority="333" operator="lessThan">
      <formula>0</formula>
    </cfRule>
  </conditionalFormatting>
  <conditionalFormatting sqref="B713:N716">
    <cfRule type="cellIs" dxfId="3895" priority="332" operator="lessThan">
      <formula>0</formula>
    </cfRule>
  </conditionalFormatting>
  <conditionalFormatting sqref="I715:N715 P713:Q716">
    <cfRule type="cellIs" dxfId="3894" priority="331" operator="lessThan">
      <formula>0</formula>
    </cfRule>
  </conditionalFormatting>
  <conditionalFormatting sqref="P646">
    <cfRule type="cellIs" dxfId="3893" priority="330" operator="lessThan">
      <formula>0</formula>
    </cfRule>
  </conditionalFormatting>
  <conditionalFormatting sqref="Q466">
    <cfRule type="cellIs" dxfId="3892" priority="329" operator="lessThan">
      <formula>0</formula>
    </cfRule>
  </conditionalFormatting>
  <conditionalFormatting sqref="P466">
    <cfRule type="cellIs" dxfId="3891" priority="328" operator="lessThan">
      <formula>0</formula>
    </cfRule>
  </conditionalFormatting>
  <conditionalFormatting sqref="B466:N466">
    <cfRule type="cellIs" dxfId="3890" priority="327" operator="lessThan">
      <formula>0</formula>
    </cfRule>
  </conditionalFormatting>
  <conditionalFormatting sqref="B505:N505">
    <cfRule type="cellIs" dxfId="3889" priority="324" operator="lessThan">
      <formula>0</formula>
    </cfRule>
  </conditionalFormatting>
  <conditionalFormatting sqref="B513:N513">
    <cfRule type="cellIs" dxfId="3888" priority="321" operator="lessThan">
      <formula>0</formula>
    </cfRule>
  </conditionalFormatting>
  <conditionalFormatting sqref="B522:N522">
    <cfRule type="cellIs" dxfId="3887" priority="318" operator="lessThan">
      <formula>0</formula>
    </cfRule>
  </conditionalFormatting>
  <conditionalFormatting sqref="B530:N530">
    <cfRule type="cellIs" dxfId="3886" priority="315" operator="lessThan">
      <formula>0</formula>
    </cfRule>
  </conditionalFormatting>
  <conditionalFormatting sqref="B538:N538">
    <cfRule type="cellIs" dxfId="3885" priority="312" operator="lessThan">
      <formula>0</formula>
    </cfRule>
  </conditionalFormatting>
  <conditionalFormatting sqref="B553:N553">
    <cfRule type="cellIs" dxfId="3884" priority="309" operator="lessThan">
      <formula>0</formula>
    </cfRule>
  </conditionalFormatting>
  <conditionalFormatting sqref="B561:N561">
    <cfRule type="cellIs" dxfId="3883" priority="306" operator="lessThan">
      <formula>0</formula>
    </cfRule>
  </conditionalFormatting>
  <conditionalFormatting sqref="B590:N590">
    <cfRule type="cellIs" dxfId="3882" priority="303" operator="lessThan">
      <formula>0</formula>
    </cfRule>
  </conditionalFormatting>
  <conditionalFormatting sqref="O608">
    <cfRule type="cellIs" dxfId="3881" priority="36" operator="lessThan">
      <formula>0</formula>
    </cfRule>
  </conditionalFormatting>
  <conditionalFormatting sqref="O608">
    <cfRule type="cellIs" dxfId="3880" priority="37" operator="lessThan">
      <formula>0</formula>
    </cfRule>
  </conditionalFormatting>
  <conditionalFormatting sqref="O603">
    <cfRule type="cellIs" dxfId="3879" priority="40" operator="lessThan">
      <formula>0</formula>
    </cfRule>
  </conditionalFormatting>
  <conditionalFormatting sqref="O603">
    <cfRule type="cellIs" dxfId="3878" priority="41" operator="lessThan">
      <formula>0</formula>
    </cfRule>
  </conditionalFormatting>
  <conditionalFormatting sqref="O603">
    <cfRule type="cellIs" dxfId="3877" priority="42" operator="lessThan">
      <formula>0</formula>
    </cfRule>
  </conditionalFormatting>
  <conditionalFormatting sqref="O608">
    <cfRule type="cellIs" dxfId="3876" priority="35" operator="lessThan">
      <formula>0</formula>
    </cfRule>
  </conditionalFormatting>
  <conditionalFormatting sqref="P491:Q491 B491">
    <cfRule type="cellIs" dxfId="3875" priority="302" operator="lessThan">
      <formula>0</formula>
    </cfRule>
  </conditionalFormatting>
  <conditionalFormatting sqref="Q492:Q496">
    <cfRule type="cellIs" dxfId="3874" priority="301" operator="lessThan">
      <formula>0</formula>
    </cfRule>
  </conditionalFormatting>
  <conditionalFormatting sqref="P492:P495">
    <cfRule type="cellIs" dxfId="3873" priority="300" operator="lessThan">
      <formula>0</formula>
    </cfRule>
  </conditionalFormatting>
  <conditionalFormatting sqref="P496">
    <cfRule type="cellIs" dxfId="3872" priority="299" operator="lessThan">
      <formula>0</formula>
    </cfRule>
  </conditionalFormatting>
  <conditionalFormatting sqref="P473:Q473 B473">
    <cfRule type="cellIs" dxfId="3871" priority="298" operator="lessThan">
      <formula>0</formula>
    </cfRule>
  </conditionalFormatting>
  <conditionalFormatting sqref="Q474:Q478">
    <cfRule type="cellIs" dxfId="3870" priority="297" operator="lessThan">
      <formula>0</formula>
    </cfRule>
  </conditionalFormatting>
  <conditionalFormatting sqref="P474:P477">
    <cfRule type="cellIs" dxfId="3869" priority="296" operator="lessThan">
      <formula>0</formula>
    </cfRule>
  </conditionalFormatting>
  <conditionalFormatting sqref="P478">
    <cfRule type="cellIs" dxfId="3868" priority="295" operator="lessThan">
      <formula>0</formula>
    </cfRule>
  </conditionalFormatting>
  <conditionalFormatting sqref="P479:Q479 B479">
    <cfRule type="cellIs" dxfId="3867" priority="294" operator="lessThan">
      <formula>0</formula>
    </cfRule>
  </conditionalFormatting>
  <conditionalFormatting sqref="Q480:Q484">
    <cfRule type="cellIs" dxfId="3866" priority="293" operator="lessThan">
      <formula>0</formula>
    </cfRule>
  </conditionalFormatting>
  <conditionalFormatting sqref="P480:P483">
    <cfRule type="cellIs" dxfId="3865" priority="292" operator="lessThan">
      <formula>0</formula>
    </cfRule>
  </conditionalFormatting>
  <conditionalFormatting sqref="P484">
    <cfRule type="cellIs" dxfId="3864" priority="291" operator="lessThan">
      <formula>0</formula>
    </cfRule>
  </conditionalFormatting>
  <conditionalFormatting sqref="P485:Q485 B485">
    <cfRule type="cellIs" dxfId="3863" priority="290" operator="lessThan">
      <formula>0</formula>
    </cfRule>
  </conditionalFormatting>
  <conditionalFormatting sqref="Q486:Q490">
    <cfRule type="cellIs" dxfId="3862" priority="289" operator="lessThan">
      <formula>0</formula>
    </cfRule>
  </conditionalFormatting>
  <conditionalFormatting sqref="P486:P489">
    <cfRule type="cellIs" dxfId="3861" priority="288" operator="lessThan">
      <formula>0</formula>
    </cfRule>
  </conditionalFormatting>
  <conditionalFormatting sqref="P490">
    <cfRule type="cellIs" dxfId="3860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3859" priority="281" operator="lessThan">
      <formula>0</formula>
    </cfRule>
  </conditionalFormatting>
  <conditionalFormatting sqref="O348">
    <cfRule type="cellIs" dxfId="3858" priority="280" operator="lessThan">
      <formula>0</formula>
    </cfRule>
  </conditionalFormatting>
  <conditionalFormatting sqref="O348">
    <cfRule type="cellIs" dxfId="3857" priority="279" operator="lessThan">
      <formula>0</formula>
    </cfRule>
  </conditionalFormatting>
  <conditionalFormatting sqref="O351:O354">
    <cfRule type="cellIs" dxfId="3856" priority="278" operator="lessThan">
      <formula>0</formula>
    </cfRule>
  </conditionalFormatting>
  <conditionalFormatting sqref="O358">
    <cfRule type="cellIs" dxfId="3855" priority="277" operator="lessThan">
      <formula>0</formula>
    </cfRule>
  </conditionalFormatting>
  <conditionalFormatting sqref="O363:O364">
    <cfRule type="cellIs" dxfId="3854" priority="276" operator="lessThan">
      <formula>0</formula>
    </cfRule>
  </conditionalFormatting>
  <conditionalFormatting sqref="O369:O370">
    <cfRule type="cellIs" dxfId="3853" priority="275" operator="lessThan">
      <formula>0</formula>
    </cfRule>
  </conditionalFormatting>
  <conditionalFormatting sqref="O375:O376">
    <cfRule type="cellIs" dxfId="3852" priority="274" operator="lessThan">
      <formula>0</formula>
    </cfRule>
  </conditionalFormatting>
  <conditionalFormatting sqref="O381:O383">
    <cfRule type="cellIs" dxfId="3851" priority="273" operator="lessThan">
      <formula>0</formula>
    </cfRule>
  </conditionalFormatting>
  <conditionalFormatting sqref="O355">
    <cfRule type="cellIs" dxfId="3850" priority="272" operator="lessThan">
      <formula>0</formula>
    </cfRule>
  </conditionalFormatting>
  <conditionalFormatting sqref="O593:O595">
    <cfRule type="cellIs" dxfId="3849" priority="270" operator="lessThan">
      <formula>0</formula>
    </cfRule>
  </conditionalFormatting>
  <conditionalFormatting sqref="O593:O595">
    <cfRule type="cellIs" dxfId="3848" priority="271" operator="lessThan">
      <formula>0</formula>
    </cfRule>
  </conditionalFormatting>
  <conditionalFormatting sqref="O601:O602 O599">
    <cfRule type="cellIs" dxfId="3847" priority="269" operator="lessThan">
      <formula>0</formula>
    </cfRule>
  </conditionalFormatting>
  <conditionalFormatting sqref="O621:O624">
    <cfRule type="cellIs" dxfId="3846" priority="264" operator="lessThan">
      <formula>0</formula>
    </cfRule>
  </conditionalFormatting>
  <conditionalFormatting sqref="O621:O624">
    <cfRule type="cellIs" dxfId="3845" priority="265" operator="lessThan">
      <formula>0</formula>
    </cfRule>
  </conditionalFormatting>
  <conditionalFormatting sqref="O626:O629">
    <cfRule type="cellIs" dxfId="3844" priority="263" operator="lessThan">
      <formula>0</formula>
    </cfRule>
  </conditionalFormatting>
  <conditionalFormatting sqref="O611:O614">
    <cfRule type="cellIs" dxfId="3843" priority="258" operator="lessThan">
      <formula>0</formula>
    </cfRule>
  </conditionalFormatting>
  <conditionalFormatting sqref="O611:O614">
    <cfRule type="cellIs" dxfId="3842" priority="259" operator="lessThan">
      <formula>0</formula>
    </cfRule>
  </conditionalFormatting>
  <conditionalFormatting sqref="O642 O660:O667 O647:O653 O655:O658 O644:O645 O669:O672 O705:O708">
    <cfRule type="cellIs" dxfId="3841" priority="257" operator="lessThan">
      <formula>0</formula>
    </cfRule>
  </conditionalFormatting>
  <conditionalFormatting sqref="O671">
    <cfRule type="cellIs" dxfId="3840" priority="256" operator="lessThan">
      <formula>0</formula>
    </cfRule>
  </conditionalFormatting>
  <conditionalFormatting sqref="O639">
    <cfRule type="cellIs" dxfId="3839" priority="255" operator="lessThan">
      <formula>0</formula>
    </cfRule>
  </conditionalFormatting>
  <conditionalFormatting sqref="O393">
    <cfRule type="cellIs" dxfId="3838" priority="232" operator="lessThan">
      <formula>0</formula>
    </cfRule>
  </conditionalFormatting>
  <conditionalFormatting sqref="O390">
    <cfRule type="cellIs" dxfId="3837" priority="237" operator="lessThan">
      <formula>0</formula>
    </cfRule>
  </conditionalFormatting>
  <conditionalFormatting sqref="O393">
    <cfRule type="cellIs" dxfId="3836" priority="235" operator="lessThan">
      <formula>0</formula>
    </cfRule>
  </conditionalFormatting>
  <conditionalFormatting sqref="O378">
    <cfRule type="cellIs" dxfId="3835" priority="247" operator="lessThan">
      <formula>0</formula>
    </cfRule>
  </conditionalFormatting>
  <conditionalFormatting sqref="O372">
    <cfRule type="cellIs" dxfId="3834" priority="248" operator="lessThan">
      <formula>0</formula>
    </cfRule>
  </conditionalFormatting>
  <conditionalFormatting sqref="O384">
    <cfRule type="cellIs" dxfId="3833" priority="246" operator="lessThan">
      <formula>0</formula>
    </cfRule>
  </conditionalFormatting>
  <conditionalFormatting sqref="O387">
    <cfRule type="cellIs" dxfId="3832" priority="241" operator="lessThan">
      <formula>0</formula>
    </cfRule>
  </conditionalFormatting>
  <conditionalFormatting sqref="O387">
    <cfRule type="cellIs" dxfId="3831" priority="240" operator="lessThan">
      <formula>0</formula>
    </cfRule>
  </conditionalFormatting>
  <conditionalFormatting sqref="O387">
    <cfRule type="cellIs" dxfId="3830" priority="239" operator="lessThan">
      <formula>0</formula>
    </cfRule>
  </conditionalFormatting>
  <conditionalFormatting sqref="O387">
    <cfRule type="cellIs" dxfId="3829" priority="238" operator="lessThan">
      <formula>0</formula>
    </cfRule>
  </conditionalFormatting>
  <conditionalFormatting sqref="O393">
    <cfRule type="cellIs" dxfId="3828" priority="233" operator="lessThan">
      <formula>0</formula>
    </cfRule>
  </conditionalFormatting>
  <conditionalFormatting sqref="O393">
    <cfRule type="cellIs" dxfId="3827" priority="236" operator="lessThan">
      <formula>0</formula>
    </cfRule>
  </conditionalFormatting>
  <conditionalFormatting sqref="O393">
    <cfRule type="cellIs" dxfId="3826" priority="231" operator="lessThan">
      <formula>0</formula>
    </cfRule>
  </conditionalFormatting>
  <conditionalFormatting sqref="O393">
    <cfRule type="cellIs" dxfId="3825" priority="234" operator="lessThan">
      <formula>0</formula>
    </cfRule>
  </conditionalFormatting>
  <conditionalFormatting sqref="O393">
    <cfRule type="cellIs" dxfId="3824" priority="229" operator="lessThan">
      <formula>0</formula>
    </cfRule>
  </conditionalFormatting>
  <conditionalFormatting sqref="O393">
    <cfRule type="cellIs" dxfId="3823" priority="230" operator="lessThan">
      <formula>0</formula>
    </cfRule>
  </conditionalFormatting>
  <conditionalFormatting sqref="O399">
    <cfRule type="cellIs" dxfId="3822" priority="227" operator="lessThan">
      <formula>0</formula>
    </cfRule>
  </conditionalFormatting>
  <conditionalFormatting sqref="O396">
    <cfRule type="cellIs" dxfId="3821" priority="228" operator="lessThan">
      <formula>0</formula>
    </cfRule>
  </conditionalFormatting>
  <conditionalFormatting sqref="O399">
    <cfRule type="cellIs" dxfId="3820" priority="226" operator="lessThan">
      <formula>0</formula>
    </cfRule>
  </conditionalFormatting>
  <conditionalFormatting sqref="O399">
    <cfRule type="cellIs" dxfId="3819" priority="225" operator="lessThan">
      <formula>0</formula>
    </cfRule>
  </conditionalFormatting>
  <conditionalFormatting sqref="O399">
    <cfRule type="cellIs" dxfId="3818" priority="224" operator="lessThan">
      <formula>0</formula>
    </cfRule>
  </conditionalFormatting>
  <conditionalFormatting sqref="O399">
    <cfRule type="cellIs" dxfId="3817" priority="223" operator="lessThan">
      <formula>0</formula>
    </cfRule>
  </conditionalFormatting>
  <conditionalFormatting sqref="O399">
    <cfRule type="cellIs" dxfId="3816" priority="222" operator="lessThan">
      <formula>0</formula>
    </cfRule>
  </conditionalFormatting>
  <conditionalFormatting sqref="O399">
    <cfRule type="cellIs" dxfId="3815" priority="221" operator="lessThan">
      <formula>0</formula>
    </cfRule>
  </conditionalFormatting>
  <conditionalFormatting sqref="O399">
    <cfRule type="cellIs" dxfId="3814" priority="220" operator="lessThan">
      <formula>0</formula>
    </cfRule>
  </conditionalFormatting>
  <conditionalFormatting sqref="O402">
    <cfRule type="cellIs" dxfId="3813" priority="219" operator="lessThan">
      <formula>0</formula>
    </cfRule>
  </conditionalFormatting>
  <conditionalFormatting sqref="O355">
    <cfRule type="cellIs" dxfId="3812" priority="218" operator="lessThan">
      <formula>0</formula>
    </cfRule>
  </conditionalFormatting>
  <conditionalFormatting sqref="O361">
    <cfRule type="cellIs" dxfId="3811" priority="217" operator="lessThan">
      <formula>0</formula>
    </cfRule>
  </conditionalFormatting>
  <conditionalFormatting sqref="O361">
    <cfRule type="cellIs" dxfId="3810" priority="216" operator="lessThan">
      <formula>0</formula>
    </cfRule>
  </conditionalFormatting>
  <conditionalFormatting sqref="O367">
    <cfRule type="cellIs" dxfId="3809" priority="215" operator="lessThan">
      <formula>0</formula>
    </cfRule>
  </conditionalFormatting>
  <conditionalFormatting sqref="O367">
    <cfRule type="cellIs" dxfId="3808" priority="214" operator="lessThan">
      <formula>0</formula>
    </cfRule>
  </conditionalFormatting>
  <conditionalFormatting sqref="O373">
    <cfRule type="cellIs" dxfId="3807" priority="213" operator="lessThan">
      <formula>0</formula>
    </cfRule>
  </conditionalFormatting>
  <conditionalFormatting sqref="O373">
    <cfRule type="cellIs" dxfId="3806" priority="212" operator="lessThan">
      <formula>0</formula>
    </cfRule>
  </conditionalFormatting>
  <conditionalFormatting sqref="O379">
    <cfRule type="cellIs" dxfId="3805" priority="211" operator="lessThan">
      <formula>0</formula>
    </cfRule>
  </conditionalFormatting>
  <conditionalFormatting sqref="O379">
    <cfRule type="cellIs" dxfId="3804" priority="210" operator="lessThan">
      <formula>0</formula>
    </cfRule>
  </conditionalFormatting>
  <conditionalFormatting sqref="O385">
    <cfRule type="cellIs" dxfId="3803" priority="209" operator="lessThan">
      <formula>0</formula>
    </cfRule>
  </conditionalFormatting>
  <conditionalFormatting sqref="O385">
    <cfRule type="cellIs" dxfId="3802" priority="208" operator="lessThan">
      <formula>0</formula>
    </cfRule>
  </conditionalFormatting>
  <conditionalFormatting sqref="O391">
    <cfRule type="cellIs" dxfId="3801" priority="207" operator="lessThan">
      <formula>0</formula>
    </cfRule>
  </conditionalFormatting>
  <conditionalFormatting sqref="O391">
    <cfRule type="cellIs" dxfId="3800" priority="206" operator="lessThan">
      <formula>0</formula>
    </cfRule>
  </conditionalFormatting>
  <conditionalFormatting sqref="O397">
    <cfRule type="cellIs" dxfId="3799" priority="205" operator="lessThan">
      <formula>0</formula>
    </cfRule>
  </conditionalFormatting>
  <conditionalFormatting sqref="O397">
    <cfRule type="cellIs" dxfId="3798" priority="204" operator="lessThan">
      <formula>0</formula>
    </cfRule>
  </conditionalFormatting>
  <conditionalFormatting sqref="O405">
    <cfRule type="cellIs" dxfId="3797" priority="203" operator="lessThan">
      <formula>0</formula>
    </cfRule>
  </conditionalFormatting>
  <conditionalFormatting sqref="O405">
    <cfRule type="cellIs" dxfId="3796" priority="201" operator="lessThan">
      <formula>0</formula>
    </cfRule>
  </conditionalFormatting>
  <conditionalFormatting sqref="O405">
    <cfRule type="cellIs" dxfId="3795" priority="200" operator="lessThan">
      <formula>0</formula>
    </cfRule>
  </conditionalFormatting>
  <conditionalFormatting sqref="O405">
    <cfRule type="cellIs" dxfId="3794" priority="199" operator="lessThan">
      <formula>0</formula>
    </cfRule>
  </conditionalFormatting>
  <conditionalFormatting sqref="O405">
    <cfRule type="cellIs" dxfId="3793" priority="198" operator="lessThan">
      <formula>0</formula>
    </cfRule>
  </conditionalFormatting>
  <conditionalFormatting sqref="O405">
    <cfRule type="cellIs" dxfId="3792" priority="197" operator="lessThan">
      <formula>0</formula>
    </cfRule>
  </conditionalFormatting>
  <conditionalFormatting sqref="O405">
    <cfRule type="cellIs" dxfId="3791" priority="196" operator="lessThan">
      <formula>0</formula>
    </cfRule>
  </conditionalFormatting>
  <conditionalFormatting sqref="O408">
    <cfRule type="cellIs" dxfId="3790" priority="195" operator="lessThan">
      <formula>0</formula>
    </cfRule>
  </conditionalFormatting>
  <conditionalFormatting sqref="O409">
    <cfRule type="cellIs" dxfId="3789" priority="194" operator="lessThan">
      <formula>0</formula>
    </cfRule>
  </conditionalFormatting>
  <conditionalFormatting sqref="O409">
    <cfRule type="cellIs" dxfId="3788" priority="193" operator="lessThan">
      <formula>0</formula>
    </cfRule>
  </conditionalFormatting>
  <conditionalFormatting sqref="O411">
    <cfRule type="cellIs" dxfId="3787" priority="192" operator="lessThan">
      <formula>0</formula>
    </cfRule>
  </conditionalFormatting>
  <conditionalFormatting sqref="O411">
    <cfRule type="cellIs" dxfId="3786" priority="191" operator="lessThan">
      <formula>0</formula>
    </cfRule>
  </conditionalFormatting>
  <conditionalFormatting sqref="O411">
    <cfRule type="cellIs" dxfId="3785" priority="190" operator="lessThan">
      <formula>0</formula>
    </cfRule>
  </conditionalFormatting>
  <conditionalFormatting sqref="O411">
    <cfRule type="cellIs" dxfId="3784" priority="189" operator="lessThan">
      <formula>0</formula>
    </cfRule>
  </conditionalFormatting>
  <conditionalFormatting sqref="O411">
    <cfRule type="cellIs" dxfId="3783" priority="188" operator="lessThan">
      <formula>0</formula>
    </cfRule>
  </conditionalFormatting>
  <conditionalFormatting sqref="O411">
    <cfRule type="cellIs" dxfId="3782" priority="187" operator="lessThan">
      <formula>0</formula>
    </cfRule>
  </conditionalFormatting>
  <conditionalFormatting sqref="O411">
    <cfRule type="cellIs" dxfId="3781" priority="186" operator="lessThan">
      <formula>0</formula>
    </cfRule>
  </conditionalFormatting>
  <conditionalFormatting sqref="O411">
    <cfRule type="cellIs" dxfId="3780" priority="185" operator="lessThan">
      <formula>0</formula>
    </cfRule>
  </conditionalFormatting>
  <conditionalFormatting sqref="O414">
    <cfRule type="cellIs" dxfId="3779" priority="184" operator="lessThan">
      <formula>0</formula>
    </cfRule>
  </conditionalFormatting>
  <conditionalFormatting sqref="O415">
    <cfRule type="cellIs" dxfId="3778" priority="183" operator="lessThan">
      <formula>0</formula>
    </cfRule>
  </conditionalFormatting>
  <conditionalFormatting sqref="O415">
    <cfRule type="cellIs" dxfId="3777" priority="182" operator="lessThan">
      <formula>0</formula>
    </cfRule>
  </conditionalFormatting>
  <conditionalFormatting sqref="O417">
    <cfRule type="cellIs" dxfId="3776" priority="181" operator="lessThan">
      <formula>0</formula>
    </cfRule>
  </conditionalFormatting>
  <conditionalFormatting sqref="O417">
    <cfRule type="cellIs" dxfId="3775" priority="180" operator="lessThan">
      <formula>0</formula>
    </cfRule>
  </conditionalFormatting>
  <conditionalFormatting sqref="O417">
    <cfRule type="cellIs" dxfId="3774" priority="179" operator="lessThan">
      <formula>0</formula>
    </cfRule>
  </conditionalFormatting>
  <conditionalFormatting sqref="O417">
    <cfRule type="cellIs" dxfId="3773" priority="178" operator="lessThan">
      <formula>0</formula>
    </cfRule>
  </conditionalFormatting>
  <conditionalFormatting sqref="O417">
    <cfRule type="cellIs" dxfId="3772" priority="177" operator="lessThan">
      <formula>0</formula>
    </cfRule>
  </conditionalFormatting>
  <conditionalFormatting sqref="O417">
    <cfRule type="cellIs" dxfId="3771" priority="176" operator="lessThan">
      <formula>0</formula>
    </cfRule>
  </conditionalFormatting>
  <conditionalFormatting sqref="O417">
    <cfRule type="cellIs" dxfId="3770" priority="175" operator="lessThan">
      <formula>0</formula>
    </cfRule>
  </conditionalFormatting>
  <conditionalFormatting sqref="O417">
    <cfRule type="cellIs" dxfId="3769" priority="174" operator="lessThan">
      <formula>0</formula>
    </cfRule>
  </conditionalFormatting>
  <conditionalFormatting sqref="O420">
    <cfRule type="cellIs" dxfId="3768" priority="173" operator="lessThan">
      <formula>0</formula>
    </cfRule>
  </conditionalFormatting>
  <conditionalFormatting sqref="O421">
    <cfRule type="cellIs" dxfId="3767" priority="172" operator="lessThan">
      <formula>0</formula>
    </cfRule>
  </conditionalFormatting>
  <conditionalFormatting sqref="O421">
    <cfRule type="cellIs" dxfId="3766" priority="171" operator="lessThan">
      <formula>0</formula>
    </cfRule>
  </conditionalFormatting>
  <conditionalFormatting sqref="O423">
    <cfRule type="cellIs" dxfId="3765" priority="170" operator="lessThan">
      <formula>0</formula>
    </cfRule>
  </conditionalFormatting>
  <conditionalFormatting sqref="O423">
    <cfRule type="cellIs" dxfId="3764" priority="169" operator="lessThan">
      <formula>0</formula>
    </cfRule>
  </conditionalFormatting>
  <conditionalFormatting sqref="O423">
    <cfRule type="cellIs" dxfId="3763" priority="168" operator="lessThan">
      <formula>0</formula>
    </cfRule>
  </conditionalFormatting>
  <conditionalFormatting sqref="O423">
    <cfRule type="cellIs" dxfId="3762" priority="167" operator="lessThan">
      <formula>0</formula>
    </cfRule>
  </conditionalFormatting>
  <conditionalFormatting sqref="O423">
    <cfRule type="cellIs" dxfId="3761" priority="166" operator="lessThan">
      <formula>0</formula>
    </cfRule>
  </conditionalFormatting>
  <conditionalFormatting sqref="O423">
    <cfRule type="cellIs" dxfId="3760" priority="165" operator="lessThan">
      <formula>0</formula>
    </cfRule>
  </conditionalFormatting>
  <conditionalFormatting sqref="O423">
    <cfRule type="cellIs" dxfId="3759" priority="164" operator="lessThan">
      <formula>0</formula>
    </cfRule>
  </conditionalFormatting>
  <conditionalFormatting sqref="O423">
    <cfRule type="cellIs" dxfId="3758" priority="163" operator="lessThan">
      <formula>0</formula>
    </cfRule>
  </conditionalFormatting>
  <conditionalFormatting sqref="O426">
    <cfRule type="cellIs" dxfId="3757" priority="162" operator="lessThan">
      <formula>0</formula>
    </cfRule>
  </conditionalFormatting>
  <conditionalFormatting sqref="O427">
    <cfRule type="cellIs" dxfId="3756" priority="161" operator="lessThan">
      <formula>0</formula>
    </cfRule>
  </conditionalFormatting>
  <conditionalFormatting sqref="O427">
    <cfRule type="cellIs" dxfId="3755" priority="160" operator="lessThan">
      <formula>0</formula>
    </cfRule>
  </conditionalFormatting>
  <conditionalFormatting sqref="O429">
    <cfRule type="cellIs" dxfId="3754" priority="159" operator="lessThan">
      <formula>0</formula>
    </cfRule>
  </conditionalFormatting>
  <conditionalFormatting sqref="O429">
    <cfRule type="cellIs" dxfId="3753" priority="158" operator="lessThan">
      <formula>0</formula>
    </cfRule>
  </conditionalFormatting>
  <conditionalFormatting sqref="O429">
    <cfRule type="cellIs" dxfId="3752" priority="157" operator="lessThan">
      <formula>0</formula>
    </cfRule>
  </conditionalFormatting>
  <conditionalFormatting sqref="O429">
    <cfRule type="cellIs" dxfId="3751" priority="156" operator="lessThan">
      <formula>0</formula>
    </cfRule>
  </conditionalFormatting>
  <conditionalFormatting sqref="O429">
    <cfRule type="cellIs" dxfId="3750" priority="155" operator="lessThan">
      <formula>0</formula>
    </cfRule>
  </conditionalFormatting>
  <conditionalFormatting sqref="O429">
    <cfRule type="cellIs" dxfId="3749" priority="154" operator="lessThan">
      <formula>0</formula>
    </cfRule>
  </conditionalFormatting>
  <conditionalFormatting sqref="O429">
    <cfRule type="cellIs" dxfId="3748" priority="153" operator="lessThan">
      <formula>0</formula>
    </cfRule>
  </conditionalFormatting>
  <conditionalFormatting sqref="O429">
    <cfRule type="cellIs" dxfId="3747" priority="152" operator="lessThan">
      <formula>0</formula>
    </cfRule>
  </conditionalFormatting>
  <conditionalFormatting sqref="O432">
    <cfRule type="cellIs" dxfId="3746" priority="151" operator="lessThan">
      <formula>0</formula>
    </cfRule>
  </conditionalFormatting>
  <conditionalFormatting sqref="O435">
    <cfRule type="cellIs" dxfId="3745" priority="150" operator="lessThan">
      <formula>0</formula>
    </cfRule>
  </conditionalFormatting>
  <conditionalFormatting sqref="O435">
    <cfRule type="cellIs" dxfId="3744" priority="149" operator="lessThan">
      <formula>0</formula>
    </cfRule>
  </conditionalFormatting>
  <conditionalFormatting sqref="O435">
    <cfRule type="cellIs" dxfId="3743" priority="148" operator="lessThan">
      <formula>0</formula>
    </cfRule>
  </conditionalFormatting>
  <conditionalFormatting sqref="O435">
    <cfRule type="cellIs" dxfId="3742" priority="147" operator="lessThan">
      <formula>0</formula>
    </cfRule>
  </conditionalFormatting>
  <conditionalFormatting sqref="O435">
    <cfRule type="cellIs" dxfId="3741" priority="146" operator="lessThan">
      <formula>0</formula>
    </cfRule>
  </conditionalFormatting>
  <conditionalFormatting sqref="O435">
    <cfRule type="cellIs" dxfId="3740" priority="145" operator="lessThan">
      <formula>0</formula>
    </cfRule>
  </conditionalFormatting>
  <conditionalFormatting sqref="O435">
    <cfRule type="cellIs" dxfId="3739" priority="144" operator="lessThan">
      <formula>0</formula>
    </cfRule>
  </conditionalFormatting>
  <conditionalFormatting sqref="O435">
    <cfRule type="cellIs" dxfId="3738" priority="143" operator="lessThan">
      <formula>0</formula>
    </cfRule>
  </conditionalFormatting>
  <conditionalFormatting sqref="O438">
    <cfRule type="cellIs" dxfId="3737" priority="142" operator="lessThan">
      <formula>0</formula>
    </cfRule>
  </conditionalFormatting>
  <conditionalFormatting sqref="O439">
    <cfRule type="cellIs" dxfId="3736" priority="141" operator="lessThan">
      <formula>0</formula>
    </cfRule>
  </conditionalFormatting>
  <conditionalFormatting sqref="O439">
    <cfRule type="cellIs" dxfId="3735" priority="140" operator="lessThan">
      <formula>0</formula>
    </cfRule>
  </conditionalFormatting>
  <conditionalFormatting sqref="O441">
    <cfRule type="cellIs" dxfId="3734" priority="139" operator="lessThan">
      <formula>0</formula>
    </cfRule>
  </conditionalFormatting>
  <conditionalFormatting sqref="O441">
    <cfRule type="cellIs" dxfId="3733" priority="138" operator="lessThan">
      <formula>0</formula>
    </cfRule>
  </conditionalFormatting>
  <conditionalFormatting sqref="O441">
    <cfRule type="cellIs" dxfId="3732" priority="137" operator="lessThan">
      <formula>0</formula>
    </cfRule>
  </conditionalFormatting>
  <conditionalFormatting sqref="O441">
    <cfRule type="cellIs" dxfId="3731" priority="136" operator="lessThan">
      <formula>0</formula>
    </cfRule>
  </conditionalFormatting>
  <conditionalFormatting sqref="O441">
    <cfRule type="cellIs" dxfId="3730" priority="135" operator="lessThan">
      <formula>0</formula>
    </cfRule>
  </conditionalFormatting>
  <conditionalFormatting sqref="O441">
    <cfRule type="cellIs" dxfId="3729" priority="134" operator="lessThan">
      <formula>0</formula>
    </cfRule>
  </conditionalFormatting>
  <conditionalFormatting sqref="O441">
    <cfRule type="cellIs" dxfId="3728" priority="133" operator="lessThan">
      <formula>0</formula>
    </cfRule>
  </conditionalFormatting>
  <conditionalFormatting sqref="O441">
    <cfRule type="cellIs" dxfId="3727" priority="132" operator="lessThan">
      <formula>0</formula>
    </cfRule>
  </conditionalFormatting>
  <conditionalFormatting sqref="O444">
    <cfRule type="cellIs" dxfId="3726" priority="131" operator="lessThan">
      <formula>0</formula>
    </cfRule>
  </conditionalFormatting>
  <conditionalFormatting sqref="O445">
    <cfRule type="cellIs" dxfId="3725" priority="130" operator="lessThan">
      <formula>0</formula>
    </cfRule>
  </conditionalFormatting>
  <conditionalFormatting sqref="O445">
    <cfRule type="cellIs" dxfId="3724" priority="129" operator="lessThan">
      <formula>0</formula>
    </cfRule>
  </conditionalFormatting>
  <conditionalFormatting sqref="O448">
    <cfRule type="cellIs" dxfId="3723" priority="128" operator="lessThan">
      <formula>0</formula>
    </cfRule>
  </conditionalFormatting>
  <conditionalFormatting sqref="O448">
    <cfRule type="cellIs" dxfId="3722" priority="127" operator="lessThan">
      <formula>0</formula>
    </cfRule>
  </conditionalFormatting>
  <conditionalFormatting sqref="O448">
    <cfRule type="cellIs" dxfId="3721" priority="126" operator="lessThan">
      <formula>0</formula>
    </cfRule>
  </conditionalFormatting>
  <conditionalFormatting sqref="O448">
    <cfRule type="cellIs" dxfId="3720" priority="125" operator="lessThan">
      <formula>0</formula>
    </cfRule>
  </conditionalFormatting>
  <conditionalFormatting sqref="O448">
    <cfRule type="cellIs" dxfId="3719" priority="124" operator="lessThan">
      <formula>0</formula>
    </cfRule>
  </conditionalFormatting>
  <conditionalFormatting sqref="O448">
    <cfRule type="cellIs" dxfId="3718" priority="123" operator="lessThan">
      <formula>0</formula>
    </cfRule>
  </conditionalFormatting>
  <conditionalFormatting sqref="O448">
    <cfRule type="cellIs" dxfId="3717" priority="122" operator="lessThan">
      <formula>0</formula>
    </cfRule>
  </conditionalFormatting>
  <conditionalFormatting sqref="O448">
    <cfRule type="cellIs" dxfId="3716" priority="121" operator="lessThan">
      <formula>0</formula>
    </cfRule>
  </conditionalFormatting>
  <conditionalFormatting sqref="O451">
    <cfRule type="cellIs" dxfId="3715" priority="120" operator="lessThan">
      <formula>0</formula>
    </cfRule>
  </conditionalFormatting>
  <conditionalFormatting sqref="O452">
    <cfRule type="cellIs" dxfId="3714" priority="119" operator="lessThan">
      <formula>0</formula>
    </cfRule>
  </conditionalFormatting>
  <conditionalFormatting sqref="O452">
    <cfRule type="cellIs" dxfId="3713" priority="118" operator="lessThan">
      <formula>0</formula>
    </cfRule>
  </conditionalFormatting>
  <conditionalFormatting sqref="O454">
    <cfRule type="cellIs" dxfId="3712" priority="117" operator="lessThan">
      <formula>0</formula>
    </cfRule>
  </conditionalFormatting>
  <conditionalFormatting sqref="O454">
    <cfRule type="cellIs" dxfId="3711" priority="116" operator="lessThan">
      <formula>0</formula>
    </cfRule>
  </conditionalFormatting>
  <conditionalFormatting sqref="O454">
    <cfRule type="cellIs" dxfId="3710" priority="115" operator="lessThan">
      <formula>0</formula>
    </cfRule>
  </conditionalFormatting>
  <conditionalFormatting sqref="O454">
    <cfRule type="cellIs" dxfId="3709" priority="114" operator="lessThan">
      <formula>0</formula>
    </cfRule>
  </conditionalFormatting>
  <conditionalFormatting sqref="O454">
    <cfRule type="cellIs" dxfId="3708" priority="113" operator="lessThan">
      <formula>0</formula>
    </cfRule>
  </conditionalFormatting>
  <conditionalFormatting sqref="O454">
    <cfRule type="cellIs" dxfId="3707" priority="112" operator="lessThan">
      <formula>0</formula>
    </cfRule>
  </conditionalFormatting>
  <conditionalFormatting sqref="O454">
    <cfRule type="cellIs" dxfId="3706" priority="111" operator="lessThan">
      <formula>0</formula>
    </cfRule>
  </conditionalFormatting>
  <conditionalFormatting sqref="O454">
    <cfRule type="cellIs" dxfId="3705" priority="110" operator="lessThan">
      <formula>0</formula>
    </cfRule>
  </conditionalFormatting>
  <conditionalFormatting sqref="O457">
    <cfRule type="cellIs" dxfId="3704" priority="109" operator="lessThan">
      <formula>0</formula>
    </cfRule>
  </conditionalFormatting>
  <conditionalFormatting sqref="O458">
    <cfRule type="cellIs" dxfId="3703" priority="108" operator="lessThan">
      <formula>0</formula>
    </cfRule>
  </conditionalFormatting>
  <conditionalFormatting sqref="O458">
    <cfRule type="cellIs" dxfId="3702" priority="107" operator="lessThan">
      <formula>0</formula>
    </cfRule>
  </conditionalFormatting>
  <conditionalFormatting sqref="O461:O464">
    <cfRule type="cellIs" dxfId="3701" priority="106" operator="lessThan">
      <formula>0</formula>
    </cfRule>
  </conditionalFormatting>
  <conditionalFormatting sqref="O461:O464">
    <cfRule type="expression" dxfId="3700" priority="104">
      <formula>O461/N461&gt;1</formula>
    </cfRule>
    <cfRule type="expression" dxfId="3699" priority="105">
      <formula>O461/N461&lt;1</formula>
    </cfRule>
  </conditionalFormatting>
  <conditionalFormatting sqref="O552 O560 O575 O589">
    <cfRule type="expression" dxfId="3698" priority="102">
      <formula>O552/#REF!&gt;1</formula>
    </cfRule>
    <cfRule type="expression" dxfId="3697" priority="103">
      <formula>O552/#REF!&lt;1</formula>
    </cfRule>
  </conditionalFormatting>
  <conditionalFormatting sqref="O512">
    <cfRule type="cellIs" dxfId="3696" priority="101" operator="lessThan">
      <formula>0</formula>
    </cfRule>
  </conditionalFormatting>
  <conditionalFormatting sqref="O512">
    <cfRule type="expression" dxfId="3695" priority="99">
      <formula>O512/N512&gt;1</formula>
    </cfRule>
    <cfRule type="expression" dxfId="3694" priority="100">
      <formula>O512/N512&lt;1</formula>
    </cfRule>
  </conditionalFormatting>
  <conditionalFormatting sqref="O596">
    <cfRule type="cellIs" dxfId="3693" priority="98" operator="lessThan">
      <formula>0</formula>
    </cfRule>
  </conditionalFormatting>
  <conditionalFormatting sqref="O600">
    <cfRule type="cellIs" dxfId="3692" priority="97" operator="lessThan">
      <formula>0</formula>
    </cfRule>
  </conditionalFormatting>
  <conditionalFormatting sqref="O600">
    <cfRule type="cellIs" dxfId="3691" priority="96" operator="lessThan">
      <formula>0</formula>
    </cfRule>
  </conditionalFormatting>
  <conditionalFormatting sqref="O707">
    <cfRule type="cellIs" dxfId="3690" priority="95" operator="lessThan">
      <formula>0</formula>
    </cfRule>
  </conditionalFormatting>
  <conditionalFormatting sqref="O646 O643 O640:O641 O632:O634">
    <cfRule type="expression" dxfId="3689" priority="82">
      <formula>O632/N632&gt;1</formula>
    </cfRule>
    <cfRule type="expression" dxfId="3688" priority="83">
      <formula>O632/N632&lt;1</formula>
    </cfRule>
  </conditionalFormatting>
  <conditionalFormatting sqref="O507:O510">
    <cfRule type="cellIs" dxfId="3687" priority="94" operator="lessThan">
      <formula>0</formula>
    </cfRule>
  </conditionalFormatting>
  <conditionalFormatting sqref="O507:O510">
    <cfRule type="expression" dxfId="3686" priority="92">
      <formula>O507/N507&gt;1</formula>
    </cfRule>
    <cfRule type="expression" dxfId="3685" priority="93">
      <formula>O507/N507&lt;1</formula>
    </cfRule>
  </conditionalFormatting>
  <conditionalFormatting sqref="O588 O574 O559 O551">
    <cfRule type="cellIs" dxfId="3684" priority="91" operator="lessThan">
      <formula>0</formula>
    </cfRule>
  </conditionalFormatting>
  <conditionalFormatting sqref="O584:O587 O570:O573 O555:O558 O547:O550">
    <cfRule type="cellIs" dxfId="3683" priority="90" operator="lessThan">
      <formula>0</formula>
    </cfRule>
  </conditionalFormatting>
  <conditionalFormatting sqref="O584:O587 O570:O573 O555:O558 O547:O550">
    <cfRule type="expression" dxfId="3682" priority="88">
      <formula>O547/N547&gt;1</formula>
    </cfRule>
    <cfRule type="expression" dxfId="3681" priority="89">
      <formula>O547/N547&lt;1</formula>
    </cfRule>
  </conditionalFormatting>
  <conditionalFormatting sqref="O588 O574 O559 O551">
    <cfRule type="cellIs" dxfId="3680" priority="87" operator="lessThan">
      <formula>0</formula>
    </cfRule>
  </conditionalFormatting>
  <conditionalFormatting sqref="O588 O574 O559 O551">
    <cfRule type="expression" dxfId="3679" priority="85">
      <formula>O551/N551&gt;1</formula>
    </cfRule>
    <cfRule type="expression" dxfId="3678" priority="86">
      <formula>O551/N551&lt;1</formula>
    </cfRule>
  </conditionalFormatting>
  <conditionalFormatting sqref="O646 O643 O640:O641 O632:O634">
    <cfRule type="cellIs" dxfId="3677" priority="84" operator="lessThan">
      <formula>0</formula>
    </cfRule>
  </conditionalFormatting>
  <conditionalFormatting sqref="O504">
    <cfRule type="expression" dxfId="3676" priority="282">
      <formula>O504/#REF!&gt;1</formula>
    </cfRule>
    <cfRule type="expression" dxfId="3675" priority="283">
      <formula>O504/#REF!&lt;1</formula>
    </cfRule>
  </conditionalFormatting>
  <conditionalFormatting sqref="O465">
    <cfRule type="cellIs" dxfId="3674" priority="81" operator="lessThan">
      <formula>0</formula>
    </cfRule>
  </conditionalFormatting>
  <conditionalFormatting sqref="O465">
    <cfRule type="expression" dxfId="3673" priority="79">
      <formula>O465/N465&gt;1</formula>
    </cfRule>
    <cfRule type="expression" dxfId="3672" priority="80">
      <formula>O465/N465&lt;1</formula>
    </cfRule>
  </conditionalFormatting>
  <conditionalFormatting sqref="O511">
    <cfRule type="cellIs" dxfId="3671" priority="78" operator="lessThan">
      <formula>0</formula>
    </cfRule>
  </conditionalFormatting>
  <conditionalFormatting sqref="O511">
    <cfRule type="expression" dxfId="3670" priority="76">
      <formula>O511/N511&gt;1</formula>
    </cfRule>
    <cfRule type="expression" dxfId="3669" priority="77">
      <formula>O511/N511&lt;1</formula>
    </cfRule>
  </conditionalFormatting>
  <conditionalFormatting sqref="O568">
    <cfRule type="cellIs" dxfId="3668" priority="66" operator="lessThan">
      <formula>0</formula>
    </cfRule>
  </conditionalFormatting>
  <conditionalFormatting sqref="O603">
    <cfRule type="expression" dxfId="3667" priority="38">
      <formula>O603/N603&gt;1</formula>
    </cfRule>
    <cfRule type="expression" dxfId="3666" priority="39">
      <formula>O603/N603&lt;1</formula>
    </cfRule>
  </conditionalFormatting>
  <conditionalFormatting sqref="O552">
    <cfRule type="cellIs" dxfId="3665" priority="63" operator="lessThan">
      <formula>0</formula>
    </cfRule>
  </conditionalFormatting>
  <conditionalFormatting sqref="O552">
    <cfRule type="expression" dxfId="3664" priority="61">
      <formula>O552/N552&gt;1</formula>
    </cfRule>
    <cfRule type="expression" dxfId="3663" priority="62">
      <formula>O552/N552&lt;1</formula>
    </cfRule>
  </conditionalFormatting>
  <conditionalFormatting sqref="O560">
    <cfRule type="cellIs" dxfId="3662" priority="60" operator="lessThan">
      <formula>0</formula>
    </cfRule>
  </conditionalFormatting>
  <conditionalFormatting sqref="O560">
    <cfRule type="expression" dxfId="3661" priority="58">
      <formula>O560/N560&gt;1</formula>
    </cfRule>
    <cfRule type="expression" dxfId="3660" priority="59">
      <formula>O560/N560&lt;1</formula>
    </cfRule>
  </conditionalFormatting>
  <conditionalFormatting sqref="O575">
    <cfRule type="cellIs" dxfId="3659" priority="57" operator="lessThan">
      <formula>0</formula>
    </cfRule>
  </conditionalFormatting>
  <conditionalFormatting sqref="O575">
    <cfRule type="expression" dxfId="3658" priority="55">
      <formula>O575/N575&gt;1</formula>
    </cfRule>
    <cfRule type="expression" dxfId="3657" priority="56">
      <formula>O575/N575&lt;1</formula>
    </cfRule>
  </conditionalFormatting>
  <conditionalFormatting sqref="O589">
    <cfRule type="cellIs" dxfId="3656" priority="54" operator="lessThan">
      <formula>0</formula>
    </cfRule>
  </conditionalFormatting>
  <conditionalFormatting sqref="O589">
    <cfRule type="expression" dxfId="3655" priority="52">
      <formula>O589/N589&gt;1</formula>
    </cfRule>
    <cfRule type="expression" dxfId="3654" priority="53">
      <formula>O589/N589&lt;1</formula>
    </cfRule>
  </conditionalFormatting>
  <conditionalFormatting sqref="O521">
    <cfRule type="cellIs" dxfId="3653" priority="75" operator="lessThan">
      <formula>0</formula>
    </cfRule>
  </conditionalFormatting>
  <conditionalFormatting sqref="O521">
    <cfRule type="expression" dxfId="3652" priority="73">
      <formula>O521/N521&gt;1</formula>
    </cfRule>
    <cfRule type="expression" dxfId="3651" priority="74">
      <formula>O521/N521&lt;1</formula>
    </cfRule>
  </conditionalFormatting>
  <conditionalFormatting sqref="O529">
    <cfRule type="cellIs" dxfId="3650" priority="72" operator="lessThan">
      <formula>0</formula>
    </cfRule>
  </conditionalFormatting>
  <conditionalFormatting sqref="O529">
    <cfRule type="expression" dxfId="3649" priority="70">
      <formula>O529/N529&gt;1</formula>
    </cfRule>
    <cfRule type="expression" dxfId="3648" priority="71">
      <formula>O529/N529&lt;1</formula>
    </cfRule>
  </conditionalFormatting>
  <conditionalFormatting sqref="O582">
    <cfRule type="expression" dxfId="3647" priority="49">
      <formula>O582/N582&gt;1</formula>
    </cfRule>
    <cfRule type="expression" dxfId="3646" priority="50">
      <formula>O582/N582&lt;1</formula>
    </cfRule>
  </conditionalFormatting>
  <conditionalFormatting sqref="O537">
    <cfRule type="cellIs" dxfId="3645" priority="69" operator="lessThan">
      <formula>0</formula>
    </cfRule>
  </conditionalFormatting>
  <conditionalFormatting sqref="O537">
    <cfRule type="expression" dxfId="3644" priority="67">
      <formula>O537/N537&gt;1</formula>
    </cfRule>
    <cfRule type="expression" dxfId="3643" priority="68">
      <formula>O537/N537&lt;1</formula>
    </cfRule>
  </conditionalFormatting>
  <conditionalFormatting sqref="O636:O637">
    <cfRule type="cellIs" dxfId="3642" priority="48" operator="lessThan">
      <formula>0</formula>
    </cfRule>
  </conditionalFormatting>
  <conditionalFormatting sqref="O568">
    <cfRule type="expression" dxfId="3641" priority="64">
      <formula>O568/N568&gt;1</formula>
    </cfRule>
    <cfRule type="expression" dxfId="3640" priority="65">
      <formula>O568/N568&lt;1</formula>
    </cfRule>
  </conditionalFormatting>
  <conditionalFormatting sqref="O597">
    <cfRule type="cellIs" dxfId="3639" priority="45" operator="lessThan">
      <formula>0</formula>
    </cfRule>
  </conditionalFormatting>
  <conditionalFormatting sqref="O608">
    <cfRule type="expression" dxfId="3638" priority="33">
      <formula>O608/N608&gt;1</formula>
    </cfRule>
    <cfRule type="expression" dxfId="3637" priority="34">
      <formula>O608/N608&lt;1</formula>
    </cfRule>
  </conditionalFormatting>
  <conditionalFormatting sqref="O582">
    <cfRule type="cellIs" dxfId="3636" priority="51" operator="lessThan">
      <formula>0</formula>
    </cfRule>
  </conditionalFormatting>
  <conditionalFormatting sqref="O636:O637">
    <cfRule type="expression" dxfId="3635" priority="46">
      <formula>O636/N636&gt;1</formula>
    </cfRule>
    <cfRule type="expression" dxfId="3634" priority="47">
      <formula>O636/N636&lt;1</formula>
    </cfRule>
  </conditionalFormatting>
  <conditionalFormatting sqref="O597">
    <cfRule type="expression" dxfId="3633" priority="43">
      <formula>O597/N597&gt;1</formula>
    </cfRule>
    <cfRule type="expression" dxfId="3632" priority="44">
      <formula>O597/N597&lt;1</formula>
    </cfRule>
  </conditionalFormatting>
  <conditionalFormatting sqref="O673:O676">
    <cfRule type="cellIs" dxfId="3631" priority="32" operator="lessThan">
      <formula>0</formula>
    </cfRule>
  </conditionalFormatting>
  <conditionalFormatting sqref="O675">
    <cfRule type="cellIs" dxfId="3630" priority="31" operator="lessThan">
      <formula>0</formula>
    </cfRule>
  </conditionalFormatting>
  <conditionalFormatting sqref="O677:O680">
    <cfRule type="cellIs" dxfId="3629" priority="30" operator="lessThan">
      <formula>0</formula>
    </cfRule>
  </conditionalFormatting>
  <conditionalFormatting sqref="O679">
    <cfRule type="cellIs" dxfId="3628" priority="29" operator="lessThan">
      <formula>0</formula>
    </cfRule>
  </conditionalFormatting>
  <conditionalFormatting sqref="O681:O684">
    <cfRule type="cellIs" dxfId="3627" priority="28" operator="lessThan">
      <formula>0</formula>
    </cfRule>
  </conditionalFormatting>
  <conditionalFormatting sqref="O683">
    <cfRule type="cellIs" dxfId="3626" priority="27" operator="lessThan">
      <formula>0</formula>
    </cfRule>
  </conditionalFormatting>
  <conditionalFormatting sqref="O685:O688">
    <cfRule type="cellIs" dxfId="3625" priority="26" operator="lessThan">
      <formula>0</formula>
    </cfRule>
  </conditionalFormatting>
  <conditionalFormatting sqref="O687">
    <cfRule type="cellIs" dxfId="3624" priority="25" operator="lessThan">
      <formula>0</formula>
    </cfRule>
  </conditionalFormatting>
  <conditionalFormatting sqref="O689:O692">
    <cfRule type="cellIs" dxfId="3623" priority="24" operator="lessThan">
      <formula>0</formula>
    </cfRule>
  </conditionalFormatting>
  <conditionalFormatting sqref="O691">
    <cfRule type="cellIs" dxfId="3622" priority="23" operator="lessThan">
      <formula>0</formula>
    </cfRule>
  </conditionalFormatting>
  <conditionalFormatting sqref="O693:O696">
    <cfRule type="cellIs" dxfId="3621" priority="22" operator="lessThan">
      <formula>0</formula>
    </cfRule>
  </conditionalFormatting>
  <conditionalFormatting sqref="O695">
    <cfRule type="cellIs" dxfId="3620" priority="21" operator="lessThan">
      <formula>0</formula>
    </cfRule>
  </conditionalFormatting>
  <conditionalFormatting sqref="O697:O700">
    <cfRule type="cellIs" dxfId="3619" priority="20" operator="lessThan">
      <formula>0</formula>
    </cfRule>
  </conditionalFormatting>
  <conditionalFormatting sqref="O699">
    <cfRule type="cellIs" dxfId="3618" priority="19" operator="lessThan">
      <formula>0</formula>
    </cfRule>
  </conditionalFormatting>
  <conditionalFormatting sqref="O701:O704">
    <cfRule type="cellIs" dxfId="3617" priority="18" operator="lessThan">
      <formula>0</formula>
    </cfRule>
  </conditionalFormatting>
  <conditionalFormatting sqref="O703">
    <cfRule type="cellIs" dxfId="3616" priority="17" operator="lessThan">
      <formula>0</formula>
    </cfRule>
  </conditionalFormatting>
  <conditionalFormatting sqref="O709:O712">
    <cfRule type="cellIs" dxfId="3615" priority="16" operator="lessThan">
      <formula>0</formula>
    </cfRule>
  </conditionalFormatting>
  <conditionalFormatting sqref="O711">
    <cfRule type="cellIs" dxfId="3614" priority="15" operator="lessThan">
      <formula>0</formula>
    </cfRule>
  </conditionalFormatting>
  <conditionalFormatting sqref="O713:O716">
    <cfRule type="cellIs" dxfId="3613" priority="14" operator="lessThan">
      <formula>0</formula>
    </cfRule>
  </conditionalFormatting>
  <conditionalFormatting sqref="O715">
    <cfRule type="cellIs" dxfId="3612" priority="13" operator="lessThan">
      <formula>0</formula>
    </cfRule>
  </conditionalFormatting>
  <conditionalFormatting sqref="O466">
    <cfRule type="cellIs" dxfId="3611" priority="12" operator="lessThan">
      <formula>0</formula>
    </cfRule>
  </conditionalFormatting>
  <conditionalFormatting sqref="O505">
    <cfRule type="cellIs" dxfId="3610" priority="11" operator="lessThan">
      <formula>0</formula>
    </cfRule>
  </conditionalFormatting>
  <conditionalFormatting sqref="O513">
    <cfRule type="cellIs" dxfId="3609" priority="10" operator="lessThan">
      <formula>0</formula>
    </cfRule>
  </conditionalFormatting>
  <conditionalFormatting sqref="O522">
    <cfRule type="cellIs" dxfId="3608" priority="9" operator="lessThan">
      <formula>0</formula>
    </cfRule>
  </conditionalFormatting>
  <conditionalFormatting sqref="O530">
    <cfRule type="cellIs" dxfId="3607" priority="8" operator="lessThan">
      <formula>0</formula>
    </cfRule>
  </conditionalFormatting>
  <conditionalFormatting sqref="O538">
    <cfRule type="cellIs" dxfId="3606" priority="7" operator="lessThan">
      <formula>0</formula>
    </cfRule>
  </conditionalFormatting>
  <conditionalFormatting sqref="O553">
    <cfRule type="cellIs" dxfId="3605" priority="6" operator="lessThan">
      <formula>0</formula>
    </cfRule>
  </conditionalFormatting>
  <conditionalFormatting sqref="O561">
    <cfRule type="cellIs" dxfId="3604" priority="5" operator="lessThan">
      <formula>0</formula>
    </cfRule>
  </conditionalFormatting>
  <conditionalFormatting sqref="O590">
    <cfRule type="cellIs" dxfId="3603" priority="4" operator="lessThan">
      <formula>0</formula>
    </cfRule>
  </conditionalFormatting>
  <conditionalFormatting sqref="B492:N496">
    <cfRule type="cellIs" dxfId="3602" priority="286" operator="lessThan">
      <formula>0</formula>
    </cfRule>
  </conditionalFormatting>
  <conditionalFormatting sqref="B492:N496">
    <cfRule type="expression" dxfId="3601" priority="284">
      <formula>B492/A492&gt;1</formula>
    </cfRule>
    <cfRule type="expression" dxfId="3600" priority="285">
      <formula>B492/A492&lt;1</formula>
    </cfRule>
  </conditionalFormatting>
  <conditionalFormatting sqref="O492:O496">
    <cfRule type="cellIs" dxfId="3599" priority="3" operator="lessThan">
      <formula>0</formula>
    </cfRule>
  </conditionalFormatting>
  <conditionalFormatting sqref="O492:O496">
    <cfRule type="expression" dxfId="3598" priority="1">
      <formula>O492/N492&gt;1</formula>
    </cfRule>
    <cfRule type="expression" dxfId="3597" priority="2">
      <formula>O492/N492&lt;1</formula>
    </cfRule>
  </conditionalFormatting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DN716"/>
  <sheetViews>
    <sheetView topLeftCell="D696" zoomScale="90" zoomScaleNormal="90" workbookViewId="0">
      <selection activeCell="M714" sqref="M714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3" customFormat="1" x14ac:dyDescent="0.3">
      <c r="A2" s="160" t="s">
        <v>34</v>
      </c>
      <c r="B2" s="160" t="s">
        <v>864</v>
      </c>
      <c r="C2" s="160" t="s">
        <v>865</v>
      </c>
      <c r="D2" s="160" t="s">
        <v>866</v>
      </c>
      <c r="E2" s="160" t="s">
        <v>27</v>
      </c>
      <c r="F2" s="160" t="s">
        <v>26</v>
      </c>
      <c r="G2" s="160" t="s">
        <v>25</v>
      </c>
      <c r="H2" s="160" t="s">
        <v>24</v>
      </c>
      <c r="I2" s="160" t="s">
        <v>23</v>
      </c>
      <c r="J2" s="160" t="s">
        <v>22</v>
      </c>
      <c r="K2" s="160" t="s">
        <v>21</v>
      </c>
      <c r="L2" s="160" t="s">
        <v>20</v>
      </c>
      <c r="M2" s="160" t="s">
        <v>19</v>
      </c>
      <c r="N2" s="160" t="s">
        <v>18</v>
      </c>
      <c r="O2" s="160" t="s">
        <v>17</v>
      </c>
      <c r="P2" s="160" t="s">
        <v>16</v>
      </c>
      <c r="Q2" s="160" t="s">
        <v>15</v>
      </c>
      <c r="R2" s="160" t="s">
        <v>14</v>
      </c>
      <c r="S2" s="160" t="s">
        <v>13</v>
      </c>
      <c r="T2" s="160" t="s">
        <v>12</v>
      </c>
      <c r="U2" s="160" t="s">
        <v>11</v>
      </c>
      <c r="V2" s="160" t="s">
        <v>10</v>
      </c>
      <c r="W2" s="160" t="s">
        <v>9</v>
      </c>
      <c r="X2" s="160" t="s">
        <v>8</v>
      </c>
      <c r="Y2" s="160" t="s">
        <v>7</v>
      </c>
      <c r="Z2" s="160" t="s">
        <v>6</v>
      </c>
      <c r="AA2" s="160" t="s">
        <v>5</v>
      </c>
      <c r="AB2" s="160" t="s">
        <v>4</v>
      </c>
      <c r="AC2" s="160" t="s">
        <v>3</v>
      </c>
      <c r="AD2" s="160" t="s">
        <v>2</v>
      </c>
      <c r="AE2" s="160" t="s">
        <v>1</v>
      </c>
      <c r="AF2" s="160" t="s">
        <v>857</v>
      </c>
      <c r="AG2" s="160" t="s">
        <v>856</v>
      </c>
      <c r="AH2" s="160" t="s">
        <v>855</v>
      </c>
      <c r="AI2" s="160" t="s">
        <v>854</v>
      </c>
      <c r="AJ2" s="160" t="s">
        <v>853</v>
      </c>
      <c r="AK2" s="160" t="s">
        <v>852</v>
      </c>
      <c r="AL2" s="160" t="s">
        <v>851</v>
      </c>
      <c r="AM2" s="160" t="s">
        <v>850</v>
      </c>
      <c r="AN2" s="160" t="s">
        <v>849</v>
      </c>
      <c r="AO2" s="160" t="s">
        <v>848</v>
      </c>
      <c r="AP2" s="160" t="s">
        <v>847</v>
      </c>
      <c r="AQ2" s="160" t="s">
        <v>846</v>
      </c>
      <c r="AR2" s="160" t="s">
        <v>845</v>
      </c>
      <c r="AS2" s="160" t="s">
        <v>844</v>
      </c>
      <c r="AT2" s="160" t="s">
        <v>843</v>
      </c>
      <c r="AU2" s="160" t="s">
        <v>842</v>
      </c>
      <c r="AV2" s="160" t="s">
        <v>841</v>
      </c>
      <c r="AW2" s="160" t="s">
        <v>840</v>
      </c>
      <c r="AX2" s="160" t="s">
        <v>839</v>
      </c>
      <c r="AY2" s="160" t="s">
        <v>838</v>
      </c>
      <c r="AZ2" s="160" t="s">
        <v>837</v>
      </c>
      <c r="BA2" s="160" t="s">
        <v>836</v>
      </c>
      <c r="BB2" s="160" t="s">
        <v>835</v>
      </c>
      <c r="BC2"/>
    </row>
    <row r="3" spans="1:55" x14ac:dyDescent="0.3">
      <c r="A3" s="160" t="s">
        <v>867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/>
    </row>
    <row r="4" spans="1:55" x14ac:dyDescent="0.3">
      <c r="A4" s="160" t="s">
        <v>868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/>
    </row>
    <row r="5" spans="1:55" x14ac:dyDescent="0.3">
      <c r="A5" s="160" t="s">
        <v>869</v>
      </c>
      <c r="B5" s="160">
        <v>9089352</v>
      </c>
      <c r="C5" s="160">
        <v>7675790.29</v>
      </c>
      <c r="D5" s="160">
        <v>7765628</v>
      </c>
      <c r="E5" s="160">
        <v>8768388</v>
      </c>
      <c r="F5" s="160">
        <v>6130648</v>
      </c>
      <c r="G5" s="160">
        <v>4820998.16</v>
      </c>
      <c r="H5" s="160">
        <v>3220656</v>
      </c>
      <c r="I5" s="160">
        <v>2926785</v>
      </c>
      <c r="J5" s="160">
        <v>4076290</v>
      </c>
      <c r="K5" s="160">
        <v>2647086.5099999998</v>
      </c>
      <c r="L5" s="160">
        <v>2210308</v>
      </c>
      <c r="M5" s="160">
        <v>2489207</v>
      </c>
      <c r="N5" s="160">
        <v>2233350</v>
      </c>
      <c r="O5" s="160">
        <v>1706854.95</v>
      </c>
      <c r="P5" s="160">
        <v>1950839</v>
      </c>
      <c r="Q5" s="160">
        <v>2392774</v>
      </c>
      <c r="R5" s="160">
        <v>3208467</v>
      </c>
      <c r="S5" s="160">
        <v>3529777.61</v>
      </c>
      <c r="T5" s="160">
        <v>2839489</v>
      </c>
      <c r="U5" s="160">
        <v>2958932</v>
      </c>
      <c r="V5" s="160">
        <v>2246695</v>
      </c>
      <c r="W5" s="160">
        <v>2328904.09</v>
      </c>
      <c r="X5" s="160">
        <v>1366960</v>
      </c>
      <c r="Y5" s="160">
        <v>3564818</v>
      </c>
      <c r="Z5" s="160">
        <v>3905786</v>
      </c>
      <c r="AA5" s="160">
        <v>2757340.43</v>
      </c>
      <c r="AB5" s="160">
        <v>2138961</v>
      </c>
      <c r="AC5" s="160">
        <v>3429097</v>
      </c>
      <c r="AD5" s="160">
        <v>4150992</v>
      </c>
      <c r="AE5" s="160">
        <v>3172713.66</v>
      </c>
      <c r="AF5" s="160">
        <v>2816027</v>
      </c>
      <c r="AG5" s="160">
        <v>4272032</v>
      </c>
      <c r="AH5" s="160">
        <v>2318213</v>
      </c>
      <c r="AI5" s="160">
        <v>2158707.12</v>
      </c>
      <c r="AJ5" s="160">
        <v>1914233</v>
      </c>
      <c r="AK5" s="160">
        <v>2411000</v>
      </c>
      <c r="AL5" s="160">
        <v>3195169</v>
      </c>
      <c r="AM5" s="160">
        <v>1921404.15</v>
      </c>
      <c r="AN5" s="160">
        <v>1309666</v>
      </c>
      <c r="AO5" s="160">
        <v>2858471</v>
      </c>
      <c r="AP5" s="160">
        <v>3419149</v>
      </c>
      <c r="AQ5" s="160">
        <v>2001512.91</v>
      </c>
      <c r="AR5" s="160">
        <v>1529625</v>
      </c>
      <c r="AS5" s="160">
        <v>2251903</v>
      </c>
      <c r="AT5" s="160">
        <v>3090993</v>
      </c>
      <c r="AU5" s="160">
        <v>1767315.85</v>
      </c>
      <c r="AV5" s="160">
        <v>1227803</v>
      </c>
      <c r="AW5" s="160">
        <v>3092072</v>
      </c>
      <c r="AX5" s="160">
        <v>1234966</v>
      </c>
      <c r="AY5" s="160">
        <v>1108496</v>
      </c>
      <c r="AZ5" s="160">
        <v>899046</v>
      </c>
      <c r="BA5" s="160">
        <v>490871</v>
      </c>
      <c r="BB5" s="160">
        <v>777772</v>
      </c>
      <c r="BC5"/>
    </row>
    <row r="6" spans="1:55" x14ac:dyDescent="0.3">
      <c r="A6" s="160" t="s">
        <v>870</v>
      </c>
      <c r="B6" s="160">
        <v>0</v>
      </c>
      <c r="C6" s="160">
        <v>0</v>
      </c>
      <c r="D6" s="160">
        <v>0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0</v>
      </c>
      <c r="O6" s="160">
        <v>0</v>
      </c>
      <c r="P6" s="160">
        <v>0</v>
      </c>
      <c r="Q6" s="160">
        <v>0</v>
      </c>
      <c r="R6" s="160">
        <v>0</v>
      </c>
      <c r="S6" s="160">
        <v>0</v>
      </c>
      <c r="T6" s="160">
        <v>0</v>
      </c>
      <c r="U6" s="160">
        <v>0</v>
      </c>
      <c r="V6" s="160">
        <v>0</v>
      </c>
      <c r="W6" s="160">
        <v>0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0">
        <v>180000</v>
      </c>
      <c r="AI6" s="160">
        <v>0</v>
      </c>
      <c r="AJ6" s="160">
        <v>0</v>
      </c>
      <c r="AK6" s="160">
        <v>0</v>
      </c>
      <c r="AL6" s="160">
        <v>0</v>
      </c>
      <c r="AM6" s="160">
        <v>0</v>
      </c>
      <c r="AN6" s="160">
        <v>0</v>
      </c>
      <c r="AO6" s="160">
        <v>0</v>
      </c>
      <c r="AP6" s="160">
        <v>0</v>
      </c>
      <c r="AQ6" s="160">
        <v>0</v>
      </c>
      <c r="AR6" s="160">
        <v>0</v>
      </c>
      <c r="AS6" s="160">
        <v>0</v>
      </c>
      <c r="AT6" s="160">
        <v>0</v>
      </c>
      <c r="AU6" s="160">
        <v>0</v>
      </c>
      <c r="AV6" s="160">
        <v>0</v>
      </c>
      <c r="AW6" s="160">
        <v>0</v>
      </c>
      <c r="AX6" s="160">
        <v>0</v>
      </c>
      <c r="AY6" s="160">
        <v>0</v>
      </c>
      <c r="AZ6" s="160">
        <v>0</v>
      </c>
      <c r="BA6" s="160">
        <v>0</v>
      </c>
      <c r="BB6" s="160">
        <v>0</v>
      </c>
      <c r="BC6"/>
    </row>
    <row r="7" spans="1:55" x14ac:dyDescent="0.3">
      <c r="A7" s="160" t="s">
        <v>871</v>
      </c>
      <c r="B7" s="160">
        <v>4916942</v>
      </c>
      <c r="C7" s="160">
        <v>4835210.16</v>
      </c>
      <c r="D7" s="160">
        <v>4968258</v>
      </c>
      <c r="E7" s="160">
        <v>4914584</v>
      </c>
      <c r="F7" s="160">
        <v>5634272</v>
      </c>
      <c r="G7" s="160">
        <v>5455711.1200000001</v>
      </c>
      <c r="H7" s="160">
        <v>6016131</v>
      </c>
      <c r="I7" s="160">
        <v>5886762</v>
      </c>
      <c r="J7" s="160">
        <v>5800621</v>
      </c>
      <c r="K7" s="160">
        <v>5433075.96</v>
      </c>
      <c r="L7" s="160">
        <v>6505810</v>
      </c>
      <c r="M7" s="160">
        <v>6148854</v>
      </c>
      <c r="N7" s="160">
        <v>5924123</v>
      </c>
      <c r="O7" s="160">
        <v>5920864.4100000001</v>
      </c>
      <c r="P7" s="160">
        <v>5375844</v>
      </c>
      <c r="Q7" s="160">
        <v>5067153</v>
      </c>
      <c r="R7" s="160">
        <v>4905973</v>
      </c>
      <c r="S7" s="160">
        <v>4594890.28</v>
      </c>
      <c r="T7" s="160">
        <v>4367121</v>
      </c>
      <c r="U7" s="160">
        <v>4160960</v>
      </c>
      <c r="V7" s="160">
        <v>4516031</v>
      </c>
      <c r="W7" s="160">
        <v>3967034.53</v>
      </c>
      <c r="X7" s="160">
        <v>3862395</v>
      </c>
      <c r="Y7" s="160">
        <v>4346321</v>
      </c>
      <c r="Z7" s="160">
        <v>4500022</v>
      </c>
      <c r="AA7" s="160">
        <v>3925355.97</v>
      </c>
      <c r="AB7" s="160">
        <v>4013183</v>
      </c>
      <c r="AC7" s="160">
        <v>4134451</v>
      </c>
      <c r="AD7" s="160">
        <v>4312430</v>
      </c>
      <c r="AE7" s="160">
        <v>3943940.7</v>
      </c>
      <c r="AF7" s="160">
        <v>3854686</v>
      </c>
      <c r="AG7" s="160">
        <v>4030412</v>
      </c>
      <c r="AH7" s="160">
        <v>3779328</v>
      </c>
      <c r="AI7" s="160">
        <v>3178417.4</v>
      </c>
      <c r="AJ7" s="160">
        <v>3373360</v>
      </c>
      <c r="AK7" s="160">
        <v>3081510</v>
      </c>
      <c r="AL7" s="160">
        <v>3198906</v>
      </c>
      <c r="AM7" s="160">
        <v>2387137.5699999998</v>
      </c>
      <c r="AN7" s="160">
        <v>2868184</v>
      </c>
      <c r="AO7" s="160">
        <v>2728026</v>
      </c>
      <c r="AP7" s="160">
        <v>2740840</v>
      </c>
      <c r="AQ7" s="160">
        <v>2715630.26</v>
      </c>
      <c r="AR7" s="160">
        <v>2239607</v>
      </c>
      <c r="AS7" s="160">
        <v>2549927</v>
      </c>
      <c r="AT7" s="160">
        <v>2395544</v>
      </c>
      <c r="AU7" s="160">
        <v>2268619.21</v>
      </c>
      <c r="AV7" s="160">
        <v>2262566</v>
      </c>
      <c r="AW7" s="160">
        <v>2392617</v>
      </c>
      <c r="AX7" s="160">
        <v>2773867</v>
      </c>
      <c r="AY7" s="160">
        <v>2784090</v>
      </c>
      <c r="AZ7" s="160">
        <v>2767240</v>
      </c>
      <c r="BA7" s="160">
        <v>2427301</v>
      </c>
      <c r="BB7" s="160">
        <v>2726515</v>
      </c>
      <c r="BC7"/>
    </row>
    <row r="8" spans="1:55" x14ac:dyDescent="0.3">
      <c r="A8" s="160" t="s">
        <v>872</v>
      </c>
      <c r="B8" s="160">
        <v>0</v>
      </c>
      <c r="C8" s="160">
        <v>0</v>
      </c>
      <c r="D8" s="160">
        <v>0</v>
      </c>
      <c r="E8" s="160">
        <v>0</v>
      </c>
      <c r="F8" s="160">
        <v>0</v>
      </c>
      <c r="G8" s="160">
        <v>0</v>
      </c>
      <c r="H8" s="160">
        <v>0</v>
      </c>
      <c r="I8" s="160">
        <v>0</v>
      </c>
      <c r="J8" s="160">
        <v>0</v>
      </c>
      <c r="K8" s="160">
        <v>0</v>
      </c>
      <c r="L8" s="160">
        <v>0</v>
      </c>
      <c r="M8" s="160">
        <v>0</v>
      </c>
      <c r="N8" s="160">
        <v>0</v>
      </c>
      <c r="O8" s="160">
        <v>0</v>
      </c>
      <c r="P8" s="160">
        <v>0</v>
      </c>
      <c r="Q8" s="160">
        <v>0</v>
      </c>
      <c r="R8" s="160">
        <v>0</v>
      </c>
      <c r="S8" s="160">
        <v>0</v>
      </c>
      <c r="T8" s="160">
        <v>0</v>
      </c>
      <c r="U8" s="160">
        <v>0</v>
      </c>
      <c r="V8" s="160">
        <v>0</v>
      </c>
      <c r="W8" s="160">
        <v>0</v>
      </c>
      <c r="X8" s="160">
        <v>0</v>
      </c>
      <c r="Y8" s="160">
        <v>0</v>
      </c>
      <c r="Z8" s="160">
        <v>0</v>
      </c>
      <c r="AA8" s="160">
        <v>0</v>
      </c>
      <c r="AB8" s="160">
        <v>0</v>
      </c>
      <c r="AC8" s="160">
        <v>0</v>
      </c>
      <c r="AD8" s="160">
        <v>0</v>
      </c>
      <c r="AE8" s="160">
        <v>0</v>
      </c>
      <c r="AF8" s="160">
        <v>0</v>
      </c>
      <c r="AG8" s="160">
        <v>0</v>
      </c>
      <c r="AH8" s="160">
        <v>0</v>
      </c>
      <c r="AI8" s="160">
        <v>0</v>
      </c>
      <c r="AJ8" s="160">
        <v>0</v>
      </c>
      <c r="AK8" s="160">
        <v>0</v>
      </c>
      <c r="AL8" s="160">
        <v>0</v>
      </c>
      <c r="AM8" s="160">
        <v>0</v>
      </c>
      <c r="AN8" s="160">
        <v>2532546</v>
      </c>
      <c r="AO8" s="160">
        <v>2548882</v>
      </c>
      <c r="AP8" s="160">
        <v>2623396</v>
      </c>
      <c r="AQ8" s="160">
        <v>2304356.84</v>
      </c>
      <c r="AR8" s="160">
        <v>1951785</v>
      </c>
      <c r="AS8" s="160">
        <v>2257099</v>
      </c>
      <c r="AT8" s="160">
        <v>2219011</v>
      </c>
      <c r="AU8" s="160">
        <v>1829186.99</v>
      </c>
      <c r="AV8" s="160">
        <v>1880296</v>
      </c>
      <c r="AW8" s="160">
        <v>0</v>
      </c>
      <c r="AX8" s="160">
        <v>0</v>
      </c>
      <c r="AY8" s="160">
        <v>0</v>
      </c>
      <c r="AZ8" s="160">
        <v>0</v>
      </c>
      <c r="BA8" s="160">
        <v>0</v>
      </c>
      <c r="BB8" s="160">
        <v>0</v>
      </c>
      <c r="BC8"/>
    </row>
    <row r="9" spans="1:55" x14ac:dyDescent="0.3">
      <c r="A9" s="160" t="s">
        <v>909</v>
      </c>
      <c r="B9" s="160">
        <v>0</v>
      </c>
      <c r="C9" s="160">
        <v>0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v>0</v>
      </c>
      <c r="R9" s="160"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Y9" s="160">
        <v>0</v>
      </c>
      <c r="Z9" s="160">
        <v>0</v>
      </c>
      <c r="AA9" s="160">
        <v>0</v>
      </c>
      <c r="AB9" s="160">
        <v>0</v>
      </c>
      <c r="AC9" s="160">
        <v>0</v>
      </c>
      <c r="AD9" s="160">
        <v>0</v>
      </c>
      <c r="AE9" s="160">
        <v>0</v>
      </c>
      <c r="AF9" s="160">
        <v>0</v>
      </c>
      <c r="AG9" s="160">
        <v>0</v>
      </c>
      <c r="AH9" s="160">
        <v>0</v>
      </c>
      <c r="AI9" s="160">
        <v>0</v>
      </c>
      <c r="AJ9" s="160">
        <v>0</v>
      </c>
      <c r="AK9" s="160">
        <v>0</v>
      </c>
      <c r="AL9" s="160">
        <v>0</v>
      </c>
      <c r="AM9" s="160">
        <v>0</v>
      </c>
      <c r="AN9" s="160">
        <v>335638</v>
      </c>
      <c r="AO9" s="160">
        <v>179144</v>
      </c>
      <c r="AP9" s="160">
        <v>117444</v>
      </c>
      <c r="AQ9" s="160">
        <v>411273.42</v>
      </c>
      <c r="AR9" s="160">
        <v>287822</v>
      </c>
      <c r="AS9" s="160">
        <v>292828</v>
      </c>
      <c r="AT9" s="160">
        <v>176533</v>
      </c>
      <c r="AU9" s="160">
        <v>439432.22</v>
      </c>
      <c r="AV9" s="160">
        <v>382270</v>
      </c>
      <c r="AW9" s="160">
        <v>5597</v>
      </c>
      <c r="AX9" s="160">
        <v>151870</v>
      </c>
      <c r="AY9" s="160">
        <v>148105</v>
      </c>
      <c r="AZ9" s="160">
        <v>5290</v>
      </c>
      <c r="BA9" s="160">
        <v>2579</v>
      </c>
      <c r="BB9" s="160">
        <v>6191</v>
      </c>
      <c r="BC9"/>
    </row>
    <row r="10" spans="1:55" x14ac:dyDescent="0.3">
      <c r="A10" s="160" t="s">
        <v>873</v>
      </c>
      <c r="B10" s="160">
        <v>0</v>
      </c>
      <c r="C10" s="160">
        <v>4835210.16</v>
      </c>
      <c r="D10" s="160">
        <v>4968258</v>
      </c>
      <c r="E10" s="160">
        <v>4914584</v>
      </c>
      <c r="F10" s="160">
        <v>5634272</v>
      </c>
      <c r="G10" s="160">
        <v>5455711.1200000001</v>
      </c>
      <c r="H10" s="160">
        <v>6016131</v>
      </c>
      <c r="I10" s="160">
        <v>5886762</v>
      </c>
      <c r="J10" s="160">
        <v>5800621</v>
      </c>
      <c r="K10" s="160">
        <v>5433075.96</v>
      </c>
      <c r="L10" s="160">
        <v>6505810</v>
      </c>
      <c r="M10" s="160">
        <v>6148854</v>
      </c>
      <c r="N10" s="160">
        <v>5924123</v>
      </c>
      <c r="O10" s="160">
        <v>5920864.4100000001</v>
      </c>
      <c r="P10" s="160">
        <v>5375844</v>
      </c>
      <c r="Q10" s="160">
        <v>5067153</v>
      </c>
      <c r="R10" s="160">
        <v>4905973</v>
      </c>
      <c r="S10" s="160">
        <v>4594890.28</v>
      </c>
      <c r="T10" s="160">
        <v>4367121</v>
      </c>
      <c r="U10" s="160">
        <v>4160960</v>
      </c>
      <c r="V10" s="160">
        <v>4516031</v>
      </c>
      <c r="W10" s="160">
        <v>3967034.53</v>
      </c>
      <c r="X10" s="160">
        <v>3862395</v>
      </c>
      <c r="Y10" s="160">
        <v>4346321</v>
      </c>
      <c r="Z10" s="160">
        <v>4500022</v>
      </c>
      <c r="AA10" s="160">
        <v>3925355.97</v>
      </c>
      <c r="AB10" s="160">
        <v>4013183</v>
      </c>
      <c r="AC10" s="160">
        <v>4134451</v>
      </c>
      <c r="AD10" s="160">
        <v>4312430</v>
      </c>
      <c r="AE10" s="160">
        <v>3943940.7</v>
      </c>
      <c r="AF10" s="160">
        <v>3854686</v>
      </c>
      <c r="AG10" s="160">
        <v>4030412</v>
      </c>
      <c r="AH10" s="160">
        <v>3779328</v>
      </c>
      <c r="AI10" s="160">
        <v>3178417.4</v>
      </c>
      <c r="AJ10" s="160">
        <v>3373360</v>
      </c>
      <c r="AK10" s="160">
        <v>3081510</v>
      </c>
      <c r="AL10" s="160">
        <v>3198906</v>
      </c>
      <c r="AM10" s="160">
        <v>2387137.5699999998</v>
      </c>
      <c r="AN10" s="160">
        <v>0</v>
      </c>
      <c r="AO10" s="160">
        <v>0</v>
      </c>
      <c r="AP10" s="160">
        <v>0</v>
      </c>
      <c r="AQ10" s="160">
        <v>0</v>
      </c>
      <c r="AR10" s="160">
        <v>0</v>
      </c>
      <c r="AS10" s="160">
        <v>0</v>
      </c>
      <c r="AT10" s="160">
        <v>0</v>
      </c>
      <c r="AU10" s="160">
        <v>0</v>
      </c>
      <c r="AV10" s="160">
        <v>0</v>
      </c>
      <c r="AW10" s="160">
        <v>2387020</v>
      </c>
      <c r="AX10" s="160">
        <v>2621997</v>
      </c>
      <c r="AY10" s="160">
        <v>2635985</v>
      </c>
      <c r="AZ10" s="160">
        <v>2761950</v>
      </c>
      <c r="BA10" s="160">
        <v>2424722</v>
      </c>
      <c r="BB10" s="160">
        <v>2720324</v>
      </c>
      <c r="BC10"/>
    </row>
    <row r="11" spans="1:55" x14ac:dyDescent="0.3">
      <c r="A11" s="160" t="s">
        <v>874</v>
      </c>
      <c r="B11" s="160">
        <v>3259867</v>
      </c>
      <c r="C11" s="160">
        <v>3373603.36</v>
      </c>
      <c r="D11" s="160">
        <v>3560898</v>
      </c>
      <c r="E11" s="160">
        <v>3402858</v>
      </c>
      <c r="F11" s="160">
        <v>4228205</v>
      </c>
      <c r="G11" s="160">
        <v>4608212.75</v>
      </c>
      <c r="H11" s="160">
        <v>4756079</v>
      </c>
      <c r="I11" s="160">
        <v>4720795</v>
      </c>
      <c r="J11" s="160">
        <v>5034393</v>
      </c>
      <c r="K11" s="160">
        <v>4873099.5599999996</v>
      </c>
      <c r="L11" s="160">
        <v>4610763</v>
      </c>
      <c r="M11" s="160">
        <v>4825617</v>
      </c>
      <c r="N11" s="160">
        <v>4547118</v>
      </c>
      <c r="O11" s="160">
        <v>3901530.82</v>
      </c>
      <c r="P11" s="160">
        <v>4217892</v>
      </c>
      <c r="Q11" s="160">
        <v>4008919</v>
      </c>
      <c r="R11" s="160">
        <v>3595320</v>
      </c>
      <c r="S11" s="160">
        <v>3065231.63</v>
      </c>
      <c r="T11" s="160">
        <v>2914497</v>
      </c>
      <c r="U11" s="160">
        <v>2298598</v>
      </c>
      <c r="V11" s="160">
        <v>2058978</v>
      </c>
      <c r="W11" s="160">
        <v>2322938.25</v>
      </c>
      <c r="X11" s="160">
        <v>2317543</v>
      </c>
      <c r="Y11" s="160">
        <v>2139305</v>
      </c>
      <c r="Z11" s="160">
        <v>1868792</v>
      </c>
      <c r="AA11" s="160">
        <v>2040251.45</v>
      </c>
      <c r="AB11" s="160">
        <v>1991833</v>
      </c>
      <c r="AC11" s="160">
        <v>2045627</v>
      </c>
      <c r="AD11" s="160">
        <v>1874396</v>
      </c>
      <c r="AE11" s="160">
        <v>1967056.54</v>
      </c>
      <c r="AF11" s="160">
        <v>1860572</v>
      </c>
      <c r="AG11" s="160">
        <v>1918247</v>
      </c>
      <c r="AH11" s="160">
        <v>1790362</v>
      </c>
      <c r="AI11" s="160">
        <v>2096706.78</v>
      </c>
      <c r="AJ11" s="160">
        <v>1812451</v>
      </c>
      <c r="AK11" s="160">
        <v>2010418</v>
      </c>
      <c r="AL11" s="160">
        <v>2213880</v>
      </c>
      <c r="AM11" s="160">
        <v>2392785.1800000002</v>
      </c>
      <c r="AN11" s="160">
        <v>1939314</v>
      </c>
      <c r="AO11" s="160">
        <v>1807467</v>
      </c>
      <c r="AP11" s="160">
        <v>1501551</v>
      </c>
      <c r="AQ11" s="160">
        <v>1575362.19</v>
      </c>
      <c r="AR11" s="160">
        <v>1680365</v>
      </c>
      <c r="AS11" s="160">
        <v>1728678</v>
      </c>
      <c r="AT11" s="160">
        <v>1710980</v>
      </c>
      <c r="AU11" s="160">
        <v>1829108.72</v>
      </c>
      <c r="AV11" s="160">
        <v>2163651</v>
      </c>
      <c r="AW11" s="160">
        <v>1754550</v>
      </c>
      <c r="AX11" s="160">
        <v>1555175</v>
      </c>
      <c r="AY11" s="160">
        <v>1900108</v>
      </c>
      <c r="AZ11" s="160">
        <v>1985497</v>
      </c>
      <c r="BA11" s="160">
        <v>1630010</v>
      </c>
      <c r="BB11" s="160">
        <v>1643922</v>
      </c>
      <c r="BC11"/>
    </row>
    <row r="12" spans="1:55" x14ac:dyDescent="0.3">
      <c r="A12" s="160" t="s">
        <v>876</v>
      </c>
      <c r="B12" s="160">
        <v>0</v>
      </c>
      <c r="C12" s="160">
        <v>4128.83</v>
      </c>
      <c r="D12" s="160">
        <v>1044</v>
      </c>
      <c r="E12" s="160">
        <v>2161</v>
      </c>
      <c r="F12" s="160">
        <v>4943</v>
      </c>
      <c r="G12" s="160">
        <v>895.25</v>
      </c>
      <c r="H12" s="160">
        <v>572</v>
      </c>
      <c r="I12" s="160">
        <v>3049</v>
      </c>
      <c r="J12" s="160">
        <v>0</v>
      </c>
      <c r="K12" s="160">
        <v>5435.92</v>
      </c>
      <c r="L12" s="160">
        <v>0</v>
      </c>
      <c r="M12" s="160">
        <v>191</v>
      </c>
      <c r="N12" s="160">
        <v>0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v>0</v>
      </c>
      <c r="U12" s="160">
        <v>0</v>
      </c>
      <c r="V12" s="160">
        <v>0</v>
      </c>
      <c r="W12" s="160">
        <v>0</v>
      </c>
      <c r="X12" s="160">
        <v>0</v>
      </c>
      <c r="Y12" s="160">
        <v>0</v>
      </c>
      <c r="Z12" s="160">
        <v>0</v>
      </c>
      <c r="AA12" s="160">
        <v>0</v>
      </c>
      <c r="AB12" s="160">
        <v>0</v>
      </c>
      <c r="AC12" s="160">
        <v>0</v>
      </c>
      <c r="AD12" s="160">
        <v>0</v>
      </c>
      <c r="AE12" s="160">
        <v>0</v>
      </c>
      <c r="AF12" s="160">
        <v>0</v>
      </c>
      <c r="AG12" s="160">
        <v>0</v>
      </c>
      <c r="AH12" s="160">
        <v>0</v>
      </c>
      <c r="AI12" s="160">
        <v>0</v>
      </c>
      <c r="AJ12" s="160">
        <v>0</v>
      </c>
      <c r="AK12" s="160">
        <v>0</v>
      </c>
      <c r="AL12" s="160">
        <v>0</v>
      </c>
      <c r="AM12" s="160">
        <v>0</v>
      </c>
      <c r="AN12" s="160">
        <v>0</v>
      </c>
      <c r="AO12" s="160">
        <v>0</v>
      </c>
      <c r="AP12" s="160">
        <v>0</v>
      </c>
      <c r="AQ12" s="160">
        <v>0</v>
      </c>
      <c r="AR12" s="160">
        <v>0</v>
      </c>
      <c r="AS12" s="160">
        <v>0</v>
      </c>
      <c r="AT12" s="160">
        <v>0</v>
      </c>
      <c r="AU12" s="160">
        <v>0</v>
      </c>
      <c r="AV12" s="160">
        <v>0</v>
      </c>
      <c r="AW12" s="160">
        <v>0</v>
      </c>
      <c r="AX12" s="160">
        <v>0</v>
      </c>
      <c r="AY12" s="160">
        <v>0</v>
      </c>
      <c r="AZ12" s="160">
        <v>0</v>
      </c>
      <c r="BA12" s="160">
        <v>0</v>
      </c>
      <c r="BB12" s="160">
        <v>0</v>
      </c>
      <c r="BC12"/>
    </row>
    <row r="13" spans="1:55" x14ac:dyDescent="0.3">
      <c r="A13" s="160" t="s">
        <v>1244</v>
      </c>
      <c r="B13" s="160">
        <v>28901</v>
      </c>
      <c r="C13" s="160">
        <v>0</v>
      </c>
      <c r="D13" s="160">
        <v>0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v>0</v>
      </c>
      <c r="R13" s="160">
        <v>0</v>
      </c>
      <c r="S13" s="160">
        <v>0</v>
      </c>
      <c r="T13" s="160">
        <v>0</v>
      </c>
      <c r="U13" s="160">
        <v>0</v>
      </c>
      <c r="V13" s="160">
        <v>0</v>
      </c>
      <c r="W13" s="160">
        <v>0</v>
      </c>
      <c r="X13" s="160">
        <v>0</v>
      </c>
      <c r="Y13" s="160">
        <v>0</v>
      </c>
      <c r="Z13" s="160">
        <v>0</v>
      </c>
      <c r="AA13" s="160">
        <v>0</v>
      </c>
      <c r="AB13" s="160">
        <v>0</v>
      </c>
      <c r="AC13" s="160">
        <v>0</v>
      </c>
      <c r="AD13" s="160">
        <v>0</v>
      </c>
      <c r="AE13" s="160">
        <v>0</v>
      </c>
      <c r="AF13" s="160">
        <v>0</v>
      </c>
      <c r="AG13" s="160">
        <v>0</v>
      </c>
      <c r="AH13" s="160">
        <v>0</v>
      </c>
      <c r="AI13" s="160">
        <v>0</v>
      </c>
      <c r="AJ13" s="160">
        <v>0</v>
      </c>
      <c r="AK13" s="160">
        <v>0</v>
      </c>
      <c r="AL13" s="160">
        <v>0</v>
      </c>
      <c r="AM13" s="160">
        <v>0</v>
      </c>
      <c r="AN13" s="160">
        <v>0</v>
      </c>
      <c r="AO13" s="160">
        <v>0</v>
      </c>
      <c r="AP13" s="160">
        <v>0</v>
      </c>
      <c r="AQ13" s="160">
        <v>0</v>
      </c>
      <c r="AR13" s="160">
        <v>0</v>
      </c>
      <c r="AS13" s="160">
        <v>0</v>
      </c>
      <c r="AT13" s="160">
        <v>0</v>
      </c>
      <c r="AU13" s="160">
        <v>0</v>
      </c>
      <c r="AV13" s="160">
        <v>0</v>
      </c>
      <c r="AW13" s="160">
        <v>0</v>
      </c>
      <c r="AX13" s="160">
        <v>0</v>
      </c>
      <c r="AY13" s="160">
        <v>0</v>
      </c>
      <c r="AZ13" s="160">
        <v>0</v>
      </c>
      <c r="BA13" s="160">
        <v>0</v>
      </c>
      <c r="BB13" s="160">
        <v>0</v>
      </c>
      <c r="BC13"/>
    </row>
    <row r="14" spans="1:55" x14ac:dyDescent="0.3">
      <c r="A14" s="160" t="s">
        <v>877</v>
      </c>
      <c r="B14" s="160">
        <v>713698</v>
      </c>
      <c r="C14" s="160">
        <v>678253.68</v>
      </c>
      <c r="D14" s="160">
        <v>713806</v>
      </c>
      <c r="E14" s="160">
        <v>442108</v>
      </c>
      <c r="F14" s="160">
        <v>570824</v>
      </c>
      <c r="G14" s="160">
        <v>538561.19999999995</v>
      </c>
      <c r="H14" s="160">
        <v>641616</v>
      </c>
      <c r="I14" s="160">
        <v>693071</v>
      </c>
      <c r="J14" s="160">
        <v>851201</v>
      </c>
      <c r="K14" s="160">
        <v>663158.49</v>
      </c>
      <c r="L14" s="160">
        <v>739698</v>
      </c>
      <c r="M14" s="160">
        <v>821947</v>
      </c>
      <c r="N14" s="160">
        <v>719909</v>
      </c>
      <c r="O14" s="160">
        <v>478748.04</v>
      </c>
      <c r="P14" s="160">
        <v>1304573</v>
      </c>
      <c r="Q14" s="160">
        <v>1321193</v>
      </c>
      <c r="R14" s="160">
        <v>1575970</v>
      </c>
      <c r="S14" s="160">
        <v>1305098.52</v>
      </c>
      <c r="T14" s="160">
        <v>1003192</v>
      </c>
      <c r="U14" s="160">
        <v>808123</v>
      </c>
      <c r="V14" s="160">
        <v>399427</v>
      </c>
      <c r="W14" s="160">
        <v>293033.92</v>
      </c>
      <c r="X14" s="160">
        <v>278959</v>
      </c>
      <c r="Y14" s="160">
        <v>414637</v>
      </c>
      <c r="Z14" s="160">
        <v>319015</v>
      </c>
      <c r="AA14" s="160">
        <v>330462.3</v>
      </c>
      <c r="AB14" s="160">
        <v>366344</v>
      </c>
      <c r="AC14" s="160">
        <v>255601</v>
      </c>
      <c r="AD14" s="160">
        <v>309934</v>
      </c>
      <c r="AE14" s="160">
        <v>279362.56</v>
      </c>
      <c r="AF14" s="160">
        <v>283217</v>
      </c>
      <c r="AG14" s="160">
        <v>342167</v>
      </c>
      <c r="AH14" s="160">
        <v>336969</v>
      </c>
      <c r="AI14" s="160">
        <v>241635.59</v>
      </c>
      <c r="AJ14" s="160">
        <v>228401</v>
      </c>
      <c r="AK14" s="160">
        <v>187900</v>
      </c>
      <c r="AL14" s="160">
        <v>198596</v>
      </c>
      <c r="AM14" s="160">
        <v>185743.05</v>
      </c>
      <c r="AN14" s="160">
        <v>247184</v>
      </c>
      <c r="AO14" s="160">
        <v>223582</v>
      </c>
      <c r="AP14" s="160">
        <v>204113</v>
      </c>
      <c r="AQ14" s="160">
        <v>203779.25</v>
      </c>
      <c r="AR14" s="160">
        <v>200087</v>
      </c>
      <c r="AS14" s="160">
        <v>329546</v>
      </c>
      <c r="AT14" s="160">
        <v>398459</v>
      </c>
      <c r="AU14" s="160">
        <v>339330.38</v>
      </c>
      <c r="AV14" s="160">
        <v>328625</v>
      </c>
      <c r="AW14" s="160">
        <v>319031</v>
      </c>
      <c r="AX14" s="160">
        <v>192088</v>
      </c>
      <c r="AY14" s="160">
        <v>191160</v>
      </c>
      <c r="AZ14" s="160">
        <v>226794</v>
      </c>
      <c r="BA14" s="160">
        <v>198100</v>
      </c>
      <c r="BB14" s="160">
        <v>306750</v>
      </c>
      <c r="BC14"/>
    </row>
    <row r="15" spans="1:55" x14ac:dyDescent="0.3">
      <c r="A15" s="160" t="s">
        <v>1256</v>
      </c>
      <c r="B15" s="160">
        <v>461865</v>
      </c>
      <c r="C15" s="160">
        <v>360328.43</v>
      </c>
      <c r="D15" s="160">
        <v>304985</v>
      </c>
      <c r="E15" s="160">
        <v>96405</v>
      </c>
      <c r="F15" s="160">
        <v>185073</v>
      </c>
      <c r="G15" s="160">
        <v>79527.95</v>
      </c>
      <c r="H15" s="160">
        <v>191776</v>
      </c>
      <c r="I15" s="160">
        <v>254572</v>
      </c>
      <c r="J15" s="160">
        <v>396354</v>
      </c>
      <c r="K15" s="160">
        <v>302616.5</v>
      </c>
      <c r="L15" s="160">
        <v>327608</v>
      </c>
      <c r="M15" s="160">
        <v>411700</v>
      </c>
      <c r="N15" s="160">
        <v>365342</v>
      </c>
      <c r="O15" s="160">
        <v>241189.84</v>
      </c>
      <c r="P15" s="160">
        <v>0</v>
      </c>
      <c r="Q15" s="160">
        <v>0</v>
      </c>
      <c r="R15" s="160">
        <v>0</v>
      </c>
      <c r="S15" s="160">
        <v>0</v>
      </c>
      <c r="T15" s="160">
        <v>0</v>
      </c>
      <c r="U15" s="160">
        <v>0</v>
      </c>
      <c r="V15" s="160">
        <v>0</v>
      </c>
      <c r="W15" s="160">
        <v>0</v>
      </c>
      <c r="X15" s="160">
        <v>0</v>
      </c>
      <c r="Y15" s="160">
        <v>0</v>
      </c>
      <c r="Z15" s="160">
        <v>0</v>
      </c>
      <c r="AA15" s="160">
        <v>0</v>
      </c>
      <c r="AB15" s="160">
        <v>0</v>
      </c>
      <c r="AC15" s="160">
        <v>0</v>
      </c>
      <c r="AD15" s="160">
        <v>0</v>
      </c>
      <c r="AE15" s="160">
        <v>0</v>
      </c>
      <c r="AF15" s="160">
        <v>0</v>
      </c>
      <c r="AG15" s="160">
        <v>0</v>
      </c>
      <c r="AH15" s="160">
        <v>0</v>
      </c>
      <c r="AI15" s="160">
        <v>0</v>
      </c>
      <c r="AJ15" s="160">
        <v>0</v>
      </c>
      <c r="AK15" s="160">
        <v>0</v>
      </c>
      <c r="AL15" s="160">
        <v>0</v>
      </c>
      <c r="AM15" s="160">
        <v>0</v>
      </c>
      <c r="AN15" s="160">
        <v>43114</v>
      </c>
      <c r="AO15" s="160">
        <v>45721</v>
      </c>
      <c r="AP15" s="160">
        <v>31449</v>
      </c>
      <c r="AQ15" s="160">
        <v>28339.94</v>
      </c>
      <c r="AR15" s="160">
        <v>29906</v>
      </c>
      <c r="AS15" s="160">
        <v>168263</v>
      </c>
      <c r="AT15" s="160">
        <v>174998</v>
      </c>
      <c r="AU15" s="160">
        <v>156703.13</v>
      </c>
      <c r="AV15" s="160">
        <v>176604</v>
      </c>
      <c r="AW15" s="160">
        <v>205737</v>
      </c>
      <c r="AX15" s="160">
        <v>0</v>
      </c>
      <c r="AY15" s="160">
        <v>0</v>
      </c>
      <c r="AZ15" s="160">
        <v>0</v>
      </c>
      <c r="BA15" s="160">
        <v>0</v>
      </c>
      <c r="BB15" s="160">
        <v>0</v>
      </c>
      <c r="BC15"/>
    </row>
    <row r="16" spans="1:55" x14ac:dyDescent="0.3">
      <c r="A16" s="160" t="s">
        <v>878</v>
      </c>
      <c r="B16" s="160">
        <v>251833</v>
      </c>
      <c r="C16" s="160">
        <v>317925.25</v>
      </c>
      <c r="D16" s="160">
        <v>408821</v>
      </c>
      <c r="E16" s="160">
        <v>345703</v>
      </c>
      <c r="F16" s="160">
        <v>385751</v>
      </c>
      <c r="G16" s="160">
        <v>459033.25</v>
      </c>
      <c r="H16" s="160">
        <v>449840</v>
      </c>
      <c r="I16" s="160">
        <v>438499</v>
      </c>
      <c r="J16" s="160">
        <v>454847</v>
      </c>
      <c r="K16" s="160">
        <v>360541.99</v>
      </c>
      <c r="L16" s="160">
        <v>412090</v>
      </c>
      <c r="M16" s="160">
        <v>410247</v>
      </c>
      <c r="N16" s="160">
        <v>354567</v>
      </c>
      <c r="O16" s="160">
        <v>237558.2</v>
      </c>
      <c r="P16" s="160">
        <v>1304573</v>
      </c>
      <c r="Q16" s="160">
        <v>1321193</v>
      </c>
      <c r="R16" s="160">
        <v>1575970</v>
      </c>
      <c r="S16" s="160">
        <v>1305098.52</v>
      </c>
      <c r="T16" s="160">
        <v>1003192</v>
      </c>
      <c r="U16" s="160">
        <v>808123</v>
      </c>
      <c r="V16" s="160">
        <v>399427</v>
      </c>
      <c r="W16" s="160">
        <v>293033.92</v>
      </c>
      <c r="X16" s="160">
        <v>278959</v>
      </c>
      <c r="Y16" s="160">
        <v>414637</v>
      </c>
      <c r="Z16" s="160">
        <v>319015</v>
      </c>
      <c r="AA16" s="160">
        <v>330462.3</v>
      </c>
      <c r="AB16" s="160">
        <v>366344</v>
      </c>
      <c r="AC16" s="160">
        <v>255601</v>
      </c>
      <c r="AD16" s="160">
        <v>309934</v>
      </c>
      <c r="AE16" s="160">
        <v>279362.56</v>
      </c>
      <c r="AF16" s="160">
        <v>283217</v>
      </c>
      <c r="AG16" s="160">
        <v>342167</v>
      </c>
      <c r="AH16" s="160">
        <v>336969</v>
      </c>
      <c r="AI16" s="160">
        <v>241635.59</v>
      </c>
      <c r="AJ16" s="160">
        <v>228401</v>
      </c>
      <c r="AK16" s="160">
        <v>187900</v>
      </c>
      <c r="AL16" s="160">
        <v>198596</v>
      </c>
      <c r="AM16" s="160">
        <v>185743.05</v>
      </c>
      <c r="AN16" s="160">
        <v>204070</v>
      </c>
      <c r="AO16" s="160">
        <v>177861</v>
      </c>
      <c r="AP16" s="160">
        <v>172664</v>
      </c>
      <c r="AQ16" s="160">
        <v>175439.31</v>
      </c>
      <c r="AR16" s="160">
        <v>170181</v>
      </c>
      <c r="AS16" s="160">
        <v>161283</v>
      </c>
      <c r="AT16" s="160">
        <v>223461</v>
      </c>
      <c r="AU16" s="160">
        <v>182627.25</v>
      </c>
      <c r="AV16" s="160">
        <v>152021</v>
      </c>
      <c r="AW16" s="160">
        <v>113294</v>
      </c>
      <c r="AX16" s="160">
        <v>0</v>
      </c>
      <c r="AY16" s="160">
        <v>0</v>
      </c>
      <c r="AZ16" s="160">
        <v>0</v>
      </c>
      <c r="BA16" s="160">
        <v>0</v>
      </c>
      <c r="BB16" s="160">
        <v>0</v>
      </c>
      <c r="BC16"/>
    </row>
    <row r="17" spans="1:55" x14ac:dyDescent="0.3">
      <c r="A17" s="160" t="s">
        <v>879</v>
      </c>
      <c r="B17" s="160">
        <v>18008760</v>
      </c>
      <c r="C17" s="160">
        <v>16566986.32</v>
      </c>
      <c r="D17" s="160">
        <v>17009634</v>
      </c>
      <c r="E17" s="160">
        <v>17530099</v>
      </c>
      <c r="F17" s="160">
        <v>16568892</v>
      </c>
      <c r="G17" s="160">
        <v>15424378.48</v>
      </c>
      <c r="H17" s="160">
        <v>14635054</v>
      </c>
      <c r="I17" s="160">
        <v>14230462</v>
      </c>
      <c r="J17" s="160">
        <v>15762505</v>
      </c>
      <c r="K17" s="160">
        <v>13621856.439999999</v>
      </c>
      <c r="L17" s="160">
        <v>14066579</v>
      </c>
      <c r="M17" s="160">
        <v>14285816</v>
      </c>
      <c r="N17" s="160">
        <v>13424500</v>
      </c>
      <c r="O17" s="160">
        <v>12007998.210000001</v>
      </c>
      <c r="P17" s="160">
        <v>12849148</v>
      </c>
      <c r="Q17" s="160">
        <v>12790039</v>
      </c>
      <c r="R17" s="160">
        <v>13285730</v>
      </c>
      <c r="S17" s="160">
        <v>12494998.039999999</v>
      </c>
      <c r="T17" s="160">
        <v>11124299</v>
      </c>
      <c r="U17" s="160">
        <v>10226613</v>
      </c>
      <c r="V17" s="160">
        <v>9221131</v>
      </c>
      <c r="W17" s="160">
        <v>8911910.7899999991</v>
      </c>
      <c r="X17" s="160">
        <v>7825857</v>
      </c>
      <c r="Y17" s="160">
        <v>10465081</v>
      </c>
      <c r="Z17" s="160">
        <v>10593615</v>
      </c>
      <c r="AA17" s="160">
        <v>9053410.1500000004</v>
      </c>
      <c r="AB17" s="160">
        <v>8510321</v>
      </c>
      <c r="AC17" s="160">
        <v>9864776</v>
      </c>
      <c r="AD17" s="160">
        <v>10647752</v>
      </c>
      <c r="AE17" s="160">
        <v>9363073.4600000009</v>
      </c>
      <c r="AF17" s="160">
        <v>8814502</v>
      </c>
      <c r="AG17" s="160">
        <v>10562858</v>
      </c>
      <c r="AH17" s="160">
        <v>8404872</v>
      </c>
      <c r="AI17" s="160">
        <v>7675466.8799999999</v>
      </c>
      <c r="AJ17" s="160">
        <v>7328445</v>
      </c>
      <c r="AK17" s="160">
        <v>7690828</v>
      </c>
      <c r="AL17" s="160">
        <v>8806551</v>
      </c>
      <c r="AM17" s="160">
        <v>6887069.9500000002</v>
      </c>
      <c r="AN17" s="160">
        <v>6364348</v>
      </c>
      <c r="AO17" s="160">
        <v>7617546</v>
      </c>
      <c r="AP17" s="160">
        <v>7865653</v>
      </c>
      <c r="AQ17" s="160">
        <v>6496284.6100000003</v>
      </c>
      <c r="AR17" s="160">
        <v>5649684</v>
      </c>
      <c r="AS17" s="160">
        <v>6860054</v>
      </c>
      <c r="AT17" s="160">
        <v>7595976</v>
      </c>
      <c r="AU17" s="160">
        <v>6204374.1600000001</v>
      </c>
      <c r="AV17" s="160">
        <v>5982645</v>
      </c>
      <c r="AW17" s="160">
        <v>7558270</v>
      </c>
      <c r="AX17" s="160">
        <v>5756096</v>
      </c>
      <c r="AY17" s="160">
        <v>5983854</v>
      </c>
      <c r="AZ17" s="160">
        <v>5878577</v>
      </c>
      <c r="BA17" s="160">
        <v>4746282</v>
      </c>
      <c r="BB17" s="160">
        <v>5454959</v>
      </c>
      <c r="BC17"/>
    </row>
    <row r="18" spans="1:55" x14ac:dyDescent="0.3">
      <c r="A18" s="160" t="s">
        <v>880</v>
      </c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/>
    </row>
    <row r="19" spans="1:55" x14ac:dyDescent="0.3">
      <c r="A19" s="160" t="s">
        <v>1257</v>
      </c>
      <c r="B19" s="160">
        <v>11854</v>
      </c>
      <c r="C19" s="160">
        <v>16809.7</v>
      </c>
      <c r="D19" s="160">
        <v>17699</v>
      </c>
      <c r="E19" s="160">
        <v>17251</v>
      </c>
      <c r="F19" s="160">
        <v>18256</v>
      </c>
      <c r="G19" s="160">
        <v>17115.66</v>
      </c>
      <c r="H19" s="160">
        <v>17436</v>
      </c>
      <c r="I19" s="160">
        <v>17530</v>
      </c>
      <c r="J19" s="160">
        <v>18217</v>
      </c>
      <c r="K19" s="160">
        <v>12326.36</v>
      </c>
      <c r="L19" s="160">
        <v>12282</v>
      </c>
      <c r="M19" s="160">
        <v>12586</v>
      </c>
      <c r="N19" s="160">
        <v>11974</v>
      </c>
      <c r="O19" s="160">
        <v>12546.39</v>
      </c>
      <c r="P19" s="160">
        <v>400</v>
      </c>
      <c r="Q19" s="160">
        <v>400</v>
      </c>
      <c r="R19" s="160">
        <v>400</v>
      </c>
      <c r="S19" s="160">
        <v>400</v>
      </c>
      <c r="T19" s="160">
        <v>400</v>
      </c>
      <c r="U19" s="160">
        <v>178629</v>
      </c>
      <c r="V19" s="160">
        <v>0</v>
      </c>
      <c r="W19" s="160">
        <v>0</v>
      </c>
      <c r="X19" s="160">
        <v>0</v>
      </c>
      <c r="Y19" s="160">
        <v>0</v>
      </c>
      <c r="Z19" s="160">
        <v>0</v>
      </c>
      <c r="AA19" s="160">
        <v>0</v>
      </c>
      <c r="AB19" s="160">
        <v>0</v>
      </c>
      <c r="AC19" s="160">
        <v>0</v>
      </c>
      <c r="AD19" s="160">
        <v>0</v>
      </c>
      <c r="AE19" s="160">
        <v>0</v>
      </c>
      <c r="AF19" s="160">
        <v>0</v>
      </c>
      <c r="AG19" s="160">
        <v>0</v>
      </c>
      <c r="AH19" s="160">
        <v>0</v>
      </c>
      <c r="AI19" s="160">
        <v>0</v>
      </c>
      <c r="AJ19" s="160">
        <v>0</v>
      </c>
      <c r="AK19" s="160">
        <v>0</v>
      </c>
      <c r="AL19" s="160">
        <v>0</v>
      </c>
      <c r="AM19" s="160">
        <v>0</v>
      </c>
      <c r="AN19" s="160">
        <v>0</v>
      </c>
      <c r="AO19" s="160">
        <v>0</v>
      </c>
      <c r="AP19" s="160">
        <v>0</v>
      </c>
      <c r="AQ19" s="160">
        <v>0</v>
      </c>
      <c r="AR19" s="160">
        <v>0</v>
      </c>
      <c r="AS19" s="160">
        <v>0</v>
      </c>
      <c r="AT19" s="160">
        <v>0</v>
      </c>
      <c r="AU19" s="160">
        <v>0</v>
      </c>
      <c r="AV19" s="160">
        <v>0</v>
      </c>
      <c r="AW19" s="160">
        <v>0</v>
      </c>
      <c r="AX19" s="160">
        <v>0</v>
      </c>
      <c r="AY19" s="160">
        <v>0</v>
      </c>
      <c r="AZ19" s="160">
        <v>0</v>
      </c>
      <c r="BA19" s="160">
        <v>0</v>
      </c>
      <c r="BB19" s="160">
        <v>0</v>
      </c>
      <c r="BC19"/>
    </row>
    <row r="20" spans="1:55" x14ac:dyDescent="0.3">
      <c r="A20" s="160" t="s">
        <v>883</v>
      </c>
      <c r="B20" s="160">
        <v>0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0</v>
      </c>
      <c r="M20" s="160">
        <v>0</v>
      </c>
      <c r="N20" s="160">
        <v>0</v>
      </c>
      <c r="O20" s="160">
        <v>0</v>
      </c>
      <c r="P20" s="160">
        <v>0</v>
      </c>
      <c r="Q20" s="160">
        <v>0</v>
      </c>
      <c r="R20" s="160">
        <v>0</v>
      </c>
      <c r="S20" s="160">
        <v>0</v>
      </c>
      <c r="T20" s="160">
        <v>0</v>
      </c>
      <c r="U20" s="160">
        <v>0</v>
      </c>
      <c r="V20" s="160">
        <v>0</v>
      </c>
      <c r="W20" s="160">
        <v>0</v>
      </c>
      <c r="X20" s="160">
        <v>0</v>
      </c>
      <c r="Y20" s="160">
        <v>0</v>
      </c>
      <c r="Z20" s="160">
        <v>0</v>
      </c>
      <c r="AA20" s="160">
        <v>155000</v>
      </c>
      <c r="AB20" s="160">
        <v>155000</v>
      </c>
      <c r="AC20" s="160">
        <v>155000</v>
      </c>
      <c r="AD20" s="160">
        <v>155000</v>
      </c>
      <c r="AE20" s="160">
        <v>155000</v>
      </c>
      <c r="AF20" s="160">
        <v>155000</v>
      </c>
      <c r="AG20" s="160">
        <v>155000</v>
      </c>
      <c r="AH20" s="160">
        <v>155000</v>
      </c>
      <c r="AI20" s="160">
        <v>155000</v>
      </c>
      <c r="AJ20" s="160">
        <v>155000</v>
      </c>
      <c r="AK20" s="160">
        <v>155000</v>
      </c>
      <c r="AL20" s="160">
        <v>381772</v>
      </c>
      <c r="AM20" s="160">
        <v>381771.66</v>
      </c>
      <c r="AN20" s="160">
        <v>381772</v>
      </c>
      <c r="AO20" s="160">
        <v>381709</v>
      </c>
      <c r="AP20" s="160">
        <v>381709</v>
      </c>
      <c r="AQ20" s="160">
        <v>381709.26</v>
      </c>
      <c r="AR20" s="160">
        <v>368119</v>
      </c>
      <c r="AS20" s="160">
        <v>368119</v>
      </c>
      <c r="AT20" s="160">
        <v>368119</v>
      </c>
      <c r="AU20" s="160">
        <v>368119.26</v>
      </c>
      <c r="AV20" s="160">
        <v>368119</v>
      </c>
      <c r="AW20" s="160">
        <v>0</v>
      </c>
      <c r="AX20" s="160">
        <v>0</v>
      </c>
      <c r="AY20" s="160">
        <v>0</v>
      </c>
      <c r="AZ20" s="160">
        <v>0</v>
      </c>
      <c r="BA20" s="160">
        <v>0</v>
      </c>
      <c r="BB20" s="160">
        <v>0</v>
      </c>
      <c r="BC20"/>
    </row>
    <row r="21" spans="1:55" x14ac:dyDescent="0.3">
      <c r="A21" s="160" t="s">
        <v>885</v>
      </c>
      <c r="B21" s="160">
        <v>0</v>
      </c>
      <c r="C21" s="160">
        <v>0</v>
      </c>
      <c r="D21" s="160">
        <v>0</v>
      </c>
      <c r="E21" s="160">
        <v>0</v>
      </c>
      <c r="F21" s="160">
        <v>0</v>
      </c>
      <c r="G21" s="160">
        <v>0</v>
      </c>
      <c r="H21" s="160">
        <v>0</v>
      </c>
      <c r="I21" s="160">
        <v>0</v>
      </c>
      <c r="J21" s="160">
        <v>0</v>
      </c>
      <c r="K21" s="160">
        <v>0</v>
      </c>
      <c r="L21" s="160">
        <v>0</v>
      </c>
      <c r="M21" s="160">
        <v>0</v>
      </c>
      <c r="N21" s="160">
        <v>0</v>
      </c>
      <c r="O21" s="160">
        <v>0</v>
      </c>
      <c r="P21" s="160">
        <v>0</v>
      </c>
      <c r="Q21" s="160">
        <v>0</v>
      </c>
      <c r="R21" s="160">
        <v>0</v>
      </c>
      <c r="S21" s="160">
        <v>0</v>
      </c>
      <c r="T21" s="160">
        <v>0</v>
      </c>
      <c r="U21" s="160">
        <v>0</v>
      </c>
      <c r="V21" s="160">
        <v>0</v>
      </c>
      <c r="W21" s="160">
        <v>0</v>
      </c>
      <c r="X21" s="160">
        <v>0</v>
      </c>
      <c r="Y21" s="160">
        <v>0</v>
      </c>
      <c r="Z21" s="160">
        <v>0</v>
      </c>
      <c r="AA21" s="160">
        <v>155000</v>
      </c>
      <c r="AB21" s="160">
        <v>155000</v>
      </c>
      <c r="AC21" s="160">
        <v>155000</v>
      </c>
      <c r="AD21" s="160">
        <v>155000</v>
      </c>
      <c r="AE21" s="160">
        <v>155000</v>
      </c>
      <c r="AF21" s="160">
        <v>155000</v>
      </c>
      <c r="AG21" s="160">
        <v>155000</v>
      </c>
      <c r="AH21" s="160">
        <v>155000</v>
      </c>
      <c r="AI21" s="160">
        <v>155000</v>
      </c>
      <c r="AJ21" s="160">
        <v>155000</v>
      </c>
      <c r="AK21" s="160">
        <v>155000</v>
      </c>
      <c r="AL21" s="160">
        <v>381772</v>
      </c>
      <c r="AM21" s="160">
        <v>381771.66</v>
      </c>
      <c r="AN21" s="160">
        <v>381772</v>
      </c>
      <c r="AO21" s="160">
        <v>381709</v>
      </c>
      <c r="AP21" s="160">
        <v>381709</v>
      </c>
      <c r="AQ21" s="160">
        <v>381709.26</v>
      </c>
      <c r="AR21" s="160">
        <v>368119</v>
      </c>
      <c r="AS21" s="160">
        <v>368119</v>
      </c>
      <c r="AT21" s="160">
        <v>368119</v>
      </c>
      <c r="AU21" s="160">
        <v>368119.26</v>
      </c>
      <c r="AV21" s="160">
        <v>368119</v>
      </c>
      <c r="AW21" s="160">
        <v>0</v>
      </c>
      <c r="AX21" s="160">
        <v>0</v>
      </c>
      <c r="AY21" s="160">
        <v>0</v>
      </c>
      <c r="AZ21" s="160">
        <v>0</v>
      </c>
      <c r="BA21" s="160">
        <v>0</v>
      </c>
      <c r="BB21" s="160">
        <v>0</v>
      </c>
      <c r="BC21"/>
    </row>
    <row r="22" spans="1:55" x14ac:dyDescent="0.3">
      <c r="A22" s="160" t="s">
        <v>886</v>
      </c>
      <c r="B22" s="160">
        <v>0</v>
      </c>
      <c r="C22" s="160">
        <v>0</v>
      </c>
      <c r="D22" s="160">
        <v>0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v>0</v>
      </c>
      <c r="R22" s="160">
        <v>0</v>
      </c>
      <c r="S22" s="160">
        <v>0</v>
      </c>
      <c r="T22" s="160">
        <v>155000</v>
      </c>
      <c r="U22" s="160">
        <v>155000</v>
      </c>
      <c r="V22" s="160">
        <v>155000</v>
      </c>
      <c r="W22" s="160">
        <v>155000</v>
      </c>
      <c r="X22" s="160">
        <v>155000</v>
      </c>
      <c r="Y22" s="160">
        <v>155000</v>
      </c>
      <c r="Z22" s="160">
        <v>155000</v>
      </c>
      <c r="AA22" s="160">
        <v>0</v>
      </c>
      <c r="AB22" s="160">
        <v>0</v>
      </c>
      <c r="AC22" s="160">
        <v>0</v>
      </c>
      <c r="AD22" s="160">
        <v>0</v>
      </c>
      <c r="AE22" s="160">
        <v>0</v>
      </c>
      <c r="AF22" s="160">
        <v>0</v>
      </c>
      <c r="AG22" s="160">
        <v>0</v>
      </c>
      <c r="AH22" s="160">
        <v>0</v>
      </c>
      <c r="AI22" s="160">
        <v>0</v>
      </c>
      <c r="AJ22" s="160">
        <v>0</v>
      </c>
      <c r="AK22" s="160">
        <v>0</v>
      </c>
      <c r="AL22" s="160">
        <v>0</v>
      </c>
      <c r="AM22" s="160">
        <v>0</v>
      </c>
      <c r="AN22" s="160">
        <v>0</v>
      </c>
      <c r="AO22" s="160">
        <v>0</v>
      </c>
      <c r="AP22" s="160">
        <v>0</v>
      </c>
      <c r="AQ22" s="160">
        <v>0</v>
      </c>
      <c r="AR22" s="160">
        <v>0</v>
      </c>
      <c r="AS22" s="160">
        <v>0</v>
      </c>
      <c r="AT22" s="160">
        <v>0</v>
      </c>
      <c r="AU22" s="160">
        <v>0</v>
      </c>
      <c r="AV22" s="160">
        <v>0</v>
      </c>
      <c r="AW22" s="160">
        <v>0</v>
      </c>
      <c r="AX22" s="160">
        <v>368119</v>
      </c>
      <c r="AY22" s="160">
        <v>368119</v>
      </c>
      <c r="AZ22" s="160">
        <v>368119</v>
      </c>
      <c r="BA22" s="160">
        <v>368119</v>
      </c>
      <c r="BB22" s="160">
        <v>368119</v>
      </c>
      <c r="BC22"/>
    </row>
    <row r="23" spans="1:55" x14ac:dyDescent="0.3">
      <c r="A23" s="160" t="s">
        <v>887</v>
      </c>
      <c r="B23" s="160">
        <v>4227515</v>
      </c>
      <c r="C23" s="160">
        <v>3973615.64</v>
      </c>
      <c r="D23" s="160">
        <v>4146063</v>
      </c>
      <c r="E23" s="160">
        <v>4268500</v>
      </c>
      <c r="F23" s="160">
        <v>4399918</v>
      </c>
      <c r="G23" s="160">
        <v>0</v>
      </c>
      <c r="H23" s="160">
        <v>4345676</v>
      </c>
      <c r="I23" s="160">
        <v>0</v>
      </c>
      <c r="J23" s="160">
        <v>4226030</v>
      </c>
      <c r="K23" s="160">
        <v>0</v>
      </c>
      <c r="L23" s="160">
        <v>4104115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0</v>
      </c>
      <c r="T23" s="160">
        <v>0</v>
      </c>
      <c r="U23" s="160">
        <v>0</v>
      </c>
      <c r="V23" s="160">
        <v>2903159</v>
      </c>
      <c r="W23" s="160">
        <v>0</v>
      </c>
      <c r="X23" s="160">
        <v>0</v>
      </c>
      <c r="Y23" s="160">
        <v>1939687</v>
      </c>
      <c r="Z23" s="160">
        <v>2004058</v>
      </c>
      <c r="AA23" s="160">
        <v>1958446.27</v>
      </c>
      <c r="AB23" s="160">
        <v>2006673</v>
      </c>
      <c r="AC23" s="160">
        <v>1977554</v>
      </c>
      <c r="AD23" s="160">
        <v>1921185</v>
      </c>
      <c r="AE23" s="160">
        <v>1797298.25</v>
      </c>
      <c r="AF23" s="160">
        <v>1815335</v>
      </c>
      <c r="AG23" s="160">
        <v>1736490</v>
      </c>
      <c r="AH23" s="160">
        <v>1737361</v>
      </c>
      <c r="AI23" s="160">
        <v>1661113.82</v>
      </c>
      <c r="AJ23" s="160">
        <v>1693398</v>
      </c>
      <c r="AK23" s="160">
        <v>1600388</v>
      </c>
      <c r="AL23" s="160">
        <v>1627104</v>
      </c>
      <c r="AM23" s="160">
        <v>1525547.73</v>
      </c>
      <c r="AN23" s="160">
        <v>1534157</v>
      </c>
      <c r="AO23" s="160">
        <v>1413462</v>
      </c>
      <c r="AP23" s="160">
        <v>1435001</v>
      </c>
      <c r="AQ23" s="160">
        <v>1318808.71</v>
      </c>
      <c r="AR23" s="160">
        <v>1315986</v>
      </c>
      <c r="AS23" s="160">
        <v>1246996</v>
      </c>
      <c r="AT23" s="160">
        <v>1241201</v>
      </c>
      <c r="AU23" s="160">
        <v>1174950.6399999999</v>
      </c>
      <c r="AV23" s="160">
        <v>1185904</v>
      </c>
      <c r="AW23" s="160">
        <v>1069582</v>
      </c>
      <c r="AX23" s="160">
        <v>993031</v>
      </c>
      <c r="AY23" s="160">
        <v>1081546</v>
      </c>
      <c r="AZ23" s="160">
        <v>1050602</v>
      </c>
      <c r="BA23" s="160">
        <v>996955</v>
      </c>
      <c r="BB23" s="160">
        <v>989207</v>
      </c>
      <c r="BC23"/>
    </row>
    <row r="24" spans="1:55" x14ac:dyDescent="0.3">
      <c r="A24" s="160" t="s">
        <v>888</v>
      </c>
      <c r="B24" s="160">
        <v>2175303</v>
      </c>
      <c r="C24" s="160">
        <v>0</v>
      </c>
      <c r="D24" s="160">
        <v>0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0">
        <v>0</v>
      </c>
      <c r="Q24" s="160">
        <v>0</v>
      </c>
      <c r="R24" s="160">
        <v>0</v>
      </c>
      <c r="S24" s="160">
        <v>0</v>
      </c>
      <c r="T24" s="160">
        <v>0</v>
      </c>
      <c r="U24" s="160">
        <v>0</v>
      </c>
      <c r="V24" s="160">
        <v>0</v>
      </c>
      <c r="W24" s="160">
        <v>0</v>
      </c>
      <c r="X24" s="160">
        <v>0</v>
      </c>
      <c r="Y24" s="160">
        <v>0</v>
      </c>
      <c r="Z24" s="160">
        <v>0</v>
      </c>
      <c r="AA24" s="160">
        <v>0</v>
      </c>
      <c r="AB24" s="160">
        <v>0</v>
      </c>
      <c r="AC24" s="160">
        <v>0</v>
      </c>
      <c r="AD24" s="160">
        <v>0</v>
      </c>
      <c r="AE24" s="160">
        <v>0</v>
      </c>
      <c r="AF24" s="160">
        <v>0</v>
      </c>
      <c r="AG24" s="160">
        <v>0</v>
      </c>
      <c r="AH24" s="160">
        <v>0</v>
      </c>
      <c r="AI24" s="160">
        <v>0</v>
      </c>
      <c r="AJ24" s="160">
        <v>0</v>
      </c>
      <c r="AK24" s="160">
        <v>0</v>
      </c>
      <c r="AL24" s="160">
        <v>0</v>
      </c>
      <c r="AM24" s="160">
        <v>0</v>
      </c>
      <c r="AN24" s="160">
        <v>0</v>
      </c>
      <c r="AO24" s="160">
        <v>0</v>
      </c>
      <c r="AP24" s="160">
        <v>0</v>
      </c>
      <c r="AQ24" s="160">
        <v>0</v>
      </c>
      <c r="AR24" s="160">
        <v>0</v>
      </c>
      <c r="AS24" s="160">
        <v>0</v>
      </c>
      <c r="AT24" s="160">
        <v>0</v>
      </c>
      <c r="AU24" s="160">
        <v>0</v>
      </c>
      <c r="AV24" s="160">
        <v>0</v>
      </c>
      <c r="AW24" s="160">
        <v>0</v>
      </c>
      <c r="AX24" s="160">
        <v>0</v>
      </c>
      <c r="AY24" s="160">
        <v>0</v>
      </c>
      <c r="AZ24" s="160">
        <v>0</v>
      </c>
      <c r="BA24" s="160">
        <v>0</v>
      </c>
      <c r="BB24" s="160">
        <v>0</v>
      </c>
      <c r="BC24"/>
    </row>
    <row r="25" spans="1:55" x14ac:dyDescent="0.3">
      <c r="A25" s="160" t="s">
        <v>1258</v>
      </c>
      <c r="B25" s="160">
        <v>2052212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0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v>0</v>
      </c>
      <c r="R25" s="160">
        <v>0</v>
      </c>
      <c r="S25" s="160">
        <v>0</v>
      </c>
      <c r="T25" s="160">
        <v>0</v>
      </c>
      <c r="U25" s="160">
        <v>0</v>
      </c>
      <c r="V25" s="160">
        <v>0</v>
      </c>
      <c r="W25" s="160">
        <v>0</v>
      </c>
      <c r="X25" s="160">
        <v>0</v>
      </c>
      <c r="Y25" s="160">
        <v>0</v>
      </c>
      <c r="Z25" s="160">
        <v>0</v>
      </c>
      <c r="AA25" s="160">
        <v>0</v>
      </c>
      <c r="AB25" s="160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0">
        <v>0</v>
      </c>
      <c r="AI25" s="160">
        <v>0</v>
      </c>
      <c r="AJ25" s="160">
        <v>0</v>
      </c>
      <c r="AK25" s="160">
        <v>0</v>
      </c>
      <c r="AL25" s="160">
        <v>0</v>
      </c>
      <c r="AM25" s="160">
        <v>0</v>
      </c>
      <c r="AN25" s="160">
        <v>0</v>
      </c>
      <c r="AO25" s="160">
        <v>0</v>
      </c>
      <c r="AP25" s="160">
        <v>0</v>
      </c>
      <c r="AQ25" s="160">
        <v>0</v>
      </c>
      <c r="AR25" s="160">
        <v>0</v>
      </c>
      <c r="AS25" s="160">
        <v>0</v>
      </c>
      <c r="AT25" s="160">
        <v>0</v>
      </c>
      <c r="AU25" s="160">
        <v>0</v>
      </c>
      <c r="AV25" s="160">
        <v>0</v>
      </c>
      <c r="AW25" s="160">
        <v>0</v>
      </c>
      <c r="AX25" s="160">
        <v>0</v>
      </c>
      <c r="AY25" s="160">
        <v>0</v>
      </c>
      <c r="AZ25" s="160">
        <v>0</v>
      </c>
      <c r="BA25" s="160">
        <v>0</v>
      </c>
      <c r="BB25" s="160">
        <v>0</v>
      </c>
      <c r="BC25"/>
    </row>
    <row r="26" spans="1:55" x14ac:dyDescent="0.3">
      <c r="A26" s="160" t="s">
        <v>889</v>
      </c>
      <c r="B26" s="160">
        <v>0</v>
      </c>
      <c r="C26" s="160">
        <v>0</v>
      </c>
      <c r="D26" s="160">
        <v>0</v>
      </c>
      <c r="E26" s="160">
        <v>0</v>
      </c>
      <c r="F26" s="160">
        <v>0</v>
      </c>
      <c r="G26" s="160">
        <v>4042282.59</v>
      </c>
      <c r="H26" s="160">
        <v>0</v>
      </c>
      <c r="I26" s="160">
        <v>4305057</v>
      </c>
      <c r="J26" s="160">
        <v>0</v>
      </c>
      <c r="K26" s="160">
        <v>4026140.72</v>
      </c>
      <c r="L26" s="160">
        <v>0</v>
      </c>
      <c r="M26" s="160">
        <v>4004462</v>
      </c>
      <c r="N26" s="160">
        <v>4047066</v>
      </c>
      <c r="O26" s="160">
        <v>3941970.02</v>
      </c>
      <c r="P26" s="160">
        <v>4094771</v>
      </c>
      <c r="Q26" s="160">
        <v>4017727</v>
      </c>
      <c r="R26" s="160">
        <v>4059000</v>
      </c>
      <c r="S26" s="160">
        <v>3387288.63</v>
      </c>
      <c r="T26" s="160">
        <v>2985640</v>
      </c>
      <c r="U26" s="160">
        <v>2819919</v>
      </c>
      <c r="V26" s="160">
        <v>0</v>
      </c>
      <c r="W26" s="160">
        <v>2428530.0299999998</v>
      </c>
      <c r="X26" s="160">
        <v>1981703</v>
      </c>
      <c r="Y26" s="160">
        <v>0</v>
      </c>
      <c r="Z26" s="160">
        <v>0</v>
      </c>
      <c r="AA26" s="160">
        <v>0</v>
      </c>
      <c r="AB26" s="160">
        <v>0</v>
      </c>
      <c r="AC26" s="160">
        <v>0</v>
      </c>
      <c r="AD26" s="160">
        <v>0</v>
      </c>
      <c r="AE26" s="160">
        <v>0</v>
      </c>
      <c r="AF26" s="160">
        <v>0</v>
      </c>
      <c r="AG26" s="160">
        <v>0</v>
      </c>
      <c r="AH26" s="160">
        <v>0</v>
      </c>
      <c r="AI26" s="160">
        <v>0</v>
      </c>
      <c r="AJ26" s="160">
        <v>0</v>
      </c>
      <c r="AK26" s="160">
        <v>0</v>
      </c>
      <c r="AL26" s="160">
        <v>0</v>
      </c>
      <c r="AM26" s="160">
        <v>0</v>
      </c>
      <c r="AN26" s="160">
        <v>0</v>
      </c>
      <c r="AO26" s="160">
        <v>0</v>
      </c>
      <c r="AP26" s="160">
        <v>0</v>
      </c>
      <c r="AQ26" s="160">
        <v>0</v>
      </c>
      <c r="AR26" s="160">
        <v>0</v>
      </c>
      <c r="AS26" s="160">
        <v>0</v>
      </c>
      <c r="AT26" s="160">
        <v>0</v>
      </c>
      <c r="AU26" s="160">
        <v>0</v>
      </c>
      <c r="AV26" s="160">
        <v>0</v>
      </c>
      <c r="AW26" s="160">
        <v>368119</v>
      </c>
      <c r="AX26" s="160">
        <v>0</v>
      </c>
      <c r="AY26" s="160">
        <v>0</v>
      </c>
      <c r="AZ26" s="160">
        <v>0</v>
      </c>
      <c r="BA26" s="160">
        <v>0</v>
      </c>
      <c r="BB26" s="160">
        <v>0</v>
      </c>
      <c r="BC26"/>
    </row>
    <row r="27" spans="1:55" x14ac:dyDescent="0.3">
      <c r="A27" s="160" t="s">
        <v>892</v>
      </c>
      <c r="B27" s="160">
        <v>415027</v>
      </c>
      <c r="C27" s="160">
        <v>318792.08</v>
      </c>
      <c r="D27" s="160">
        <v>315441</v>
      </c>
      <c r="E27" s="160">
        <v>315441</v>
      </c>
      <c r="F27" s="160">
        <v>315441</v>
      </c>
      <c r="G27" s="160">
        <v>315440.51</v>
      </c>
      <c r="H27" s="160">
        <v>322243</v>
      </c>
      <c r="I27" s="160">
        <v>322243</v>
      </c>
      <c r="J27" s="160">
        <v>315441</v>
      </c>
      <c r="K27" s="160">
        <v>315440.51</v>
      </c>
      <c r="L27" s="160">
        <v>352072</v>
      </c>
      <c r="M27" s="160">
        <v>352072</v>
      </c>
      <c r="N27" s="160">
        <v>352072</v>
      </c>
      <c r="O27" s="160">
        <v>352072.09</v>
      </c>
      <c r="P27" s="160">
        <v>0</v>
      </c>
      <c r="Q27" s="160">
        <v>0</v>
      </c>
      <c r="R27" s="160">
        <v>0</v>
      </c>
      <c r="S27" s="160">
        <v>0</v>
      </c>
      <c r="T27" s="160">
        <v>0</v>
      </c>
      <c r="U27" s="160">
        <v>0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AA27" s="160">
        <v>0</v>
      </c>
      <c r="AB27" s="160">
        <v>0</v>
      </c>
      <c r="AC27" s="160">
        <v>0</v>
      </c>
      <c r="AD27" s="160">
        <v>0</v>
      </c>
      <c r="AE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K27" s="160">
        <v>0</v>
      </c>
      <c r="AL27" s="160">
        <v>0</v>
      </c>
      <c r="AM27" s="160">
        <v>0</v>
      </c>
      <c r="AN27" s="160">
        <v>0</v>
      </c>
      <c r="AO27" s="160">
        <v>0</v>
      </c>
      <c r="AP27" s="160">
        <v>0</v>
      </c>
      <c r="AQ27" s="160">
        <v>0</v>
      </c>
      <c r="AR27" s="160">
        <v>0</v>
      </c>
      <c r="AS27" s="160">
        <v>0</v>
      </c>
      <c r="AT27" s="160">
        <v>0</v>
      </c>
      <c r="AU27" s="160">
        <v>0</v>
      </c>
      <c r="AV27" s="160">
        <v>0</v>
      </c>
      <c r="AW27" s="160">
        <v>0</v>
      </c>
      <c r="AX27" s="160">
        <v>0</v>
      </c>
      <c r="AY27" s="160">
        <v>0</v>
      </c>
      <c r="AZ27" s="160">
        <v>0</v>
      </c>
      <c r="BA27" s="160">
        <v>0</v>
      </c>
      <c r="BB27" s="160">
        <v>0</v>
      </c>
      <c r="BC27"/>
    </row>
    <row r="28" spans="1:55" x14ac:dyDescent="0.3">
      <c r="A28" s="160" t="s">
        <v>893</v>
      </c>
      <c r="B28" s="160">
        <v>29683065</v>
      </c>
      <c r="C28" s="160">
        <v>31745782.329999998</v>
      </c>
      <c r="D28" s="160">
        <v>33069085</v>
      </c>
      <c r="E28" s="160">
        <v>33465110</v>
      </c>
      <c r="F28" s="160">
        <v>34637563</v>
      </c>
      <c r="G28" s="160">
        <v>32522667.760000002</v>
      </c>
      <c r="H28" s="160">
        <v>33309806</v>
      </c>
      <c r="I28" s="160">
        <v>33935094</v>
      </c>
      <c r="J28" s="160">
        <v>34943907</v>
      </c>
      <c r="K28" s="160">
        <v>35458974.840000004</v>
      </c>
      <c r="L28" s="160">
        <v>35995882</v>
      </c>
      <c r="M28" s="160">
        <v>37164584</v>
      </c>
      <c r="N28" s="160">
        <v>36575859</v>
      </c>
      <c r="O28" s="160">
        <v>37463081.560000002</v>
      </c>
      <c r="P28" s="160">
        <v>35424170</v>
      </c>
      <c r="Q28" s="160">
        <v>35139813</v>
      </c>
      <c r="R28" s="160">
        <v>35308958</v>
      </c>
      <c r="S28" s="160">
        <v>27009398.969999999</v>
      </c>
      <c r="T28" s="160">
        <v>26003109</v>
      </c>
      <c r="U28" s="160">
        <v>23219718</v>
      </c>
      <c r="V28" s="160">
        <v>21775593</v>
      </c>
      <c r="W28" s="160">
        <v>21420700.140000001</v>
      </c>
      <c r="X28" s="160">
        <v>20909286</v>
      </c>
      <c r="Y28" s="160">
        <v>20766291</v>
      </c>
      <c r="Z28" s="160">
        <v>20721142</v>
      </c>
      <c r="AA28" s="160">
        <v>20800730.809999999</v>
      </c>
      <c r="AB28" s="160">
        <v>20523845</v>
      </c>
      <c r="AC28" s="160">
        <v>20152849</v>
      </c>
      <c r="AD28" s="160">
        <v>19749013</v>
      </c>
      <c r="AE28" s="160">
        <v>18859666.77</v>
      </c>
      <c r="AF28" s="160">
        <v>17932017</v>
      </c>
      <c r="AG28" s="160">
        <v>17179493</v>
      </c>
      <c r="AH28" s="160">
        <v>16164184</v>
      </c>
      <c r="AI28" s="160">
        <v>15233619.720000001</v>
      </c>
      <c r="AJ28" s="160">
        <v>14835685</v>
      </c>
      <c r="AK28" s="160">
        <v>14724252</v>
      </c>
      <c r="AL28" s="160">
        <v>14850295</v>
      </c>
      <c r="AM28" s="160">
        <v>14762444.529999999</v>
      </c>
      <c r="AN28" s="160">
        <v>14409169</v>
      </c>
      <c r="AO28" s="160">
        <v>14509329</v>
      </c>
      <c r="AP28" s="160">
        <v>14428573</v>
      </c>
      <c r="AQ28" s="160">
        <v>14306025.279999999</v>
      </c>
      <c r="AR28" s="160">
        <v>14332447</v>
      </c>
      <c r="AS28" s="160">
        <v>14271276</v>
      </c>
      <c r="AT28" s="160">
        <v>14199184</v>
      </c>
      <c r="AU28" s="160">
        <v>14240474.220000001</v>
      </c>
      <c r="AV28" s="160">
        <v>13772234</v>
      </c>
      <c r="AW28" s="160">
        <v>13378138</v>
      </c>
      <c r="AX28" s="160">
        <v>13463159</v>
      </c>
      <c r="AY28" s="160">
        <v>13423564</v>
      </c>
      <c r="AZ28" s="160">
        <v>13008568</v>
      </c>
      <c r="BA28" s="160">
        <v>12987185</v>
      </c>
      <c r="BB28" s="160">
        <v>12626257</v>
      </c>
      <c r="BC28"/>
    </row>
    <row r="29" spans="1:55" x14ac:dyDescent="0.3">
      <c r="A29" s="160" t="s">
        <v>894</v>
      </c>
      <c r="B29" s="160">
        <v>1684699</v>
      </c>
      <c r="C29" s="160">
        <v>0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  <c r="S29" s="160">
        <v>0</v>
      </c>
      <c r="T29" s="160">
        <v>0</v>
      </c>
      <c r="U29" s="160">
        <v>0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AA29" s="160">
        <v>0</v>
      </c>
      <c r="AB29" s="160">
        <v>0</v>
      </c>
      <c r="AC29" s="160">
        <v>0</v>
      </c>
      <c r="AD29" s="160">
        <v>0</v>
      </c>
      <c r="AE29" s="160">
        <v>0</v>
      </c>
      <c r="AF29" s="160">
        <v>0</v>
      </c>
      <c r="AG29" s="160">
        <v>0</v>
      </c>
      <c r="AH29" s="160">
        <v>0</v>
      </c>
      <c r="AI29" s="160">
        <v>0</v>
      </c>
      <c r="AJ29" s="160">
        <v>0</v>
      </c>
      <c r="AK29" s="160">
        <v>0</v>
      </c>
      <c r="AL29" s="160">
        <v>0</v>
      </c>
      <c r="AM29" s="160">
        <v>0</v>
      </c>
      <c r="AN29" s="160">
        <v>0</v>
      </c>
      <c r="AO29" s="160">
        <v>0</v>
      </c>
      <c r="AP29" s="160">
        <v>0</v>
      </c>
      <c r="AQ29" s="160">
        <v>0</v>
      </c>
      <c r="AR29" s="160">
        <v>0</v>
      </c>
      <c r="AS29" s="160">
        <v>0</v>
      </c>
      <c r="AT29" s="160">
        <v>0</v>
      </c>
      <c r="AU29" s="160">
        <v>0</v>
      </c>
      <c r="AV29" s="160">
        <v>0</v>
      </c>
      <c r="AW29" s="160">
        <v>0</v>
      </c>
      <c r="AX29" s="160">
        <v>0</v>
      </c>
      <c r="AY29" s="160">
        <v>0</v>
      </c>
      <c r="AZ29" s="160">
        <v>0</v>
      </c>
      <c r="BA29" s="160">
        <v>0</v>
      </c>
      <c r="BB29" s="160">
        <v>0</v>
      </c>
      <c r="BC29"/>
    </row>
    <row r="30" spans="1:55" x14ac:dyDescent="0.3">
      <c r="A30" s="160" t="s">
        <v>895</v>
      </c>
      <c r="B30" s="160">
        <v>9959121</v>
      </c>
      <c r="C30" s="160">
        <v>10128377.41</v>
      </c>
      <c r="D30" s="160">
        <v>10634402</v>
      </c>
      <c r="E30" s="160">
        <v>10607278</v>
      </c>
      <c r="F30" s="160">
        <v>11013083</v>
      </c>
      <c r="G30" s="160">
        <v>10844035.789999999</v>
      </c>
      <c r="H30" s="160">
        <v>9962333</v>
      </c>
      <c r="I30" s="160">
        <v>10168404</v>
      </c>
      <c r="J30" s="160">
        <v>10420437</v>
      </c>
      <c r="K30" s="160">
        <v>10308954.9</v>
      </c>
      <c r="L30" s="160">
        <v>10784967</v>
      </c>
      <c r="M30" s="160">
        <v>11529937</v>
      </c>
      <c r="N30" s="160">
        <v>11271803</v>
      </c>
      <c r="O30" s="160">
        <v>11486027.76</v>
      </c>
      <c r="P30" s="160">
        <v>11252426</v>
      </c>
      <c r="Q30" s="160">
        <v>11200050</v>
      </c>
      <c r="R30" s="160">
        <v>11379466</v>
      </c>
      <c r="S30" s="160">
        <v>11628118.310000001</v>
      </c>
      <c r="T30" s="160">
        <v>3692887</v>
      </c>
      <c r="U30" s="160">
        <v>3369401</v>
      </c>
      <c r="V30" s="160">
        <v>3295836</v>
      </c>
      <c r="W30" s="160">
        <v>3297065.69</v>
      </c>
      <c r="X30" s="160">
        <v>2813081</v>
      </c>
      <c r="Y30" s="160">
        <v>2609869</v>
      </c>
      <c r="Z30" s="160">
        <v>2292725</v>
      </c>
      <c r="AA30" s="160">
        <v>2250446.5699999998</v>
      </c>
      <c r="AB30" s="160">
        <v>2086909</v>
      </c>
      <c r="AC30" s="160">
        <v>2048298</v>
      </c>
      <c r="AD30" s="160">
        <v>2053107</v>
      </c>
      <c r="AE30" s="160">
        <v>1975282.6</v>
      </c>
      <c r="AF30" s="160">
        <v>1963928</v>
      </c>
      <c r="AG30" s="160">
        <v>1945602</v>
      </c>
      <c r="AH30" s="160">
        <v>1943855</v>
      </c>
      <c r="AI30" s="160">
        <v>1944511.21</v>
      </c>
      <c r="AJ30" s="160">
        <v>1952729</v>
      </c>
      <c r="AK30" s="160">
        <v>1933290</v>
      </c>
      <c r="AL30" s="160">
        <v>1744104</v>
      </c>
      <c r="AM30" s="160">
        <v>1733874.97</v>
      </c>
      <c r="AN30" s="160">
        <v>1735242</v>
      </c>
      <c r="AO30" s="160">
        <v>1119307</v>
      </c>
      <c r="AP30" s="160">
        <v>1119902</v>
      </c>
      <c r="AQ30" s="160">
        <v>1127190.28</v>
      </c>
      <c r="AR30" s="160">
        <v>1136011</v>
      </c>
      <c r="AS30" s="160">
        <v>1147126</v>
      </c>
      <c r="AT30" s="160">
        <v>1154754</v>
      </c>
      <c r="AU30" s="160">
        <v>1163213.8700000001</v>
      </c>
      <c r="AV30" s="160">
        <v>1164931</v>
      </c>
      <c r="AW30" s="160">
        <v>1171154</v>
      </c>
      <c r="AX30" s="160">
        <v>1177249</v>
      </c>
      <c r="AY30" s="160">
        <v>1189002</v>
      </c>
      <c r="AZ30" s="160">
        <v>1197661</v>
      </c>
      <c r="BA30" s="160">
        <v>891574</v>
      </c>
      <c r="BB30" s="160">
        <v>903687</v>
      </c>
      <c r="BC30"/>
    </row>
    <row r="31" spans="1:55" x14ac:dyDescent="0.3">
      <c r="A31" s="160" t="s">
        <v>896</v>
      </c>
      <c r="B31" s="160">
        <v>9959121</v>
      </c>
      <c r="C31" s="160">
        <v>10128377.41</v>
      </c>
      <c r="D31" s="160">
        <v>10634402</v>
      </c>
      <c r="E31" s="160">
        <v>10607278</v>
      </c>
      <c r="F31" s="160">
        <v>11013083</v>
      </c>
      <c r="G31" s="160">
        <v>10844035.789999999</v>
      </c>
      <c r="H31" s="160">
        <v>9962333</v>
      </c>
      <c r="I31" s="160">
        <v>10168404</v>
      </c>
      <c r="J31" s="160">
        <v>10420437</v>
      </c>
      <c r="K31" s="160">
        <v>10308954.9</v>
      </c>
      <c r="L31" s="160">
        <v>10784967</v>
      </c>
      <c r="M31" s="160">
        <v>11529937</v>
      </c>
      <c r="N31" s="160">
        <v>11271803</v>
      </c>
      <c r="O31" s="160">
        <v>11486027.76</v>
      </c>
      <c r="P31" s="160">
        <v>11252426</v>
      </c>
      <c r="Q31" s="160">
        <v>11200050</v>
      </c>
      <c r="R31" s="160">
        <v>11379466</v>
      </c>
      <c r="S31" s="160">
        <v>11628118.310000001</v>
      </c>
      <c r="T31" s="160">
        <v>3692887</v>
      </c>
      <c r="U31" s="160">
        <v>3369401</v>
      </c>
      <c r="V31" s="160">
        <v>3295836</v>
      </c>
      <c r="W31" s="160">
        <v>3297065.69</v>
      </c>
      <c r="X31" s="160">
        <v>2813081</v>
      </c>
      <c r="Y31" s="160">
        <v>2609869</v>
      </c>
      <c r="Z31" s="160">
        <v>2292725</v>
      </c>
      <c r="AA31" s="160">
        <v>2250446.5699999998</v>
      </c>
      <c r="AB31" s="160">
        <v>2086909</v>
      </c>
      <c r="AC31" s="160">
        <v>2048298</v>
      </c>
      <c r="AD31" s="160">
        <v>2053107</v>
      </c>
      <c r="AE31" s="160">
        <v>1975282.6</v>
      </c>
      <c r="AF31" s="160">
        <v>1963928</v>
      </c>
      <c r="AG31" s="160">
        <v>1945602</v>
      </c>
      <c r="AH31" s="160">
        <v>1943855</v>
      </c>
      <c r="AI31" s="160">
        <v>1944511.21</v>
      </c>
      <c r="AJ31" s="160">
        <v>1952729</v>
      </c>
      <c r="AK31" s="160">
        <v>1933290</v>
      </c>
      <c r="AL31" s="160">
        <v>1744104</v>
      </c>
      <c r="AM31" s="160">
        <v>1733874.97</v>
      </c>
      <c r="AN31" s="160">
        <v>1735242</v>
      </c>
      <c r="AO31" s="160">
        <v>1119307</v>
      </c>
      <c r="AP31" s="160">
        <v>1119902</v>
      </c>
      <c r="AQ31" s="160">
        <v>1127190.28</v>
      </c>
      <c r="AR31" s="160">
        <v>1136011</v>
      </c>
      <c r="AS31" s="160">
        <v>1147126</v>
      </c>
      <c r="AT31" s="160">
        <v>1154754</v>
      </c>
      <c r="AU31" s="160">
        <v>1163213.8700000001</v>
      </c>
      <c r="AV31" s="160">
        <v>1164931</v>
      </c>
      <c r="AW31" s="160">
        <v>1171154</v>
      </c>
      <c r="AX31" s="160">
        <v>1177249</v>
      </c>
      <c r="AY31" s="160">
        <v>1189002</v>
      </c>
      <c r="AZ31" s="160">
        <v>1197661</v>
      </c>
      <c r="BA31" s="160">
        <v>891574</v>
      </c>
      <c r="BB31" s="160">
        <v>903687</v>
      </c>
      <c r="BC31"/>
    </row>
    <row r="32" spans="1:55" x14ac:dyDescent="0.3">
      <c r="A32" s="160" t="s">
        <v>897</v>
      </c>
      <c r="B32" s="160">
        <v>13936277</v>
      </c>
      <c r="C32" s="160">
        <v>13475487.1</v>
      </c>
      <c r="D32" s="160">
        <v>14203081</v>
      </c>
      <c r="E32" s="160">
        <v>13842740</v>
      </c>
      <c r="F32" s="160">
        <v>14392706</v>
      </c>
      <c r="G32" s="160">
        <v>13593959.99</v>
      </c>
      <c r="H32" s="160">
        <v>13769201</v>
      </c>
      <c r="I32" s="160">
        <v>13862106</v>
      </c>
      <c r="J32" s="160">
        <v>14403059</v>
      </c>
      <c r="K32" s="160">
        <v>14584518.35</v>
      </c>
      <c r="L32" s="160">
        <v>14716531</v>
      </c>
      <c r="M32" s="160">
        <v>15476556</v>
      </c>
      <c r="N32" s="160">
        <v>14599724</v>
      </c>
      <c r="O32" s="160">
        <v>15058210.41</v>
      </c>
      <c r="P32" s="160">
        <v>18586467</v>
      </c>
      <c r="Q32" s="160">
        <v>18655345</v>
      </c>
      <c r="R32" s="160">
        <v>18740333</v>
      </c>
      <c r="S32" s="160">
        <v>5782986.9400000004</v>
      </c>
      <c r="T32" s="160">
        <v>11630875</v>
      </c>
      <c r="U32" s="160">
        <v>634640</v>
      </c>
      <c r="V32" s="160">
        <v>0</v>
      </c>
      <c r="W32" s="160">
        <v>0</v>
      </c>
      <c r="X32" s="160">
        <v>0</v>
      </c>
      <c r="Y32" s="160">
        <v>0</v>
      </c>
      <c r="Z32" s="160">
        <v>0</v>
      </c>
      <c r="AA32" s="160">
        <v>0</v>
      </c>
      <c r="AB32" s="160">
        <v>0</v>
      </c>
      <c r="AC32" s="160">
        <v>0</v>
      </c>
      <c r="AD32" s="160">
        <v>0</v>
      </c>
      <c r="AE32" s="160">
        <v>0</v>
      </c>
      <c r="AF32" s="160">
        <v>0</v>
      </c>
      <c r="AG32" s="160">
        <v>0</v>
      </c>
      <c r="AH32" s="160">
        <v>0</v>
      </c>
      <c r="AI32" s="160">
        <v>0</v>
      </c>
      <c r="AJ32" s="160">
        <v>0</v>
      </c>
      <c r="AK32" s="160">
        <v>0</v>
      </c>
      <c r="AL32" s="160">
        <v>0</v>
      </c>
      <c r="AM32" s="160">
        <v>0</v>
      </c>
      <c r="AN32" s="160">
        <v>0</v>
      </c>
      <c r="AO32" s="160">
        <v>0</v>
      </c>
      <c r="AP32" s="160">
        <v>0</v>
      </c>
      <c r="AQ32" s="160">
        <v>0</v>
      </c>
      <c r="AR32" s="160">
        <v>0</v>
      </c>
      <c r="AS32" s="160">
        <v>0</v>
      </c>
      <c r="AT32" s="160">
        <v>0</v>
      </c>
      <c r="AU32" s="160">
        <v>0</v>
      </c>
      <c r="AV32" s="160">
        <v>0</v>
      </c>
      <c r="AW32" s="160">
        <v>0</v>
      </c>
      <c r="AX32" s="160">
        <v>0</v>
      </c>
      <c r="AY32" s="160">
        <v>0</v>
      </c>
      <c r="AZ32" s="160">
        <v>0</v>
      </c>
      <c r="BA32" s="160">
        <v>0</v>
      </c>
      <c r="BB32" s="160">
        <v>0</v>
      </c>
      <c r="BC32"/>
    </row>
    <row r="33" spans="1:55" x14ac:dyDescent="0.3">
      <c r="A33" s="160" t="s">
        <v>898</v>
      </c>
      <c r="B33" s="160">
        <v>1018381</v>
      </c>
      <c r="C33" s="160">
        <v>1101251.17</v>
      </c>
      <c r="D33" s="160">
        <v>1031287</v>
      </c>
      <c r="E33" s="160">
        <v>1040690</v>
      </c>
      <c r="F33" s="160">
        <v>1069324</v>
      </c>
      <c r="G33" s="160">
        <v>1064125.05</v>
      </c>
      <c r="H33" s="160">
        <v>869956</v>
      </c>
      <c r="I33" s="160">
        <v>878261</v>
      </c>
      <c r="J33" s="160">
        <v>825861</v>
      </c>
      <c r="K33" s="160">
        <v>881603.46</v>
      </c>
      <c r="L33" s="160">
        <v>815559</v>
      </c>
      <c r="M33" s="160">
        <v>780300</v>
      </c>
      <c r="N33" s="160">
        <v>754499</v>
      </c>
      <c r="O33" s="160">
        <v>797244.73</v>
      </c>
      <c r="P33" s="160">
        <v>761909</v>
      </c>
      <c r="Q33" s="160">
        <v>766867</v>
      </c>
      <c r="R33" s="160">
        <v>789343</v>
      </c>
      <c r="S33" s="160">
        <v>740771.43</v>
      </c>
      <c r="T33" s="160">
        <v>546099</v>
      </c>
      <c r="U33" s="160">
        <v>572928</v>
      </c>
      <c r="V33" s="160">
        <v>631758</v>
      </c>
      <c r="W33" s="160">
        <v>685601.36</v>
      </c>
      <c r="X33" s="160">
        <v>669753</v>
      </c>
      <c r="Y33" s="160">
        <v>617427</v>
      </c>
      <c r="Z33" s="160">
        <v>587438</v>
      </c>
      <c r="AA33" s="160">
        <v>611928.27</v>
      </c>
      <c r="AB33" s="160">
        <v>581477</v>
      </c>
      <c r="AC33" s="160">
        <v>579136</v>
      </c>
      <c r="AD33" s="160">
        <v>542497</v>
      </c>
      <c r="AE33" s="160">
        <v>532413.4</v>
      </c>
      <c r="AF33" s="160">
        <v>527856</v>
      </c>
      <c r="AG33" s="160">
        <v>505212</v>
      </c>
      <c r="AH33" s="160">
        <v>464851</v>
      </c>
      <c r="AI33" s="160">
        <v>472496.91</v>
      </c>
      <c r="AJ33" s="160">
        <v>761984</v>
      </c>
      <c r="AK33" s="160">
        <v>749421</v>
      </c>
      <c r="AL33" s="160">
        <v>617973</v>
      </c>
      <c r="AM33" s="160">
        <v>630601.51</v>
      </c>
      <c r="AN33" s="160">
        <v>873686</v>
      </c>
      <c r="AO33" s="160">
        <v>872096</v>
      </c>
      <c r="AP33" s="160">
        <v>892280</v>
      </c>
      <c r="AQ33" s="160">
        <v>882728.89</v>
      </c>
      <c r="AR33" s="160">
        <v>818939</v>
      </c>
      <c r="AS33" s="160">
        <v>859904</v>
      </c>
      <c r="AT33" s="160">
        <v>857971</v>
      </c>
      <c r="AU33" s="160">
        <v>824584.08</v>
      </c>
      <c r="AV33" s="160">
        <v>798645</v>
      </c>
      <c r="AW33" s="160">
        <v>789966</v>
      </c>
      <c r="AX33" s="160">
        <v>0</v>
      </c>
      <c r="AY33" s="160">
        <v>0</v>
      </c>
      <c r="AZ33" s="160">
        <v>0</v>
      </c>
      <c r="BA33" s="160">
        <v>0</v>
      </c>
      <c r="BB33" s="160">
        <v>0</v>
      </c>
      <c r="BC33"/>
    </row>
    <row r="34" spans="1:55" x14ac:dyDescent="0.3">
      <c r="A34" s="160" t="s">
        <v>899</v>
      </c>
      <c r="B34" s="160">
        <v>350713</v>
      </c>
      <c r="C34" s="160">
        <v>343267.77</v>
      </c>
      <c r="D34" s="160">
        <v>402088</v>
      </c>
      <c r="E34" s="160">
        <v>403436</v>
      </c>
      <c r="F34" s="160">
        <v>393532</v>
      </c>
      <c r="G34" s="160">
        <v>382107.16</v>
      </c>
      <c r="H34" s="160">
        <v>375214</v>
      </c>
      <c r="I34" s="160">
        <v>377923</v>
      </c>
      <c r="J34" s="160">
        <v>364653</v>
      </c>
      <c r="K34" s="160">
        <v>352865.13</v>
      </c>
      <c r="L34" s="160">
        <v>364366</v>
      </c>
      <c r="M34" s="160">
        <v>364750</v>
      </c>
      <c r="N34" s="160">
        <v>349314</v>
      </c>
      <c r="O34" s="160">
        <v>346902.92</v>
      </c>
      <c r="P34" s="160">
        <v>751386</v>
      </c>
      <c r="Q34" s="160">
        <v>767334</v>
      </c>
      <c r="R34" s="160">
        <v>760817</v>
      </c>
      <c r="S34" s="160">
        <v>699753.89</v>
      </c>
      <c r="T34" s="160">
        <v>982729</v>
      </c>
      <c r="U34" s="160">
        <v>598479</v>
      </c>
      <c r="V34" s="160">
        <v>542522</v>
      </c>
      <c r="W34" s="160">
        <v>608817.13</v>
      </c>
      <c r="X34" s="160">
        <v>660680</v>
      </c>
      <c r="Y34" s="160">
        <v>691184</v>
      </c>
      <c r="Z34" s="160">
        <v>699555</v>
      </c>
      <c r="AA34" s="160">
        <v>686949.19</v>
      </c>
      <c r="AB34" s="160">
        <v>718593</v>
      </c>
      <c r="AC34" s="160">
        <v>733479</v>
      </c>
      <c r="AD34" s="160">
        <v>751274</v>
      </c>
      <c r="AE34" s="160">
        <v>771138.71</v>
      </c>
      <c r="AF34" s="160">
        <v>800229</v>
      </c>
      <c r="AG34" s="160">
        <v>822786</v>
      </c>
      <c r="AH34" s="160">
        <v>843677</v>
      </c>
      <c r="AI34" s="160">
        <v>860246.86</v>
      </c>
      <c r="AJ34" s="160">
        <v>850143</v>
      </c>
      <c r="AK34" s="160">
        <v>886024</v>
      </c>
      <c r="AL34" s="160">
        <v>628107</v>
      </c>
      <c r="AM34" s="160">
        <v>615154.11</v>
      </c>
      <c r="AN34" s="160">
        <v>635480</v>
      </c>
      <c r="AO34" s="160">
        <v>640320</v>
      </c>
      <c r="AP34" s="160">
        <v>667953</v>
      </c>
      <c r="AQ34" s="160">
        <v>648236.56999999995</v>
      </c>
      <c r="AR34" s="160">
        <v>563359</v>
      </c>
      <c r="AS34" s="160">
        <v>459889</v>
      </c>
      <c r="AT34" s="160">
        <v>361490</v>
      </c>
      <c r="AU34" s="160">
        <v>373903.83</v>
      </c>
      <c r="AV34" s="160">
        <v>476833</v>
      </c>
      <c r="AW34" s="160">
        <v>445625</v>
      </c>
      <c r="AX34" s="160">
        <v>1402598</v>
      </c>
      <c r="AY34" s="160">
        <v>1457111</v>
      </c>
      <c r="AZ34" s="160">
        <v>1514363</v>
      </c>
      <c r="BA34" s="160">
        <v>1529042</v>
      </c>
      <c r="BB34" s="160">
        <v>1735896</v>
      </c>
      <c r="BC34"/>
    </row>
    <row r="35" spans="1:55" x14ac:dyDescent="0.3">
      <c r="A35" s="160" t="s">
        <v>1256</v>
      </c>
      <c r="B35" s="160">
        <v>0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v>0</v>
      </c>
      <c r="R35" s="160">
        <v>0</v>
      </c>
      <c r="S35" s="160">
        <v>0</v>
      </c>
      <c r="T35" s="160">
        <v>364300</v>
      </c>
      <c r="U35" s="160">
        <v>0</v>
      </c>
      <c r="V35" s="160">
        <v>0</v>
      </c>
      <c r="W35" s="160">
        <v>0</v>
      </c>
      <c r="X35" s="160">
        <v>0</v>
      </c>
      <c r="Y35" s="160">
        <v>0</v>
      </c>
      <c r="Z35" s="160">
        <v>0</v>
      </c>
      <c r="AA35" s="160">
        <v>0</v>
      </c>
      <c r="AB35" s="160">
        <v>0</v>
      </c>
      <c r="AC35" s="160">
        <v>0</v>
      </c>
      <c r="AD35" s="160">
        <v>0</v>
      </c>
      <c r="AE35" s="160">
        <v>0</v>
      </c>
      <c r="AF35" s="160">
        <v>0</v>
      </c>
      <c r="AG35" s="160">
        <v>0</v>
      </c>
      <c r="AH35" s="160">
        <v>0</v>
      </c>
      <c r="AI35" s="160">
        <v>0</v>
      </c>
      <c r="AJ35" s="160">
        <v>0</v>
      </c>
      <c r="AK35" s="160">
        <v>0</v>
      </c>
      <c r="AL35" s="160">
        <v>0</v>
      </c>
      <c r="AM35" s="160">
        <v>0</v>
      </c>
      <c r="AN35" s="160">
        <v>0</v>
      </c>
      <c r="AO35" s="160">
        <v>0</v>
      </c>
      <c r="AP35" s="160">
        <v>0</v>
      </c>
      <c r="AQ35" s="160">
        <v>0</v>
      </c>
      <c r="AR35" s="160">
        <v>0</v>
      </c>
      <c r="AS35" s="160">
        <v>0</v>
      </c>
      <c r="AT35" s="160">
        <v>0</v>
      </c>
      <c r="AU35" s="160">
        <v>0</v>
      </c>
      <c r="AV35" s="160">
        <v>0</v>
      </c>
      <c r="AW35" s="160">
        <v>0</v>
      </c>
      <c r="AX35" s="160">
        <v>0</v>
      </c>
      <c r="AY35" s="160">
        <v>0</v>
      </c>
      <c r="AZ35" s="160">
        <v>0</v>
      </c>
      <c r="BA35" s="160">
        <v>0</v>
      </c>
      <c r="BB35" s="160">
        <v>0</v>
      </c>
      <c r="BC35"/>
    </row>
    <row r="36" spans="1:55" x14ac:dyDescent="0.3">
      <c r="A36" s="160" t="s">
        <v>900</v>
      </c>
      <c r="B36" s="160">
        <v>350713</v>
      </c>
      <c r="C36" s="160">
        <v>343267.77</v>
      </c>
      <c r="D36" s="160">
        <v>402088</v>
      </c>
      <c r="E36" s="160">
        <v>403436</v>
      </c>
      <c r="F36" s="160">
        <v>393532</v>
      </c>
      <c r="G36" s="160">
        <v>382107.16</v>
      </c>
      <c r="H36" s="160">
        <v>375214</v>
      </c>
      <c r="I36" s="160">
        <v>377923</v>
      </c>
      <c r="J36" s="160">
        <v>364653</v>
      </c>
      <c r="K36" s="160">
        <v>352865.13</v>
      </c>
      <c r="L36" s="160">
        <v>364366</v>
      </c>
      <c r="M36" s="160">
        <v>364750</v>
      </c>
      <c r="N36" s="160">
        <v>349314</v>
      </c>
      <c r="O36" s="160">
        <v>346902.92</v>
      </c>
      <c r="P36" s="160">
        <v>751386</v>
      </c>
      <c r="Q36" s="160">
        <v>767334</v>
      </c>
      <c r="R36" s="160">
        <v>760817</v>
      </c>
      <c r="S36" s="160">
        <v>699753.89</v>
      </c>
      <c r="T36" s="160">
        <v>618429</v>
      </c>
      <c r="U36" s="160">
        <v>598479</v>
      </c>
      <c r="V36" s="160">
        <v>542522</v>
      </c>
      <c r="W36" s="160">
        <v>608817.13</v>
      </c>
      <c r="X36" s="160">
        <v>660680</v>
      </c>
      <c r="Y36" s="160">
        <v>691184</v>
      </c>
      <c r="Z36" s="160">
        <v>699555</v>
      </c>
      <c r="AA36" s="160">
        <v>686949.19</v>
      </c>
      <c r="AB36" s="160">
        <v>718593</v>
      </c>
      <c r="AC36" s="160">
        <v>733479</v>
      </c>
      <c r="AD36" s="160">
        <v>751274</v>
      </c>
      <c r="AE36" s="160">
        <v>771138.71</v>
      </c>
      <c r="AF36" s="160">
        <v>800229</v>
      </c>
      <c r="AG36" s="160">
        <v>822786</v>
      </c>
      <c r="AH36" s="160">
        <v>843677</v>
      </c>
      <c r="AI36" s="160">
        <v>860246.86</v>
      </c>
      <c r="AJ36" s="160">
        <v>850143</v>
      </c>
      <c r="AK36" s="160">
        <v>886024</v>
      </c>
      <c r="AL36" s="160">
        <v>628107</v>
      </c>
      <c r="AM36" s="160">
        <v>615154.11</v>
      </c>
      <c r="AN36" s="160">
        <v>635480</v>
      </c>
      <c r="AO36" s="160">
        <v>640320</v>
      </c>
      <c r="AP36" s="160">
        <v>667953</v>
      </c>
      <c r="AQ36" s="160">
        <v>648236.56999999995</v>
      </c>
      <c r="AR36" s="160">
        <v>563359</v>
      </c>
      <c r="AS36" s="160">
        <v>459889</v>
      </c>
      <c r="AT36" s="160">
        <v>361490</v>
      </c>
      <c r="AU36" s="160">
        <v>373903.83</v>
      </c>
      <c r="AV36" s="160">
        <v>476833</v>
      </c>
      <c r="AW36" s="160">
        <v>445625</v>
      </c>
      <c r="AX36" s="160">
        <v>1402598</v>
      </c>
      <c r="AY36" s="160">
        <v>1457111</v>
      </c>
      <c r="AZ36" s="160">
        <v>1514363</v>
      </c>
      <c r="BA36" s="160">
        <v>1529042</v>
      </c>
      <c r="BB36" s="160">
        <v>1735896</v>
      </c>
      <c r="BC36"/>
    </row>
    <row r="37" spans="1:55" x14ac:dyDescent="0.3">
      <c r="A37" s="160" t="s">
        <v>901</v>
      </c>
      <c r="B37" s="160">
        <v>61286652</v>
      </c>
      <c r="C37" s="160">
        <v>61103383.210000001</v>
      </c>
      <c r="D37" s="160">
        <v>63819146</v>
      </c>
      <c r="E37" s="160">
        <v>63960446</v>
      </c>
      <c r="F37" s="160">
        <v>66239823</v>
      </c>
      <c r="G37" s="160">
        <v>62781734.520000003</v>
      </c>
      <c r="H37" s="160">
        <v>62971865</v>
      </c>
      <c r="I37" s="160">
        <v>63866618</v>
      </c>
      <c r="J37" s="160">
        <v>65517605</v>
      </c>
      <c r="K37" s="160">
        <v>65940824.259999998</v>
      </c>
      <c r="L37" s="160">
        <v>67145774</v>
      </c>
      <c r="M37" s="160">
        <v>69685247</v>
      </c>
      <c r="N37" s="160">
        <v>67962311</v>
      </c>
      <c r="O37" s="160">
        <v>69458055.870000005</v>
      </c>
      <c r="P37" s="160">
        <v>70871529</v>
      </c>
      <c r="Q37" s="160">
        <v>70547536</v>
      </c>
      <c r="R37" s="160">
        <v>71038317</v>
      </c>
      <c r="S37" s="160">
        <v>49248718.170000002</v>
      </c>
      <c r="T37" s="160">
        <v>45996739</v>
      </c>
      <c r="U37" s="160">
        <v>31548714</v>
      </c>
      <c r="V37" s="160">
        <v>29303868</v>
      </c>
      <c r="W37" s="160">
        <v>28595714.350000001</v>
      </c>
      <c r="X37" s="160">
        <v>27189503</v>
      </c>
      <c r="Y37" s="160">
        <v>26779458</v>
      </c>
      <c r="Z37" s="160">
        <v>26459918</v>
      </c>
      <c r="AA37" s="160">
        <v>26463501.100000001</v>
      </c>
      <c r="AB37" s="160">
        <v>26072497</v>
      </c>
      <c r="AC37" s="160">
        <v>25646316</v>
      </c>
      <c r="AD37" s="160">
        <v>25172076</v>
      </c>
      <c r="AE37" s="160">
        <v>24090799.73</v>
      </c>
      <c r="AF37" s="160">
        <v>23194365</v>
      </c>
      <c r="AG37" s="160">
        <v>22344583</v>
      </c>
      <c r="AH37" s="160">
        <v>21308928</v>
      </c>
      <c r="AI37" s="160">
        <v>20326988.530000001</v>
      </c>
      <c r="AJ37" s="160">
        <v>20248939</v>
      </c>
      <c r="AK37" s="160">
        <v>20048375</v>
      </c>
      <c r="AL37" s="160">
        <v>19849355</v>
      </c>
      <c r="AM37" s="160">
        <v>19649394.510000002</v>
      </c>
      <c r="AN37" s="160">
        <v>19569506</v>
      </c>
      <c r="AO37" s="160">
        <v>18936223</v>
      </c>
      <c r="AP37" s="160">
        <v>18925418</v>
      </c>
      <c r="AQ37" s="160">
        <v>18664698.989999998</v>
      </c>
      <c r="AR37" s="160">
        <v>18534861</v>
      </c>
      <c r="AS37" s="160">
        <v>18353310</v>
      </c>
      <c r="AT37" s="160">
        <v>18182719</v>
      </c>
      <c r="AU37" s="160">
        <v>18145245.899999999</v>
      </c>
      <c r="AV37" s="160">
        <v>17766666</v>
      </c>
      <c r="AW37" s="160">
        <v>17222584</v>
      </c>
      <c r="AX37" s="160">
        <v>17404156</v>
      </c>
      <c r="AY37" s="160">
        <v>17519342</v>
      </c>
      <c r="AZ37" s="160">
        <v>17139313</v>
      </c>
      <c r="BA37" s="160">
        <v>16772875</v>
      </c>
      <c r="BB37" s="160">
        <v>16623166</v>
      </c>
      <c r="BC37"/>
    </row>
    <row r="38" spans="1:55" x14ac:dyDescent="0.3">
      <c r="A38" s="160" t="s">
        <v>902</v>
      </c>
      <c r="B38" s="160">
        <v>79295412</v>
      </c>
      <c r="C38" s="160">
        <v>77670369.530000001</v>
      </c>
      <c r="D38" s="160">
        <v>80828780</v>
      </c>
      <c r="E38" s="160">
        <v>81490545</v>
      </c>
      <c r="F38" s="160">
        <v>82808715</v>
      </c>
      <c r="G38" s="160">
        <v>78206112.989999995</v>
      </c>
      <c r="H38" s="160">
        <v>77606919</v>
      </c>
      <c r="I38" s="160">
        <v>78097080</v>
      </c>
      <c r="J38" s="160">
        <v>81280110</v>
      </c>
      <c r="K38" s="160">
        <v>79562680.700000003</v>
      </c>
      <c r="L38" s="160">
        <v>81212353</v>
      </c>
      <c r="M38" s="160">
        <v>83971063</v>
      </c>
      <c r="N38" s="160">
        <v>81386811</v>
      </c>
      <c r="O38" s="160">
        <v>81466054.079999998</v>
      </c>
      <c r="P38" s="160">
        <v>83720677</v>
      </c>
      <c r="Q38" s="160">
        <v>83337575</v>
      </c>
      <c r="R38" s="160">
        <v>84324047</v>
      </c>
      <c r="S38" s="160">
        <v>61743716.210000001</v>
      </c>
      <c r="T38" s="160">
        <v>57121038</v>
      </c>
      <c r="U38" s="160">
        <v>41775327</v>
      </c>
      <c r="V38" s="160">
        <v>38524999</v>
      </c>
      <c r="W38" s="160">
        <v>37507625.140000001</v>
      </c>
      <c r="X38" s="160">
        <v>35015360</v>
      </c>
      <c r="Y38" s="160">
        <v>37244539</v>
      </c>
      <c r="Z38" s="160">
        <v>37053533</v>
      </c>
      <c r="AA38" s="160">
        <v>35516911.25</v>
      </c>
      <c r="AB38" s="160">
        <v>34582818</v>
      </c>
      <c r="AC38" s="160">
        <v>35511092</v>
      </c>
      <c r="AD38" s="160">
        <v>35819828</v>
      </c>
      <c r="AE38" s="160">
        <v>33453873.190000001</v>
      </c>
      <c r="AF38" s="160">
        <v>32008867</v>
      </c>
      <c r="AG38" s="160">
        <v>32907441</v>
      </c>
      <c r="AH38" s="160">
        <v>29713800</v>
      </c>
      <c r="AI38" s="160">
        <v>28002455.41</v>
      </c>
      <c r="AJ38" s="160">
        <v>27577384</v>
      </c>
      <c r="AK38" s="160">
        <v>27739203</v>
      </c>
      <c r="AL38" s="160">
        <v>28655906</v>
      </c>
      <c r="AM38" s="160">
        <v>26536464.449999999</v>
      </c>
      <c r="AN38" s="160">
        <v>25933854</v>
      </c>
      <c r="AO38" s="160">
        <v>26553769</v>
      </c>
      <c r="AP38" s="160">
        <v>26791071</v>
      </c>
      <c r="AQ38" s="160">
        <v>25160983.600000001</v>
      </c>
      <c r="AR38" s="160">
        <v>24184545</v>
      </c>
      <c r="AS38" s="160">
        <v>25213364</v>
      </c>
      <c r="AT38" s="160">
        <v>25778695</v>
      </c>
      <c r="AU38" s="160">
        <v>24349620.059999999</v>
      </c>
      <c r="AV38" s="160">
        <v>23749311</v>
      </c>
      <c r="AW38" s="160">
        <v>24780854</v>
      </c>
      <c r="AX38" s="160">
        <v>23160252</v>
      </c>
      <c r="AY38" s="160">
        <v>23503196</v>
      </c>
      <c r="AZ38" s="160">
        <v>23017890</v>
      </c>
      <c r="BA38" s="160">
        <v>21519157</v>
      </c>
      <c r="BB38" s="160">
        <v>22078125</v>
      </c>
      <c r="BC38"/>
    </row>
    <row r="39" spans="1:55" x14ac:dyDescent="0.3">
      <c r="A39" s="160" t="s">
        <v>903</v>
      </c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/>
    </row>
    <row r="40" spans="1:55" x14ac:dyDescent="0.3">
      <c r="A40" s="160" t="s">
        <v>904</v>
      </c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/>
    </row>
    <row r="41" spans="1:55" x14ac:dyDescent="0.3">
      <c r="A41" s="165" t="s">
        <v>905</v>
      </c>
      <c r="B41" s="165">
        <v>3466070</v>
      </c>
      <c r="C41" s="160">
        <v>3356312.36</v>
      </c>
      <c r="D41" s="160">
        <v>2793840</v>
      </c>
      <c r="E41" s="160">
        <v>5396762</v>
      </c>
      <c r="F41" s="160">
        <v>4247719</v>
      </c>
      <c r="G41" s="160">
        <v>2687515.97</v>
      </c>
      <c r="H41" s="160">
        <v>3440765</v>
      </c>
      <c r="I41" s="160">
        <v>3805256</v>
      </c>
      <c r="J41" s="160">
        <v>4662931</v>
      </c>
      <c r="K41" s="160">
        <v>4128231.68</v>
      </c>
      <c r="L41" s="160">
        <v>6292688</v>
      </c>
      <c r="M41" s="160">
        <v>6589849</v>
      </c>
      <c r="N41" s="160">
        <v>5218000</v>
      </c>
      <c r="O41" s="160">
        <v>4880446.8499999996</v>
      </c>
      <c r="P41" s="160">
        <v>5633858</v>
      </c>
      <c r="Q41" s="160">
        <v>3956290</v>
      </c>
      <c r="R41" s="160">
        <v>28153042</v>
      </c>
      <c r="S41" s="160">
        <v>16460018.619999999</v>
      </c>
      <c r="T41" s="160">
        <v>16172935</v>
      </c>
      <c r="U41" s="160">
        <v>1140000</v>
      </c>
      <c r="V41" s="160">
        <v>855442</v>
      </c>
      <c r="W41" s="160">
        <v>880606.5</v>
      </c>
      <c r="X41" s="160">
        <v>940814</v>
      </c>
      <c r="Y41" s="160">
        <v>581356</v>
      </c>
      <c r="Z41" s="160">
        <v>373272</v>
      </c>
      <c r="AA41" s="160">
        <v>291443.11</v>
      </c>
      <c r="AB41" s="160">
        <v>106531</v>
      </c>
      <c r="AC41" s="160">
        <v>75000</v>
      </c>
      <c r="AD41" s="160">
        <v>55000</v>
      </c>
      <c r="AE41" s="160">
        <v>45000</v>
      </c>
      <c r="AF41" s="160">
        <v>25000</v>
      </c>
      <c r="AG41" s="160">
        <v>70000</v>
      </c>
      <c r="AH41" s="160">
        <v>103778</v>
      </c>
      <c r="AI41" s="160">
        <v>304233.09999999998</v>
      </c>
      <c r="AJ41" s="160">
        <v>804290</v>
      </c>
      <c r="AK41" s="160">
        <v>264589</v>
      </c>
      <c r="AL41" s="160">
        <v>231297</v>
      </c>
      <c r="AM41" s="160">
        <v>169549.42</v>
      </c>
      <c r="AN41" s="160">
        <v>9392</v>
      </c>
      <c r="AO41" s="160">
        <v>9266</v>
      </c>
      <c r="AP41" s="160">
        <v>15522</v>
      </c>
      <c r="AQ41" s="160">
        <v>15451</v>
      </c>
      <c r="AR41" s="160">
        <v>315585</v>
      </c>
      <c r="AS41" s="160">
        <v>16619</v>
      </c>
      <c r="AT41" s="160">
        <v>16589</v>
      </c>
      <c r="AU41" s="160">
        <v>28489.71</v>
      </c>
      <c r="AV41" s="160">
        <v>28643</v>
      </c>
      <c r="AW41" s="160">
        <v>29044</v>
      </c>
      <c r="AX41" s="160">
        <v>1930314</v>
      </c>
      <c r="AY41" s="160">
        <v>3429820</v>
      </c>
      <c r="AZ41" s="160">
        <v>3529049</v>
      </c>
      <c r="BA41" s="160">
        <v>1300000</v>
      </c>
      <c r="BB41" s="160">
        <v>203163</v>
      </c>
      <c r="BC41"/>
    </row>
    <row r="42" spans="1:55" s="143" customFormat="1" x14ac:dyDescent="0.3">
      <c r="A42" s="160" t="s">
        <v>906</v>
      </c>
      <c r="B42" s="160">
        <v>4318693</v>
      </c>
      <c r="C42" s="160">
        <v>4294169.57</v>
      </c>
      <c r="D42" s="160">
        <v>3860516</v>
      </c>
      <c r="E42" s="160">
        <v>3637308</v>
      </c>
      <c r="F42" s="160">
        <v>3890119</v>
      </c>
      <c r="G42" s="160">
        <v>5683983.3700000001</v>
      </c>
      <c r="H42" s="160">
        <v>5339799</v>
      </c>
      <c r="I42" s="160">
        <v>5207812</v>
      </c>
      <c r="J42" s="160">
        <v>5508993</v>
      </c>
      <c r="K42" s="160">
        <v>5625902.2599999998</v>
      </c>
      <c r="L42" s="160">
        <v>4590243</v>
      </c>
      <c r="M42" s="160">
        <v>4442751</v>
      </c>
      <c r="N42" s="160">
        <v>4771241</v>
      </c>
      <c r="O42" s="160">
        <v>4510227.54</v>
      </c>
      <c r="P42" s="160">
        <v>4001785</v>
      </c>
      <c r="Q42" s="160">
        <v>3942790</v>
      </c>
      <c r="R42" s="160">
        <v>4107156</v>
      </c>
      <c r="S42" s="160">
        <v>3719536.71</v>
      </c>
      <c r="T42" s="160">
        <v>3022525</v>
      </c>
      <c r="U42" s="160">
        <v>2593913</v>
      </c>
      <c r="V42" s="160">
        <v>2257753</v>
      </c>
      <c r="W42" s="160">
        <v>2780537.2</v>
      </c>
      <c r="X42" s="160">
        <v>1268336</v>
      </c>
      <c r="Y42" s="160">
        <v>2541388</v>
      </c>
      <c r="Z42" s="160">
        <v>2316240</v>
      </c>
      <c r="AA42" s="160">
        <v>2673875.2599999998</v>
      </c>
      <c r="AB42" s="160">
        <v>2498526</v>
      </c>
      <c r="AC42" s="160">
        <v>2252141</v>
      </c>
      <c r="AD42" s="160">
        <v>2307055</v>
      </c>
      <c r="AE42" s="160">
        <v>2536604.4300000002</v>
      </c>
      <c r="AF42" s="160">
        <v>2212349</v>
      </c>
      <c r="AG42" s="160">
        <v>2244482</v>
      </c>
      <c r="AH42" s="160">
        <v>2081307</v>
      </c>
      <c r="AI42" s="160">
        <v>2189951.7599999998</v>
      </c>
      <c r="AJ42" s="160">
        <v>2040948</v>
      </c>
      <c r="AK42" s="160">
        <v>2162739</v>
      </c>
      <c r="AL42" s="160">
        <v>2112374</v>
      </c>
      <c r="AM42" s="160">
        <v>1866713.72</v>
      </c>
      <c r="AN42" s="160">
        <v>2034291</v>
      </c>
      <c r="AO42" s="160">
        <v>1829815</v>
      </c>
      <c r="AP42" s="160">
        <v>1764015</v>
      </c>
      <c r="AQ42" s="160">
        <v>1494799.14</v>
      </c>
      <c r="AR42" s="160">
        <v>1367419</v>
      </c>
      <c r="AS42" s="160">
        <v>1439076</v>
      </c>
      <c r="AT42" s="160">
        <v>1553804</v>
      </c>
      <c r="AU42" s="160">
        <v>1219374.46</v>
      </c>
      <c r="AV42" s="160">
        <v>1562460</v>
      </c>
      <c r="AW42" s="160">
        <v>1462197</v>
      </c>
      <c r="AX42" s="160">
        <v>1140284</v>
      </c>
      <c r="AY42" s="160">
        <v>1256664</v>
      </c>
      <c r="AZ42" s="160">
        <v>1563255</v>
      </c>
      <c r="BA42" s="160">
        <v>1350322</v>
      </c>
      <c r="BB42" s="160">
        <v>1649299</v>
      </c>
      <c r="BC42"/>
    </row>
    <row r="43" spans="1:55" x14ac:dyDescent="0.3">
      <c r="A43" s="160" t="s">
        <v>872</v>
      </c>
      <c r="B43" s="160">
        <v>0</v>
      </c>
      <c r="C43" s="160">
        <v>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v>0</v>
      </c>
      <c r="R43" s="160">
        <v>0</v>
      </c>
      <c r="S43" s="160">
        <v>0</v>
      </c>
      <c r="T43" s="160">
        <v>0</v>
      </c>
      <c r="U43" s="160">
        <v>0</v>
      </c>
      <c r="V43" s="160">
        <v>0</v>
      </c>
      <c r="W43" s="160">
        <v>0</v>
      </c>
      <c r="X43" s="160">
        <v>0</v>
      </c>
      <c r="Y43" s="160">
        <v>0</v>
      </c>
      <c r="Z43" s="160">
        <v>0</v>
      </c>
      <c r="AA43" s="160">
        <v>0</v>
      </c>
      <c r="AB43" s="160">
        <v>0</v>
      </c>
      <c r="AC43" s="160">
        <v>0</v>
      </c>
      <c r="AD43" s="160">
        <v>0</v>
      </c>
      <c r="AE43" s="160">
        <v>0</v>
      </c>
      <c r="AF43" s="160">
        <v>0</v>
      </c>
      <c r="AG43" s="160">
        <v>0</v>
      </c>
      <c r="AH43" s="160">
        <v>0</v>
      </c>
      <c r="AI43" s="160">
        <v>0</v>
      </c>
      <c r="AJ43" s="160">
        <v>0</v>
      </c>
      <c r="AK43" s="160">
        <v>0</v>
      </c>
      <c r="AL43" s="160">
        <v>2112374</v>
      </c>
      <c r="AM43" s="160">
        <v>1866713.72</v>
      </c>
      <c r="AN43" s="160">
        <v>1892434</v>
      </c>
      <c r="AO43" s="160">
        <v>1678831</v>
      </c>
      <c r="AP43" s="160">
        <v>1602116</v>
      </c>
      <c r="AQ43" s="160">
        <v>1355113.82</v>
      </c>
      <c r="AR43" s="160">
        <v>1213294</v>
      </c>
      <c r="AS43" s="160">
        <v>1321339</v>
      </c>
      <c r="AT43" s="160">
        <v>1446514</v>
      </c>
      <c r="AU43" s="160">
        <v>1172753.74</v>
      </c>
      <c r="AV43" s="160">
        <v>1229173</v>
      </c>
      <c r="AW43" s="160">
        <v>1266660</v>
      </c>
      <c r="AX43" s="160">
        <v>997984</v>
      </c>
      <c r="AY43" s="160">
        <v>1110123</v>
      </c>
      <c r="AZ43" s="160">
        <v>1277377</v>
      </c>
      <c r="BA43" s="160">
        <v>1198336</v>
      </c>
      <c r="BB43" s="160">
        <v>1480429</v>
      </c>
      <c r="BC43"/>
    </row>
    <row r="44" spans="1:55" x14ac:dyDescent="0.3">
      <c r="A44" s="160" t="s">
        <v>909</v>
      </c>
      <c r="B44" s="160">
        <v>0</v>
      </c>
      <c r="C44" s="160">
        <v>0</v>
      </c>
      <c r="D44" s="160">
        <v>0</v>
      </c>
      <c r="E44" s="160">
        <v>0</v>
      </c>
      <c r="F44" s="160">
        <v>0</v>
      </c>
      <c r="G44" s="160">
        <v>0</v>
      </c>
      <c r="H44" s="160">
        <v>0</v>
      </c>
      <c r="I44" s="160">
        <v>0</v>
      </c>
      <c r="J44" s="160">
        <v>0</v>
      </c>
      <c r="K44" s="160">
        <v>0</v>
      </c>
      <c r="L44" s="160">
        <v>0</v>
      </c>
      <c r="M44" s="160">
        <v>0</v>
      </c>
      <c r="N44" s="160">
        <v>0</v>
      </c>
      <c r="O44" s="160">
        <v>0</v>
      </c>
      <c r="P44" s="160">
        <v>0</v>
      </c>
      <c r="Q44" s="160">
        <v>0</v>
      </c>
      <c r="R44" s="160">
        <v>0</v>
      </c>
      <c r="S44" s="160">
        <v>0</v>
      </c>
      <c r="T44" s="160">
        <v>0</v>
      </c>
      <c r="U44" s="160">
        <v>0</v>
      </c>
      <c r="V44" s="160">
        <v>0</v>
      </c>
      <c r="W44" s="160">
        <v>0</v>
      </c>
      <c r="X44" s="160">
        <v>0</v>
      </c>
      <c r="Y44" s="160">
        <v>0</v>
      </c>
      <c r="Z44" s="160">
        <v>0</v>
      </c>
      <c r="AA44" s="160">
        <v>0</v>
      </c>
      <c r="AB44" s="160">
        <v>0</v>
      </c>
      <c r="AC44" s="160">
        <v>0</v>
      </c>
      <c r="AD44" s="160">
        <v>0</v>
      </c>
      <c r="AE44" s="160">
        <v>0</v>
      </c>
      <c r="AF44" s="160">
        <v>0</v>
      </c>
      <c r="AG44" s="160">
        <v>0</v>
      </c>
      <c r="AH44" s="160">
        <v>0</v>
      </c>
      <c r="AI44" s="160">
        <v>0</v>
      </c>
      <c r="AJ44" s="160">
        <v>0</v>
      </c>
      <c r="AK44" s="160">
        <v>0</v>
      </c>
      <c r="AL44" s="160">
        <v>0</v>
      </c>
      <c r="AM44" s="160">
        <v>0</v>
      </c>
      <c r="AN44" s="160">
        <v>141857</v>
      </c>
      <c r="AO44" s="160">
        <v>150984</v>
      </c>
      <c r="AP44" s="160">
        <v>161899</v>
      </c>
      <c r="AQ44" s="160">
        <v>139685.32999999999</v>
      </c>
      <c r="AR44" s="160">
        <v>154125</v>
      </c>
      <c r="AS44" s="160">
        <v>117737</v>
      </c>
      <c r="AT44" s="160">
        <v>107290</v>
      </c>
      <c r="AU44" s="160">
        <v>46620.72</v>
      </c>
      <c r="AV44" s="160">
        <v>333287</v>
      </c>
      <c r="AW44" s="160">
        <v>195537</v>
      </c>
      <c r="AX44" s="160">
        <v>142300</v>
      </c>
      <c r="AY44" s="160">
        <v>146541</v>
      </c>
      <c r="AZ44" s="160">
        <v>285878</v>
      </c>
      <c r="BA44" s="160">
        <v>151986</v>
      </c>
      <c r="BB44" s="160">
        <v>168870</v>
      </c>
      <c r="BC44"/>
    </row>
    <row r="45" spans="1:55" x14ac:dyDescent="0.3">
      <c r="A45" s="160" t="s">
        <v>907</v>
      </c>
      <c r="B45" s="160">
        <v>0</v>
      </c>
      <c r="C45" s="160">
        <v>4294169.57</v>
      </c>
      <c r="D45" s="160">
        <v>3860516</v>
      </c>
      <c r="E45" s="160">
        <v>3637308</v>
      </c>
      <c r="F45" s="160">
        <v>3890119</v>
      </c>
      <c r="G45" s="160">
        <v>5683983.3700000001</v>
      </c>
      <c r="H45" s="160">
        <v>5339799</v>
      </c>
      <c r="I45" s="160">
        <v>5207812</v>
      </c>
      <c r="J45" s="160">
        <v>5508993</v>
      </c>
      <c r="K45" s="160">
        <v>5625902.2599999998</v>
      </c>
      <c r="L45" s="160">
        <v>4590243</v>
      </c>
      <c r="M45" s="160">
        <v>4442751</v>
      </c>
      <c r="N45" s="160">
        <v>4771241</v>
      </c>
      <c r="O45" s="160">
        <v>4510227.54</v>
      </c>
      <c r="P45" s="160">
        <v>4001785</v>
      </c>
      <c r="Q45" s="160">
        <v>3942790</v>
      </c>
      <c r="R45" s="160">
        <v>4107156</v>
      </c>
      <c r="S45" s="160">
        <v>3719536.71</v>
      </c>
      <c r="T45" s="160">
        <v>3022525</v>
      </c>
      <c r="U45" s="160">
        <v>2593913</v>
      </c>
      <c r="V45" s="160">
        <v>2257753</v>
      </c>
      <c r="W45" s="160">
        <v>2780537.2</v>
      </c>
      <c r="X45" s="160">
        <v>1268336</v>
      </c>
      <c r="Y45" s="160">
        <v>2541388</v>
      </c>
      <c r="Z45" s="160">
        <v>2316240</v>
      </c>
      <c r="AA45" s="160">
        <v>2673875.2599999998</v>
      </c>
      <c r="AB45" s="160">
        <v>2498526</v>
      </c>
      <c r="AC45" s="160">
        <v>2252141</v>
      </c>
      <c r="AD45" s="160">
        <v>2307055</v>
      </c>
      <c r="AE45" s="160">
        <v>2536604.4300000002</v>
      </c>
      <c r="AF45" s="160">
        <v>2212349</v>
      </c>
      <c r="AG45" s="160">
        <v>2244482</v>
      </c>
      <c r="AH45" s="160">
        <v>2081307</v>
      </c>
      <c r="AI45" s="160">
        <v>2189951.7599999998</v>
      </c>
      <c r="AJ45" s="160">
        <v>2040948</v>
      </c>
      <c r="AK45" s="160">
        <v>2162739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  <c r="AR45" s="160">
        <v>0</v>
      </c>
      <c r="AS45" s="160">
        <v>0</v>
      </c>
      <c r="AT45" s="160">
        <v>0</v>
      </c>
      <c r="AU45" s="160">
        <v>0</v>
      </c>
      <c r="AV45" s="160">
        <v>0</v>
      </c>
      <c r="AW45" s="160">
        <v>0</v>
      </c>
      <c r="AX45" s="160">
        <v>0</v>
      </c>
      <c r="AY45" s="160">
        <v>0</v>
      </c>
      <c r="AZ45" s="160">
        <v>0</v>
      </c>
      <c r="BA45" s="160">
        <v>0</v>
      </c>
      <c r="BB45" s="160">
        <v>0</v>
      </c>
      <c r="BC45"/>
    </row>
    <row r="46" spans="1:55" s="143" customFormat="1" x14ac:dyDescent="0.3">
      <c r="A46" s="160" t="s">
        <v>1259</v>
      </c>
      <c r="B46" s="160">
        <v>1607678</v>
      </c>
      <c r="C46" s="160">
        <v>1624423.44</v>
      </c>
      <c r="D46" s="160">
        <v>1791028</v>
      </c>
      <c r="E46" s="160">
        <v>1502940</v>
      </c>
      <c r="F46" s="160">
        <v>1674555</v>
      </c>
      <c r="G46" s="160">
        <v>1573420.52</v>
      </c>
      <c r="H46" s="160">
        <v>1889563</v>
      </c>
      <c r="I46" s="160">
        <v>1771787</v>
      </c>
      <c r="J46" s="160">
        <v>1860925</v>
      </c>
      <c r="K46" s="160">
        <v>2510724.04</v>
      </c>
      <c r="L46" s="160">
        <v>1967521</v>
      </c>
      <c r="M46" s="160">
        <v>2523187</v>
      </c>
      <c r="N46" s="160">
        <v>2649772</v>
      </c>
      <c r="O46" s="160">
        <v>2785611.32</v>
      </c>
      <c r="P46" s="160">
        <v>3176445</v>
      </c>
      <c r="Q46" s="160">
        <v>2784451</v>
      </c>
      <c r="R46" s="160">
        <v>2938788</v>
      </c>
      <c r="S46" s="160">
        <v>2393613.67</v>
      </c>
      <c r="T46" s="160">
        <v>2286454</v>
      </c>
      <c r="U46" s="160">
        <v>1610065</v>
      </c>
      <c r="V46" s="160">
        <v>1977885</v>
      </c>
      <c r="W46" s="160">
        <v>2034888.07</v>
      </c>
      <c r="X46" s="160">
        <v>2082409</v>
      </c>
      <c r="Y46" s="160">
        <v>2151936</v>
      </c>
      <c r="Z46" s="160">
        <v>1786820</v>
      </c>
      <c r="AA46" s="160">
        <v>1743724.77</v>
      </c>
      <c r="AB46" s="160">
        <v>1916048</v>
      </c>
      <c r="AC46" s="160">
        <v>1955428</v>
      </c>
      <c r="AD46" s="160">
        <v>2060307</v>
      </c>
      <c r="AE46" s="160">
        <v>1928024.02</v>
      </c>
      <c r="AF46" s="160">
        <v>1969479</v>
      </c>
      <c r="AG46" s="160">
        <v>1952820</v>
      </c>
      <c r="AH46" s="160">
        <v>1791650</v>
      </c>
      <c r="AI46" s="160">
        <v>1664222.88</v>
      </c>
      <c r="AJ46" s="160">
        <v>1846243</v>
      </c>
      <c r="AK46" s="160">
        <v>1555919</v>
      </c>
      <c r="AL46" s="160">
        <v>1661868</v>
      </c>
      <c r="AM46" s="160">
        <v>1455217.57</v>
      </c>
      <c r="AN46" s="160">
        <v>1589414</v>
      </c>
      <c r="AO46" s="160">
        <v>1361127</v>
      </c>
      <c r="AP46" s="160">
        <v>1254780</v>
      </c>
      <c r="AQ46" s="160">
        <v>1358520.41</v>
      </c>
      <c r="AR46" s="160">
        <v>1241508</v>
      </c>
      <c r="AS46" s="160">
        <v>1400116</v>
      </c>
      <c r="AT46" s="160">
        <v>1164214</v>
      </c>
      <c r="AU46" s="160">
        <v>1250181.24</v>
      </c>
      <c r="AV46" s="160">
        <v>1104138</v>
      </c>
      <c r="AW46" s="160">
        <v>1217487</v>
      </c>
      <c r="AX46" s="160">
        <v>0</v>
      </c>
      <c r="AY46" s="160">
        <v>0</v>
      </c>
      <c r="AZ46" s="160">
        <v>0</v>
      </c>
      <c r="BA46" s="160">
        <v>0</v>
      </c>
      <c r="BB46" s="160">
        <v>0</v>
      </c>
      <c r="BC46"/>
    </row>
    <row r="47" spans="1:55" x14ac:dyDescent="0.3">
      <c r="A47" s="160" t="s">
        <v>1260</v>
      </c>
      <c r="B47" s="160">
        <v>115823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0">
        <v>0</v>
      </c>
      <c r="Q47" s="160">
        <v>0</v>
      </c>
      <c r="R47" s="160">
        <v>0</v>
      </c>
      <c r="S47" s="160">
        <v>0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0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  <c r="AR47" s="160">
        <v>0</v>
      </c>
      <c r="AS47" s="160">
        <v>0</v>
      </c>
      <c r="AT47" s="160">
        <v>0</v>
      </c>
      <c r="AU47" s="160">
        <v>0</v>
      </c>
      <c r="AV47" s="160">
        <v>0</v>
      </c>
      <c r="AW47" s="160">
        <v>0</v>
      </c>
      <c r="AX47" s="160">
        <v>0</v>
      </c>
      <c r="AY47" s="160">
        <v>0</v>
      </c>
      <c r="AZ47" s="160">
        <v>0</v>
      </c>
      <c r="BA47" s="160">
        <v>0</v>
      </c>
      <c r="BB47" s="160">
        <v>0</v>
      </c>
      <c r="BC47"/>
    </row>
    <row r="48" spans="1:55" x14ac:dyDescent="0.3">
      <c r="A48" s="165" t="s">
        <v>908</v>
      </c>
      <c r="B48" s="165">
        <v>0</v>
      </c>
      <c r="C48" s="160">
        <v>120000</v>
      </c>
      <c r="D48" s="160">
        <v>135000</v>
      </c>
      <c r="E48" s="160">
        <v>0</v>
      </c>
      <c r="F48" s="160">
        <v>0</v>
      </c>
      <c r="G48" s="160">
        <v>0</v>
      </c>
      <c r="H48" s="160">
        <v>0</v>
      </c>
      <c r="I48" s="160">
        <v>0</v>
      </c>
      <c r="J48" s="160">
        <v>0</v>
      </c>
      <c r="K48" s="160">
        <v>0</v>
      </c>
      <c r="L48" s="160">
        <v>0</v>
      </c>
      <c r="M48" s="160">
        <v>0</v>
      </c>
      <c r="N48" s="160">
        <v>0</v>
      </c>
      <c r="O48" s="160">
        <v>0</v>
      </c>
      <c r="P48" s="160">
        <v>0</v>
      </c>
      <c r="Q48" s="160">
        <v>0</v>
      </c>
      <c r="R48" s="160">
        <v>0</v>
      </c>
      <c r="S48" s="160">
        <v>0</v>
      </c>
      <c r="T48" s="160">
        <v>0</v>
      </c>
      <c r="U48" s="160">
        <v>0</v>
      </c>
      <c r="V48" s="160">
        <v>0</v>
      </c>
      <c r="W48" s="160">
        <v>0</v>
      </c>
      <c r="X48" s="160">
        <v>0</v>
      </c>
      <c r="Y48" s="160">
        <v>0</v>
      </c>
      <c r="Z48" s="160">
        <v>0</v>
      </c>
      <c r="AA48" s="160">
        <v>0</v>
      </c>
      <c r="AB48" s="160">
        <v>0</v>
      </c>
      <c r="AC48" s="160">
        <v>0</v>
      </c>
      <c r="AD48" s="160">
        <v>0</v>
      </c>
      <c r="AE48" s="160">
        <v>0</v>
      </c>
      <c r="AF48" s="160">
        <v>0</v>
      </c>
      <c r="AG48" s="160">
        <v>0</v>
      </c>
      <c r="AH48" s="160">
        <v>0</v>
      </c>
      <c r="AI48" s="160">
        <v>0</v>
      </c>
      <c r="AJ48" s="160">
        <v>0</v>
      </c>
      <c r="AK48" s="160">
        <v>0</v>
      </c>
      <c r="AL48" s="160">
        <v>0</v>
      </c>
      <c r="AM48" s="160">
        <v>0</v>
      </c>
      <c r="AN48" s="160">
        <v>0</v>
      </c>
      <c r="AO48" s="160">
        <v>0</v>
      </c>
      <c r="AP48" s="160">
        <v>0</v>
      </c>
      <c r="AQ48" s="160">
        <v>0</v>
      </c>
      <c r="AR48" s="160">
        <v>0</v>
      </c>
      <c r="AS48" s="160">
        <v>0</v>
      </c>
      <c r="AT48" s="160">
        <v>0</v>
      </c>
      <c r="AU48" s="160">
        <v>0</v>
      </c>
      <c r="AV48" s="160">
        <v>0</v>
      </c>
      <c r="AW48" s="160">
        <v>0</v>
      </c>
      <c r="AX48" s="160">
        <v>0</v>
      </c>
      <c r="AY48" s="160">
        <v>0</v>
      </c>
      <c r="AZ48" s="160">
        <v>0</v>
      </c>
      <c r="BA48" s="160">
        <v>0</v>
      </c>
      <c r="BB48" s="160">
        <v>0</v>
      </c>
      <c r="BC48"/>
    </row>
    <row r="49" spans="1:55" s="143" customFormat="1" x14ac:dyDescent="0.3">
      <c r="A49" s="160" t="s">
        <v>909</v>
      </c>
      <c r="B49" s="160">
        <v>0</v>
      </c>
      <c r="C49" s="160">
        <v>120000</v>
      </c>
      <c r="D49" s="160">
        <v>135000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0</v>
      </c>
      <c r="Q49" s="160">
        <v>0</v>
      </c>
      <c r="R49" s="160">
        <v>0</v>
      </c>
      <c r="S49" s="160">
        <v>0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</v>
      </c>
      <c r="AA49" s="160">
        <v>0</v>
      </c>
      <c r="AB49" s="160">
        <v>0</v>
      </c>
      <c r="AC49" s="160">
        <v>0</v>
      </c>
      <c r="AD49" s="160">
        <v>0</v>
      </c>
      <c r="AE49" s="160">
        <v>0</v>
      </c>
      <c r="AF49" s="160">
        <v>0</v>
      </c>
      <c r="AG49" s="160">
        <v>0</v>
      </c>
      <c r="AH49" s="160">
        <v>0</v>
      </c>
      <c r="AI49" s="160">
        <v>0</v>
      </c>
      <c r="AJ49" s="160">
        <v>0</v>
      </c>
      <c r="AK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Q49" s="160">
        <v>0</v>
      </c>
      <c r="AR49" s="160">
        <v>0</v>
      </c>
      <c r="AS49" s="160">
        <v>0</v>
      </c>
      <c r="AT49" s="160">
        <v>0</v>
      </c>
      <c r="AU49" s="160">
        <v>0</v>
      </c>
      <c r="AV49" s="160">
        <v>0</v>
      </c>
      <c r="AW49" s="160">
        <v>0</v>
      </c>
      <c r="AX49" s="160">
        <v>0</v>
      </c>
      <c r="AY49" s="160">
        <v>0</v>
      </c>
      <c r="AZ49" s="160">
        <v>0</v>
      </c>
      <c r="BA49" s="160">
        <v>0</v>
      </c>
      <c r="BB49" s="160">
        <v>0</v>
      </c>
      <c r="BC49"/>
    </row>
    <row r="50" spans="1:55" x14ac:dyDescent="0.3">
      <c r="A50" s="165" t="s">
        <v>910</v>
      </c>
      <c r="B50" s="165">
        <v>7261807</v>
      </c>
      <c r="C50" s="160">
        <v>856596.45</v>
      </c>
      <c r="D50" s="160">
        <v>991095</v>
      </c>
      <c r="E50" s="160">
        <v>1087131</v>
      </c>
      <c r="F50" s="160">
        <v>4119738</v>
      </c>
      <c r="G50" s="160">
        <v>3566146.06</v>
      </c>
      <c r="H50" s="160">
        <v>3497005</v>
      </c>
      <c r="I50" s="160">
        <v>3428711</v>
      </c>
      <c r="J50" s="160">
        <v>386973</v>
      </c>
      <c r="K50" s="160">
        <v>432282.98</v>
      </c>
      <c r="L50" s="160">
        <v>547373</v>
      </c>
      <c r="M50" s="160">
        <v>603992</v>
      </c>
      <c r="N50" s="160">
        <v>556315</v>
      </c>
      <c r="O50" s="160">
        <v>497909.94</v>
      </c>
      <c r="P50" s="160">
        <v>594544</v>
      </c>
      <c r="Q50" s="160">
        <v>613111</v>
      </c>
      <c r="R50" s="160">
        <v>4689543</v>
      </c>
      <c r="S50" s="160">
        <v>4500933.95</v>
      </c>
      <c r="T50" s="160">
        <v>4523749</v>
      </c>
      <c r="U50" s="160">
        <v>4246709</v>
      </c>
      <c r="V50" s="160">
        <v>395998</v>
      </c>
      <c r="W50" s="160">
        <v>397747</v>
      </c>
      <c r="X50" s="160">
        <v>380693</v>
      </c>
      <c r="Y50" s="160">
        <v>392271</v>
      </c>
      <c r="Z50" s="160">
        <v>371611</v>
      </c>
      <c r="AA50" s="160">
        <v>366932.93</v>
      </c>
      <c r="AB50" s="160">
        <v>338419</v>
      </c>
      <c r="AC50" s="160">
        <v>322500</v>
      </c>
      <c r="AD50" s="160">
        <v>220000</v>
      </c>
      <c r="AE50" s="160">
        <v>267976.28999999998</v>
      </c>
      <c r="AF50" s="160">
        <v>165476</v>
      </c>
      <c r="AG50" s="160">
        <v>165476</v>
      </c>
      <c r="AH50" s="160">
        <v>4117952</v>
      </c>
      <c r="AI50" s="160">
        <v>4078260.14</v>
      </c>
      <c r="AJ50" s="160">
        <v>4077509</v>
      </c>
      <c r="AK50" s="160">
        <v>4076767</v>
      </c>
      <c r="AL50" s="160">
        <v>79545</v>
      </c>
      <c r="AM50" s="160">
        <v>70295.09</v>
      </c>
      <c r="AN50" s="160">
        <v>42295</v>
      </c>
      <c r="AO50" s="160">
        <v>42295</v>
      </c>
      <c r="AP50" s="160">
        <v>42295</v>
      </c>
      <c r="AQ50" s="160">
        <v>39713.699999999997</v>
      </c>
      <c r="AR50" s="160">
        <v>39713</v>
      </c>
      <c r="AS50" s="160">
        <v>39713</v>
      </c>
      <c r="AT50" s="160">
        <v>69713</v>
      </c>
      <c r="AU50" s="160">
        <v>97289.86</v>
      </c>
      <c r="AV50" s="160">
        <v>91290</v>
      </c>
      <c r="AW50" s="160">
        <v>91290</v>
      </c>
      <c r="AX50" s="160">
        <v>89290</v>
      </c>
      <c r="AY50" s="160">
        <v>87014</v>
      </c>
      <c r="AZ50" s="160">
        <v>90014</v>
      </c>
      <c r="BA50" s="160">
        <v>90014</v>
      </c>
      <c r="BB50" s="160">
        <v>89014</v>
      </c>
      <c r="BC50"/>
    </row>
    <row r="51" spans="1:55" x14ac:dyDescent="0.3">
      <c r="A51" s="160" t="s">
        <v>911</v>
      </c>
      <c r="B51" s="160">
        <v>7261807</v>
      </c>
      <c r="C51" s="160">
        <v>339184.46</v>
      </c>
      <c r="D51" s="160">
        <v>417681</v>
      </c>
      <c r="E51" s="160">
        <v>531787</v>
      </c>
      <c r="F51" s="160">
        <v>552501</v>
      </c>
      <c r="G51" s="160">
        <v>538959.68999999994</v>
      </c>
      <c r="H51" s="160">
        <v>497993</v>
      </c>
      <c r="I51" s="160">
        <v>430101</v>
      </c>
      <c r="J51" s="160">
        <v>296973</v>
      </c>
      <c r="K51" s="160">
        <v>342282.98</v>
      </c>
      <c r="L51" s="160">
        <v>547373</v>
      </c>
      <c r="M51" s="160">
        <v>423992</v>
      </c>
      <c r="N51" s="160">
        <v>376315</v>
      </c>
      <c r="O51" s="160">
        <v>317909.94</v>
      </c>
      <c r="P51" s="160">
        <v>390544</v>
      </c>
      <c r="Q51" s="160">
        <v>409111</v>
      </c>
      <c r="R51" s="160">
        <v>451486</v>
      </c>
      <c r="S51" s="160">
        <v>263498.82</v>
      </c>
      <c r="T51" s="160">
        <v>276430</v>
      </c>
      <c r="U51" s="160">
        <v>0</v>
      </c>
      <c r="V51" s="160">
        <v>86998</v>
      </c>
      <c r="W51" s="160">
        <v>78747</v>
      </c>
      <c r="X51" s="160">
        <v>66693</v>
      </c>
      <c r="Y51" s="160">
        <v>60271</v>
      </c>
      <c r="Z51" s="160">
        <v>44611</v>
      </c>
      <c r="AA51" s="160">
        <v>31932.93</v>
      </c>
      <c r="AB51" s="160">
        <v>15919</v>
      </c>
      <c r="AC51" s="160">
        <v>0</v>
      </c>
      <c r="AD51" s="160">
        <v>0</v>
      </c>
      <c r="AE51" s="160">
        <v>0</v>
      </c>
      <c r="AF51" s="160">
        <v>0</v>
      </c>
      <c r="AG51" s="160">
        <v>0</v>
      </c>
      <c r="AH51" s="160">
        <v>0</v>
      </c>
      <c r="AI51" s="160">
        <v>0</v>
      </c>
      <c r="AJ51" s="160">
        <v>0</v>
      </c>
      <c r="AK51" s="160">
        <v>0</v>
      </c>
      <c r="AL51" s="160">
        <v>0</v>
      </c>
      <c r="AM51" s="160">
        <v>0</v>
      </c>
      <c r="AN51" s="160">
        <v>0</v>
      </c>
      <c r="AO51" s="160">
        <v>0</v>
      </c>
      <c r="AP51" s="160">
        <v>0</v>
      </c>
      <c r="AQ51" s="160">
        <v>0</v>
      </c>
      <c r="AR51" s="160">
        <v>0</v>
      </c>
      <c r="AS51" s="160">
        <v>0</v>
      </c>
      <c r="AT51" s="160">
        <v>0</v>
      </c>
      <c r="AU51" s="160">
        <v>0</v>
      </c>
      <c r="AV51" s="160">
        <v>0</v>
      </c>
      <c r="AW51" s="160">
        <v>54000</v>
      </c>
      <c r="AX51" s="160">
        <v>0</v>
      </c>
      <c r="AY51" s="160">
        <v>0</v>
      </c>
      <c r="AZ51" s="160">
        <v>0</v>
      </c>
      <c r="BA51" s="160">
        <v>0</v>
      </c>
      <c r="BB51" s="160">
        <v>0</v>
      </c>
      <c r="BC51"/>
    </row>
    <row r="52" spans="1:55" x14ac:dyDescent="0.3">
      <c r="A52" s="160" t="s">
        <v>909</v>
      </c>
      <c r="B52" s="160">
        <v>0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0">
        <v>0</v>
      </c>
      <c r="I52" s="160">
        <v>0</v>
      </c>
      <c r="J52" s="160">
        <v>90000</v>
      </c>
      <c r="K52" s="160">
        <v>90000</v>
      </c>
      <c r="L52" s="160">
        <v>0</v>
      </c>
      <c r="M52" s="160">
        <v>180000</v>
      </c>
      <c r="N52" s="160">
        <v>180000</v>
      </c>
      <c r="O52" s="160">
        <v>180000</v>
      </c>
      <c r="P52" s="160">
        <v>204000</v>
      </c>
      <c r="Q52" s="160">
        <v>204000</v>
      </c>
      <c r="R52" s="160">
        <v>238500</v>
      </c>
      <c r="S52" s="160">
        <v>238500</v>
      </c>
      <c r="T52" s="160">
        <v>249000</v>
      </c>
      <c r="U52" s="160">
        <v>249000</v>
      </c>
      <c r="V52" s="160">
        <v>309000</v>
      </c>
      <c r="W52" s="160">
        <v>319000</v>
      </c>
      <c r="X52" s="160">
        <v>314000</v>
      </c>
      <c r="Y52" s="160">
        <v>332000</v>
      </c>
      <c r="Z52" s="160">
        <v>327000</v>
      </c>
      <c r="AA52" s="160">
        <v>335000</v>
      </c>
      <c r="AB52" s="160">
        <v>322500</v>
      </c>
      <c r="AC52" s="160">
        <v>322500</v>
      </c>
      <c r="AD52" s="160">
        <v>220000</v>
      </c>
      <c r="AE52" s="160">
        <v>220000</v>
      </c>
      <c r="AF52" s="160">
        <v>117500</v>
      </c>
      <c r="AG52" s="160">
        <v>117500</v>
      </c>
      <c r="AH52" s="160">
        <v>70500</v>
      </c>
      <c r="AI52" s="160">
        <v>34500</v>
      </c>
      <c r="AJ52" s="160">
        <v>0</v>
      </c>
      <c r="AK52" s="160">
        <v>0</v>
      </c>
      <c r="AL52" s="160">
        <v>34500</v>
      </c>
      <c r="AM52" s="160">
        <v>28000</v>
      </c>
      <c r="AN52" s="160">
        <v>0</v>
      </c>
      <c r="AO52" s="160">
        <v>0</v>
      </c>
      <c r="AP52" s="160">
        <v>0</v>
      </c>
      <c r="AQ52" s="160">
        <v>0</v>
      </c>
      <c r="AR52" s="160">
        <v>0</v>
      </c>
      <c r="AS52" s="160">
        <v>0</v>
      </c>
      <c r="AT52" s="160">
        <v>30000</v>
      </c>
      <c r="AU52" s="160">
        <v>60000</v>
      </c>
      <c r="AV52" s="160">
        <v>54000</v>
      </c>
      <c r="AW52" s="160">
        <v>0</v>
      </c>
      <c r="AX52" s="160">
        <v>0</v>
      </c>
      <c r="AY52" s="160">
        <v>0</v>
      </c>
      <c r="AZ52" s="160">
        <v>0</v>
      </c>
      <c r="BA52" s="160">
        <v>0</v>
      </c>
      <c r="BB52" s="160">
        <v>0</v>
      </c>
      <c r="BC52"/>
    </row>
    <row r="53" spans="1:55" x14ac:dyDescent="0.3">
      <c r="A53" s="160" t="s">
        <v>912</v>
      </c>
      <c r="B53" s="160">
        <v>0</v>
      </c>
      <c r="C53" s="160">
        <v>0</v>
      </c>
      <c r="D53" s="160">
        <v>0</v>
      </c>
      <c r="E53" s="160">
        <v>0</v>
      </c>
      <c r="F53" s="160">
        <v>2999827</v>
      </c>
      <c r="G53" s="160">
        <v>2999417.57</v>
      </c>
      <c r="H53" s="160">
        <v>2999012</v>
      </c>
      <c r="I53" s="160">
        <v>2998610</v>
      </c>
      <c r="J53" s="160">
        <v>0</v>
      </c>
      <c r="K53" s="160">
        <v>0</v>
      </c>
      <c r="L53" s="160">
        <v>0</v>
      </c>
      <c r="M53" s="160">
        <v>0</v>
      </c>
      <c r="N53" s="160">
        <v>0</v>
      </c>
      <c r="O53" s="160">
        <v>0</v>
      </c>
      <c r="P53" s="160">
        <v>0</v>
      </c>
      <c r="Q53" s="160">
        <v>0</v>
      </c>
      <c r="R53" s="160">
        <v>3999557</v>
      </c>
      <c r="S53" s="160">
        <v>3998935.13</v>
      </c>
      <c r="T53" s="160">
        <v>3998319</v>
      </c>
      <c r="U53" s="160">
        <v>3997709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AA53" s="160">
        <v>0</v>
      </c>
      <c r="AB53" s="160">
        <v>0</v>
      </c>
      <c r="AC53" s="160">
        <v>0</v>
      </c>
      <c r="AD53" s="160">
        <v>0</v>
      </c>
      <c r="AE53" s="160">
        <v>0</v>
      </c>
      <c r="AF53" s="160">
        <v>0</v>
      </c>
      <c r="AG53" s="160">
        <v>0</v>
      </c>
      <c r="AH53" s="160">
        <v>3999476</v>
      </c>
      <c r="AI53" s="160">
        <v>3998715.88</v>
      </c>
      <c r="AJ53" s="160">
        <v>3997964</v>
      </c>
      <c r="AK53" s="160">
        <v>3997222</v>
      </c>
      <c r="AL53" s="160">
        <v>0</v>
      </c>
      <c r="AM53" s="160">
        <v>0</v>
      </c>
      <c r="AN53" s="160">
        <v>0</v>
      </c>
      <c r="AO53" s="160">
        <v>0</v>
      </c>
      <c r="AP53" s="160">
        <v>0</v>
      </c>
      <c r="AQ53" s="160">
        <v>0</v>
      </c>
      <c r="AR53" s="160">
        <v>0</v>
      </c>
      <c r="AS53" s="160">
        <v>0</v>
      </c>
      <c r="AT53" s="160">
        <v>0</v>
      </c>
      <c r="AU53" s="160">
        <v>0</v>
      </c>
      <c r="AV53" s="160">
        <v>0</v>
      </c>
      <c r="AW53" s="160">
        <v>0</v>
      </c>
      <c r="AX53" s="160">
        <v>0</v>
      </c>
      <c r="AY53" s="160">
        <v>0</v>
      </c>
      <c r="AZ53" s="160">
        <v>0</v>
      </c>
      <c r="BA53" s="160">
        <v>0</v>
      </c>
      <c r="BB53" s="160">
        <v>0</v>
      </c>
      <c r="BC53"/>
    </row>
    <row r="54" spans="1:55" x14ac:dyDescent="0.3">
      <c r="A54" s="160" t="s">
        <v>913</v>
      </c>
      <c r="B54" s="160">
        <v>0</v>
      </c>
      <c r="C54" s="160">
        <v>517412</v>
      </c>
      <c r="D54" s="160">
        <v>573414</v>
      </c>
      <c r="E54" s="160">
        <v>555344</v>
      </c>
      <c r="F54" s="160">
        <v>567410</v>
      </c>
      <c r="G54" s="160">
        <v>27768.799999999999</v>
      </c>
      <c r="H54" s="160">
        <v>0</v>
      </c>
      <c r="I54" s="160">
        <v>0</v>
      </c>
      <c r="J54" s="160"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0">
        <v>0</v>
      </c>
      <c r="Q54" s="160">
        <v>0</v>
      </c>
      <c r="R54" s="160">
        <v>0</v>
      </c>
      <c r="S54" s="160">
        <v>0</v>
      </c>
      <c r="T54" s="160">
        <v>0</v>
      </c>
      <c r="U54" s="160">
        <v>0</v>
      </c>
      <c r="V54" s="160">
        <v>0</v>
      </c>
      <c r="W54" s="160">
        <v>0</v>
      </c>
      <c r="X54" s="160">
        <v>0</v>
      </c>
      <c r="Y54" s="160">
        <v>0</v>
      </c>
      <c r="Z54" s="160">
        <v>0</v>
      </c>
      <c r="AA54" s="160">
        <v>0</v>
      </c>
      <c r="AB54" s="160">
        <v>0</v>
      </c>
      <c r="AC54" s="160">
        <v>0</v>
      </c>
      <c r="AD54" s="160">
        <v>0</v>
      </c>
      <c r="AE54" s="160">
        <v>47976.29</v>
      </c>
      <c r="AF54" s="160">
        <v>47976</v>
      </c>
      <c r="AG54" s="160">
        <v>47976</v>
      </c>
      <c r="AH54" s="160">
        <v>47976</v>
      </c>
      <c r="AI54" s="160">
        <v>45044.27</v>
      </c>
      <c r="AJ54" s="160">
        <v>79545</v>
      </c>
      <c r="AK54" s="160">
        <v>79545</v>
      </c>
      <c r="AL54" s="160">
        <v>45045</v>
      </c>
      <c r="AM54" s="160">
        <v>42295.09</v>
      </c>
      <c r="AN54" s="160">
        <v>42295</v>
      </c>
      <c r="AO54" s="160">
        <v>42295</v>
      </c>
      <c r="AP54" s="160">
        <v>42295</v>
      </c>
      <c r="AQ54" s="160">
        <v>39713.699999999997</v>
      </c>
      <c r="AR54" s="160">
        <v>39713</v>
      </c>
      <c r="AS54" s="160">
        <v>39713</v>
      </c>
      <c r="AT54" s="160">
        <v>39713</v>
      </c>
      <c r="AU54" s="160">
        <v>37289.86</v>
      </c>
      <c r="AV54" s="160">
        <v>37290</v>
      </c>
      <c r="AW54" s="160">
        <v>37290</v>
      </c>
      <c r="AX54" s="160">
        <v>89290</v>
      </c>
      <c r="AY54" s="160">
        <v>87014</v>
      </c>
      <c r="AZ54" s="160">
        <v>90014</v>
      </c>
      <c r="BA54" s="160">
        <v>90014</v>
      </c>
      <c r="BB54" s="160">
        <v>89014</v>
      </c>
      <c r="BC54"/>
    </row>
    <row r="55" spans="1:55" x14ac:dyDescent="0.3">
      <c r="A55" s="160" t="s">
        <v>914</v>
      </c>
      <c r="B55" s="160">
        <v>162997</v>
      </c>
      <c r="C55" s="160">
        <v>40.909999999999997</v>
      </c>
      <c r="D55" s="160">
        <v>3917</v>
      </c>
      <c r="E55" s="160">
        <v>1454</v>
      </c>
      <c r="F55" s="160">
        <v>21124</v>
      </c>
      <c r="G55" s="160">
        <v>0</v>
      </c>
      <c r="H55" s="160">
        <v>948</v>
      </c>
      <c r="I55" s="160">
        <v>4282</v>
      </c>
      <c r="J55" s="160">
        <v>18473</v>
      </c>
      <c r="K55" s="160">
        <v>15556.48</v>
      </c>
      <c r="L55" s="160">
        <v>22644</v>
      </c>
      <c r="M55" s="160">
        <v>29175</v>
      </c>
      <c r="N55" s="160">
        <v>11283</v>
      </c>
      <c r="O55" s="160">
        <v>36013.39</v>
      </c>
      <c r="P55" s="160">
        <v>0</v>
      </c>
      <c r="Q55" s="160">
        <v>0</v>
      </c>
      <c r="R55" s="160">
        <v>0</v>
      </c>
      <c r="S55" s="160">
        <v>0</v>
      </c>
      <c r="T55" s="160">
        <v>0</v>
      </c>
      <c r="U55" s="160">
        <v>0</v>
      </c>
      <c r="V55" s="160">
        <v>0</v>
      </c>
      <c r="W55" s="160">
        <v>0</v>
      </c>
      <c r="X55" s="160">
        <v>0</v>
      </c>
      <c r="Y55" s="160">
        <v>0</v>
      </c>
      <c r="Z55" s="160">
        <v>0</v>
      </c>
      <c r="AA55" s="160">
        <v>0</v>
      </c>
      <c r="AB55" s="160">
        <v>0</v>
      </c>
      <c r="AC55" s="160">
        <v>0</v>
      </c>
      <c r="AD55" s="160">
        <v>0</v>
      </c>
      <c r="AE55" s="160">
        <v>0</v>
      </c>
      <c r="AF55" s="160">
        <v>0</v>
      </c>
      <c r="AG55" s="160">
        <v>0</v>
      </c>
      <c r="AH55" s="160">
        <v>0</v>
      </c>
      <c r="AI55" s="160">
        <v>0</v>
      </c>
      <c r="AJ55" s="160">
        <v>0</v>
      </c>
      <c r="AK55" s="160">
        <v>0</v>
      </c>
      <c r="AL55" s="160">
        <v>0</v>
      </c>
      <c r="AM55" s="160">
        <v>0</v>
      </c>
      <c r="AN55" s="160">
        <v>0</v>
      </c>
      <c r="AO55" s="160">
        <v>0</v>
      </c>
      <c r="AP55" s="160">
        <v>0</v>
      </c>
      <c r="AQ55" s="160">
        <v>0</v>
      </c>
      <c r="AR55" s="160">
        <v>0</v>
      </c>
      <c r="AS55" s="160">
        <v>0</v>
      </c>
      <c r="AT55" s="160">
        <v>0</v>
      </c>
      <c r="AU55" s="160">
        <v>0</v>
      </c>
      <c r="AV55" s="160">
        <v>0</v>
      </c>
      <c r="AW55" s="160">
        <v>0</v>
      </c>
      <c r="AX55" s="160">
        <v>0</v>
      </c>
      <c r="AY55" s="160">
        <v>0</v>
      </c>
      <c r="AZ55" s="160">
        <v>0</v>
      </c>
      <c r="BA55" s="160">
        <v>0</v>
      </c>
      <c r="BB55" s="160">
        <v>0</v>
      </c>
      <c r="BC55"/>
    </row>
    <row r="56" spans="1:55" x14ac:dyDescent="0.3">
      <c r="A56" s="160" t="s">
        <v>1247</v>
      </c>
      <c r="B56" s="160">
        <v>0</v>
      </c>
      <c r="C56" s="160">
        <v>0</v>
      </c>
      <c r="D56" s="160">
        <v>0</v>
      </c>
      <c r="E56" s="160">
        <v>0</v>
      </c>
      <c r="F56" s="160">
        <v>1192000</v>
      </c>
      <c r="G56" s="160">
        <v>0</v>
      </c>
      <c r="H56" s="160">
        <v>0</v>
      </c>
      <c r="I56" s="160">
        <v>0</v>
      </c>
      <c r="J56" s="160">
        <v>1402731</v>
      </c>
      <c r="K56" s="160">
        <v>0</v>
      </c>
      <c r="L56" s="160">
        <v>0</v>
      </c>
      <c r="M56" s="160">
        <v>0</v>
      </c>
      <c r="N56" s="160">
        <v>1192000</v>
      </c>
      <c r="O56" s="160">
        <v>0</v>
      </c>
      <c r="P56" s="160">
        <v>0</v>
      </c>
      <c r="Q56" s="160">
        <v>0</v>
      </c>
      <c r="R56" s="160">
        <v>1610000</v>
      </c>
      <c r="S56" s="160">
        <v>0</v>
      </c>
      <c r="T56" s="160">
        <v>0</v>
      </c>
      <c r="U56" s="160">
        <v>0</v>
      </c>
      <c r="V56" s="160">
        <v>0</v>
      </c>
      <c r="W56" s="160">
        <v>0</v>
      </c>
      <c r="X56" s="160">
        <v>0</v>
      </c>
      <c r="Y56" s="160">
        <v>0</v>
      </c>
      <c r="Z56" s="160">
        <v>0</v>
      </c>
      <c r="AA56" s="160">
        <v>0</v>
      </c>
      <c r="AB56" s="160">
        <v>0</v>
      </c>
      <c r="AC56" s="160">
        <v>0</v>
      </c>
      <c r="AD56" s="160">
        <v>0</v>
      </c>
      <c r="AE56" s="160">
        <v>0</v>
      </c>
      <c r="AF56" s="160">
        <v>0</v>
      </c>
      <c r="AG56" s="160">
        <v>0</v>
      </c>
      <c r="AH56" s="160">
        <v>0</v>
      </c>
      <c r="AI56" s="160">
        <v>0</v>
      </c>
      <c r="AJ56" s="160">
        <v>0</v>
      </c>
      <c r="AK56" s="160">
        <v>0</v>
      </c>
      <c r="AL56" s="160">
        <v>0</v>
      </c>
      <c r="AM56" s="160">
        <v>0</v>
      </c>
      <c r="AN56" s="160">
        <v>0</v>
      </c>
      <c r="AO56" s="160">
        <v>0</v>
      </c>
      <c r="AP56" s="160">
        <v>0</v>
      </c>
      <c r="AQ56" s="160">
        <v>0</v>
      </c>
      <c r="AR56" s="160">
        <v>0</v>
      </c>
      <c r="AS56" s="160">
        <v>0</v>
      </c>
      <c r="AT56" s="160">
        <v>0</v>
      </c>
      <c r="AU56" s="160">
        <v>0</v>
      </c>
      <c r="AV56" s="160">
        <v>0</v>
      </c>
      <c r="AW56" s="160">
        <v>0</v>
      </c>
      <c r="AX56" s="160">
        <v>0</v>
      </c>
      <c r="AY56" s="160">
        <v>0</v>
      </c>
      <c r="AZ56" s="160">
        <v>0</v>
      </c>
      <c r="BA56" s="160">
        <v>0</v>
      </c>
      <c r="BB56" s="160">
        <v>0</v>
      </c>
      <c r="BC56"/>
    </row>
    <row r="57" spans="1:55" x14ac:dyDescent="0.3">
      <c r="A57" s="160" t="s">
        <v>1248</v>
      </c>
      <c r="B57" s="160">
        <v>0</v>
      </c>
      <c r="C57" s="160">
        <v>0</v>
      </c>
      <c r="D57" s="160">
        <v>0</v>
      </c>
      <c r="E57" s="160">
        <v>0</v>
      </c>
      <c r="F57" s="160">
        <v>1192000</v>
      </c>
      <c r="G57" s="160">
        <v>0</v>
      </c>
      <c r="H57" s="160">
        <v>0</v>
      </c>
      <c r="I57" s="160">
        <v>0</v>
      </c>
      <c r="J57" s="160">
        <v>1402731</v>
      </c>
      <c r="K57" s="160">
        <v>0</v>
      </c>
      <c r="L57" s="160">
        <v>0</v>
      </c>
      <c r="M57" s="160">
        <v>0</v>
      </c>
      <c r="N57" s="160">
        <v>1192000</v>
      </c>
      <c r="O57" s="160">
        <v>0</v>
      </c>
      <c r="P57" s="160">
        <v>0</v>
      </c>
      <c r="Q57" s="160">
        <v>0</v>
      </c>
      <c r="R57" s="160">
        <v>1610000</v>
      </c>
      <c r="S57" s="160">
        <v>0</v>
      </c>
      <c r="T57" s="160">
        <v>0</v>
      </c>
      <c r="U57" s="160">
        <v>0</v>
      </c>
      <c r="V57" s="160">
        <v>0</v>
      </c>
      <c r="W57" s="160">
        <v>0</v>
      </c>
      <c r="X57" s="160">
        <v>0</v>
      </c>
      <c r="Y57" s="160">
        <v>0</v>
      </c>
      <c r="Z57" s="160">
        <v>0</v>
      </c>
      <c r="AA57" s="160">
        <v>0</v>
      </c>
      <c r="AB57" s="160">
        <v>0</v>
      </c>
      <c r="AC57" s="160">
        <v>0</v>
      </c>
      <c r="AD57" s="160">
        <v>0</v>
      </c>
      <c r="AE57" s="160">
        <v>0</v>
      </c>
      <c r="AF57" s="160">
        <v>0</v>
      </c>
      <c r="AG57" s="160">
        <v>0</v>
      </c>
      <c r="AH57" s="160">
        <v>0</v>
      </c>
      <c r="AI57" s="160">
        <v>0</v>
      </c>
      <c r="AJ57" s="160">
        <v>0</v>
      </c>
      <c r="AK57" s="160">
        <v>0</v>
      </c>
      <c r="AL57" s="160">
        <v>0</v>
      </c>
      <c r="AM57" s="160">
        <v>0</v>
      </c>
      <c r="AN57" s="160">
        <v>0</v>
      </c>
      <c r="AO57" s="160">
        <v>0</v>
      </c>
      <c r="AP57" s="160">
        <v>0</v>
      </c>
      <c r="AQ57" s="160">
        <v>0</v>
      </c>
      <c r="AR57" s="160">
        <v>0</v>
      </c>
      <c r="AS57" s="160">
        <v>0</v>
      </c>
      <c r="AT57" s="160">
        <v>0</v>
      </c>
      <c r="AU57" s="160">
        <v>0</v>
      </c>
      <c r="AV57" s="160">
        <v>0</v>
      </c>
      <c r="AW57" s="160">
        <v>0</v>
      </c>
      <c r="AX57" s="160">
        <v>0</v>
      </c>
      <c r="AY57" s="160">
        <v>0</v>
      </c>
      <c r="AZ57" s="160">
        <v>0</v>
      </c>
      <c r="BA57" s="160">
        <v>0</v>
      </c>
      <c r="BB57" s="160">
        <v>0</v>
      </c>
      <c r="BC57"/>
    </row>
    <row r="58" spans="1:55" x14ac:dyDescent="0.3">
      <c r="A58" s="160" t="s">
        <v>915</v>
      </c>
      <c r="B58" s="160">
        <v>822571</v>
      </c>
      <c r="C58" s="160">
        <v>842522.95</v>
      </c>
      <c r="D58" s="160">
        <v>802293</v>
      </c>
      <c r="E58" s="160">
        <v>861849</v>
      </c>
      <c r="F58" s="160">
        <v>874806</v>
      </c>
      <c r="G58" s="160">
        <v>901399.44</v>
      </c>
      <c r="H58" s="160">
        <v>859779</v>
      </c>
      <c r="I58" s="160">
        <v>850088</v>
      </c>
      <c r="J58" s="160">
        <v>814674</v>
      </c>
      <c r="K58" s="160">
        <v>0</v>
      </c>
      <c r="L58" s="160">
        <v>662535</v>
      </c>
      <c r="M58" s="160">
        <v>0</v>
      </c>
      <c r="N58" s="160">
        <v>0</v>
      </c>
      <c r="O58" s="160">
        <v>0</v>
      </c>
      <c r="P58" s="160">
        <v>0</v>
      </c>
      <c r="Q58" s="160">
        <v>0</v>
      </c>
      <c r="R58" s="160">
        <v>0</v>
      </c>
      <c r="S58" s="160">
        <v>0</v>
      </c>
      <c r="T58" s="160">
        <v>0</v>
      </c>
      <c r="U58" s="160">
        <v>0</v>
      </c>
      <c r="V58" s="160">
        <v>0</v>
      </c>
      <c r="W58" s="160">
        <v>0</v>
      </c>
      <c r="X58" s="160">
        <v>0</v>
      </c>
      <c r="Y58" s="160">
        <v>0</v>
      </c>
      <c r="Z58" s="160">
        <v>0</v>
      </c>
      <c r="AA58" s="160">
        <v>0</v>
      </c>
      <c r="AB58" s="160">
        <v>0</v>
      </c>
      <c r="AC58" s="160">
        <v>0</v>
      </c>
      <c r="AD58" s="160">
        <v>0</v>
      </c>
      <c r="AE58" s="160">
        <v>0</v>
      </c>
      <c r="AF58" s="160">
        <v>0</v>
      </c>
      <c r="AG58" s="160">
        <v>0</v>
      </c>
      <c r="AH58" s="160">
        <v>0</v>
      </c>
      <c r="AI58" s="160">
        <v>0</v>
      </c>
      <c r="AJ58" s="160">
        <v>0</v>
      </c>
      <c r="AK58" s="160">
        <v>0</v>
      </c>
      <c r="AL58" s="160">
        <v>0</v>
      </c>
      <c r="AM58" s="160">
        <v>0</v>
      </c>
      <c r="AN58" s="160">
        <v>0</v>
      </c>
      <c r="AO58" s="160">
        <v>0</v>
      </c>
      <c r="AP58" s="160">
        <v>0</v>
      </c>
      <c r="AQ58" s="160">
        <v>0</v>
      </c>
      <c r="AR58" s="160">
        <v>0</v>
      </c>
      <c r="AS58" s="160">
        <v>0</v>
      </c>
      <c r="AT58" s="160">
        <v>0</v>
      </c>
      <c r="AU58" s="160">
        <v>0</v>
      </c>
      <c r="AV58" s="160">
        <v>0</v>
      </c>
      <c r="AW58" s="160">
        <v>59167</v>
      </c>
      <c r="AX58" s="160">
        <v>23091</v>
      </c>
      <c r="AY58" s="160">
        <v>34030</v>
      </c>
      <c r="AZ58" s="160">
        <v>13069</v>
      </c>
      <c r="BA58" s="160">
        <v>29584</v>
      </c>
      <c r="BB58" s="160">
        <v>30451</v>
      </c>
      <c r="BC58"/>
    </row>
    <row r="59" spans="1:55" x14ac:dyDescent="0.3">
      <c r="A59" s="160" t="s">
        <v>1261</v>
      </c>
      <c r="B59" s="160">
        <v>822571</v>
      </c>
      <c r="C59" s="160">
        <v>842522.95</v>
      </c>
      <c r="D59" s="160">
        <v>802293</v>
      </c>
      <c r="E59" s="160">
        <v>861849</v>
      </c>
      <c r="F59" s="160">
        <v>874806</v>
      </c>
      <c r="G59" s="160">
        <v>901399.44</v>
      </c>
      <c r="H59" s="160">
        <v>859779</v>
      </c>
      <c r="I59" s="160">
        <v>850088</v>
      </c>
      <c r="J59" s="160">
        <v>814674</v>
      </c>
      <c r="K59" s="160">
        <v>0</v>
      </c>
      <c r="L59" s="160">
        <v>662535</v>
      </c>
      <c r="M59" s="160">
        <v>0</v>
      </c>
      <c r="N59" s="160">
        <v>0</v>
      </c>
      <c r="O59" s="160">
        <v>0</v>
      </c>
      <c r="P59" s="160">
        <v>0</v>
      </c>
      <c r="Q59" s="160">
        <v>0</v>
      </c>
      <c r="R59" s="160">
        <v>0</v>
      </c>
      <c r="S59" s="160">
        <v>0</v>
      </c>
      <c r="T59" s="160">
        <v>0</v>
      </c>
      <c r="U59" s="160">
        <v>0</v>
      </c>
      <c r="V59" s="160">
        <v>0</v>
      </c>
      <c r="W59" s="160">
        <v>0</v>
      </c>
      <c r="X59" s="160">
        <v>0</v>
      </c>
      <c r="Y59" s="160">
        <v>0</v>
      </c>
      <c r="Z59" s="160">
        <v>0</v>
      </c>
      <c r="AA59" s="160">
        <v>0</v>
      </c>
      <c r="AB59" s="160">
        <v>0</v>
      </c>
      <c r="AC59" s="160">
        <v>0</v>
      </c>
      <c r="AD59" s="160">
        <v>0</v>
      </c>
      <c r="AE59" s="160">
        <v>0</v>
      </c>
      <c r="AF59" s="160">
        <v>0</v>
      </c>
      <c r="AG59" s="160">
        <v>0</v>
      </c>
      <c r="AH59" s="160">
        <v>0</v>
      </c>
      <c r="AI59" s="160">
        <v>0</v>
      </c>
      <c r="AJ59" s="160">
        <v>0</v>
      </c>
      <c r="AK59" s="160">
        <v>0</v>
      </c>
      <c r="AL59" s="160">
        <v>0</v>
      </c>
      <c r="AM59" s="160">
        <v>0</v>
      </c>
      <c r="AN59" s="160">
        <v>0</v>
      </c>
      <c r="AO59" s="160">
        <v>0</v>
      </c>
      <c r="AP59" s="160">
        <v>0</v>
      </c>
      <c r="AQ59" s="160">
        <v>0</v>
      </c>
      <c r="AR59" s="160">
        <v>0</v>
      </c>
      <c r="AS59" s="160">
        <v>0</v>
      </c>
      <c r="AT59" s="160">
        <v>0</v>
      </c>
      <c r="AU59" s="160">
        <v>0</v>
      </c>
      <c r="AV59" s="160">
        <v>0</v>
      </c>
      <c r="AW59" s="160">
        <v>0</v>
      </c>
      <c r="AX59" s="160">
        <v>0</v>
      </c>
      <c r="AY59" s="160">
        <v>0</v>
      </c>
      <c r="AZ59" s="160">
        <v>0</v>
      </c>
      <c r="BA59" s="160">
        <v>0</v>
      </c>
      <c r="BB59" s="160">
        <v>0</v>
      </c>
      <c r="BC59"/>
    </row>
    <row r="60" spans="1:55" x14ac:dyDescent="0.3">
      <c r="A60" s="160" t="s">
        <v>916</v>
      </c>
      <c r="B60" s="160">
        <v>0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60">
        <v>0</v>
      </c>
      <c r="J60" s="160">
        <v>0</v>
      </c>
      <c r="K60" s="160">
        <v>0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0">
        <v>0</v>
      </c>
      <c r="R60" s="160">
        <v>0</v>
      </c>
      <c r="S60" s="160">
        <v>0</v>
      </c>
      <c r="T60" s="160">
        <v>0</v>
      </c>
      <c r="U60" s="160">
        <v>0</v>
      </c>
      <c r="V60" s="160">
        <v>0</v>
      </c>
      <c r="W60" s="160">
        <v>0</v>
      </c>
      <c r="X60" s="160">
        <v>0</v>
      </c>
      <c r="Y60" s="160">
        <v>0</v>
      </c>
      <c r="Z60" s="160">
        <v>0</v>
      </c>
      <c r="AA60" s="160">
        <v>0</v>
      </c>
      <c r="AB60" s="160">
        <v>0</v>
      </c>
      <c r="AC60" s="160">
        <v>0</v>
      </c>
      <c r="AD60" s="160">
        <v>0</v>
      </c>
      <c r="AE60" s="160">
        <v>0</v>
      </c>
      <c r="AF60" s="160">
        <v>0</v>
      </c>
      <c r="AG60" s="160">
        <v>0</v>
      </c>
      <c r="AH60" s="160">
        <v>0</v>
      </c>
      <c r="AI60" s="160">
        <v>0</v>
      </c>
      <c r="AJ60" s="160">
        <v>0</v>
      </c>
      <c r="AK60" s="160">
        <v>0</v>
      </c>
      <c r="AL60" s="160">
        <v>0</v>
      </c>
      <c r="AM60" s="160">
        <v>0</v>
      </c>
      <c r="AN60" s="160">
        <v>0</v>
      </c>
      <c r="AO60" s="160">
        <v>0</v>
      </c>
      <c r="AP60" s="160">
        <v>0</v>
      </c>
      <c r="AQ60" s="160">
        <v>0</v>
      </c>
      <c r="AR60" s="160">
        <v>0</v>
      </c>
      <c r="AS60" s="160">
        <v>0</v>
      </c>
      <c r="AT60" s="160">
        <v>0</v>
      </c>
      <c r="AU60" s="160">
        <v>0</v>
      </c>
      <c r="AV60" s="160">
        <v>0</v>
      </c>
      <c r="AW60" s="160">
        <v>59167</v>
      </c>
      <c r="AX60" s="160">
        <v>23091</v>
      </c>
      <c r="AY60" s="160">
        <v>34030</v>
      </c>
      <c r="AZ60" s="160">
        <v>13069</v>
      </c>
      <c r="BA60" s="160">
        <v>29584</v>
      </c>
      <c r="BB60" s="160">
        <v>30451</v>
      </c>
      <c r="BC60"/>
    </row>
    <row r="61" spans="1:55" x14ac:dyDescent="0.3">
      <c r="A61" s="160" t="s">
        <v>917</v>
      </c>
      <c r="B61" s="160">
        <v>391245</v>
      </c>
      <c r="C61" s="160">
        <v>0</v>
      </c>
      <c r="D61" s="160">
        <v>0</v>
      </c>
      <c r="E61" s="160">
        <v>0</v>
      </c>
      <c r="F61" s="160">
        <v>0</v>
      </c>
      <c r="G61" s="160">
        <v>12219.18</v>
      </c>
      <c r="H61" s="160">
        <v>10535</v>
      </c>
      <c r="I61" s="160">
        <v>10353</v>
      </c>
      <c r="J61" s="160">
        <v>10175</v>
      </c>
      <c r="K61" s="160">
        <v>10000.1</v>
      </c>
      <c r="L61" s="160">
        <v>2899</v>
      </c>
      <c r="M61" s="160">
        <v>2858</v>
      </c>
      <c r="N61" s="160">
        <v>2817</v>
      </c>
      <c r="O61" s="160">
        <v>27314.21</v>
      </c>
      <c r="P61" s="160">
        <v>0</v>
      </c>
      <c r="Q61" s="160">
        <v>0</v>
      </c>
      <c r="R61" s="160">
        <v>0</v>
      </c>
      <c r="S61" s="160">
        <v>0</v>
      </c>
      <c r="T61" s="160">
        <v>0</v>
      </c>
      <c r="U61" s="160">
        <v>0</v>
      </c>
      <c r="V61" s="160">
        <v>0</v>
      </c>
      <c r="W61" s="160">
        <v>0</v>
      </c>
      <c r="X61" s="160">
        <v>0</v>
      </c>
      <c r="Y61" s="160">
        <v>0</v>
      </c>
      <c r="Z61" s="160">
        <v>0</v>
      </c>
      <c r="AA61" s="160">
        <v>0</v>
      </c>
      <c r="AB61" s="160">
        <v>0</v>
      </c>
      <c r="AC61" s="160">
        <v>0</v>
      </c>
      <c r="AD61" s="160">
        <v>0</v>
      </c>
      <c r="AE61" s="160">
        <v>0</v>
      </c>
      <c r="AF61" s="160">
        <v>0</v>
      </c>
      <c r="AG61" s="160">
        <v>0</v>
      </c>
      <c r="AH61" s="160">
        <v>0</v>
      </c>
      <c r="AI61" s="160">
        <v>0</v>
      </c>
      <c r="AJ61" s="160">
        <v>0</v>
      </c>
      <c r="AK61" s="160">
        <v>0</v>
      </c>
      <c r="AL61" s="160">
        <v>0</v>
      </c>
      <c r="AM61" s="160">
        <v>0</v>
      </c>
      <c r="AN61" s="160">
        <v>0</v>
      </c>
      <c r="AO61" s="160">
        <v>0</v>
      </c>
      <c r="AP61" s="160">
        <v>0</v>
      </c>
      <c r="AQ61" s="160">
        <v>0</v>
      </c>
      <c r="AR61" s="160">
        <v>0</v>
      </c>
      <c r="AS61" s="160">
        <v>0</v>
      </c>
      <c r="AT61" s="160">
        <v>0</v>
      </c>
      <c r="AU61" s="160">
        <v>0</v>
      </c>
      <c r="AV61" s="160">
        <v>0</v>
      </c>
      <c r="AW61" s="160">
        <v>0</v>
      </c>
      <c r="AX61" s="160">
        <v>0</v>
      </c>
      <c r="AY61" s="160">
        <v>0</v>
      </c>
      <c r="AZ61" s="160">
        <v>0</v>
      </c>
      <c r="BA61" s="160">
        <v>0</v>
      </c>
      <c r="BB61" s="160">
        <v>0</v>
      </c>
      <c r="BC61"/>
    </row>
    <row r="62" spans="1:55" s="143" customFormat="1" x14ac:dyDescent="0.3">
      <c r="A62" s="160" t="s">
        <v>918</v>
      </c>
      <c r="B62" s="160">
        <v>755920</v>
      </c>
      <c r="C62" s="160">
        <v>636677.23</v>
      </c>
      <c r="D62" s="160">
        <v>677376</v>
      </c>
      <c r="E62" s="160">
        <v>815998</v>
      </c>
      <c r="F62" s="160">
        <v>914798</v>
      </c>
      <c r="G62" s="160">
        <v>770049.25</v>
      </c>
      <c r="H62" s="160">
        <v>573705</v>
      </c>
      <c r="I62" s="160">
        <v>625035</v>
      </c>
      <c r="J62" s="160">
        <v>746767</v>
      </c>
      <c r="K62" s="160">
        <v>613410.59</v>
      </c>
      <c r="L62" s="160">
        <v>539919</v>
      </c>
      <c r="M62" s="160">
        <v>805772</v>
      </c>
      <c r="N62" s="160">
        <v>676700</v>
      </c>
      <c r="O62" s="160">
        <v>684687.67</v>
      </c>
      <c r="P62" s="160">
        <v>623980</v>
      </c>
      <c r="Q62" s="160">
        <v>926208</v>
      </c>
      <c r="R62" s="160">
        <v>984330</v>
      </c>
      <c r="S62" s="160">
        <v>800946.42</v>
      </c>
      <c r="T62" s="160">
        <v>507320</v>
      </c>
      <c r="U62" s="160">
        <v>804295</v>
      </c>
      <c r="V62" s="160">
        <v>778009</v>
      </c>
      <c r="W62" s="160">
        <v>530672.19999999995</v>
      </c>
      <c r="X62" s="160">
        <v>308461</v>
      </c>
      <c r="Y62" s="160">
        <v>643270</v>
      </c>
      <c r="Z62" s="160">
        <v>828310</v>
      </c>
      <c r="AA62" s="160">
        <v>499122.1</v>
      </c>
      <c r="AB62" s="160">
        <v>301186</v>
      </c>
      <c r="AC62" s="160">
        <v>800670</v>
      </c>
      <c r="AD62" s="160">
        <v>982340</v>
      </c>
      <c r="AE62" s="160">
        <v>560300.59</v>
      </c>
      <c r="AF62" s="160">
        <v>353351</v>
      </c>
      <c r="AG62" s="160">
        <v>662306</v>
      </c>
      <c r="AH62" s="160">
        <v>385944</v>
      </c>
      <c r="AI62" s="160">
        <v>109046.59</v>
      </c>
      <c r="AJ62" s="160">
        <v>205687</v>
      </c>
      <c r="AK62" s="160">
        <v>512956</v>
      </c>
      <c r="AL62" s="160">
        <v>837542</v>
      </c>
      <c r="AM62" s="160">
        <v>533249.75</v>
      </c>
      <c r="AN62" s="160">
        <v>349815</v>
      </c>
      <c r="AO62" s="160">
        <v>787029</v>
      </c>
      <c r="AP62" s="160">
        <v>990931</v>
      </c>
      <c r="AQ62" s="160">
        <v>614364.30000000005</v>
      </c>
      <c r="AR62" s="160">
        <v>208648</v>
      </c>
      <c r="AS62" s="160">
        <v>623377</v>
      </c>
      <c r="AT62" s="160">
        <v>857970</v>
      </c>
      <c r="AU62" s="160">
        <v>488028.62</v>
      </c>
      <c r="AV62" s="160">
        <v>239358</v>
      </c>
      <c r="AW62" s="160">
        <v>579122</v>
      </c>
      <c r="AX62" s="160">
        <v>0</v>
      </c>
      <c r="AY62" s="160">
        <v>0</v>
      </c>
      <c r="AZ62" s="160">
        <v>0</v>
      </c>
      <c r="BA62" s="160">
        <v>0</v>
      </c>
      <c r="BB62" s="160">
        <v>0</v>
      </c>
      <c r="BC62"/>
    </row>
    <row r="63" spans="1:55" x14ac:dyDescent="0.3">
      <c r="A63" s="160" t="s">
        <v>919</v>
      </c>
      <c r="B63" s="160">
        <v>3141682</v>
      </c>
      <c r="C63" s="160">
        <v>230754.75</v>
      </c>
      <c r="D63" s="160">
        <v>235233</v>
      </c>
      <c r="E63" s="160">
        <v>189120</v>
      </c>
      <c r="F63" s="160">
        <v>218305</v>
      </c>
      <c r="G63" s="160">
        <v>218917.4</v>
      </c>
      <c r="H63" s="160">
        <v>234529</v>
      </c>
      <c r="I63" s="160">
        <v>193753</v>
      </c>
      <c r="J63" s="160">
        <v>295967</v>
      </c>
      <c r="K63" s="160">
        <v>244019.24</v>
      </c>
      <c r="L63" s="160">
        <v>231091</v>
      </c>
      <c r="M63" s="160">
        <v>234714</v>
      </c>
      <c r="N63" s="160">
        <v>237301</v>
      </c>
      <c r="O63" s="160">
        <v>204890.19</v>
      </c>
      <c r="P63" s="160">
        <v>712292</v>
      </c>
      <c r="Q63" s="160">
        <v>661220</v>
      </c>
      <c r="R63" s="160">
        <v>716679</v>
      </c>
      <c r="S63" s="160">
        <v>595771.69999999995</v>
      </c>
      <c r="T63" s="160">
        <v>513389</v>
      </c>
      <c r="U63" s="160">
        <v>420310</v>
      </c>
      <c r="V63" s="160">
        <v>483122</v>
      </c>
      <c r="W63" s="160">
        <v>434492.74</v>
      </c>
      <c r="X63" s="160">
        <v>418453</v>
      </c>
      <c r="Y63" s="160">
        <v>354756</v>
      </c>
      <c r="Z63" s="160">
        <v>421372</v>
      </c>
      <c r="AA63" s="160">
        <v>356082.82</v>
      </c>
      <c r="AB63" s="160">
        <v>372490</v>
      </c>
      <c r="AC63" s="160">
        <v>418919</v>
      </c>
      <c r="AD63" s="160">
        <v>316101</v>
      </c>
      <c r="AE63" s="160">
        <v>368084.05</v>
      </c>
      <c r="AF63" s="160">
        <v>270542</v>
      </c>
      <c r="AG63" s="160">
        <v>277436</v>
      </c>
      <c r="AH63" s="160">
        <v>247850</v>
      </c>
      <c r="AI63" s="160">
        <v>175034.28</v>
      </c>
      <c r="AJ63" s="160">
        <v>151307</v>
      </c>
      <c r="AK63" s="160">
        <v>208628</v>
      </c>
      <c r="AL63" s="160">
        <v>210132</v>
      </c>
      <c r="AM63" s="160">
        <v>174409.71</v>
      </c>
      <c r="AN63" s="160">
        <v>150377</v>
      </c>
      <c r="AO63" s="160">
        <v>141505</v>
      </c>
      <c r="AP63" s="160">
        <v>185249</v>
      </c>
      <c r="AQ63" s="160">
        <v>188073.87</v>
      </c>
      <c r="AR63" s="160">
        <v>259269</v>
      </c>
      <c r="AS63" s="160">
        <v>161592</v>
      </c>
      <c r="AT63" s="160">
        <v>182392</v>
      </c>
      <c r="AU63" s="160">
        <v>119665.73</v>
      </c>
      <c r="AV63" s="160">
        <v>231409</v>
      </c>
      <c r="AW63" s="160">
        <v>166987</v>
      </c>
      <c r="AX63" s="160">
        <v>2307430</v>
      </c>
      <c r="AY63" s="160">
        <v>1816080</v>
      </c>
      <c r="AZ63" s="160">
        <v>1621278</v>
      </c>
      <c r="BA63" s="160">
        <v>1786910</v>
      </c>
      <c r="BB63" s="160">
        <v>2174991</v>
      </c>
      <c r="BC63"/>
    </row>
    <row r="64" spans="1:55" x14ac:dyDescent="0.3">
      <c r="A64" s="160" t="s">
        <v>920</v>
      </c>
      <c r="B64" s="160">
        <v>22044486</v>
      </c>
      <c r="C64" s="160">
        <v>11961497.66</v>
      </c>
      <c r="D64" s="160">
        <v>11290298</v>
      </c>
      <c r="E64" s="160">
        <v>13492562</v>
      </c>
      <c r="F64" s="160">
        <v>17153164</v>
      </c>
      <c r="G64" s="160">
        <v>15413651.199999999</v>
      </c>
      <c r="H64" s="160">
        <v>15846628</v>
      </c>
      <c r="I64" s="160">
        <v>15897077</v>
      </c>
      <c r="J64" s="160">
        <v>15708609</v>
      </c>
      <c r="K64" s="160">
        <v>13580127.359999999</v>
      </c>
      <c r="L64" s="160">
        <v>14856913</v>
      </c>
      <c r="M64" s="160">
        <v>15232298</v>
      </c>
      <c r="N64" s="160">
        <v>15315429</v>
      </c>
      <c r="O64" s="160">
        <v>13627101.1</v>
      </c>
      <c r="P64" s="160">
        <v>14742904</v>
      </c>
      <c r="Q64" s="160">
        <v>12884070</v>
      </c>
      <c r="R64" s="160">
        <v>43199538</v>
      </c>
      <c r="S64" s="160">
        <v>28470821.059999999</v>
      </c>
      <c r="T64" s="160">
        <v>27026372</v>
      </c>
      <c r="U64" s="160">
        <v>10815292</v>
      </c>
      <c r="V64" s="160">
        <v>6748209</v>
      </c>
      <c r="W64" s="160">
        <v>7058943.7000000002</v>
      </c>
      <c r="X64" s="160">
        <v>5399166</v>
      </c>
      <c r="Y64" s="160">
        <v>6664977</v>
      </c>
      <c r="Z64" s="160">
        <v>6097625</v>
      </c>
      <c r="AA64" s="160">
        <v>5931180.9900000002</v>
      </c>
      <c r="AB64" s="160">
        <v>5533200</v>
      </c>
      <c r="AC64" s="160">
        <v>5824658</v>
      </c>
      <c r="AD64" s="160">
        <v>5940803</v>
      </c>
      <c r="AE64" s="160">
        <v>5705989.3799999999</v>
      </c>
      <c r="AF64" s="160">
        <v>4996197</v>
      </c>
      <c r="AG64" s="160">
        <v>5372520</v>
      </c>
      <c r="AH64" s="160">
        <v>8728481</v>
      </c>
      <c r="AI64" s="160">
        <v>8520748.75</v>
      </c>
      <c r="AJ64" s="160">
        <v>9125984</v>
      </c>
      <c r="AK64" s="160">
        <v>8781598</v>
      </c>
      <c r="AL64" s="160">
        <v>5132758</v>
      </c>
      <c r="AM64" s="160">
        <v>4269435.26</v>
      </c>
      <c r="AN64" s="160">
        <v>4175584</v>
      </c>
      <c r="AO64" s="160">
        <v>4171037</v>
      </c>
      <c r="AP64" s="160">
        <v>4252792</v>
      </c>
      <c r="AQ64" s="160">
        <v>3710922.41</v>
      </c>
      <c r="AR64" s="160">
        <v>3432142</v>
      </c>
      <c r="AS64" s="160">
        <v>3680493</v>
      </c>
      <c r="AT64" s="160">
        <v>3844682</v>
      </c>
      <c r="AU64" s="160">
        <v>3203029.61</v>
      </c>
      <c r="AV64" s="160">
        <v>3257298</v>
      </c>
      <c r="AW64" s="160">
        <v>3605294</v>
      </c>
      <c r="AX64" s="160">
        <v>5490409</v>
      </c>
      <c r="AY64" s="160">
        <v>6623608</v>
      </c>
      <c r="AZ64" s="160">
        <v>6816665</v>
      </c>
      <c r="BA64" s="160">
        <v>4556830</v>
      </c>
      <c r="BB64" s="160">
        <v>4146918</v>
      </c>
      <c r="BC64"/>
    </row>
    <row r="65" spans="1:55" x14ac:dyDescent="0.3">
      <c r="A65" s="160" t="s">
        <v>921</v>
      </c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60"/>
      <c r="AO65" s="160"/>
      <c r="AP65" s="160"/>
      <c r="AQ65" s="160"/>
      <c r="AR65" s="160"/>
      <c r="AS65" s="160"/>
      <c r="AT65" s="160"/>
      <c r="AU65" s="160"/>
      <c r="AV65" s="160"/>
      <c r="AW65" s="160"/>
      <c r="AX65" s="160"/>
      <c r="AY65" s="160"/>
      <c r="AZ65" s="160"/>
      <c r="BA65" s="160"/>
      <c r="BB65" s="160"/>
      <c r="BC65"/>
    </row>
    <row r="66" spans="1:55" x14ac:dyDescent="0.3">
      <c r="A66" s="160" t="s">
        <v>1262</v>
      </c>
      <c r="B66" s="160">
        <v>939583</v>
      </c>
      <c r="C66" s="160">
        <v>0</v>
      </c>
      <c r="D66" s="160">
        <v>0</v>
      </c>
      <c r="E66" s="160">
        <v>0</v>
      </c>
      <c r="F66" s="160">
        <v>0</v>
      </c>
      <c r="G66" s="160">
        <v>0</v>
      </c>
      <c r="H66" s="160">
        <v>0</v>
      </c>
      <c r="I66" s="160">
        <v>0</v>
      </c>
      <c r="J66" s="160">
        <v>0</v>
      </c>
      <c r="K66" s="160">
        <v>0</v>
      </c>
      <c r="L66" s="160">
        <v>0</v>
      </c>
      <c r="M66" s="160">
        <v>0</v>
      </c>
      <c r="N66" s="160">
        <v>0</v>
      </c>
      <c r="O66" s="160">
        <v>0</v>
      </c>
      <c r="P66" s="160">
        <v>0</v>
      </c>
      <c r="Q66" s="160">
        <v>0</v>
      </c>
      <c r="R66" s="160">
        <v>0</v>
      </c>
      <c r="S66" s="160">
        <v>0</v>
      </c>
      <c r="T66" s="160">
        <v>0</v>
      </c>
      <c r="U66" s="160">
        <v>0</v>
      </c>
      <c r="V66" s="160">
        <v>0</v>
      </c>
      <c r="W66" s="160">
        <v>0</v>
      </c>
      <c r="X66" s="160">
        <v>0</v>
      </c>
      <c r="Y66" s="160">
        <v>0</v>
      </c>
      <c r="Z66" s="160">
        <v>0</v>
      </c>
      <c r="AA66" s="160">
        <v>0</v>
      </c>
      <c r="AB66" s="160">
        <v>0</v>
      </c>
      <c r="AC66" s="160">
        <v>0</v>
      </c>
      <c r="AD66" s="160">
        <v>0</v>
      </c>
      <c r="AE66" s="160">
        <v>0</v>
      </c>
      <c r="AF66" s="160">
        <v>0</v>
      </c>
      <c r="AG66" s="160">
        <v>0</v>
      </c>
      <c r="AH66" s="160">
        <v>0</v>
      </c>
      <c r="AI66" s="160">
        <v>0</v>
      </c>
      <c r="AJ66" s="160">
        <v>0</v>
      </c>
      <c r="AK66" s="160">
        <v>0</v>
      </c>
      <c r="AL66" s="160">
        <v>0</v>
      </c>
      <c r="AM66" s="160">
        <v>0</v>
      </c>
      <c r="AN66" s="160">
        <v>0</v>
      </c>
      <c r="AO66" s="160">
        <v>0</v>
      </c>
      <c r="AP66" s="160">
        <v>0</v>
      </c>
      <c r="AQ66" s="160">
        <v>0</v>
      </c>
      <c r="AR66" s="160">
        <v>0</v>
      </c>
      <c r="AS66" s="160">
        <v>0</v>
      </c>
      <c r="AT66" s="160">
        <v>0</v>
      </c>
      <c r="AU66" s="160">
        <v>0</v>
      </c>
      <c r="AV66" s="160">
        <v>0</v>
      </c>
      <c r="AW66" s="160">
        <v>0</v>
      </c>
      <c r="AX66" s="160">
        <v>0</v>
      </c>
      <c r="AY66" s="160">
        <v>0</v>
      </c>
      <c r="AZ66" s="160">
        <v>0</v>
      </c>
      <c r="BA66" s="160">
        <v>0</v>
      </c>
      <c r="BB66" s="160">
        <v>0</v>
      </c>
      <c r="BC66"/>
    </row>
    <row r="67" spans="1:55" x14ac:dyDescent="0.3">
      <c r="A67" s="165" t="s">
        <v>922</v>
      </c>
      <c r="B67" s="165">
        <v>16230532</v>
      </c>
      <c r="C67" s="160">
        <v>25519074.969999999</v>
      </c>
      <c r="D67" s="160">
        <v>28649234</v>
      </c>
      <c r="E67" s="160">
        <v>28746720</v>
      </c>
      <c r="F67" s="160">
        <v>25926901</v>
      </c>
      <c r="G67" s="160">
        <v>24480958.390000001</v>
      </c>
      <c r="H67" s="160">
        <v>23461830</v>
      </c>
      <c r="I67" s="160">
        <v>23364518</v>
      </c>
      <c r="J67" s="160">
        <v>26459330</v>
      </c>
      <c r="K67" s="160">
        <v>26336978.079999998</v>
      </c>
      <c r="L67" s="160">
        <v>26287333</v>
      </c>
      <c r="M67" s="160">
        <v>26391590</v>
      </c>
      <c r="N67" s="160">
        <v>26421746</v>
      </c>
      <c r="O67" s="160">
        <v>26409834.07</v>
      </c>
      <c r="P67" s="160">
        <v>26547236</v>
      </c>
      <c r="Q67" s="160">
        <v>26574480</v>
      </c>
      <c r="R67" s="160">
        <v>13699314</v>
      </c>
      <c r="S67" s="160">
        <v>6413502.2599999998</v>
      </c>
      <c r="T67" s="160">
        <v>6574148</v>
      </c>
      <c r="U67" s="160">
        <v>6371371</v>
      </c>
      <c r="V67" s="160">
        <v>7019986</v>
      </c>
      <c r="W67" s="160">
        <v>7041390.8399999999</v>
      </c>
      <c r="X67" s="160">
        <v>7196207</v>
      </c>
      <c r="Y67" s="160">
        <v>7224062</v>
      </c>
      <c r="Z67" s="160">
        <v>7387602</v>
      </c>
      <c r="AA67" s="160">
        <v>7442186.8499999996</v>
      </c>
      <c r="AB67" s="160">
        <v>7594422</v>
      </c>
      <c r="AC67" s="160">
        <v>7466916</v>
      </c>
      <c r="AD67" s="160">
        <v>7541624</v>
      </c>
      <c r="AE67" s="160">
        <v>7365621.04</v>
      </c>
      <c r="AF67" s="160">
        <v>7434919</v>
      </c>
      <c r="AG67" s="160">
        <v>7388582</v>
      </c>
      <c r="AH67" s="160">
        <v>1066500</v>
      </c>
      <c r="AI67" s="160">
        <v>780476.29</v>
      </c>
      <c r="AJ67" s="160">
        <v>597476</v>
      </c>
      <c r="AK67" s="160">
        <v>313476</v>
      </c>
      <c r="AL67" s="160">
        <v>4309963</v>
      </c>
      <c r="AM67" s="160">
        <v>4340781.67</v>
      </c>
      <c r="AN67" s="160">
        <v>4318064</v>
      </c>
      <c r="AO67" s="160">
        <v>4087354</v>
      </c>
      <c r="AP67" s="160">
        <v>4086653</v>
      </c>
      <c r="AQ67" s="160">
        <v>4128253.94</v>
      </c>
      <c r="AR67" s="160">
        <v>4127569</v>
      </c>
      <c r="AS67" s="160">
        <v>4126891</v>
      </c>
      <c r="AT67" s="160">
        <v>4126220</v>
      </c>
      <c r="AU67" s="160">
        <v>4165270.88</v>
      </c>
      <c r="AV67" s="160">
        <v>4234615</v>
      </c>
      <c r="AW67" s="160">
        <v>4294106</v>
      </c>
      <c r="AX67" s="160">
        <v>335029</v>
      </c>
      <c r="AY67" s="160">
        <v>372319</v>
      </c>
      <c r="AZ67" s="160">
        <v>396319</v>
      </c>
      <c r="BA67" s="160">
        <v>396319</v>
      </c>
      <c r="BB67" s="160">
        <v>424319</v>
      </c>
      <c r="BC67"/>
    </row>
    <row r="68" spans="1:55" x14ac:dyDescent="0.3">
      <c r="A68" s="160" t="s">
        <v>911</v>
      </c>
      <c r="B68" s="160">
        <v>254467</v>
      </c>
      <c r="C68" s="160">
        <v>7239180.8200000003</v>
      </c>
      <c r="D68" s="160">
        <v>10282469</v>
      </c>
      <c r="E68" s="160">
        <v>10331055</v>
      </c>
      <c r="F68" s="160">
        <v>7422369</v>
      </c>
      <c r="G68" s="160">
        <v>7437369.7300000004</v>
      </c>
      <c r="H68" s="160">
        <v>7491244</v>
      </c>
      <c r="I68" s="160">
        <v>7394817</v>
      </c>
      <c r="J68" s="160">
        <v>7492294</v>
      </c>
      <c r="K68" s="160">
        <v>7371206.7699999996</v>
      </c>
      <c r="L68" s="160">
        <v>7322815</v>
      </c>
      <c r="M68" s="160">
        <v>7428314</v>
      </c>
      <c r="N68" s="160">
        <v>7369701</v>
      </c>
      <c r="O68" s="160">
        <v>7359009.6799999997</v>
      </c>
      <c r="P68" s="160">
        <v>7407621</v>
      </c>
      <c r="Q68" s="160">
        <v>7436064</v>
      </c>
      <c r="R68" s="160">
        <v>7440654</v>
      </c>
      <c r="S68" s="160">
        <v>155346.34</v>
      </c>
      <c r="T68" s="160">
        <v>202387</v>
      </c>
      <c r="U68" s="160">
        <v>0</v>
      </c>
      <c r="V68" s="160">
        <v>336603</v>
      </c>
      <c r="W68" s="160">
        <v>358771.33</v>
      </c>
      <c r="X68" s="160">
        <v>359844</v>
      </c>
      <c r="Y68" s="160">
        <v>388448</v>
      </c>
      <c r="Z68" s="160">
        <v>398229</v>
      </c>
      <c r="AA68" s="160">
        <v>443548.44</v>
      </c>
      <c r="AB68" s="160">
        <v>458145</v>
      </c>
      <c r="AC68" s="160">
        <v>328359</v>
      </c>
      <c r="AD68" s="160">
        <v>273945</v>
      </c>
      <c r="AE68" s="160">
        <v>80648.22</v>
      </c>
      <c r="AF68" s="160">
        <v>13645</v>
      </c>
      <c r="AG68" s="160">
        <v>0</v>
      </c>
      <c r="AH68" s="160">
        <v>0</v>
      </c>
      <c r="AI68" s="160">
        <v>0</v>
      </c>
      <c r="AJ68" s="160">
        <v>0</v>
      </c>
      <c r="AK68" s="160">
        <v>0</v>
      </c>
      <c r="AL68" s="160">
        <v>0</v>
      </c>
      <c r="AM68" s="160">
        <v>0</v>
      </c>
      <c r="AN68" s="160">
        <v>0</v>
      </c>
      <c r="AO68" s="160">
        <v>0</v>
      </c>
      <c r="AP68" s="160">
        <v>0</v>
      </c>
      <c r="AQ68" s="160">
        <v>0</v>
      </c>
      <c r="AR68" s="160">
        <v>0</v>
      </c>
      <c r="AS68" s="160">
        <v>0</v>
      </c>
      <c r="AT68" s="160">
        <v>0</v>
      </c>
      <c r="AU68" s="160">
        <v>0</v>
      </c>
      <c r="AV68" s="160">
        <v>0</v>
      </c>
      <c r="AW68" s="160">
        <v>130000</v>
      </c>
      <c r="AX68" s="160">
        <v>0</v>
      </c>
      <c r="AY68" s="160">
        <v>0</v>
      </c>
      <c r="AZ68" s="160">
        <v>0</v>
      </c>
      <c r="BA68" s="160">
        <v>0</v>
      </c>
      <c r="BB68" s="160">
        <v>0</v>
      </c>
      <c r="BC68"/>
    </row>
    <row r="69" spans="1:55" x14ac:dyDescent="0.3">
      <c r="A69" s="160" t="s">
        <v>909</v>
      </c>
      <c r="B69" s="160">
        <v>0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0</v>
      </c>
      <c r="N69" s="160">
        <v>90000</v>
      </c>
      <c r="O69" s="160">
        <v>90000</v>
      </c>
      <c r="P69" s="160">
        <v>180000</v>
      </c>
      <c r="Q69" s="160">
        <v>180000</v>
      </c>
      <c r="R69" s="160">
        <v>270000</v>
      </c>
      <c r="S69" s="160">
        <v>270000</v>
      </c>
      <c r="T69" s="160">
        <v>384000</v>
      </c>
      <c r="U69" s="160">
        <v>384000</v>
      </c>
      <c r="V69" s="160">
        <v>689300</v>
      </c>
      <c r="W69" s="160">
        <v>689300</v>
      </c>
      <c r="X69" s="160">
        <v>843800</v>
      </c>
      <c r="Y69" s="160">
        <v>843800</v>
      </c>
      <c r="Z69" s="160">
        <v>998300</v>
      </c>
      <c r="AA69" s="160">
        <v>1008300</v>
      </c>
      <c r="AB69" s="160">
        <v>1146666</v>
      </c>
      <c r="AC69" s="160">
        <v>1149666</v>
      </c>
      <c r="AD69" s="160">
        <v>1279500</v>
      </c>
      <c r="AE69" s="160">
        <v>1297500</v>
      </c>
      <c r="AF69" s="160">
        <v>1434500</v>
      </c>
      <c r="AG69" s="160">
        <v>1402500</v>
      </c>
      <c r="AH69" s="160">
        <v>1066500</v>
      </c>
      <c r="AI69" s="160">
        <v>732500</v>
      </c>
      <c r="AJ69" s="160">
        <v>549500</v>
      </c>
      <c r="AK69" s="160">
        <v>265500</v>
      </c>
      <c r="AL69" s="160">
        <v>265500</v>
      </c>
      <c r="AM69" s="160">
        <v>252000</v>
      </c>
      <c r="AN69" s="160">
        <v>230000</v>
      </c>
      <c r="AO69" s="160">
        <v>0</v>
      </c>
      <c r="AP69" s="160">
        <v>0</v>
      </c>
      <c r="AQ69" s="160">
        <v>0</v>
      </c>
      <c r="AR69" s="160">
        <v>0</v>
      </c>
      <c r="AS69" s="160">
        <v>0</v>
      </c>
      <c r="AT69" s="160">
        <v>0</v>
      </c>
      <c r="AU69" s="160">
        <v>0</v>
      </c>
      <c r="AV69" s="160">
        <v>70000</v>
      </c>
      <c r="AW69" s="160">
        <v>0</v>
      </c>
      <c r="AX69" s="160">
        <v>0</v>
      </c>
      <c r="AY69" s="160">
        <v>0</v>
      </c>
      <c r="AZ69" s="160">
        <v>0</v>
      </c>
      <c r="BA69" s="160">
        <v>0</v>
      </c>
      <c r="BB69" s="160">
        <v>0</v>
      </c>
      <c r="BC69"/>
    </row>
    <row r="70" spans="1:55" x14ac:dyDescent="0.3">
      <c r="A70" s="160" t="s">
        <v>912</v>
      </c>
      <c r="B70" s="160">
        <v>15976065</v>
      </c>
      <c r="C70" s="160">
        <v>15975131.4</v>
      </c>
      <c r="D70" s="160">
        <v>15974206</v>
      </c>
      <c r="E70" s="160">
        <v>15973289</v>
      </c>
      <c r="F70" s="160">
        <v>15972380</v>
      </c>
      <c r="G70" s="160">
        <v>15971478.91</v>
      </c>
      <c r="H70" s="160">
        <v>15970586</v>
      </c>
      <c r="I70" s="160">
        <v>15969701</v>
      </c>
      <c r="J70" s="160">
        <v>18967036</v>
      </c>
      <c r="K70" s="160">
        <v>18965771.309999999</v>
      </c>
      <c r="L70" s="160">
        <v>18964518</v>
      </c>
      <c r="M70" s="160">
        <v>18963276</v>
      </c>
      <c r="N70" s="160">
        <v>18962045</v>
      </c>
      <c r="O70" s="160">
        <v>18960824.390000001</v>
      </c>
      <c r="P70" s="160">
        <v>18959615</v>
      </c>
      <c r="Q70" s="160">
        <v>18958416</v>
      </c>
      <c r="R70" s="160">
        <v>5988660</v>
      </c>
      <c r="S70" s="160">
        <v>5988155.9199999999</v>
      </c>
      <c r="T70" s="160">
        <v>5987761</v>
      </c>
      <c r="U70" s="160">
        <v>5987371</v>
      </c>
      <c r="V70" s="160">
        <v>5994083</v>
      </c>
      <c r="W70" s="160">
        <v>5993319.5099999998</v>
      </c>
      <c r="X70" s="160">
        <v>5992563</v>
      </c>
      <c r="Y70" s="160">
        <v>5991814</v>
      </c>
      <c r="Z70" s="160">
        <v>5991073</v>
      </c>
      <c r="AA70" s="160">
        <v>5990338.4100000001</v>
      </c>
      <c r="AB70" s="160">
        <v>5989611</v>
      </c>
      <c r="AC70" s="160">
        <v>5988891</v>
      </c>
      <c r="AD70" s="160">
        <v>5988179</v>
      </c>
      <c r="AE70" s="160">
        <v>5987472.8200000003</v>
      </c>
      <c r="AF70" s="160">
        <v>5986774</v>
      </c>
      <c r="AG70" s="160">
        <v>5986082</v>
      </c>
      <c r="AH70" s="160">
        <v>0</v>
      </c>
      <c r="AI70" s="160">
        <v>0</v>
      </c>
      <c r="AJ70" s="160">
        <v>0</v>
      </c>
      <c r="AK70" s="160">
        <v>0</v>
      </c>
      <c r="AL70" s="160">
        <v>3996487</v>
      </c>
      <c r="AM70" s="160">
        <v>3995761.11</v>
      </c>
      <c r="AN70" s="160">
        <v>3995043</v>
      </c>
      <c r="AO70" s="160">
        <v>3994333</v>
      </c>
      <c r="AP70" s="160">
        <v>3993632</v>
      </c>
      <c r="AQ70" s="160">
        <v>3992938.3</v>
      </c>
      <c r="AR70" s="160">
        <v>3992253</v>
      </c>
      <c r="AS70" s="160">
        <v>3991575</v>
      </c>
      <c r="AT70" s="160">
        <v>3990904</v>
      </c>
      <c r="AU70" s="160">
        <v>3990241.54</v>
      </c>
      <c r="AV70" s="160">
        <v>0</v>
      </c>
      <c r="AW70" s="160">
        <v>3989077</v>
      </c>
      <c r="AX70" s="160">
        <v>0</v>
      </c>
      <c r="AY70" s="160">
        <v>0</v>
      </c>
      <c r="AZ70" s="160">
        <v>0</v>
      </c>
      <c r="BA70" s="160">
        <v>0</v>
      </c>
      <c r="BB70" s="160">
        <v>0</v>
      </c>
      <c r="BC70"/>
    </row>
    <row r="71" spans="1:55" x14ac:dyDescent="0.3">
      <c r="A71" s="160" t="s">
        <v>923</v>
      </c>
      <c r="B71" s="160">
        <v>0</v>
      </c>
      <c r="C71" s="160">
        <v>2304762.7599999998</v>
      </c>
      <c r="D71" s="160">
        <v>2392559</v>
      </c>
      <c r="E71" s="160">
        <v>2442376</v>
      </c>
      <c r="F71" s="160">
        <v>2532152</v>
      </c>
      <c r="G71" s="160">
        <v>1072109.75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0">
        <v>0</v>
      </c>
      <c r="Q71" s="160">
        <v>0</v>
      </c>
      <c r="R71" s="160">
        <v>0</v>
      </c>
      <c r="S71" s="160">
        <v>0</v>
      </c>
      <c r="T71" s="160">
        <v>0</v>
      </c>
      <c r="U71" s="160">
        <v>0</v>
      </c>
      <c r="V71" s="160">
        <v>0</v>
      </c>
      <c r="W71" s="160">
        <v>0</v>
      </c>
      <c r="X71" s="160">
        <v>0</v>
      </c>
      <c r="Y71" s="160">
        <v>0</v>
      </c>
      <c r="Z71" s="160">
        <v>0</v>
      </c>
      <c r="AA71" s="160">
        <v>0</v>
      </c>
      <c r="AB71" s="160">
        <v>0</v>
      </c>
      <c r="AC71" s="160">
        <v>0</v>
      </c>
      <c r="AD71" s="160">
        <v>0</v>
      </c>
      <c r="AE71" s="160">
        <v>0</v>
      </c>
      <c r="AF71" s="160">
        <v>0</v>
      </c>
      <c r="AG71" s="160">
        <v>0</v>
      </c>
      <c r="AH71" s="160">
        <v>0</v>
      </c>
      <c r="AI71" s="160">
        <v>47976.29</v>
      </c>
      <c r="AJ71" s="160">
        <v>47976</v>
      </c>
      <c r="AK71" s="160">
        <v>47976</v>
      </c>
      <c r="AL71" s="160">
        <v>47976</v>
      </c>
      <c r="AM71" s="160">
        <v>93020.56</v>
      </c>
      <c r="AN71" s="160">
        <v>93021</v>
      </c>
      <c r="AO71" s="160">
        <v>93021</v>
      </c>
      <c r="AP71" s="160">
        <v>93021</v>
      </c>
      <c r="AQ71" s="160">
        <v>135315.64000000001</v>
      </c>
      <c r="AR71" s="160">
        <v>135316</v>
      </c>
      <c r="AS71" s="160">
        <v>135316</v>
      </c>
      <c r="AT71" s="160">
        <v>135316</v>
      </c>
      <c r="AU71" s="160">
        <v>175029.34</v>
      </c>
      <c r="AV71" s="160">
        <v>4164615</v>
      </c>
      <c r="AW71" s="160">
        <v>175029</v>
      </c>
      <c r="AX71" s="160">
        <v>335029</v>
      </c>
      <c r="AY71" s="160">
        <v>372319</v>
      </c>
      <c r="AZ71" s="160">
        <v>396319</v>
      </c>
      <c r="BA71" s="160">
        <v>396319</v>
      </c>
      <c r="BB71" s="160">
        <v>424319</v>
      </c>
      <c r="BC71"/>
    </row>
    <row r="72" spans="1:55" x14ac:dyDescent="0.3">
      <c r="A72" s="160" t="s">
        <v>924</v>
      </c>
      <c r="B72" s="160">
        <v>1206039</v>
      </c>
      <c r="C72" s="160">
        <v>0</v>
      </c>
      <c r="D72" s="160">
        <v>0</v>
      </c>
      <c r="E72" s="160">
        <v>0</v>
      </c>
      <c r="F72" s="160">
        <v>0</v>
      </c>
      <c r="G72" s="160">
        <v>36902.92</v>
      </c>
      <c r="H72" s="160">
        <v>8952</v>
      </c>
      <c r="I72" s="160">
        <v>11654</v>
      </c>
      <c r="J72" s="160">
        <v>14311</v>
      </c>
      <c r="K72" s="160">
        <v>16919.8</v>
      </c>
      <c r="L72" s="160">
        <v>7284</v>
      </c>
      <c r="M72" s="160">
        <v>8025</v>
      </c>
      <c r="N72" s="160">
        <v>8754</v>
      </c>
      <c r="O72" s="160">
        <v>25803.360000000001</v>
      </c>
      <c r="P72" s="160">
        <v>0</v>
      </c>
      <c r="Q72" s="160">
        <v>0</v>
      </c>
      <c r="R72" s="160">
        <v>0</v>
      </c>
      <c r="S72" s="160">
        <v>0</v>
      </c>
      <c r="T72" s="160">
        <v>0</v>
      </c>
      <c r="U72" s="160">
        <v>0</v>
      </c>
      <c r="V72" s="160">
        <v>0</v>
      </c>
      <c r="W72" s="160">
        <v>0</v>
      </c>
      <c r="X72" s="160">
        <v>0</v>
      </c>
      <c r="Y72" s="160">
        <v>0</v>
      </c>
      <c r="Z72" s="160">
        <v>0</v>
      </c>
      <c r="AA72" s="160">
        <v>0</v>
      </c>
      <c r="AB72" s="160">
        <v>0</v>
      </c>
      <c r="AC72" s="160">
        <v>0</v>
      </c>
      <c r="AD72" s="160">
        <v>0</v>
      </c>
      <c r="AE72" s="160">
        <v>0</v>
      </c>
      <c r="AF72" s="160">
        <v>0</v>
      </c>
      <c r="AG72" s="160">
        <v>0</v>
      </c>
      <c r="AH72" s="160">
        <v>0</v>
      </c>
      <c r="AI72" s="160">
        <v>0</v>
      </c>
      <c r="AJ72" s="160">
        <v>0</v>
      </c>
      <c r="AK72" s="160">
        <v>0</v>
      </c>
      <c r="AL72" s="160">
        <v>0</v>
      </c>
      <c r="AM72" s="160">
        <v>0</v>
      </c>
      <c r="AN72" s="160">
        <v>0</v>
      </c>
      <c r="AO72" s="160">
        <v>0</v>
      </c>
      <c r="AP72" s="160">
        <v>0</v>
      </c>
      <c r="AQ72" s="160">
        <v>0</v>
      </c>
      <c r="AR72" s="160">
        <v>0</v>
      </c>
      <c r="AS72" s="160">
        <v>0</v>
      </c>
      <c r="AT72" s="160">
        <v>0</v>
      </c>
      <c r="AU72" s="160">
        <v>0</v>
      </c>
      <c r="AV72" s="160">
        <v>0</v>
      </c>
      <c r="AW72" s="160">
        <v>0</v>
      </c>
      <c r="AX72" s="160">
        <v>0</v>
      </c>
      <c r="AY72" s="160">
        <v>0</v>
      </c>
      <c r="AZ72" s="160">
        <v>0</v>
      </c>
      <c r="BA72" s="160">
        <v>0</v>
      </c>
      <c r="BB72" s="160">
        <v>0</v>
      </c>
      <c r="BC72"/>
    </row>
    <row r="73" spans="1:55" x14ac:dyDescent="0.3">
      <c r="A73" s="160" t="s">
        <v>1263</v>
      </c>
      <c r="B73" s="160">
        <v>0</v>
      </c>
      <c r="C73" s="160">
        <v>221941.2</v>
      </c>
      <c r="D73" s="160">
        <v>213409</v>
      </c>
      <c r="E73" s="160">
        <v>246937</v>
      </c>
      <c r="F73" s="160">
        <v>221862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60">
        <v>0</v>
      </c>
      <c r="R73" s="160">
        <v>0</v>
      </c>
      <c r="S73" s="160">
        <v>0</v>
      </c>
      <c r="T73" s="160">
        <v>0</v>
      </c>
      <c r="U73" s="160">
        <v>0</v>
      </c>
      <c r="V73" s="160">
        <v>0</v>
      </c>
      <c r="W73" s="160">
        <v>0</v>
      </c>
      <c r="X73" s="160">
        <v>0</v>
      </c>
      <c r="Y73" s="160">
        <v>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E73" s="160">
        <v>0</v>
      </c>
      <c r="AF73" s="160">
        <v>0</v>
      </c>
      <c r="AG73" s="160">
        <v>0</v>
      </c>
      <c r="AH73" s="160">
        <v>0</v>
      </c>
      <c r="AI73" s="160">
        <v>0</v>
      </c>
      <c r="AJ73" s="160">
        <v>0</v>
      </c>
      <c r="AK73" s="160">
        <v>0</v>
      </c>
      <c r="AL73" s="160">
        <v>0</v>
      </c>
      <c r="AM73" s="160">
        <v>0</v>
      </c>
      <c r="AN73" s="160">
        <v>0</v>
      </c>
      <c r="AO73" s="160">
        <v>0</v>
      </c>
      <c r="AP73" s="160">
        <v>0</v>
      </c>
      <c r="AQ73" s="160">
        <v>0</v>
      </c>
      <c r="AR73" s="160">
        <v>0</v>
      </c>
      <c r="AS73" s="160">
        <v>0</v>
      </c>
      <c r="AT73" s="160">
        <v>0</v>
      </c>
      <c r="AU73" s="160">
        <v>0</v>
      </c>
      <c r="AV73" s="160">
        <v>0</v>
      </c>
      <c r="AW73" s="160">
        <v>0</v>
      </c>
      <c r="AX73" s="160">
        <v>0</v>
      </c>
      <c r="AY73" s="160">
        <v>0</v>
      </c>
      <c r="AZ73" s="160">
        <v>0</v>
      </c>
      <c r="BA73" s="160">
        <v>0</v>
      </c>
      <c r="BB73" s="160">
        <v>0</v>
      </c>
      <c r="BC73"/>
    </row>
    <row r="74" spans="1:55" x14ac:dyDescent="0.3">
      <c r="A74" s="160" t="s">
        <v>1252</v>
      </c>
      <c r="B74" s="160">
        <v>343744</v>
      </c>
      <c r="C74" s="160">
        <v>0</v>
      </c>
      <c r="D74" s="160">
        <v>0</v>
      </c>
      <c r="E74" s="160">
        <v>0</v>
      </c>
      <c r="F74" s="160">
        <v>0</v>
      </c>
      <c r="G74" s="160">
        <v>0</v>
      </c>
      <c r="H74" s="160">
        <v>0</v>
      </c>
      <c r="I74" s="160">
        <v>0</v>
      </c>
      <c r="J74" s="160">
        <v>0</v>
      </c>
      <c r="K74" s="160">
        <v>0</v>
      </c>
      <c r="L74" s="160">
        <v>123158</v>
      </c>
      <c r="M74" s="160">
        <v>0</v>
      </c>
      <c r="N74" s="160">
        <v>0</v>
      </c>
      <c r="O74" s="160">
        <v>0</v>
      </c>
      <c r="P74" s="160">
        <v>0</v>
      </c>
      <c r="Q74" s="160">
        <v>0</v>
      </c>
      <c r="R74" s="160">
        <v>0</v>
      </c>
      <c r="S74" s="160">
        <v>0</v>
      </c>
      <c r="T74" s="160">
        <v>0</v>
      </c>
      <c r="U74" s="160">
        <v>0</v>
      </c>
      <c r="V74" s="160">
        <v>0</v>
      </c>
      <c r="W74" s="160">
        <v>0</v>
      </c>
      <c r="X74" s="160">
        <v>0</v>
      </c>
      <c r="Y74" s="160">
        <v>0</v>
      </c>
      <c r="Z74" s="160">
        <v>0</v>
      </c>
      <c r="AA74" s="160">
        <v>0</v>
      </c>
      <c r="AB74" s="160">
        <v>0</v>
      </c>
      <c r="AC74" s="160">
        <v>0</v>
      </c>
      <c r="AD74" s="160">
        <v>0</v>
      </c>
      <c r="AE74" s="160">
        <v>0</v>
      </c>
      <c r="AF74" s="160">
        <v>0</v>
      </c>
      <c r="AG74" s="160">
        <v>0</v>
      </c>
      <c r="AH74" s="160">
        <v>0</v>
      </c>
      <c r="AI74" s="160">
        <v>0</v>
      </c>
      <c r="AJ74" s="160">
        <v>0</v>
      </c>
      <c r="AK74" s="160">
        <v>0</v>
      </c>
      <c r="AL74" s="160">
        <v>0</v>
      </c>
      <c r="AM74" s="160">
        <v>0</v>
      </c>
      <c r="AN74" s="160">
        <v>0</v>
      </c>
      <c r="AO74" s="160">
        <v>0</v>
      </c>
      <c r="AP74" s="160">
        <v>0</v>
      </c>
      <c r="AQ74" s="160">
        <v>0</v>
      </c>
      <c r="AR74" s="160">
        <v>0</v>
      </c>
      <c r="AS74" s="160">
        <v>0</v>
      </c>
      <c r="AT74" s="160">
        <v>0</v>
      </c>
      <c r="AU74" s="160">
        <v>0</v>
      </c>
      <c r="AV74" s="160">
        <v>0</v>
      </c>
      <c r="AW74" s="160">
        <v>0</v>
      </c>
      <c r="AX74" s="160">
        <v>0</v>
      </c>
      <c r="AY74" s="160">
        <v>0</v>
      </c>
      <c r="AZ74" s="160">
        <v>0</v>
      </c>
      <c r="BA74" s="160">
        <v>0</v>
      </c>
      <c r="BB74" s="160">
        <v>0</v>
      </c>
      <c r="BC74"/>
    </row>
    <row r="75" spans="1:55" x14ac:dyDescent="0.3">
      <c r="A75" s="160" t="s">
        <v>927</v>
      </c>
      <c r="B75" s="160">
        <v>2456730</v>
      </c>
      <c r="C75" s="160">
        <v>2479451.15</v>
      </c>
      <c r="D75" s="160">
        <v>2416691</v>
      </c>
      <c r="E75" s="160">
        <v>2425008</v>
      </c>
      <c r="F75" s="160">
        <v>2728777</v>
      </c>
      <c r="G75" s="160">
        <v>2809783.04</v>
      </c>
      <c r="H75" s="160">
        <v>2482077</v>
      </c>
      <c r="I75" s="160">
        <v>2447953</v>
      </c>
      <c r="J75" s="160">
        <v>2161763</v>
      </c>
      <c r="K75" s="160">
        <v>2150444.16</v>
      </c>
      <c r="L75" s="160">
        <v>2148362</v>
      </c>
      <c r="M75" s="160">
        <v>2133145</v>
      </c>
      <c r="N75" s="160">
        <v>2122430</v>
      </c>
      <c r="O75" s="160">
        <v>2142446.42</v>
      </c>
      <c r="P75" s="160">
        <v>2155971</v>
      </c>
      <c r="Q75" s="160">
        <v>2163179</v>
      </c>
      <c r="R75" s="160">
        <v>2126319</v>
      </c>
      <c r="S75" s="160">
        <v>2011987.03</v>
      </c>
      <c r="T75" s="160">
        <v>1471218</v>
      </c>
      <c r="U75" s="160">
        <v>1278119</v>
      </c>
      <c r="V75" s="160">
        <v>1243218</v>
      </c>
      <c r="W75" s="160">
        <v>1248736.74</v>
      </c>
      <c r="X75" s="160">
        <v>1218605</v>
      </c>
      <c r="Y75" s="160">
        <v>1192376</v>
      </c>
      <c r="Z75" s="160">
        <v>1167491</v>
      </c>
      <c r="AA75" s="160">
        <v>1161838.3</v>
      </c>
      <c r="AB75" s="160">
        <v>1133321</v>
      </c>
      <c r="AC75" s="160">
        <v>1112986</v>
      </c>
      <c r="AD75" s="160">
        <v>1084135</v>
      </c>
      <c r="AE75" s="160">
        <v>1064098.55</v>
      </c>
      <c r="AF75" s="160">
        <v>1036536</v>
      </c>
      <c r="AG75" s="160">
        <v>1013583</v>
      </c>
      <c r="AH75" s="160">
        <v>987073</v>
      </c>
      <c r="AI75" s="160">
        <v>975978.14</v>
      </c>
      <c r="AJ75" s="160">
        <v>871091</v>
      </c>
      <c r="AK75" s="160">
        <v>852748</v>
      </c>
      <c r="AL75" s="160">
        <v>831448</v>
      </c>
      <c r="AM75" s="160">
        <v>826875.13</v>
      </c>
      <c r="AN75" s="160">
        <v>0</v>
      </c>
      <c r="AO75" s="160">
        <v>0</v>
      </c>
      <c r="AP75" s="160">
        <v>0</v>
      </c>
      <c r="AQ75" s="160">
        <v>0</v>
      </c>
      <c r="AR75" s="160">
        <v>643482</v>
      </c>
      <c r="AS75" s="160">
        <v>626744</v>
      </c>
      <c r="AT75" s="160">
        <v>610719</v>
      </c>
      <c r="AU75" s="160">
        <v>602590</v>
      </c>
      <c r="AV75" s="160">
        <v>583753</v>
      </c>
      <c r="AW75" s="160">
        <v>568432</v>
      </c>
      <c r="AX75" s="160">
        <v>0</v>
      </c>
      <c r="AY75" s="160">
        <v>0</v>
      </c>
      <c r="AZ75" s="160">
        <v>0</v>
      </c>
      <c r="BA75" s="160">
        <v>0</v>
      </c>
      <c r="BB75" s="160">
        <v>0</v>
      </c>
      <c r="BC75"/>
    </row>
    <row r="76" spans="1:55" x14ac:dyDescent="0.3">
      <c r="A76" s="160" t="s">
        <v>928</v>
      </c>
      <c r="B76" s="160">
        <v>2235920</v>
      </c>
      <c r="C76" s="160">
        <v>2319958.44</v>
      </c>
      <c r="D76" s="160">
        <v>2515452</v>
      </c>
      <c r="E76" s="160">
        <v>2467392</v>
      </c>
      <c r="F76" s="160">
        <v>2587324</v>
      </c>
      <c r="G76" s="160">
        <v>2506781.2799999998</v>
      </c>
      <c r="H76" s="160">
        <v>2521021</v>
      </c>
      <c r="I76" s="160">
        <v>2571255</v>
      </c>
      <c r="J76" s="160">
        <v>2656900</v>
      </c>
      <c r="K76" s="160">
        <v>2669119.2799999998</v>
      </c>
      <c r="L76" s="160">
        <v>2843309</v>
      </c>
      <c r="M76" s="160">
        <v>3115788</v>
      </c>
      <c r="N76" s="160">
        <v>2993700</v>
      </c>
      <c r="O76" s="160">
        <v>3180134.75</v>
      </c>
      <c r="P76" s="160">
        <v>2950052</v>
      </c>
      <c r="Q76" s="160">
        <v>3034814</v>
      </c>
      <c r="R76" s="160">
        <v>3126804</v>
      </c>
      <c r="S76" s="160">
        <v>2633634.15</v>
      </c>
      <c r="T76" s="160">
        <v>367756</v>
      </c>
      <c r="U76" s="160">
        <v>186919</v>
      </c>
      <c r="V76" s="160">
        <v>0</v>
      </c>
      <c r="W76" s="160">
        <v>0</v>
      </c>
      <c r="X76" s="160">
        <v>0</v>
      </c>
      <c r="Y76" s="160">
        <v>0</v>
      </c>
      <c r="Z76" s="160">
        <v>0</v>
      </c>
      <c r="AA76" s="160">
        <v>0</v>
      </c>
      <c r="AB76" s="160">
        <v>0</v>
      </c>
      <c r="AC76" s="160">
        <v>0</v>
      </c>
      <c r="AD76" s="160">
        <v>0</v>
      </c>
      <c r="AE76" s="160">
        <v>0</v>
      </c>
      <c r="AF76" s="160">
        <v>0</v>
      </c>
      <c r="AG76" s="160">
        <v>0</v>
      </c>
      <c r="AH76" s="160">
        <v>0</v>
      </c>
      <c r="AI76" s="160">
        <v>0</v>
      </c>
      <c r="AJ76" s="160">
        <v>0</v>
      </c>
      <c r="AK76" s="160">
        <v>0</v>
      </c>
      <c r="AL76" s="160">
        <v>0</v>
      </c>
      <c r="AM76" s="160">
        <v>0</v>
      </c>
      <c r="AN76" s="160">
        <v>0</v>
      </c>
      <c r="AO76" s="160">
        <v>0</v>
      </c>
      <c r="AP76" s="160">
        <v>0</v>
      </c>
      <c r="AQ76" s="160">
        <v>0</v>
      </c>
      <c r="AR76" s="160">
        <v>0</v>
      </c>
      <c r="AS76" s="160">
        <v>0</v>
      </c>
      <c r="AT76" s="160">
        <v>0</v>
      </c>
      <c r="AU76" s="160">
        <v>0</v>
      </c>
      <c r="AV76" s="160">
        <v>0</v>
      </c>
      <c r="AW76" s="160">
        <v>0</v>
      </c>
      <c r="AX76" s="160">
        <v>0</v>
      </c>
      <c r="AY76" s="160">
        <v>0</v>
      </c>
      <c r="AZ76" s="160">
        <v>0</v>
      </c>
      <c r="BA76" s="160">
        <v>0</v>
      </c>
      <c r="BB76" s="160">
        <v>0</v>
      </c>
      <c r="BC76"/>
    </row>
    <row r="77" spans="1:55" x14ac:dyDescent="0.3">
      <c r="A77" s="160" t="s">
        <v>929</v>
      </c>
      <c r="B77" s="160">
        <v>104396</v>
      </c>
      <c r="C77" s="160">
        <v>455962.67</v>
      </c>
      <c r="D77" s="160">
        <v>422022</v>
      </c>
      <c r="E77" s="160">
        <v>410753</v>
      </c>
      <c r="F77" s="160">
        <v>413851</v>
      </c>
      <c r="G77" s="160">
        <v>287040.95</v>
      </c>
      <c r="H77" s="160">
        <v>265632</v>
      </c>
      <c r="I77" s="160">
        <v>266706</v>
      </c>
      <c r="J77" s="160">
        <v>268401</v>
      </c>
      <c r="K77" s="160">
        <v>268061.01</v>
      </c>
      <c r="L77" s="160">
        <v>134810</v>
      </c>
      <c r="M77" s="160">
        <v>263058</v>
      </c>
      <c r="N77" s="160">
        <v>137453</v>
      </c>
      <c r="O77" s="160">
        <v>141578.91</v>
      </c>
      <c r="P77" s="160">
        <v>174324</v>
      </c>
      <c r="Q77" s="160">
        <v>165915</v>
      </c>
      <c r="R77" s="160">
        <v>168759</v>
      </c>
      <c r="S77" s="160">
        <v>69514.720000000001</v>
      </c>
      <c r="T77" s="160">
        <v>65299</v>
      </c>
      <c r="U77" s="160">
        <v>65387</v>
      </c>
      <c r="V77" s="160">
        <v>60642</v>
      </c>
      <c r="W77" s="160">
        <v>66671.289999999994</v>
      </c>
      <c r="X77" s="160">
        <v>77213</v>
      </c>
      <c r="Y77" s="160">
        <v>78367</v>
      </c>
      <c r="Z77" s="160">
        <v>78934</v>
      </c>
      <c r="AA77" s="160">
        <v>79101</v>
      </c>
      <c r="AB77" s="160">
        <v>71452</v>
      </c>
      <c r="AC77" s="160">
        <v>71888</v>
      </c>
      <c r="AD77" s="160">
        <v>71664</v>
      </c>
      <c r="AE77" s="160">
        <v>73889.88</v>
      </c>
      <c r="AF77" s="160">
        <v>74529</v>
      </c>
      <c r="AG77" s="160">
        <v>74138</v>
      </c>
      <c r="AH77" s="160">
        <v>72777</v>
      </c>
      <c r="AI77" s="160">
        <v>72770.95</v>
      </c>
      <c r="AJ77" s="160">
        <v>66413</v>
      </c>
      <c r="AK77" s="160">
        <v>78720</v>
      </c>
      <c r="AL77" s="160">
        <v>91587</v>
      </c>
      <c r="AM77" s="160">
        <v>91713.51</v>
      </c>
      <c r="AN77" s="160">
        <v>680085</v>
      </c>
      <c r="AO77" s="160">
        <v>802522</v>
      </c>
      <c r="AP77" s="160">
        <v>787356</v>
      </c>
      <c r="AQ77" s="160">
        <v>777856.09</v>
      </c>
      <c r="AR77" s="160">
        <v>0</v>
      </c>
      <c r="AS77" s="160">
        <v>0</v>
      </c>
      <c r="AT77" s="160">
        <v>0</v>
      </c>
      <c r="AU77" s="160">
        <v>0</v>
      </c>
      <c r="AV77" s="160">
        <v>0</v>
      </c>
      <c r="AW77" s="160">
        <v>0</v>
      </c>
      <c r="AX77" s="160">
        <v>682261</v>
      </c>
      <c r="AY77" s="160">
        <v>661908</v>
      </c>
      <c r="AZ77" s="160">
        <v>637708</v>
      </c>
      <c r="BA77" s="160">
        <v>616582</v>
      </c>
      <c r="BB77" s="160">
        <v>603949</v>
      </c>
      <c r="BC77"/>
    </row>
    <row r="78" spans="1:55" x14ac:dyDescent="0.3">
      <c r="A78" s="160" t="s">
        <v>930</v>
      </c>
      <c r="B78" s="160">
        <v>23516944</v>
      </c>
      <c r="C78" s="160">
        <v>30996388.43</v>
      </c>
      <c r="D78" s="160">
        <v>34216808</v>
      </c>
      <c r="E78" s="160">
        <v>34296810</v>
      </c>
      <c r="F78" s="160">
        <v>31878715</v>
      </c>
      <c r="G78" s="160">
        <v>30121466.59</v>
      </c>
      <c r="H78" s="160">
        <v>28739512</v>
      </c>
      <c r="I78" s="160">
        <v>28662086</v>
      </c>
      <c r="J78" s="160">
        <v>31560705</v>
      </c>
      <c r="K78" s="160">
        <v>31441522.329999998</v>
      </c>
      <c r="L78" s="160">
        <v>31544256</v>
      </c>
      <c r="M78" s="160">
        <v>31911606</v>
      </c>
      <c r="N78" s="160">
        <v>31684083</v>
      </c>
      <c r="O78" s="160">
        <v>31899797.489999998</v>
      </c>
      <c r="P78" s="160">
        <v>31827583</v>
      </c>
      <c r="Q78" s="160">
        <v>31938388</v>
      </c>
      <c r="R78" s="160">
        <v>19121196</v>
      </c>
      <c r="S78" s="160">
        <v>11128638.15</v>
      </c>
      <c r="T78" s="160">
        <v>8478421</v>
      </c>
      <c r="U78" s="160">
        <v>7901796</v>
      </c>
      <c r="V78" s="160">
        <v>8323846</v>
      </c>
      <c r="W78" s="160">
        <v>8356798.8600000003</v>
      </c>
      <c r="X78" s="160">
        <v>8492025</v>
      </c>
      <c r="Y78" s="160">
        <v>8494805</v>
      </c>
      <c r="Z78" s="160">
        <v>8634027</v>
      </c>
      <c r="AA78" s="160">
        <v>8683126.1500000004</v>
      </c>
      <c r="AB78" s="160">
        <v>8799195</v>
      </c>
      <c r="AC78" s="160">
        <v>8651790</v>
      </c>
      <c r="AD78" s="160">
        <v>8697423</v>
      </c>
      <c r="AE78" s="160">
        <v>8503609.4700000007</v>
      </c>
      <c r="AF78" s="160">
        <v>8545984</v>
      </c>
      <c r="AG78" s="160">
        <v>8476303</v>
      </c>
      <c r="AH78" s="160">
        <v>2126350</v>
      </c>
      <c r="AI78" s="160">
        <v>1829225.38</v>
      </c>
      <c r="AJ78" s="160">
        <v>1534980</v>
      </c>
      <c r="AK78" s="160">
        <v>1244944</v>
      </c>
      <c r="AL78" s="160">
        <v>5232998</v>
      </c>
      <c r="AM78" s="160">
        <v>5259370.3099999996</v>
      </c>
      <c r="AN78" s="160">
        <v>4998149</v>
      </c>
      <c r="AO78" s="160">
        <v>4889876</v>
      </c>
      <c r="AP78" s="160">
        <v>4874009</v>
      </c>
      <c r="AQ78" s="160">
        <v>4906110.03</v>
      </c>
      <c r="AR78" s="160">
        <v>4771051</v>
      </c>
      <c r="AS78" s="160">
        <v>4753635</v>
      </c>
      <c r="AT78" s="160">
        <v>4736939</v>
      </c>
      <c r="AU78" s="160">
        <v>4767860.88</v>
      </c>
      <c r="AV78" s="160">
        <v>4818368</v>
      </c>
      <c r="AW78" s="160">
        <v>4862538</v>
      </c>
      <c r="AX78" s="160">
        <v>1017290</v>
      </c>
      <c r="AY78" s="160">
        <v>1034227</v>
      </c>
      <c r="AZ78" s="160">
        <v>1034027</v>
      </c>
      <c r="BA78" s="160">
        <v>1012901</v>
      </c>
      <c r="BB78" s="160">
        <v>1028268</v>
      </c>
      <c r="BC78"/>
    </row>
    <row r="79" spans="1:55" x14ac:dyDescent="0.3">
      <c r="A79" s="160" t="s">
        <v>931</v>
      </c>
      <c r="B79" s="160">
        <v>45561430</v>
      </c>
      <c r="C79" s="160">
        <v>42957886.090000004</v>
      </c>
      <c r="D79" s="160">
        <v>45507106</v>
      </c>
      <c r="E79" s="160">
        <v>47789372</v>
      </c>
      <c r="F79" s="160">
        <v>49031879</v>
      </c>
      <c r="G79" s="160">
        <v>45535117.789999999</v>
      </c>
      <c r="H79" s="160">
        <v>44586140</v>
      </c>
      <c r="I79" s="160">
        <v>44559163</v>
      </c>
      <c r="J79" s="160">
        <v>47269314</v>
      </c>
      <c r="K79" s="160">
        <v>45021649.689999998</v>
      </c>
      <c r="L79" s="160">
        <v>46401169</v>
      </c>
      <c r="M79" s="160">
        <v>47143904</v>
      </c>
      <c r="N79" s="160">
        <v>46999512</v>
      </c>
      <c r="O79" s="160">
        <v>45526898.590000004</v>
      </c>
      <c r="P79" s="160">
        <v>46570487</v>
      </c>
      <c r="Q79" s="160">
        <v>44822458</v>
      </c>
      <c r="R79" s="160">
        <v>62320734</v>
      </c>
      <c r="S79" s="160">
        <v>39599459.210000001</v>
      </c>
      <c r="T79" s="160">
        <v>35504793</v>
      </c>
      <c r="U79" s="160">
        <v>18717088</v>
      </c>
      <c r="V79" s="160">
        <v>15072055</v>
      </c>
      <c r="W79" s="160">
        <v>15415742.560000001</v>
      </c>
      <c r="X79" s="160">
        <v>13891191</v>
      </c>
      <c r="Y79" s="160">
        <v>15159782</v>
      </c>
      <c r="Z79" s="160">
        <v>14731652</v>
      </c>
      <c r="AA79" s="160">
        <v>14614307.130000001</v>
      </c>
      <c r="AB79" s="160">
        <v>14332395</v>
      </c>
      <c r="AC79" s="160">
        <v>14476448</v>
      </c>
      <c r="AD79" s="160">
        <v>14638226</v>
      </c>
      <c r="AE79" s="160">
        <v>14209598.85</v>
      </c>
      <c r="AF79" s="160">
        <v>13542181</v>
      </c>
      <c r="AG79" s="160">
        <v>13848823</v>
      </c>
      <c r="AH79" s="160">
        <v>10854831</v>
      </c>
      <c r="AI79" s="160">
        <v>10349974.119999999</v>
      </c>
      <c r="AJ79" s="160">
        <v>10660964</v>
      </c>
      <c r="AK79" s="160">
        <v>10026542</v>
      </c>
      <c r="AL79" s="160">
        <v>10365756</v>
      </c>
      <c r="AM79" s="160">
        <v>9528805.5700000003</v>
      </c>
      <c r="AN79" s="160">
        <v>9173733</v>
      </c>
      <c r="AO79" s="160">
        <v>9060913</v>
      </c>
      <c r="AP79" s="160">
        <v>9126801</v>
      </c>
      <c r="AQ79" s="160">
        <v>8617032.4399999995</v>
      </c>
      <c r="AR79" s="160">
        <v>8203193</v>
      </c>
      <c r="AS79" s="160">
        <v>8434128</v>
      </c>
      <c r="AT79" s="160">
        <v>8581621</v>
      </c>
      <c r="AU79" s="160">
        <v>7970890.4900000002</v>
      </c>
      <c r="AV79" s="160">
        <v>8075666</v>
      </c>
      <c r="AW79" s="160">
        <v>8467832</v>
      </c>
      <c r="AX79" s="160">
        <v>6507699</v>
      </c>
      <c r="AY79" s="160">
        <v>7657835</v>
      </c>
      <c r="AZ79" s="160">
        <v>7850692</v>
      </c>
      <c r="BA79" s="160">
        <v>5569731</v>
      </c>
      <c r="BB79" s="160">
        <v>5175186</v>
      </c>
      <c r="BC79"/>
    </row>
    <row r="80" spans="1:55" x14ac:dyDescent="0.3">
      <c r="A80" s="160" t="s">
        <v>932</v>
      </c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/>
    </row>
    <row r="81" spans="1:55" x14ac:dyDescent="0.3">
      <c r="A81" s="160" t="s">
        <v>933</v>
      </c>
      <c r="B81" s="160">
        <v>2980000</v>
      </c>
      <c r="C81" s="160">
        <v>2980000</v>
      </c>
      <c r="D81" s="160">
        <v>2980000</v>
      </c>
      <c r="E81" s="160">
        <v>2980000</v>
      </c>
      <c r="F81" s="160">
        <v>2980000</v>
      </c>
      <c r="G81" s="160">
        <v>2980000</v>
      </c>
      <c r="H81" s="160">
        <v>2980000</v>
      </c>
      <c r="I81" s="160">
        <v>2980000</v>
      </c>
      <c r="J81" s="160">
        <v>2980000</v>
      </c>
      <c r="K81" s="160">
        <v>2980000</v>
      </c>
      <c r="L81" s="160">
        <v>2980000</v>
      </c>
      <c r="M81" s="160">
        <v>2980000</v>
      </c>
      <c r="N81" s="160">
        <v>2980000</v>
      </c>
      <c r="O81" s="160">
        <v>2980000</v>
      </c>
      <c r="P81" s="160">
        <v>2980000</v>
      </c>
      <c r="Q81" s="160">
        <v>2980000</v>
      </c>
      <c r="R81" s="160">
        <v>2800000</v>
      </c>
      <c r="S81" s="160">
        <v>2800000</v>
      </c>
      <c r="T81" s="160">
        <v>2800000</v>
      </c>
      <c r="U81" s="160">
        <v>2800000</v>
      </c>
      <c r="V81" s="160">
        <v>2800000</v>
      </c>
      <c r="W81" s="160">
        <v>2800000</v>
      </c>
      <c r="X81" s="160">
        <v>2800000</v>
      </c>
      <c r="Y81" s="160">
        <v>2800000</v>
      </c>
      <c r="Z81" s="160">
        <v>2800000</v>
      </c>
      <c r="AA81" s="160">
        <v>2800000</v>
      </c>
      <c r="AB81" s="160">
        <v>2800000</v>
      </c>
      <c r="AC81" s="160">
        <v>2800000</v>
      </c>
      <c r="AD81" s="160">
        <v>2800000</v>
      </c>
      <c r="AE81" s="160">
        <v>2800000</v>
      </c>
      <c r="AF81" s="160">
        <v>2800000</v>
      </c>
      <c r="AG81" s="160">
        <v>2800000</v>
      </c>
      <c r="AH81" s="160">
        <v>2800000</v>
      </c>
      <c r="AI81" s="160">
        <v>2800000</v>
      </c>
      <c r="AJ81" s="160">
        <v>2800000</v>
      </c>
      <c r="AK81" s="160">
        <v>2800000</v>
      </c>
      <c r="AL81" s="160">
        <v>2800000</v>
      </c>
      <c r="AM81" s="160">
        <v>2800000</v>
      </c>
      <c r="AN81" s="160">
        <v>2800000</v>
      </c>
      <c r="AO81" s="160">
        <v>2800000</v>
      </c>
      <c r="AP81" s="160">
        <v>2800000</v>
      </c>
      <c r="AQ81" s="160">
        <v>2800000</v>
      </c>
      <c r="AR81" s="160">
        <v>2800000</v>
      </c>
      <c r="AS81" s="160">
        <v>2800000</v>
      </c>
      <c r="AT81" s="160">
        <v>2800000</v>
      </c>
      <c r="AU81" s="160">
        <v>2875000</v>
      </c>
      <c r="AV81" s="160">
        <v>2875000</v>
      </c>
      <c r="AW81" s="160">
        <v>2875000</v>
      </c>
      <c r="AX81" s="160">
        <v>2875000</v>
      </c>
      <c r="AY81" s="160">
        <v>2875000</v>
      </c>
      <c r="AZ81" s="160">
        <v>2875000</v>
      </c>
      <c r="BA81" s="160">
        <v>2875000</v>
      </c>
      <c r="BB81" s="160">
        <v>2875000</v>
      </c>
      <c r="BC81"/>
    </row>
    <row r="82" spans="1:55" x14ac:dyDescent="0.3">
      <c r="A82" s="160" t="s">
        <v>934</v>
      </c>
      <c r="B82" s="160">
        <v>2980000</v>
      </c>
      <c r="C82" s="160">
        <v>2980000</v>
      </c>
      <c r="D82" s="160">
        <v>2980000</v>
      </c>
      <c r="E82" s="160">
        <v>2980000</v>
      </c>
      <c r="F82" s="160">
        <v>2980000</v>
      </c>
      <c r="G82" s="160">
        <v>2980000</v>
      </c>
      <c r="H82" s="160">
        <v>2980000</v>
      </c>
      <c r="I82" s="160">
        <v>2980000</v>
      </c>
      <c r="J82" s="160">
        <v>2980000</v>
      </c>
      <c r="K82" s="160">
        <v>2980000</v>
      </c>
      <c r="L82" s="160">
        <v>2980000</v>
      </c>
      <c r="M82" s="160">
        <v>2980000</v>
      </c>
      <c r="N82" s="160">
        <v>2980000</v>
      </c>
      <c r="O82" s="160">
        <v>2980000</v>
      </c>
      <c r="P82" s="160">
        <v>2980000</v>
      </c>
      <c r="Q82" s="160">
        <v>2980000</v>
      </c>
      <c r="R82" s="160">
        <v>2800000</v>
      </c>
      <c r="S82" s="160">
        <v>2800000</v>
      </c>
      <c r="T82" s="160">
        <v>2800000</v>
      </c>
      <c r="U82" s="160">
        <v>2800000</v>
      </c>
      <c r="V82" s="160">
        <v>2800000</v>
      </c>
      <c r="W82" s="160">
        <v>2800000</v>
      </c>
      <c r="X82" s="160">
        <v>2800000</v>
      </c>
      <c r="Y82" s="160">
        <v>2800000</v>
      </c>
      <c r="Z82" s="160">
        <v>2800000</v>
      </c>
      <c r="AA82" s="160">
        <v>2800000</v>
      </c>
      <c r="AB82" s="160">
        <v>2800000</v>
      </c>
      <c r="AC82" s="160">
        <v>2800000</v>
      </c>
      <c r="AD82" s="160">
        <v>2800000</v>
      </c>
      <c r="AE82" s="160">
        <v>2800000</v>
      </c>
      <c r="AF82" s="160">
        <v>2800000</v>
      </c>
      <c r="AG82" s="160">
        <v>2800000</v>
      </c>
      <c r="AH82" s="160">
        <v>2800000</v>
      </c>
      <c r="AI82" s="160">
        <v>2800000</v>
      </c>
      <c r="AJ82" s="160">
        <v>2800000</v>
      </c>
      <c r="AK82" s="160">
        <v>2800000</v>
      </c>
      <c r="AL82" s="160">
        <v>2800000</v>
      </c>
      <c r="AM82" s="160">
        <v>2800000</v>
      </c>
      <c r="AN82" s="160">
        <v>2800000</v>
      </c>
      <c r="AO82" s="160">
        <v>2800000</v>
      </c>
      <c r="AP82" s="160">
        <v>2800000</v>
      </c>
      <c r="AQ82" s="160">
        <v>2800000</v>
      </c>
      <c r="AR82" s="160">
        <v>2800000</v>
      </c>
      <c r="AS82" s="160">
        <v>2800000</v>
      </c>
      <c r="AT82" s="160">
        <v>2800000</v>
      </c>
      <c r="AU82" s="160">
        <v>2875000</v>
      </c>
      <c r="AV82" s="160">
        <v>2875000</v>
      </c>
      <c r="AW82" s="160">
        <v>2875000</v>
      </c>
      <c r="AX82" s="160">
        <v>2875000</v>
      </c>
      <c r="AY82" s="160">
        <v>2875000</v>
      </c>
      <c r="AZ82" s="160">
        <v>2875000</v>
      </c>
      <c r="BA82" s="160">
        <v>2875000</v>
      </c>
      <c r="BB82" s="160">
        <v>2875000</v>
      </c>
      <c r="BC82"/>
    </row>
    <row r="83" spans="1:55" x14ac:dyDescent="0.3">
      <c r="A83" s="160" t="s">
        <v>935</v>
      </c>
      <c r="B83" s="160">
        <v>2980000</v>
      </c>
      <c r="C83" s="160">
        <v>2980000</v>
      </c>
      <c r="D83" s="160">
        <v>2980000</v>
      </c>
      <c r="E83" s="160">
        <v>2980000</v>
      </c>
      <c r="F83" s="160">
        <v>2980000</v>
      </c>
      <c r="G83" s="160">
        <v>2980000</v>
      </c>
      <c r="H83" s="160">
        <v>2980000</v>
      </c>
      <c r="I83" s="160">
        <v>2980000</v>
      </c>
      <c r="J83" s="160">
        <v>2980000</v>
      </c>
      <c r="K83" s="160">
        <v>2980000</v>
      </c>
      <c r="L83" s="160">
        <v>2980000</v>
      </c>
      <c r="M83" s="160">
        <v>2980000</v>
      </c>
      <c r="N83" s="160">
        <v>2980000</v>
      </c>
      <c r="O83" s="160">
        <v>2980000</v>
      </c>
      <c r="P83" s="160">
        <v>2980000</v>
      </c>
      <c r="Q83" s="160">
        <v>2980000</v>
      </c>
      <c r="R83" s="160">
        <v>2300000</v>
      </c>
      <c r="S83" s="160">
        <v>2300000</v>
      </c>
      <c r="T83" s="160">
        <v>2300000</v>
      </c>
      <c r="U83" s="160">
        <v>2300000</v>
      </c>
      <c r="V83" s="160">
        <v>2300000</v>
      </c>
      <c r="W83" s="160">
        <v>2300000</v>
      </c>
      <c r="X83" s="160">
        <v>2300000</v>
      </c>
      <c r="Y83" s="160">
        <v>2300000</v>
      </c>
      <c r="Z83" s="160">
        <v>2300000</v>
      </c>
      <c r="AA83" s="160">
        <v>2300000</v>
      </c>
      <c r="AB83" s="160">
        <v>2300000</v>
      </c>
      <c r="AC83" s="160">
        <v>2300000</v>
      </c>
      <c r="AD83" s="160">
        <v>2300000</v>
      </c>
      <c r="AE83" s="160">
        <v>2300000</v>
      </c>
      <c r="AF83" s="160">
        <v>2300000</v>
      </c>
      <c r="AG83" s="160">
        <v>2300000</v>
      </c>
      <c r="AH83" s="160">
        <v>2300000</v>
      </c>
      <c r="AI83" s="160">
        <v>2300000</v>
      </c>
      <c r="AJ83" s="160">
        <v>2300000</v>
      </c>
      <c r="AK83" s="160">
        <v>2300000</v>
      </c>
      <c r="AL83" s="160">
        <v>2300000</v>
      </c>
      <c r="AM83" s="160">
        <v>2300000</v>
      </c>
      <c r="AN83" s="160">
        <v>2300000</v>
      </c>
      <c r="AO83" s="160">
        <v>2300000</v>
      </c>
      <c r="AP83" s="160">
        <v>2300000</v>
      </c>
      <c r="AQ83" s="160">
        <v>2300000</v>
      </c>
      <c r="AR83" s="160">
        <v>2300000</v>
      </c>
      <c r="AS83" s="160">
        <v>2300000</v>
      </c>
      <c r="AT83" s="160">
        <v>2300000</v>
      </c>
      <c r="AU83" s="160">
        <v>2375000</v>
      </c>
      <c r="AV83" s="160">
        <v>2375000</v>
      </c>
      <c r="AW83" s="160">
        <v>2375000</v>
      </c>
      <c r="AX83" s="160">
        <v>2375000</v>
      </c>
      <c r="AY83" s="160">
        <v>2375000</v>
      </c>
      <c r="AZ83" s="160">
        <v>2375000</v>
      </c>
      <c r="BA83" s="160">
        <v>2375000</v>
      </c>
      <c r="BB83" s="160">
        <v>2375000</v>
      </c>
      <c r="BC83"/>
    </row>
    <row r="84" spans="1:55" x14ac:dyDescent="0.3">
      <c r="A84" s="160" t="s">
        <v>936</v>
      </c>
      <c r="B84" s="160">
        <v>2980000</v>
      </c>
      <c r="C84" s="160">
        <v>2980000</v>
      </c>
      <c r="D84" s="160">
        <v>2980000</v>
      </c>
      <c r="E84" s="160">
        <v>2980000</v>
      </c>
      <c r="F84" s="160">
        <v>2980000</v>
      </c>
      <c r="G84" s="160">
        <v>2980000</v>
      </c>
      <c r="H84" s="160">
        <v>2980000</v>
      </c>
      <c r="I84" s="160">
        <v>2980000</v>
      </c>
      <c r="J84" s="160">
        <v>2980000</v>
      </c>
      <c r="K84" s="160">
        <v>2980000</v>
      </c>
      <c r="L84" s="160">
        <v>2980000</v>
      </c>
      <c r="M84" s="160">
        <v>2980000</v>
      </c>
      <c r="N84" s="160">
        <v>2980000</v>
      </c>
      <c r="O84" s="160">
        <v>2980000</v>
      </c>
      <c r="P84" s="160">
        <v>2980000</v>
      </c>
      <c r="Q84" s="160">
        <v>2980000</v>
      </c>
      <c r="R84" s="160">
        <v>2300000</v>
      </c>
      <c r="S84" s="160">
        <v>2300000</v>
      </c>
      <c r="T84" s="160">
        <v>2300000</v>
      </c>
      <c r="U84" s="160">
        <v>2300000</v>
      </c>
      <c r="V84" s="160">
        <v>2300000</v>
      </c>
      <c r="W84" s="160">
        <v>2300000</v>
      </c>
      <c r="X84" s="160">
        <v>2300000</v>
      </c>
      <c r="Y84" s="160">
        <v>2300000</v>
      </c>
      <c r="Z84" s="160">
        <v>2300000</v>
      </c>
      <c r="AA84" s="160">
        <v>2300000</v>
      </c>
      <c r="AB84" s="160">
        <v>2300000</v>
      </c>
      <c r="AC84" s="160">
        <v>2300000</v>
      </c>
      <c r="AD84" s="160">
        <v>2300000</v>
      </c>
      <c r="AE84" s="160">
        <v>2300000</v>
      </c>
      <c r="AF84" s="160">
        <v>2300000</v>
      </c>
      <c r="AG84" s="160">
        <v>2300000</v>
      </c>
      <c r="AH84" s="160">
        <v>2300000</v>
      </c>
      <c r="AI84" s="160">
        <v>2300000</v>
      </c>
      <c r="AJ84" s="160">
        <v>2300000</v>
      </c>
      <c r="AK84" s="160">
        <v>2300000</v>
      </c>
      <c r="AL84" s="160">
        <v>2300000</v>
      </c>
      <c r="AM84" s="160">
        <v>2300000</v>
      </c>
      <c r="AN84" s="160">
        <v>2300000</v>
      </c>
      <c r="AO84" s="160">
        <v>2300000</v>
      </c>
      <c r="AP84" s="160">
        <v>2300000</v>
      </c>
      <c r="AQ84" s="160">
        <v>2300000</v>
      </c>
      <c r="AR84" s="160">
        <v>2300000</v>
      </c>
      <c r="AS84" s="160">
        <v>2300000</v>
      </c>
      <c r="AT84" s="160">
        <v>2300000</v>
      </c>
      <c r="AU84" s="160">
        <v>2375000</v>
      </c>
      <c r="AV84" s="160">
        <v>2375000</v>
      </c>
      <c r="AW84" s="160">
        <v>2375000</v>
      </c>
      <c r="AX84" s="160">
        <v>2375000</v>
      </c>
      <c r="AY84" s="160">
        <v>2375000</v>
      </c>
      <c r="AZ84" s="160">
        <v>2375000</v>
      </c>
      <c r="BA84" s="160">
        <v>2375000</v>
      </c>
      <c r="BB84" s="160">
        <v>2375000</v>
      </c>
      <c r="BC84"/>
    </row>
    <row r="85" spans="1:55" x14ac:dyDescent="0.3">
      <c r="A85" s="160" t="s">
        <v>937</v>
      </c>
      <c r="B85" s="160">
        <v>26412551</v>
      </c>
      <c r="C85" s="160">
        <v>26412550.91</v>
      </c>
      <c r="D85" s="160">
        <v>26412551</v>
      </c>
      <c r="E85" s="160">
        <v>26412551</v>
      </c>
      <c r="F85" s="160">
        <v>26412551</v>
      </c>
      <c r="G85" s="160">
        <v>26412550.91</v>
      </c>
      <c r="H85" s="160">
        <v>26412551</v>
      </c>
      <c r="I85" s="160">
        <v>26412551</v>
      </c>
      <c r="J85" s="160">
        <v>26412551</v>
      </c>
      <c r="K85" s="160">
        <v>26412550.91</v>
      </c>
      <c r="L85" s="160">
        <v>26412551</v>
      </c>
      <c r="M85" s="160">
        <v>26412551</v>
      </c>
      <c r="N85" s="160">
        <v>26412551</v>
      </c>
      <c r="O85" s="160">
        <v>26412550.91</v>
      </c>
      <c r="P85" s="160">
        <v>26412551</v>
      </c>
      <c r="Q85" s="160">
        <v>26412551</v>
      </c>
      <c r="R85" s="160">
        <v>10106267</v>
      </c>
      <c r="S85" s="160">
        <v>10106266.73</v>
      </c>
      <c r="T85" s="160">
        <v>10106267</v>
      </c>
      <c r="U85" s="160">
        <v>10106267</v>
      </c>
      <c r="V85" s="160">
        <v>10106267</v>
      </c>
      <c r="W85" s="160">
        <v>10106266.73</v>
      </c>
      <c r="X85" s="160">
        <v>10106267</v>
      </c>
      <c r="Y85" s="160">
        <v>10106267</v>
      </c>
      <c r="Z85" s="160">
        <v>10106267</v>
      </c>
      <c r="AA85" s="160">
        <v>10106266.73</v>
      </c>
      <c r="AB85" s="160">
        <v>10106267</v>
      </c>
      <c r="AC85" s="160">
        <v>10106267</v>
      </c>
      <c r="AD85" s="160">
        <v>10106267</v>
      </c>
      <c r="AE85" s="160">
        <v>10106266.73</v>
      </c>
      <c r="AF85" s="160">
        <v>10106267</v>
      </c>
      <c r="AG85" s="160">
        <v>10106267</v>
      </c>
      <c r="AH85" s="160">
        <v>10106267</v>
      </c>
      <c r="AI85" s="160">
        <v>10106266.73</v>
      </c>
      <c r="AJ85" s="160">
        <v>10106267</v>
      </c>
      <c r="AK85" s="160">
        <v>10106267</v>
      </c>
      <c r="AL85" s="160">
        <v>10106267</v>
      </c>
      <c r="AM85" s="160">
        <v>10106266.73</v>
      </c>
      <c r="AN85" s="160">
        <v>10106267</v>
      </c>
      <c r="AO85" s="160">
        <v>10106267</v>
      </c>
      <c r="AP85" s="160">
        <v>10106267</v>
      </c>
      <c r="AQ85" s="160">
        <v>10106266.73</v>
      </c>
      <c r="AR85" s="160">
        <v>10106267</v>
      </c>
      <c r="AS85" s="160">
        <v>10106267</v>
      </c>
      <c r="AT85" s="160">
        <v>10106267</v>
      </c>
      <c r="AU85" s="160">
        <v>10106266.73</v>
      </c>
      <c r="AV85" s="160">
        <v>10106267</v>
      </c>
      <c r="AW85" s="160">
        <v>10106267</v>
      </c>
      <c r="AX85" s="160">
        <v>10106267</v>
      </c>
      <c r="AY85" s="160">
        <v>10106267</v>
      </c>
      <c r="AZ85" s="160">
        <v>10106267</v>
      </c>
      <c r="BA85" s="160">
        <v>10106267</v>
      </c>
      <c r="BB85" s="160">
        <v>10106267</v>
      </c>
      <c r="BC85"/>
    </row>
    <row r="86" spans="1:55" x14ac:dyDescent="0.3">
      <c r="A86" s="160" t="s">
        <v>938</v>
      </c>
      <c r="B86" s="160">
        <v>26412551</v>
      </c>
      <c r="C86" s="160">
        <v>26412550.91</v>
      </c>
      <c r="D86" s="160">
        <v>26412551</v>
      </c>
      <c r="E86" s="160">
        <v>26412551</v>
      </c>
      <c r="F86" s="160">
        <v>26412551</v>
      </c>
      <c r="G86" s="160">
        <v>26412550.91</v>
      </c>
      <c r="H86" s="160">
        <v>26412551</v>
      </c>
      <c r="I86" s="160">
        <v>26412551</v>
      </c>
      <c r="J86" s="160">
        <v>26412551</v>
      </c>
      <c r="K86" s="160">
        <v>26412550.91</v>
      </c>
      <c r="L86" s="160">
        <v>26412551</v>
      </c>
      <c r="M86" s="160">
        <v>26412551</v>
      </c>
      <c r="N86" s="160">
        <v>26412551</v>
      </c>
      <c r="O86" s="160">
        <v>26412550.91</v>
      </c>
      <c r="P86" s="160">
        <v>26412551</v>
      </c>
      <c r="Q86" s="160">
        <v>26412551</v>
      </c>
      <c r="R86" s="160">
        <v>10106267</v>
      </c>
      <c r="S86" s="160">
        <v>10106266.73</v>
      </c>
      <c r="T86" s="160">
        <v>10106267</v>
      </c>
      <c r="U86" s="160">
        <v>10106267</v>
      </c>
      <c r="V86" s="160">
        <v>10106267</v>
      </c>
      <c r="W86" s="160">
        <v>10106266.73</v>
      </c>
      <c r="X86" s="160">
        <v>10106267</v>
      </c>
      <c r="Y86" s="160">
        <v>10106267</v>
      </c>
      <c r="Z86" s="160">
        <v>10106267</v>
      </c>
      <c r="AA86" s="160">
        <v>10106266.73</v>
      </c>
      <c r="AB86" s="160">
        <v>10106267</v>
      </c>
      <c r="AC86" s="160">
        <v>10106267</v>
      </c>
      <c r="AD86" s="160">
        <v>10106267</v>
      </c>
      <c r="AE86" s="160">
        <v>10106266.73</v>
      </c>
      <c r="AF86" s="160">
        <v>10106267</v>
      </c>
      <c r="AG86" s="160">
        <v>10106267</v>
      </c>
      <c r="AH86" s="160">
        <v>10106267</v>
      </c>
      <c r="AI86" s="160">
        <v>10106266.73</v>
      </c>
      <c r="AJ86" s="160">
        <v>10106267</v>
      </c>
      <c r="AK86" s="160">
        <v>10106267</v>
      </c>
      <c r="AL86" s="160">
        <v>10106267</v>
      </c>
      <c r="AM86" s="160">
        <v>10106266.73</v>
      </c>
      <c r="AN86" s="160">
        <v>10106267</v>
      </c>
      <c r="AO86" s="160">
        <v>10106267</v>
      </c>
      <c r="AP86" s="160">
        <v>10106267</v>
      </c>
      <c r="AQ86" s="160">
        <v>10106266.73</v>
      </c>
      <c r="AR86" s="160">
        <v>10106267</v>
      </c>
      <c r="AS86" s="160">
        <v>10106267</v>
      </c>
      <c r="AT86" s="160">
        <v>10106267</v>
      </c>
      <c r="AU86" s="160">
        <v>10106266.73</v>
      </c>
      <c r="AV86" s="160">
        <v>10106267</v>
      </c>
      <c r="AW86" s="160">
        <v>10106267</v>
      </c>
      <c r="AX86" s="160">
        <v>10106267</v>
      </c>
      <c r="AY86" s="160">
        <v>10106267</v>
      </c>
      <c r="AZ86" s="160">
        <v>10106267</v>
      </c>
      <c r="BA86" s="160">
        <v>10106267</v>
      </c>
      <c r="BB86" s="160">
        <v>10106267</v>
      </c>
      <c r="BC86"/>
    </row>
    <row r="87" spans="1:55" x14ac:dyDescent="0.3">
      <c r="A87" s="160" t="s">
        <v>940</v>
      </c>
      <c r="B87" s="160">
        <v>10110995</v>
      </c>
      <c r="C87" s="160">
        <v>11731755.029999999</v>
      </c>
      <c r="D87" s="160">
        <v>10826024</v>
      </c>
      <c r="E87" s="160">
        <v>9927608</v>
      </c>
      <c r="F87" s="160">
        <v>8903424</v>
      </c>
      <c r="G87" s="160">
        <v>9273490.5299999993</v>
      </c>
      <c r="H87" s="160">
        <v>9020407</v>
      </c>
      <c r="I87" s="160">
        <v>9276762</v>
      </c>
      <c r="J87" s="160">
        <v>8639439</v>
      </c>
      <c r="K87" s="160">
        <v>8725610.5399999991</v>
      </c>
      <c r="L87" s="160">
        <v>8423975</v>
      </c>
      <c r="M87" s="160">
        <v>8728601</v>
      </c>
      <c r="N87" s="160">
        <v>7705187</v>
      </c>
      <c r="O87" s="160">
        <v>8068233.75</v>
      </c>
      <c r="P87" s="160">
        <v>7688973</v>
      </c>
      <c r="Q87" s="160">
        <v>8889266</v>
      </c>
      <c r="R87" s="160">
        <v>8643499</v>
      </c>
      <c r="S87" s="160">
        <v>9708852.0600000005</v>
      </c>
      <c r="T87" s="160">
        <v>9239807</v>
      </c>
      <c r="U87" s="160">
        <v>10624696</v>
      </c>
      <c r="V87" s="160">
        <v>11015212</v>
      </c>
      <c r="W87" s="160">
        <v>9652425.4299999997</v>
      </c>
      <c r="X87" s="160">
        <v>8694371</v>
      </c>
      <c r="Y87" s="160">
        <v>9711804</v>
      </c>
      <c r="Z87" s="160">
        <v>9915235</v>
      </c>
      <c r="AA87" s="160">
        <v>8522939.9100000001</v>
      </c>
      <c r="AB87" s="160">
        <v>7867526</v>
      </c>
      <c r="AC87" s="160">
        <v>8655611</v>
      </c>
      <c r="AD87" s="160">
        <v>8793025</v>
      </c>
      <c r="AE87" s="160">
        <v>6890439.1600000001</v>
      </c>
      <c r="AF87" s="160">
        <v>6138719</v>
      </c>
      <c r="AG87" s="160">
        <v>6767040</v>
      </c>
      <c r="AH87" s="160">
        <v>6532449</v>
      </c>
      <c r="AI87" s="160">
        <v>5314492.18</v>
      </c>
      <c r="AJ87" s="160">
        <v>4558491</v>
      </c>
      <c r="AK87" s="160">
        <v>5376379</v>
      </c>
      <c r="AL87" s="160">
        <v>5947093</v>
      </c>
      <c r="AM87" s="160">
        <v>4668493.96</v>
      </c>
      <c r="AN87" s="160">
        <v>4421277</v>
      </c>
      <c r="AO87" s="160">
        <v>5163443</v>
      </c>
      <c r="AP87" s="160">
        <v>5256973</v>
      </c>
      <c r="AQ87" s="160">
        <v>4140600.67</v>
      </c>
      <c r="AR87" s="160">
        <v>3570211</v>
      </c>
      <c r="AS87" s="160">
        <v>4366276</v>
      </c>
      <c r="AT87" s="160">
        <v>4784815</v>
      </c>
      <c r="AU87" s="160">
        <v>5603659.2300000004</v>
      </c>
      <c r="AV87" s="160">
        <v>4898889</v>
      </c>
      <c r="AW87" s="160">
        <v>5536909</v>
      </c>
      <c r="AX87" s="160">
        <v>5877097</v>
      </c>
      <c r="AY87" s="160">
        <v>5072252</v>
      </c>
      <c r="AZ87" s="160">
        <v>4396499</v>
      </c>
      <c r="BA87" s="160">
        <v>5176510</v>
      </c>
      <c r="BB87" s="160">
        <v>6133445</v>
      </c>
      <c r="BC87"/>
    </row>
    <row r="88" spans="1:55" x14ac:dyDescent="0.3">
      <c r="A88" s="160" t="s">
        <v>941</v>
      </c>
      <c r="B88" s="160">
        <v>300000</v>
      </c>
      <c r="C88" s="160">
        <v>300000</v>
      </c>
      <c r="D88" s="160">
        <v>300000</v>
      </c>
      <c r="E88" s="160">
        <v>300000</v>
      </c>
      <c r="F88" s="160">
        <v>300000</v>
      </c>
      <c r="G88" s="160">
        <v>300000</v>
      </c>
      <c r="H88" s="160">
        <v>300000</v>
      </c>
      <c r="I88" s="160">
        <v>300000</v>
      </c>
      <c r="J88" s="160">
        <v>300000</v>
      </c>
      <c r="K88" s="160">
        <v>300000</v>
      </c>
      <c r="L88" s="160">
        <v>300000</v>
      </c>
      <c r="M88" s="160">
        <v>300000</v>
      </c>
      <c r="N88" s="160">
        <v>300000</v>
      </c>
      <c r="O88" s="160">
        <v>300000</v>
      </c>
      <c r="P88" s="160">
        <v>300000</v>
      </c>
      <c r="Q88" s="160">
        <v>300000</v>
      </c>
      <c r="R88" s="160">
        <v>300000</v>
      </c>
      <c r="S88" s="160">
        <v>300000</v>
      </c>
      <c r="T88" s="160">
        <v>300000</v>
      </c>
      <c r="U88" s="160">
        <v>300000</v>
      </c>
      <c r="V88" s="160">
        <v>300000</v>
      </c>
      <c r="W88" s="160">
        <v>300000</v>
      </c>
      <c r="X88" s="160">
        <v>300000</v>
      </c>
      <c r="Y88" s="160">
        <v>300000</v>
      </c>
      <c r="Z88" s="160">
        <v>300000</v>
      </c>
      <c r="AA88" s="160">
        <v>300000</v>
      </c>
      <c r="AB88" s="160">
        <v>300000</v>
      </c>
      <c r="AC88" s="160">
        <v>300000</v>
      </c>
      <c r="AD88" s="160">
        <v>300000</v>
      </c>
      <c r="AE88" s="160">
        <v>300000</v>
      </c>
      <c r="AF88" s="160">
        <v>300000</v>
      </c>
      <c r="AG88" s="160">
        <v>300000</v>
      </c>
      <c r="AH88" s="160">
        <v>300000</v>
      </c>
      <c r="AI88" s="160">
        <v>300000</v>
      </c>
      <c r="AJ88" s="160">
        <v>300000</v>
      </c>
      <c r="AK88" s="160">
        <v>300000</v>
      </c>
      <c r="AL88" s="160">
        <v>300000</v>
      </c>
      <c r="AM88" s="160">
        <v>300000</v>
      </c>
      <c r="AN88" s="160">
        <v>300000</v>
      </c>
      <c r="AO88" s="160">
        <v>300000</v>
      </c>
      <c r="AP88" s="160">
        <v>300000</v>
      </c>
      <c r="AQ88" s="160">
        <v>300000</v>
      </c>
      <c r="AR88" s="160">
        <v>300000</v>
      </c>
      <c r="AS88" s="160">
        <v>300000</v>
      </c>
      <c r="AT88" s="160">
        <v>300000</v>
      </c>
      <c r="AU88" s="160">
        <v>2010643.75</v>
      </c>
      <c r="AV88" s="160">
        <v>2010644</v>
      </c>
      <c r="AW88" s="160">
        <v>2010644</v>
      </c>
      <c r="AX88" s="160">
        <v>2010644</v>
      </c>
      <c r="AY88" s="160">
        <v>2010644</v>
      </c>
      <c r="AZ88" s="160">
        <v>2010644</v>
      </c>
      <c r="BA88" s="160">
        <v>2010644</v>
      </c>
      <c r="BB88" s="160">
        <v>2010644</v>
      </c>
      <c r="BC88"/>
    </row>
    <row r="89" spans="1:55" x14ac:dyDescent="0.3">
      <c r="A89" s="160" t="s">
        <v>942</v>
      </c>
      <c r="B89" s="160">
        <v>300000</v>
      </c>
      <c r="C89" s="160">
        <v>300000</v>
      </c>
      <c r="D89" s="160">
        <v>300000</v>
      </c>
      <c r="E89" s="160">
        <v>300000</v>
      </c>
      <c r="F89" s="160">
        <v>300000</v>
      </c>
      <c r="G89" s="160">
        <v>300000</v>
      </c>
      <c r="H89" s="160">
        <v>300000</v>
      </c>
      <c r="I89" s="160">
        <v>300000</v>
      </c>
      <c r="J89" s="160">
        <v>300000</v>
      </c>
      <c r="K89" s="160">
        <v>300000</v>
      </c>
      <c r="L89" s="160">
        <v>300000</v>
      </c>
      <c r="M89" s="160">
        <v>300000</v>
      </c>
      <c r="N89" s="160">
        <v>300000</v>
      </c>
      <c r="O89" s="160">
        <v>300000</v>
      </c>
      <c r="P89" s="160">
        <v>300000</v>
      </c>
      <c r="Q89" s="160">
        <v>300000</v>
      </c>
      <c r="R89" s="160">
        <v>300000</v>
      </c>
      <c r="S89" s="160">
        <v>300000</v>
      </c>
      <c r="T89" s="160">
        <v>300000</v>
      </c>
      <c r="U89" s="160">
        <v>300000</v>
      </c>
      <c r="V89" s="160">
        <v>300000</v>
      </c>
      <c r="W89" s="160">
        <v>300000</v>
      </c>
      <c r="X89" s="160">
        <v>300000</v>
      </c>
      <c r="Y89" s="160">
        <v>300000</v>
      </c>
      <c r="Z89" s="160">
        <v>300000</v>
      </c>
      <c r="AA89" s="160">
        <v>300000</v>
      </c>
      <c r="AB89" s="160">
        <v>300000</v>
      </c>
      <c r="AC89" s="160">
        <v>300000</v>
      </c>
      <c r="AD89" s="160">
        <v>300000</v>
      </c>
      <c r="AE89" s="160">
        <v>300000</v>
      </c>
      <c r="AF89" s="160">
        <v>300000</v>
      </c>
      <c r="AG89" s="160">
        <v>300000</v>
      </c>
      <c r="AH89" s="160">
        <v>300000</v>
      </c>
      <c r="AI89" s="160">
        <v>300000</v>
      </c>
      <c r="AJ89" s="160">
        <v>300000</v>
      </c>
      <c r="AK89" s="160">
        <v>300000</v>
      </c>
      <c r="AL89" s="160">
        <v>300000</v>
      </c>
      <c r="AM89" s="160">
        <v>300000</v>
      </c>
      <c r="AN89" s="160">
        <v>300000</v>
      </c>
      <c r="AO89" s="160">
        <v>300000</v>
      </c>
      <c r="AP89" s="160">
        <v>300000</v>
      </c>
      <c r="AQ89" s="160">
        <v>300000</v>
      </c>
      <c r="AR89" s="160">
        <v>300000</v>
      </c>
      <c r="AS89" s="160">
        <v>300000</v>
      </c>
      <c r="AT89" s="160">
        <v>300000</v>
      </c>
      <c r="AU89" s="160">
        <v>300000</v>
      </c>
      <c r="AV89" s="160">
        <v>300000</v>
      </c>
      <c r="AW89" s="160">
        <v>300000</v>
      </c>
      <c r="AX89" s="160">
        <v>300000</v>
      </c>
      <c r="AY89" s="160">
        <v>300000</v>
      </c>
      <c r="AZ89" s="160">
        <v>300000</v>
      </c>
      <c r="BA89" s="160">
        <v>300000</v>
      </c>
      <c r="BB89" s="160">
        <v>300000</v>
      </c>
      <c r="BC89"/>
    </row>
    <row r="90" spans="1:55" x14ac:dyDescent="0.3">
      <c r="A90" s="160" t="s">
        <v>1179</v>
      </c>
      <c r="B90" s="160">
        <v>0</v>
      </c>
      <c r="C90" s="160">
        <v>0</v>
      </c>
      <c r="D90" s="160">
        <v>0</v>
      </c>
      <c r="E90" s="160">
        <v>0</v>
      </c>
      <c r="F90" s="160">
        <v>0</v>
      </c>
      <c r="G90" s="160">
        <v>0</v>
      </c>
      <c r="H90" s="160">
        <v>0</v>
      </c>
      <c r="I90" s="160">
        <v>0</v>
      </c>
      <c r="J90" s="160">
        <v>0</v>
      </c>
      <c r="K90" s="160">
        <v>0</v>
      </c>
      <c r="L90" s="160">
        <v>0</v>
      </c>
      <c r="M90" s="160">
        <v>0</v>
      </c>
      <c r="N90" s="160">
        <v>0</v>
      </c>
      <c r="O90" s="160">
        <v>0</v>
      </c>
      <c r="P90" s="160">
        <v>0</v>
      </c>
      <c r="Q90" s="160">
        <v>0</v>
      </c>
      <c r="R90" s="160">
        <v>0</v>
      </c>
      <c r="S90" s="160">
        <v>0</v>
      </c>
      <c r="T90" s="160">
        <v>0</v>
      </c>
      <c r="U90" s="160">
        <v>0</v>
      </c>
      <c r="V90" s="160">
        <v>0</v>
      </c>
      <c r="W90" s="160">
        <v>0</v>
      </c>
      <c r="X90" s="160">
        <v>0</v>
      </c>
      <c r="Y90" s="160">
        <v>0</v>
      </c>
      <c r="Z90" s="160">
        <v>0</v>
      </c>
      <c r="AA90" s="160">
        <v>0</v>
      </c>
      <c r="AB90" s="160">
        <v>0</v>
      </c>
      <c r="AC90" s="160">
        <v>0</v>
      </c>
      <c r="AD90" s="160">
        <v>0</v>
      </c>
      <c r="AE90" s="160">
        <v>0</v>
      </c>
      <c r="AF90" s="160">
        <v>0</v>
      </c>
      <c r="AG90" s="160">
        <v>0</v>
      </c>
      <c r="AH90" s="160">
        <v>0</v>
      </c>
      <c r="AI90" s="160">
        <v>0</v>
      </c>
      <c r="AJ90" s="160">
        <v>0</v>
      </c>
      <c r="AK90" s="160">
        <v>0</v>
      </c>
      <c r="AL90" s="160">
        <v>0</v>
      </c>
      <c r="AM90" s="160">
        <v>0</v>
      </c>
      <c r="AN90" s="160">
        <v>0</v>
      </c>
      <c r="AO90" s="160">
        <v>0</v>
      </c>
      <c r="AP90" s="160">
        <v>0</v>
      </c>
      <c r="AQ90" s="160">
        <v>0</v>
      </c>
      <c r="AR90" s="160">
        <v>0</v>
      </c>
      <c r="AS90" s="160">
        <v>0</v>
      </c>
      <c r="AT90" s="160">
        <v>0</v>
      </c>
      <c r="AU90" s="160">
        <v>1710643.75</v>
      </c>
      <c r="AV90" s="160">
        <v>1710644</v>
      </c>
      <c r="AW90" s="160">
        <v>1710644</v>
      </c>
      <c r="AX90" s="160">
        <v>0</v>
      </c>
      <c r="AY90" s="160">
        <v>0</v>
      </c>
      <c r="AZ90" s="160">
        <v>0</v>
      </c>
      <c r="BA90" s="160">
        <v>0</v>
      </c>
      <c r="BB90" s="160">
        <v>0</v>
      </c>
      <c r="BC90"/>
    </row>
    <row r="91" spans="1:55" x14ac:dyDescent="0.3">
      <c r="A91" s="160" t="s">
        <v>1264</v>
      </c>
      <c r="B91" s="160">
        <v>0</v>
      </c>
      <c r="C91" s="160">
        <v>0</v>
      </c>
      <c r="D91" s="160">
        <v>0</v>
      </c>
      <c r="E91" s="160">
        <v>0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0">
        <v>0</v>
      </c>
      <c r="Q91" s="160">
        <v>0</v>
      </c>
      <c r="R91" s="160">
        <v>0</v>
      </c>
      <c r="S91" s="160">
        <v>0</v>
      </c>
      <c r="T91" s="160">
        <v>0</v>
      </c>
      <c r="U91" s="160">
        <v>0</v>
      </c>
      <c r="V91" s="160">
        <v>0</v>
      </c>
      <c r="W91" s="160">
        <v>0</v>
      </c>
      <c r="X91" s="160">
        <v>0</v>
      </c>
      <c r="Y91" s="160">
        <v>0</v>
      </c>
      <c r="Z91" s="160">
        <v>0</v>
      </c>
      <c r="AA91" s="160">
        <v>0</v>
      </c>
      <c r="AB91" s="160">
        <v>0</v>
      </c>
      <c r="AC91" s="160">
        <v>0</v>
      </c>
      <c r="AD91" s="160">
        <v>0</v>
      </c>
      <c r="AE91" s="160">
        <v>0</v>
      </c>
      <c r="AF91" s="160">
        <v>0</v>
      </c>
      <c r="AG91" s="160">
        <v>0</v>
      </c>
      <c r="AH91" s="160">
        <v>0</v>
      </c>
      <c r="AI91" s="160">
        <v>0</v>
      </c>
      <c r="AJ91" s="160">
        <v>0</v>
      </c>
      <c r="AK91" s="160">
        <v>0</v>
      </c>
      <c r="AL91" s="160">
        <v>0</v>
      </c>
      <c r="AM91" s="160">
        <v>0</v>
      </c>
      <c r="AN91" s="160">
        <v>0</v>
      </c>
      <c r="AO91" s="160">
        <v>0</v>
      </c>
      <c r="AP91" s="160">
        <v>0</v>
      </c>
      <c r="AQ91" s="160">
        <v>0</v>
      </c>
      <c r="AR91" s="160">
        <v>0</v>
      </c>
      <c r="AS91" s="160">
        <v>0</v>
      </c>
      <c r="AT91" s="160">
        <v>0</v>
      </c>
      <c r="AU91" s="160">
        <v>0</v>
      </c>
      <c r="AV91" s="160">
        <v>0</v>
      </c>
      <c r="AW91" s="160">
        <v>0</v>
      </c>
      <c r="AX91" s="160">
        <v>1710644</v>
      </c>
      <c r="AY91" s="160">
        <v>1710644</v>
      </c>
      <c r="AZ91" s="160">
        <v>1710644</v>
      </c>
      <c r="BA91" s="160">
        <v>1710644</v>
      </c>
      <c r="BB91" s="160">
        <v>1710644</v>
      </c>
      <c r="BC91"/>
    </row>
    <row r="92" spans="1:55" x14ac:dyDescent="0.3">
      <c r="A92" s="160" t="s">
        <v>943</v>
      </c>
      <c r="B92" s="160">
        <v>9810995</v>
      </c>
      <c r="C92" s="160">
        <v>11431755.029999999</v>
      </c>
      <c r="D92" s="160">
        <v>10526024</v>
      </c>
      <c r="E92" s="160">
        <v>9627608</v>
      </c>
      <c r="F92" s="160">
        <v>8603424</v>
      </c>
      <c r="G92" s="160">
        <v>8973490.5299999993</v>
      </c>
      <c r="H92" s="160">
        <v>8720407</v>
      </c>
      <c r="I92" s="160">
        <v>8976762</v>
      </c>
      <c r="J92" s="160">
        <v>8339439</v>
      </c>
      <c r="K92" s="160">
        <v>8425610.5399999991</v>
      </c>
      <c r="L92" s="160">
        <v>8123975</v>
      </c>
      <c r="M92" s="160">
        <v>8428601</v>
      </c>
      <c r="N92" s="160">
        <v>7405187</v>
      </c>
      <c r="O92" s="160">
        <v>7768233.75</v>
      </c>
      <c r="P92" s="160">
        <v>7388973</v>
      </c>
      <c r="Q92" s="160">
        <v>8589266</v>
      </c>
      <c r="R92" s="160">
        <v>8343499</v>
      </c>
      <c r="S92" s="160">
        <v>9408852.0600000005</v>
      </c>
      <c r="T92" s="160">
        <v>8939807</v>
      </c>
      <c r="U92" s="160">
        <v>10324696</v>
      </c>
      <c r="V92" s="160">
        <v>10715212</v>
      </c>
      <c r="W92" s="160">
        <v>9352425.4299999997</v>
      </c>
      <c r="X92" s="160">
        <v>8394371</v>
      </c>
      <c r="Y92" s="160">
        <v>9411804</v>
      </c>
      <c r="Z92" s="160">
        <v>9615235</v>
      </c>
      <c r="AA92" s="160">
        <v>8222939.9100000001</v>
      </c>
      <c r="AB92" s="160">
        <v>7567526</v>
      </c>
      <c r="AC92" s="160">
        <v>8355611</v>
      </c>
      <c r="AD92" s="160">
        <v>8493025</v>
      </c>
      <c r="AE92" s="160">
        <v>6590439.1600000001</v>
      </c>
      <c r="AF92" s="160">
        <v>5838719</v>
      </c>
      <c r="AG92" s="160">
        <v>6467040</v>
      </c>
      <c r="AH92" s="160">
        <v>6232449</v>
      </c>
      <c r="AI92" s="160">
        <v>5014492.18</v>
      </c>
      <c r="AJ92" s="160">
        <v>4258491</v>
      </c>
      <c r="AK92" s="160">
        <v>5076379</v>
      </c>
      <c r="AL92" s="160">
        <v>5647093</v>
      </c>
      <c r="AM92" s="160">
        <v>4368493.96</v>
      </c>
      <c r="AN92" s="160">
        <v>4121277</v>
      </c>
      <c r="AO92" s="160">
        <v>4863443</v>
      </c>
      <c r="AP92" s="160">
        <v>4956973</v>
      </c>
      <c r="AQ92" s="160">
        <v>3840600.67</v>
      </c>
      <c r="AR92" s="160">
        <v>3270211</v>
      </c>
      <c r="AS92" s="160">
        <v>4066276</v>
      </c>
      <c r="AT92" s="160">
        <v>4484815</v>
      </c>
      <c r="AU92" s="160">
        <v>3593015.48</v>
      </c>
      <c r="AV92" s="160">
        <v>2888245</v>
      </c>
      <c r="AW92" s="160">
        <v>3526265</v>
      </c>
      <c r="AX92" s="160">
        <v>3866453</v>
      </c>
      <c r="AY92" s="160">
        <v>3061608</v>
      </c>
      <c r="AZ92" s="160">
        <v>2385855</v>
      </c>
      <c r="BA92" s="160">
        <v>3165866</v>
      </c>
      <c r="BB92" s="160">
        <v>4122801</v>
      </c>
      <c r="BC92"/>
    </row>
    <row r="93" spans="1:55" x14ac:dyDescent="0.3">
      <c r="A93" s="160" t="s">
        <v>1180</v>
      </c>
      <c r="B93" s="160">
        <v>0</v>
      </c>
      <c r="C93" s="160">
        <v>0</v>
      </c>
      <c r="D93" s="160">
        <v>0</v>
      </c>
      <c r="E93" s="160">
        <v>0</v>
      </c>
      <c r="F93" s="160">
        <v>0</v>
      </c>
      <c r="G93" s="160">
        <v>0</v>
      </c>
      <c r="H93" s="160">
        <v>0</v>
      </c>
      <c r="I93" s="160">
        <v>0</v>
      </c>
      <c r="J93" s="160">
        <v>0</v>
      </c>
      <c r="K93" s="160">
        <v>0</v>
      </c>
      <c r="L93" s="160">
        <v>0</v>
      </c>
      <c r="M93" s="160">
        <v>0</v>
      </c>
      <c r="N93" s="160">
        <v>0</v>
      </c>
      <c r="O93" s="160">
        <v>0</v>
      </c>
      <c r="P93" s="160">
        <v>0</v>
      </c>
      <c r="Q93" s="160">
        <v>0</v>
      </c>
      <c r="R93" s="160">
        <v>0</v>
      </c>
      <c r="S93" s="160">
        <v>0</v>
      </c>
      <c r="T93" s="160">
        <v>0</v>
      </c>
      <c r="U93" s="160">
        <v>0</v>
      </c>
      <c r="V93" s="160">
        <v>0</v>
      </c>
      <c r="W93" s="160">
        <v>0</v>
      </c>
      <c r="X93" s="160">
        <v>0</v>
      </c>
      <c r="Y93" s="160">
        <v>0</v>
      </c>
      <c r="Z93" s="160">
        <v>0</v>
      </c>
      <c r="AA93" s="160">
        <v>0</v>
      </c>
      <c r="AB93" s="160">
        <v>0</v>
      </c>
      <c r="AC93" s="160">
        <v>0</v>
      </c>
      <c r="AD93" s="160">
        <v>0</v>
      </c>
      <c r="AE93" s="160">
        <v>0</v>
      </c>
      <c r="AF93" s="160">
        <v>0</v>
      </c>
      <c r="AG93" s="160">
        <v>0</v>
      </c>
      <c r="AH93" s="160">
        <v>0</v>
      </c>
      <c r="AI93" s="160">
        <v>0</v>
      </c>
      <c r="AJ93" s="160">
        <v>0</v>
      </c>
      <c r="AK93" s="160">
        <v>0</v>
      </c>
      <c r="AL93" s="160">
        <v>0</v>
      </c>
      <c r="AM93" s="160">
        <v>0</v>
      </c>
      <c r="AN93" s="160">
        <v>0</v>
      </c>
      <c r="AO93" s="160">
        <v>0</v>
      </c>
      <c r="AP93" s="160">
        <v>0</v>
      </c>
      <c r="AQ93" s="160">
        <v>0</v>
      </c>
      <c r="AR93" s="160">
        <v>0</v>
      </c>
      <c r="AS93" s="160">
        <v>0</v>
      </c>
      <c r="AT93" s="160">
        <v>0</v>
      </c>
      <c r="AU93" s="160">
        <v>1710643.75</v>
      </c>
      <c r="AV93" s="160">
        <v>1710644</v>
      </c>
      <c r="AW93" s="160">
        <v>1710644</v>
      </c>
      <c r="AX93" s="160">
        <v>1710644</v>
      </c>
      <c r="AY93" s="160">
        <v>1710644</v>
      </c>
      <c r="AZ93" s="160">
        <v>1710644</v>
      </c>
      <c r="BA93" s="160">
        <v>1710644</v>
      </c>
      <c r="BB93" s="160">
        <v>1710644</v>
      </c>
      <c r="BC93"/>
    </row>
    <row r="94" spans="1:55" x14ac:dyDescent="0.3">
      <c r="A94" s="160" t="s">
        <v>944</v>
      </c>
      <c r="B94" s="160">
        <v>-7047647</v>
      </c>
      <c r="C94" s="160">
        <v>-7760145.7599999998</v>
      </c>
      <c r="D94" s="160">
        <v>-6287040</v>
      </c>
      <c r="E94" s="160">
        <v>-6994777</v>
      </c>
      <c r="F94" s="160">
        <v>-5885718</v>
      </c>
      <c r="G94" s="160">
        <v>-7272134.1500000004</v>
      </c>
      <c r="H94" s="160">
        <v>-6613804</v>
      </c>
      <c r="I94" s="160">
        <v>-6294633</v>
      </c>
      <c r="J94" s="160">
        <v>-5280474</v>
      </c>
      <c r="K94" s="160">
        <v>-5087690.0199999996</v>
      </c>
      <c r="L94" s="160">
        <v>-4488107</v>
      </c>
      <c r="M94" s="160">
        <v>-2781168</v>
      </c>
      <c r="N94" s="160">
        <v>-4175121</v>
      </c>
      <c r="O94" s="160">
        <v>-2997198.9</v>
      </c>
      <c r="P94" s="160">
        <v>-1488345</v>
      </c>
      <c r="Q94" s="160">
        <v>-1201023</v>
      </c>
      <c r="R94" s="160">
        <v>-846488</v>
      </c>
      <c r="S94" s="160">
        <v>28151.24</v>
      </c>
      <c r="T94" s="160">
        <v>-23631</v>
      </c>
      <c r="U94" s="160">
        <v>27276</v>
      </c>
      <c r="V94" s="160">
        <v>31465</v>
      </c>
      <c r="W94" s="160">
        <v>33190.42</v>
      </c>
      <c r="X94" s="160">
        <v>23531</v>
      </c>
      <c r="Y94" s="160">
        <v>-33314</v>
      </c>
      <c r="Z94" s="160">
        <v>-5844</v>
      </c>
      <c r="AA94" s="160">
        <v>-32825.24</v>
      </c>
      <c r="AB94" s="160">
        <v>-29592</v>
      </c>
      <c r="AC94" s="160">
        <v>-33429</v>
      </c>
      <c r="AD94" s="160">
        <v>-23883</v>
      </c>
      <c r="AE94" s="160">
        <v>-58654.26</v>
      </c>
      <c r="AF94" s="160">
        <v>-84365</v>
      </c>
      <c r="AG94" s="160">
        <v>-106135</v>
      </c>
      <c r="AH94" s="160">
        <v>-85861</v>
      </c>
      <c r="AI94" s="160">
        <v>-74758.210000000006</v>
      </c>
      <c r="AJ94" s="160">
        <v>-56454</v>
      </c>
      <c r="AK94" s="160">
        <v>-77433</v>
      </c>
      <c r="AL94" s="160">
        <v>-69511</v>
      </c>
      <c r="AM94" s="160">
        <v>-72080.600000000006</v>
      </c>
      <c r="AN94" s="160">
        <v>-73809</v>
      </c>
      <c r="AO94" s="160">
        <v>-83570</v>
      </c>
      <c r="AP94" s="160">
        <v>-5585</v>
      </c>
      <c r="AQ94" s="160">
        <v>-9698.36</v>
      </c>
      <c r="AR94" s="160">
        <v>-3954</v>
      </c>
      <c r="AS94" s="160">
        <v>-2309</v>
      </c>
      <c r="AT94" s="160">
        <v>-2399</v>
      </c>
      <c r="AU94" s="160">
        <v>-1743.57</v>
      </c>
      <c r="AV94" s="160">
        <v>-1687</v>
      </c>
      <c r="AW94" s="160">
        <v>-1565</v>
      </c>
      <c r="AX94" s="160">
        <v>-836</v>
      </c>
      <c r="AY94" s="160">
        <v>-1030</v>
      </c>
      <c r="AZ94" s="160">
        <v>-1504</v>
      </c>
      <c r="BA94" s="160">
        <v>795</v>
      </c>
      <c r="BB94" s="160">
        <v>143</v>
      </c>
      <c r="BC94"/>
    </row>
    <row r="95" spans="1:55" x14ac:dyDescent="0.3">
      <c r="A95" s="160" t="s">
        <v>945</v>
      </c>
      <c r="B95" s="160">
        <v>0</v>
      </c>
      <c r="C95" s="160">
        <v>-124012.16</v>
      </c>
      <c r="D95" s="160">
        <v>-146506</v>
      </c>
      <c r="E95" s="160">
        <v>-163954</v>
      </c>
      <c r="F95" s="160">
        <v>-162311</v>
      </c>
      <c r="G95" s="160">
        <v>0</v>
      </c>
      <c r="H95" s="160">
        <v>0</v>
      </c>
      <c r="I95" s="160">
        <v>0</v>
      </c>
      <c r="J95" s="160">
        <v>0</v>
      </c>
      <c r="K95" s="160">
        <v>0</v>
      </c>
      <c r="L95" s="160">
        <v>0</v>
      </c>
      <c r="M95" s="160">
        <v>0</v>
      </c>
      <c r="N95" s="160">
        <v>0</v>
      </c>
      <c r="O95" s="160">
        <v>0</v>
      </c>
      <c r="P95" s="160">
        <v>0</v>
      </c>
      <c r="Q95" s="160">
        <v>0</v>
      </c>
      <c r="R95" s="160">
        <v>0</v>
      </c>
      <c r="S95" s="160">
        <v>0</v>
      </c>
      <c r="T95" s="160">
        <v>0</v>
      </c>
      <c r="U95" s="160">
        <v>0</v>
      </c>
      <c r="V95" s="160">
        <v>0</v>
      </c>
      <c r="W95" s="160">
        <v>0</v>
      </c>
      <c r="X95" s="160">
        <v>0</v>
      </c>
      <c r="Y95" s="160">
        <v>0</v>
      </c>
      <c r="Z95" s="160">
        <v>0</v>
      </c>
      <c r="AA95" s="160">
        <v>0</v>
      </c>
      <c r="AB95" s="160">
        <v>0</v>
      </c>
      <c r="AC95" s="160">
        <v>0</v>
      </c>
      <c r="AD95" s="160">
        <v>0</v>
      </c>
      <c r="AE95" s="160">
        <v>0</v>
      </c>
      <c r="AF95" s="160">
        <v>0</v>
      </c>
      <c r="AG95" s="160">
        <v>0</v>
      </c>
      <c r="AH95" s="160">
        <v>0</v>
      </c>
      <c r="AI95" s="160">
        <v>0</v>
      </c>
      <c r="AJ95" s="160">
        <v>0</v>
      </c>
      <c r="AK95" s="160">
        <v>0</v>
      </c>
      <c r="AL95" s="160">
        <v>0</v>
      </c>
      <c r="AM95" s="160">
        <v>0</v>
      </c>
      <c r="AN95" s="160">
        <v>0</v>
      </c>
      <c r="AO95" s="160">
        <v>0</v>
      </c>
      <c r="AP95" s="160">
        <v>0</v>
      </c>
      <c r="AQ95" s="160">
        <v>-6153.28</v>
      </c>
      <c r="AR95" s="160">
        <v>0</v>
      </c>
      <c r="AS95" s="160">
        <v>0</v>
      </c>
      <c r="AT95" s="160">
        <v>0</v>
      </c>
      <c r="AU95" s="160">
        <v>0</v>
      </c>
      <c r="AV95" s="160">
        <v>0</v>
      </c>
      <c r="AW95" s="160">
        <v>0</v>
      </c>
      <c r="AX95" s="160">
        <v>0</v>
      </c>
      <c r="AY95" s="160">
        <v>0</v>
      </c>
      <c r="AZ95" s="160">
        <v>0</v>
      </c>
      <c r="BA95" s="160">
        <v>0</v>
      </c>
      <c r="BB95" s="160">
        <v>0</v>
      </c>
      <c r="BC95"/>
    </row>
    <row r="96" spans="1:55" x14ac:dyDescent="0.3">
      <c r="A96" s="160" t="s">
        <v>1265</v>
      </c>
      <c r="B96" s="160">
        <v>0</v>
      </c>
      <c r="C96" s="160">
        <v>-124012.16</v>
      </c>
      <c r="D96" s="160">
        <v>-146506</v>
      </c>
      <c r="E96" s="160">
        <v>-163954</v>
      </c>
      <c r="F96" s="160">
        <v>-162311</v>
      </c>
      <c r="G96" s="160">
        <v>0</v>
      </c>
      <c r="H96" s="160">
        <v>0</v>
      </c>
      <c r="I96" s="160">
        <v>0</v>
      </c>
      <c r="J96" s="160">
        <v>0</v>
      </c>
      <c r="K96" s="160">
        <v>0</v>
      </c>
      <c r="L96" s="160">
        <v>0</v>
      </c>
      <c r="M96" s="160">
        <v>0</v>
      </c>
      <c r="N96" s="160">
        <v>0</v>
      </c>
      <c r="O96" s="160">
        <v>0</v>
      </c>
      <c r="P96" s="160">
        <v>0</v>
      </c>
      <c r="Q96" s="160">
        <v>0</v>
      </c>
      <c r="R96" s="160">
        <v>0</v>
      </c>
      <c r="S96" s="160">
        <v>0</v>
      </c>
      <c r="T96" s="160">
        <v>0</v>
      </c>
      <c r="U96" s="160">
        <v>0</v>
      </c>
      <c r="V96" s="160">
        <v>0</v>
      </c>
      <c r="W96" s="160">
        <v>0</v>
      </c>
      <c r="X96" s="160">
        <v>0</v>
      </c>
      <c r="Y96" s="160">
        <v>0</v>
      </c>
      <c r="Z96" s="160">
        <v>0</v>
      </c>
      <c r="AA96" s="160">
        <v>0</v>
      </c>
      <c r="AB96" s="160">
        <v>0</v>
      </c>
      <c r="AC96" s="160">
        <v>0</v>
      </c>
      <c r="AD96" s="160">
        <v>0</v>
      </c>
      <c r="AE96" s="160">
        <v>0</v>
      </c>
      <c r="AF96" s="160">
        <v>0</v>
      </c>
      <c r="AG96" s="160">
        <v>0</v>
      </c>
      <c r="AH96" s="160">
        <v>0</v>
      </c>
      <c r="AI96" s="160">
        <v>0</v>
      </c>
      <c r="AJ96" s="160">
        <v>0</v>
      </c>
      <c r="AK96" s="160">
        <v>0</v>
      </c>
      <c r="AL96" s="160">
        <v>0</v>
      </c>
      <c r="AM96" s="160">
        <v>0</v>
      </c>
      <c r="AN96" s="160">
        <v>0</v>
      </c>
      <c r="AO96" s="160">
        <v>0</v>
      </c>
      <c r="AP96" s="160">
        <v>0</v>
      </c>
      <c r="AQ96" s="160">
        <v>-6153.28</v>
      </c>
      <c r="AR96" s="160">
        <v>0</v>
      </c>
      <c r="AS96" s="160">
        <v>0</v>
      </c>
      <c r="AT96" s="160">
        <v>0</v>
      </c>
      <c r="AU96" s="160">
        <v>0</v>
      </c>
      <c r="AV96" s="160">
        <v>0</v>
      </c>
      <c r="AW96" s="160">
        <v>0</v>
      </c>
      <c r="AX96" s="160">
        <v>0</v>
      </c>
      <c r="AY96" s="160">
        <v>0</v>
      </c>
      <c r="AZ96" s="160">
        <v>0</v>
      </c>
      <c r="BA96" s="160">
        <v>0</v>
      </c>
      <c r="BB96" s="160">
        <v>0</v>
      </c>
      <c r="BC96"/>
    </row>
    <row r="97" spans="1:55" x14ac:dyDescent="0.3">
      <c r="A97" s="160" t="s">
        <v>949</v>
      </c>
      <c r="B97" s="160">
        <v>0</v>
      </c>
      <c r="C97" s="160">
        <v>-7636133.5999999996</v>
      </c>
      <c r="D97" s="160">
        <v>-6140534</v>
      </c>
      <c r="E97" s="160">
        <v>-6830823</v>
      </c>
      <c r="F97" s="160">
        <v>-5723407</v>
      </c>
      <c r="G97" s="160">
        <v>-7272134.1500000004</v>
      </c>
      <c r="H97" s="160">
        <v>-6613804</v>
      </c>
      <c r="I97" s="160">
        <v>-6294633</v>
      </c>
      <c r="J97" s="160">
        <v>0</v>
      </c>
      <c r="K97" s="160">
        <v>0</v>
      </c>
      <c r="L97" s="160">
        <v>0</v>
      </c>
      <c r="M97" s="160">
        <v>0</v>
      </c>
      <c r="N97" s="160">
        <v>-4175121</v>
      </c>
      <c r="O97" s="160">
        <v>0</v>
      </c>
      <c r="P97" s="160">
        <v>0</v>
      </c>
      <c r="Q97" s="160">
        <v>0</v>
      </c>
      <c r="R97" s="160">
        <v>0</v>
      </c>
      <c r="S97" s="160">
        <v>0</v>
      </c>
      <c r="T97" s="160">
        <v>0</v>
      </c>
      <c r="U97" s="160">
        <v>0</v>
      </c>
      <c r="V97" s="160">
        <v>0</v>
      </c>
      <c r="W97" s="160">
        <v>0</v>
      </c>
      <c r="X97" s="160">
        <v>0</v>
      </c>
      <c r="Y97" s="160">
        <v>0</v>
      </c>
      <c r="Z97" s="160">
        <v>0</v>
      </c>
      <c r="AA97" s="160">
        <v>0</v>
      </c>
      <c r="AB97" s="160">
        <v>0</v>
      </c>
      <c r="AC97" s="160">
        <v>0</v>
      </c>
      <c r="AD97" s="160">
        <v>0</v>
      </c>
      <c r="AE97" s="160">
        <v>0</v>
      </c>
      <c r="AF97" s="160">
        <v>0</v>
      </c>
      <c r="AG97" s="160">
        <v>0</v>
      </c>
      <c r="AH97" s="160">
        <v>0</v>
      </c>
      <c r="AI97" s="160">
        <v>0</v>
      </c>
      <c r="AJ97" s="160">
        <v>0</v>
      </c>
      <c r="AK97" s="160">
        <v>0</v>
      </c>
      <c r="AL97" s="160">
        <v>0</v>
      </c>
      <c r="AM97" s="160">
        <v>0</v>
      </c>
      <c r="AN97" s="160">
        <v>0</v>
      </c>
      <c r="AO97" s="160">
        <v>0</v>
      </c>
      <c r="AP97" s="160">
        <v>0</v>
      </c>
      <c r="AQ97" s="160">
        <v>-3545.08</v>
      </c>
      <c r="AR97" s="160">
        <v>-3954</v>
      </c>
      <c r="AS97" s="160">
        <v>-2309</v>
      </c>
      <c r="AT97" s="160">
        <v>-2399</v>
      </c>
      <c r="AU97" s="160">
        <v>-1743.57</v>
      </c>
      <c r="AV97" s="160">
        <v>-1687</v>
      </c>
      <c r="AW97" s="160">
        <v>-1565</v>
      </c>
      <c r="AX97" s="160">
        <v>-836</v>
      </c>
      <c r="AY97" s="160">
        <v>-1030</v>
      </c>
      <c r="AZ97" s="160">
        <v>-1504</v>
      </c>
      <c r="BA97" s="160">
        <v>-1676</v>
      </c>
      <c r="BB97" s="160">
        <v>143</v>
      </c>
      <c r="BC97"/>
    </row>
    <row r="98" spans="1:55" x14ac:dyDescent="0.3">
      <c r="A98" s="160" t="s">
        <v>950</v>
      </c>
      <c r="B98" s="160">
        <v>-7047647</v>
      </c>
      <c r="C98" s="160">
        <v>0</v>
      </c>
      <c r="D98" s="160">
        <v>0</v>
      </c>
      <c r="E98" s="160">
        <v>0</v>
      </c>
      <c r="F98" s="160">
        <v>0</v>
      </c>
      <c r="G98" s="160">
        <v>0</v>
      </c>
      <c r="H98" s="160">
        <v>0</v>
      </c>
      <c r="I98" s="160">
        <v>0</v>
      </c>
      <c r="J98" s="160">
        <v>-5280474</v>
      </c>
      <c r="K98" s="160">
        <v>-5087690.0199999996</v>
      </c>
      <c r="L98" s="160">
        <v>0</v>
      </c>
      <c r="M98" s="160">
        <v>-2781168</v>
      </c>
      <c r="N98" s="160">
        <v>0</v>
      </c>
      <c r="O98" s="160">
        <v>-2997198.9</v>
      </c>
      <c r="P98" s="160">
        <v>-1488345</v>
      </c>
      <c r="Q98" s="160">
        <v>-1201023</v>
      </c>
      <c r="R98" s="160">
        <v>-846488</v>
      </c>
      <c r="S98" s="160">
        <v>28151.24</v>
      </c>
      <c r="T98" s="160">
        <v>-23631</v>
      </c>
      <c r="U98" s="160">
        <v>27276</v>
      </c>
      <c r="V98" s="160">
        <v>31465</v>
      </c>
      <c r="W98" s="160">
        <v>33190.42</v>
      </c>
      <c r="X98" s="160">
        <v>23531</v>
      </c>
      <c r="Y98" s="160">
        <v>-33314</v>
      </c>
      <c r="Z98" s="160">
        <v>-5844</v>
      </c>
      <c r="AA98" s="160">
        <v>-32825.24</v>
      </c>
      <c r="AB98" s="160">
        <v>-29592</v>
      </c>
      <c r="AC98" s="160">
        <v>-33429</v>
      </c>
      <c r="AD98" s="160">
        <v>-23883</v>
      </c>
      <c r="AE98" s="160">
        <v>-58654.26</v>
      </c>
      <c r="AF98" s="160">
        <v>-84365</v>
      </c>
      <c r="AG98" s="160">
        <v>-106135</v>
      </c>
      <c r="AH98" s="160">
        <v>-85861</v>
      </c>
      <c r="AI98" s="160">
        <v>-74758.210000000006</v>
      </c>
      <c r="AJ98" s="160">
        <v>-56454</v>
      </c>
      <c r="AK98" s="160">
        <v>-77433</v>
      </c>
      <c r="AL98" s="160">
        <v>-69511</v>
      </c>
      <c r="AM98" s="160">
        <v>-72080.600000000006</v>
      </c>
      <c r="AN98" s="160">
        <v>-73809</v>
      </c>
      <c r="AO98" s="160">
        <v>-83570</v>
      </c>
      <c r="AP98" s="160">
        <v>-5585</v>
      </c>
      <c r="AQ98" s="160">
        <v>0</v>
      </c>
      <c r="AR98" s="160">
        <v>0</v>
      </c>
      <c r="AS98" s="160">
        <v>0</v>
      </c>
      <c r="AT98" s="160">
        <v>0</v>
      </c>
      <c r="AU98" s="160">
        <v>0</v>
      </c>
      <c r="AV98" s="160">
        <v>0</v>
      </c>
      <c r="AW98" s="160">
        <v>0</v>
      </c>
      <c r="AX98" s="160">
        <v>0</v>
      </c>
      <c r="AY98" s="160">
        <v>0</v>
      </c>
      <c r="AZ98" s="160">
        <v>0</v>
      </c>
      <c r="BA98" s="160">
        <v>2471</v>
      </c>
      <c r="BB98" s="160">
        <v>0</v>
      </c>
    </row>
    <row r="99" spans="1:55" x14ac:dyDescent="0.3">
      <c r="A99" s="160" t="s">
        <v>951</v>
      </c>
      <c r="B99" s="160">
        <v>32455899</v>
      </c>
      <c r="C99" s="160">
        <v>33364160.18</v>
      </c>
      <c r="D99" s="160">
        <v>33931535</v>
      </c>
      <c r="E99" s="160">
        <v>32325382</v>
      </c>
      <c r="F99" s="160">
        <v>32410257</v>
      </c>
      <c r="G99" s="160">
        <v>31393907.289999999</v>
      </c>
      <c r="H99" s="160">
        <v>31799154</v>
      </c>
      <c r="I99" s="160">
        <v>32374680</v>
      </c>
      <c r="J99" s="160">
        <v>32751516</v>
      </c>
      <c r="K99" s="160">
        <v>33030471.43</v>
      </c>
      <c r="L99" s="160">
        <v>33328419</v>
      </c>
      <c r="M99" s="160">
        <v>35339984</v>
      </c>
      <c r="N99" s="160">
        <v>32922617</v>
      </c>
      <c r="O99" s="160">
        <v>34463585.770000003</v>
      </c>
      <c r="P99" s="160">
        <v>35593179</v>
      </c>
      <c r="Q99" s="160">
        <v>37080794</v>
      </c>
      <c r="R99" s="160">
        <v>20203278</v>
      </c>
      <c r="S99" s="160">
        <v>22143270.030000001</v>
      </c>
      <c r="T99" s="160">
        <v>21622443</v>
      </c>
      <c r="U99" s="160">
        <v>23058239</v>
      </c>
      <c r="V99" s="160">
        <v>23452944</v>
      </c>
      <c r="W99" s="160">
        <v>22091882.57</v>
      </c>
      <c r="X99" s="160">
        <v>21124169</v>
      </c>
      <c r="Y99" s="160">
        <v>22084757</v>
      </c>
      <c r="Z99" s="160">
        <v>22315658</v>
      </c>
      <c r="AA99" s="160">
        <v>20896381.399999999</v>
      </c>
      <c r="AB99" s="160">
        <v>20244201</v>
      </c>
      <c r="AC99" s="160">
        <v>21028449</v>
      </c>
      <c r="AD99" s="160">
        <v>21175409</v>
      </c>
      <c r="AE99" s="160">
        <v>19238051.629999999</v>
      </c>
      <c r="AF99" s="160">
        <v>18460621</v>
      </c>
      <c r="AG99" s="160">
        <v>19067172</v>
      </c>
      <c r="AH99" s="160">
        <v>18852855</v>
      </c>
      <c r="AI99" s="160">
        <v>17646000.699999999</v>
      </c>
      <c r="AJ99" s="160">
        <v>16908304</v>
      </c>
      <c r="AK99" s="160">
        <v>17705213</v>
      </c>
      <c r="AL99" s="160">
        <v>18283849</v>
      </c>
      <c r="AM99" s="160">
        <v>17002680.09</v>
      </c>
      <c r="AN99" s="160">
        <v>16753735</v>
      </c>
      <c r="AO99" s="160">
        <v>17486140</v>
      </c>
      <c r="AP99" s="160">
        <v>17657655</v>
      </c>
      <c r="AQ99" s="160">
        <v>16537169.039999999</v>
      </c>
      <c r="AR99" s="160">
        <v>15972524</v>
      </c>
      <c r="AS99" s="160">
        <v>16770234</v>
      </c>
      <c r="AT99" s="160">
        <v>17188683</v>
      </c>
      <c r="AU99" s="160">
        <v>16372538.65</v>
      </c>
      <c r="AV99" s="160">
        <v>15667825</v>
      </c>
      <c r="AW99" s="160">
        <v>16305967</v>
      </c>
      <c r="AX99" s="160">
        <v>16646884</v>
      </c>
      <c r="AY99" s="160">
        <v>15841845</v>
      </c>
      <c r="AZ99" s="160">
        <v>15165618</v>
      </c>
      <c r="BA99" s="160">
        <v>15947928</v>
      </c>
      <c r="BB99" s="160">
        <v>16904211</v>
      </c>
    </row>
    <row r="100" spans="1:55" x14ac:dyDescent="0.3">
      <c r="A100" s="160" t="s">
        <v>952</v>
      </c>
      <c r="B100" s="160">
        <v>1278083</v>
      </c>
      <c r="C100" s="160">
        <v>1348323.26</v>
      </c>
      <c r="D100" s="160">
        <v>1390139</v>
      </c>
      <c r="E100" s="160">
        <v>1375791</v>
      </c>
      <c r="F100" s="160">
        <v>1366579</v>
      </c>
      <c r="G100" s="160">
        <v>1277087.9099999999</v>
      </c>
      <c r="H100" s="160">
        <v>1221625</v>
      </c>
      <c r="I100" s="160">
        <v>1163237</v>
      </c>
      <c r="J100" s="160">
        <v>1259280</v>
      </c>
      <c r="K100" s="160">
        <v>1510559.59</v>
      </c>
      <c r="L100" s="160">
        <v>1482765</v>
      </c>
      <c r="M100" s="160">
        <v>1487175</v>
      </c>
      <c r="N100" s="160">
        <v>1464682</v>
      </c>
      <c r="O100" s="160">
        <v>1475569.73</v>
      </c>
      <c r="P100" s="160">
        <v>1557011</v>
      </c>
      <c r="Q100" s="160">
        <v>1434323</v>
      </c>
      <c r="R100" s="160">
        <v>1800035</v>
      </c>
      <c r="S100" s="160">
        <v>986.98</v>
      </c>
      <c r="T100" s="160">
        <v>-6198</v>
      </c>
      <c r="U100" s="160">
        <v>0</v>
      </c>
      <c r="V100" s="160">
        <v>0</v>
      </c>
      <c r="W100" s="160">
        <v>0</v>
      </c>
      <c r="X100" s="160">
        <v>0</v>
      </c>
      <c r="Y100" s="160">
        <v>0</v>
      </c>
      <c r="Z100" s="160">
        <v>6223</v>
      </c>
      <c r="AA100" s="160">
        <v>6222.72</v>
      </c>
      <c r="AB100" s="160">
        <v>6222</v>
      </c>
      <c r="AC100" s="160">
        <v>6195</v>
      </c>
      <c r="AD100" s="160">
        <v>6193</v>
      </c>
      <c r="AE100" s="160">
        <v>6222.72</v>
      </c>
      <c r="AF100" s="160">
        <v>6065</v>
      </c>
      <c r="AG100" s="160">
        <v>-8554</v>
      </c>
      <c r="AH100" s="160">
        <v>6114</v>
      </c>
      <c r="AI100" s="160">
        <v>6480.59</v>
      </c>
      <c r="AJ100" s="160">
        <v>8116</v>
      </c>
      <c r="AK100" s="160">
        <v>7448</v>
      </c>
      <c r="AL100" s="160">
        <v>6301</v>
      </c>
      <c r="AM100" s="160">
        <v>4978.79</v>
      </c>
      <c r="AN100" s="160">
        <v>6386</v>
      </c>
      <c r="AO100" s="160">
        <v>6716</v>
      </c>
      <c r="AP100" s="160">
        <v>6615</v>
      </c>
      <c r="AQ100" s="160">
        <v>6782.12</v>
      </c>
      <c r="AR100" s="160">
        <v>8828</v>
      </c>
      <c r="AS100" s="160">
        <v>9002</v>
      </c>
      <c r="AT100" s="160">
        <v>8391</v>
      </c>
      <c r="AU100" s="160">
        <v>6190.92</v>
      </c>
      <c r="AV100" s="160">
        <v>5820</v>
      </c>
      <c r="AW100" s="160">
        <v>7055</v>
      </c>
      <c r="AX100" s="160">
        <v>5669</v>
      </c>
      <c r="AY100" s="160">
        <v>3516</v>
      </c>
      <c r="AZ100" s="160">
        <v>1580</v>
      </c>
      <c r="BA100" s="160">
        <v>1498</v>
      </c>
      <c r="BB100" s="160">
        <v>-1272</v>
      </c>
    </row>
    <row r="101" spans="1:55" x14ac:dyDescent="0.3">
      <c r="A101" s="160" t="s">
        <v>953</v>
      </c>
      <c r="B101" s="160">
        <v>33733982</v>
      </c>
      <c r="C101" s="160">
        <v>34712483.439999998</v>
      </c>
      <c r="D101" s="160">
        <v>35321674</v>
      </c>
      <c r="E101" s="160">
        <v>33701173</v>
      </c>
      <c r="F101" s="160">
        <v>33776836</v>
      </c>
      <c r="G101" s="160">
        <v>32670995.199999999</v>
      </c>
      <c r="H101" s="160">
        <v>33020779</v>
      </c>
      <c r="I101" s="160">
        <v>33537917</v>
      </c>
      <c r="J101" s="160">
        <v>34010796</v>
      </c>
      <c r="K101" s="160">
        <v>34541031.020000003</v>
      </c>
      <c r="L101" s="160">
        <v>34811184</v>
      </c>
      <c r="M101" s="160">
        <v>36827159</v>
      </c>
      <c r="N101" s="160">
        <v>34387299</v>
      </c>
      <c r="O101" s="160">
        <v>35939155.5</v>
      </c>
      <c r="P101" s="160">
        <v>37150190</v>
      </c>
      <c r="Q101" s="160">
        <v>38515117</v>
      </c>
      <c r="R101" s="160">
        <v>22003313</v>
      </c>
      <c r="S101" s="160">
        <v>22144257.010000002</v>
      </c>
      <c r="T101" s="160">
        <v>21616245</v>
      </c>
      <c r="U101" s="160">
        <v>23058239</v>
      </c>
      <c r="V101" s="160">
        <v>23452944</v>
      </c>
      <c r="W101" s="160">
        <v>22091882.57</v>
      </c>
      <c r="X101" s="160">
        <v>21124169</v>
      </c>
      <c r="Y101" s="160">
        <v>22084757</v>
      </c>
      <c r="Z101" s="160">
        <v>22321881</v>
      </c>
      <c r="AA101" s="160">
        <v>20902604.120000001</v>
      </c>
      <c r="AB101" s="160">
        <v>20250423</v>
      </c>
      <c r="AC101" s="160">
        <v>21034644</v>
      </c>
      <c r="AD101" s="160">
        <v>21181602</v>
      </c>
      <c r="AE101" s="160">
        <v>19244274.350000001</v>
      </c>
      <c r="AF101" s="160">
        <v>18466686</v>
      </c>
      <c r="AG101" s="160">
        <v>19058618</v>
      </c>
      <c r="AH101" s="160">
        <v>18858969</v>
      </c>
      <c r="AI101" s="160">
        <v>17652481.289999999</v>
      </c>
      <c r="AJ101" s="160">
        <v>16916420</v>
      </c>
      <c r="AK101" s="160">
        <v>17712661</v>
      </c>
      <c r="AL101" s="160">
        <v>18290150</v>
      </c>
      <c r="AM101" s="160">
        <v>17007658.879999999</v>
      </c>
      <c r="AN101" s="160">
        <v>16760121</v>
      </c>
      <c r="AO101" s="160">
        <v>17492856</v>
      </c>
      <c r="AP101" s="160">
        <v>17664270</v>
      </c>
      <c r="AQ101" s="160">
        <v>16543951.15</v>
      </c>
      <c r="AR101" s="160">
        <v>15981352</v>
      </c>
      <c r="AS101" s="160">
        <v>16779236</v>
      </c>
      <c r="AT101" s="160">
        <v>17197074</v>
      </c>
      <c r="AU101" s="160">
        <v>16378729.57</v>
      </c>
      <c r="AV101" s="160">
        <v>15673645</v>
      </c>
      <c r="AW101" s="160">
        <v>16313022</v>
      </c>
      <c r="AX101" s="160">
        <v>16652553</v>
      </c>
      <c r="AY101" s="160">
        <v>15845361</v>
      </c>
      <c r="AZ101" s="160">
        <v>15167198</v>
      </c>
      <c r="BA101" s="160">
        <v>15949426</v>
      </c>
      <c r="BB101" s="160">
        <v>16902939</v>
      </c>
    </row>
    <row r="102" spans="1:55" x14ac:dyDescent="0.3">
      <c r="A102" s="160" t="s">
        <v>954</v>
      </c>
      <c r="B102" s="160">
        <v>79295412</v>
      </c>
      <c r="C102" s="160">
        <v>77670369.530000001</v>
      </c>
      <c r="D102" s="160">
        <v>80828780</v>
      </c>
      <c r="E102" s="160">
        <v>81490545</v>
      </c>
      <c r="F102" s="160">
        <v>82808715</v>
      </c>
      <c r="G102" s="160">
        <v>78206112.989999995</v>
      </c>
      <c r="H102" s="160">
        <v>77606919</v>
      </c>
      <c r="I102" s="160">
        <v>78097080</v>
      </c>
      <c r="J102" s="160">
        <v>81280110</v>
      </c>
      <c r="K102" s="160">
        <v>79562680.700000003</v>
      </c>
      <c r="L102" s="160">
        <v>81212353</v>
      </c>
      <c r="M102" s="160">
        <v>83971063</v>
      </c>
      <c r="N102" s="160">
        <v>81386811</v>
      </c>
      <c r="O102" s="160">
        <v>81466054.079999998</v>
      </c>
      <c r="P102" s="160">
        <v>83720677</v>
      </c>
      <c r="Q102" s="160">
        <v>83337575</v>
      </c>
      <c r="R102" s="160">
        <v>84324047</v>
      </c>
      <c r="S102" s="160">
        <v>61743716.210000001</v>
      </c>
      <c r="T102" s="160">
        <v>57121038</v>
      </c>
      <c r="U102" s="160">
        <v>41775327</v>
      </c>
      <c r="V102" s="160">
        <v>38524999</v>
      </c>
      <c r="W102" s="160">
        <v>37507625.140000001</v>
      </c>
      <c r="X102" s="160">
        <v>35015360</v>
      </c>
      <c r="Y102" s="160">
        <v>37244539</v>
      </c>
      <c r="Z102" s="160">
        <v>37053533</v>
      </c>
      <c r="AA102" s="160">
        <v>35516911.25</v>
      </c>
      <c r="AB102" s="160">
        <v>34582818</v>
      </c>
      <c r="AC102" s="160">
        <v>35511092</v>
      </c>
      <c r="AD102" s="160">
        <v>35819828</v>
      </c>
      <c r="AE102" s="160">
        <v>33453873.190000001</v>
      </c>
      <c r="AF102" s="160">
        <v>32008867</v>
      </c>
      <c r="AG102" s="160">
        <v>32907441</v>
      </c>
      <c r="AH102" s="160">
        <v>29713800</v>
      </c>
      <c r="AI102" s="160">
        <v>28002455.41</v>
      </c>
      <c r="AJ102" s="160">
        <v>27577384</v>
      </c>
      <c r="AK102" s="160">
        <v>27739203</v>
      </c>
      <c r="AL102" s="160">
        <v>28655906</v>
      </c>
      <c r="AM102" s="160">
        <v>26536464.449999999</v>
      </c>
      <c r="AN102" s="160">
        <v>25933854</v>
      </c>
      <c r="AO102" s="160">
        <v>26553769</v>
      </c>
      <c r="AP102" s="160">
        <v>26791071</v>
      </c>
      <c r="AQ102" s="160">
        <v>25160983.600000001</v>
      </c>
      <c r="AR102" s="160">
        <v>24184545</v>
      </c>
      <c r="AS102" s="160">
        <v>25213364</v>
      </c>
      <c r="AT102" s="160">
        <v>25778695</v>
      </c>
      <c r="AU102" s="160">
        <v>24349620.059999999</v>
      </c>
      <c r="AV102" s="160">
        <v>23749311</v>
      </c>
      <c r="AW102" s="160">
        <v>24780854</v>
      </c>
      <c r="AX102" s="160">
        <v>23160252</v>
      </c>
      <c r="AY102" s="160">
        <v>23503196</v>
      </c>
      <c r="AZ102" s="160">
        <v>23017890</v>
      </c>
      <c r="BA102" s="160">
        <v>21519157</v>
      </c>
      <c r="BB102" s="160">
        <v>22078125</v>
      </c>
    </row>
    <row r="103" spans="1:55" x14ac:dyDescent="0.3">
      <c r="BA103" s="91"/>
    </row>
    <row r="104" spans="1:55" x14ac:dyDescent="0.3">
      <c r="BA104" s="91"/>
    </row>
    <row r="105" spans="1:55" x14ac:dyDescent="0.3">
      <c r="BA105" s="91"/>
    </row>
    <row r="106" spans="1:55" x14ac:dyDescent="0.3">
      <c r="BA106" s="91"/>
    </row>
    <row r="107" spans="1:55" x14ac:dyDescent="0.3">
      <c r="BA107" s="91"/>
    </row>
    <row r="108" spans="1:55" x14ac:dyDescent="0.3">
      <c r="BA108" s="91"/>
    </row>
    <row r="109" spans="1:55" x14ac:dyDescent="0.3">
      <c r="BA109" s="91"/>
    </row>
    <row r="110" spans="1:55" x14ac:dyDescent="0.3">
      <c r="BA110" s="91"/>
    </row>
    <row r="111" spans="1:55" x14ac:dyDescent="0.3">
      <c r="BA111" s="91"/>
    </row>
    <row r="112" spans="1:55" x14ac:dyDescent="0.3">
      <c r="BA112" s="91"/>
    </row>
    <row r="113" spans="1:69" x14ac:dyDescent="0.3">
      <c r="BA113" s="91"/>
    </row>
    <row r="114" spans="1:69" x14ac:dyDescent="0.3"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15" spans="1:69" x14ac:dyDescent="0.3"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</row>
    <row r="116" spans="1:69" x14ac:dyDescent="0.3"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30</v>
      </c>
      <c r="B123" s="91">
        <f>+B41+B48+B50</f>
        <v>10727877</v>
      </c>
      <c r="C123" s="91">
        <f t="shared" ref="C123:BK123" si="0">+C41+C48+C50</f>
        <v>4332908.8099999996</v>
      </c>
      <c r="D123" s="91">
        <f t="shared" si="0"/>
        <v>3919935</v>
      </c>
      <c r="E123" s="91">
        <f t="shared" si="0"/>
        <v>6483893</v>
      </c>
      <c r="F123" s="91">
        <f t="shared" si="0"/>
        <v>8367457</v>
      </c>
      <c r="G123" s="91">
        <f t="shared" si="0"/>
        <v>6253662.0300000003</v>
      </c>
      <c r="H123" s="91">
        <f t="shared" si="0"/>
        <v>6937770</v>
      </c>
      <c r="I123" s="91">
        <f t="shared" si="0"/>
        <v>7233967</v>
      </c>
      <c r="J123" s="91">
        <f t="shared" si="0"/>
        <v>5049904</v>
      </c>
      <c r="K123" s="91">
        <f t="shared" si="0"/>
        <v>4560514.66</v>
      </c>
      <c r="L123" s="91">
        <f t="shared" si="0"/>
        <v>6840061</v>
      </c>
      <c r="M123" s="91">
        <f t="shared" si="0"/>
        <v>7193841</v>
      </c>
      <c r="N123" s="91">
        <f t="shared" si="0"/>
        <v>5774315</v>
      </c>
      <c r="O123" s="91">
        <f t="shared" si="0"/>
        <v>5378356.79</v>
      </c>
      <c r="P123" s="91">
        <f t="shared" si="0"/>
        <v>6228402</v>
      </c>
      <c r="Q123" s="91">
        <f t="shared" si="0"/>
        <v>4569401</v>
      </c>
      <c r="R123" s="91">
        <f t="shared" si="0"/>
        <v>32842585</v>
      </c>
      <c r="S123" s="91">
        <f t="shared" si="0"/>
        <v>20960952.57</v>
      </c>
      <c r="T123" s="91">
        <f t="shared" si="0"/>
        <v>20696684</v>
      </c>
      <c r="U123" s="91">
        <f t="shared" si="0"/>
        <v>5386709</v>
      </c>
      <c r="V123" s="91">
        <f t="shared" si="0"/>
        <v>1251440</v>
      </c>
      <c r="W123" s="91">
        <f t="shared" si="0"/>
        <v>1278353.5</v>
      </c>
      <c r="X123" s="91">
        <f t="shared" si="0"/>
        <v>1321507</v>
      </c>
      <c r="Y123" s="91">
        <f t="shared" si="0"/>
        <v>973627</v>
      </c>
      <c r="Z123" s="91">
        <f t="shared" si="0"/>
        <v>744883</v>
      </c>
      <c r="AA123" s="91">
        <f t="shared" si="0"/>
        <v>658376.04</v>
      </c>
      <c r="AB123" s="91">
        <f t="shared" si="0"/>
        <v>444950</v>
      </c>
      <c r="AC123" s="91">
        <f t="shared" si="0"/>
        <v>397500</v>
      </c>
      <c r="AD123" s="91">
        <f t="shared" si="0"/>
        <v>275000</v>
      </c>
      <c r="AE123" s="91">
        <f t="shared" si="0"/>
        <v>312976.28999999998</v>
      </c>
      <c r="AF123" s="91">
        <f t="shared" si="0"/>
        <v>190476</v>
      </c>
      <c r="AG123" s="91">
        <f t="shared" si="0"/>
        <v>235476</v>
      </c>
      <c r="AH123" s="91">
        <f t="shared" si="0"/>
        <v>4221730</v>
      </c>
      <c r="AI123" s="91">
        <f t="shared" si="0"/>
        <v>4382493.24</v>
      </c>
      <c r="AJ123" s="91">
        <f t="shared" si="0"/>
        <v>4881799</v>
      </c>
      <c r="AK123" s="91">
        <f t="shared" si="0"/>
        <v>4341356</v>
      </c>
      <c r="AL123" s="91">
        <f t="shared" si="0"/>
        <v>310842</v>
      </c>
      <c r="AM123" s="91">
        <f t="shared" si="0"/>
        <v>239844.51</v>
      </c>
      <c r="AN123" s="91">
        <f t="shared" si="0"/>
        <v>51687</v>
      </c>
      <c r="AO123" s="91">
        <f t="shared" si="0"/>
        <v>51561</v>
      </c>
      <c r="AP123" s="91">
        <f t="shared" si="0"/>
        <v>57817</v>
      </c>
      <c r="AQ123" s="91">
        <f t="shared" si="0"/>
        <v>55164.7</v>
      </c>
      <c r="AR123" s="91">
        <f t="shared" si="0"/>
        <v>355298</v>
      </c>
      <c r="AS123" s="91">
        <f t="shared" si="0"/>
        <v>56332</v>
      </c>
      <c r="AT123" s="91">
        <f t="shared" si="0"/>
        <v>86302</v>
      </c>
      <c r="AU123" s="91">
        <f t="shared" si="0"/>
        <v>125779.57</v>
      </c>
      <c r="AV123" s="91">
        <f t="shared" si="0"/>
        <v>119933</v>
      </c>
      <c r="AW123" s="91">
        <f t="shared" si="0"/>
        <v>120334</v>
      </c>
      <c r="AX123" s="91">
        <f t="shared" si="0"/>
        <v>2019604</v>
      </c>
      <c r="AY123" s="91">
        <f t="shared" si="0"/>
        <v>3516834</v>
      </c>
      <c r="AZ123" s="91">
        <f t="shared" si="0"/>
        <v>3619063</v>
      </c>
      <c r="BA123" s="91">
        <f t="shared" si="0"/>
        <v>1390014</v>
      </c>
      <c r="BB123" s="91">
        <f t="shared" si="0"/>
        <v>292177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92" t="s">
        <v>31</v>
      </c>
      <c r="B124" s="91">
        <f>+B67</f>
        <v>16230532</v>
      </c>
      <c r="C124" s="91">
        <f t="shared" ref="C124:BK124" si="1">+C67</f>
        <v>25519074.969999999</v>
      </c>
      <c r="D124" s="91">
        <f t="shared" si="1"/>
        <v>28649234</v>
      </c>
      <c r="E124" s="91">
        <f t="shared" si="1"/>
        <v>28746720</v>
      </c>
      <c r="F124" s="91">
        <f t="shared" si="1"/>
        <v>25926901</v>
      </c>
      <c r="G124" s="91">
        <f t="shared" si="1"/>
        <v>24480958.390000001</v>
      </c>
      <c r="H124" s="91">
        <f t="shared" si="1"/>
        <v>23461830</v>
      </c>
      <c r="I124" s="91">
        <f t="shared" si="1"/>
        <v>23364518</v>
      </c>
      <c r="J124" s="91">
        <f t="shared" si="1"/>
        <v>26459330</v>
      </c>
      <c r="K124" s="91">
        <f t="shared" si="1"/>
        <v>26336978.079999998</v>
      </c>
      <c r="L124" s="91">
        <f t="shared" si="1"/>
        <v>26287333</v>
      </c>
      <c r="M124" s="91">
        <f t="shared" si="1"/>
        <v>26391590</v>
      </c>
      <c r="N124" s="91">
        <f t="shared" si="1"/>
        <v>26421746</v>
      </c>
      <c r="O124" s="91">
        <f t="shared" si="1"/>
        <v>26409834.07</v>
      </c>
      <c r="P124" s="91">
        <f t="shared" si="1"/>
        <v>26547236</v>
      </c>
      <c r="Q124" s="91">
        <f t="shared" si="1"/>
        <v>26574480</v>
      </c>
      <c r="R124" s="91">
        <f t="shared" si="1"/>
        <v>13699314</v>
      </c>
      <c r="S124" s="91">
        <f t="shared" si="1"/>
        <v>6413502.2599999998</v>
      </c>
      <c r="T124" s="91">
        <f t="shared" si="1"/>
        <v>6574148</v>
      </c>
      <c r="U124" s="91">
        <f t="shared" si="1"/>
        <v>6371371</v>
      </c>
      <c r="V124" s="91">
        <f t="shared" si="1"/>
        <v>7019986</v>
      </c>
      <c r="W124" s="91">
        <f t="shared" si="1"/>
        <v>7041390.8399999999</v>
      </c>
      <c r="X124" s="91">
        <f t="shared" si="1"/>
        <v>7196207</v>
      </c>
      <c r="Y124" s="91">
        <f t="shared" si="1"/>
        <v>7224062</v>
      </c>
      <c r="Z124" s="91">
        <f t="shared" si="1"/>
        <v>7387602</v>
      </c>
      <c r="AA124" s="91">
        <f t="shared" si="1"/>
        <v>7442186.8499999996</v>
      </c>
      <c r="AB124" s="91">
        <f t="shared" si="1"/>
        <v>7594422</v>
      </c>
      <c r="AC124" s="91">
        <f t="shared" si="1"/>
        <v>7466916</v>
      </c>
      <c r="AD124" s="91">
        <f t="shared" si="1"/>
        <v>7541624</v>
      </c>
      <c r="AE124" s="91">
        <f t="shared" si="1"/>
        <v>7365621.04</v>
      </c>
      <c r="AF124" s="91">
        <f t="shared" si="1"/>
        <v>7434919</v>
      </c>
      <c r="AG124" s="91">
        <f t="shared" si="1"/>
        <v>7388582</v>
      </c>
      <c r="AH124" s="91">
        <f t="shared" si="1"/>
        <v>1066500</v>
      </c>
      <c r="AI124" s="91">
        <f t="shared" si="1"/>
        <v>780476.29</v>
      </c>
      <c r="AJ124" s="91">
        <f t="shared" si="1"/>
        <v>597476</v>
      </c>
      <c r="AK124" s="91">
        <f t="shared" si="1"/>
        <v>313476</v>
      </c>
      <c r="AL124" s="91">
        <f t="shared" si="1"/>
        <v>4309963</v>
      </c>
      <c r="AM124" s="91">
        <f t="shared" si="1"/>
        <v>4340781.67</v>
      </c>
      <c r="AN124" s="91">
        <f t="shared" si="1"/>
        <v>4318064</v>
      </c>
      <c r="AO124" s="91">
        <f t="shared" si="1"/>
        <v>4087354</v>
      </c>
      <c r="AP124" s="91">
        <f t="shared" si="1"/>
        <v>4086653</v>
      </c>
      <c r="AQ124" s="91">
        <f t="shared" si="1"/>
        <v>4128253.94</v>
      </c>
      <c r="AR124" s="91">
        <f t="shared" si="1"/>
        <v>4127569</v>
      </c>
      <c r="AS124" s="91">
        <f t="shared" si="1"/>
        <v>4126891</v>
      </c>
      <c r="AT124" s="91">
        <f t="shared" si="1"/>
        <v>4126220</v>
      </c>
      <c r="AU124" s="91">
        <f t="shared" si="1"/>
        <v>4165270.88</v>
      </c>
      <c r="AV124" s="91">
        <f t="shared" si="1"/>
        <v>4234615</v>
      </c>
      <c r="AW124" s="91">
        <f t="shared" si="1"/>
        <v>4294106</v>
      </c>
      <c r="AX124" s="91">
        <f t="shared" si="1"/>
        <v>335029</v>
      </c>
      <c r="AY124" s="91">
        <f t="shared" si="1"/>
        <v>372319</v>
      </c>
      <c r="AZ124" s="91">
        <f t="shared" si="1"/>
        <v>396319</v>
      </c>
      <c r="BA124" s="91">
        <f t="shared" si="1"/>
        <v>396319</v>
      </c>
      <c r="BB124" s="91">
        <f t="shared" si="1"/>
        <v>424319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26958409</v>
      </c>
      <c r="C125" s="93">
        <f t="shared" ref="C125:BK125" si="2">SUM(C123:C124)</f>
        <v>29851983.779999997</v>
      </c>
      <c r="D125" s="93">
        <f t="shared" si="2"/>
        <v>32569169</v>
      </c>
      <c r="E125" s="93">
        <f t="shared" si="2"/>
        <v>35230613</v>
      </c>
      <c r="F125" s="93">
        <f t="shared" si="2"/>
        <v>34294358</v>
      </c>
      <c r="G125" s="93">
        <f t="shared" si="2"/>
        <v>30734620.420000002</v>
      </c>
      <c r="H125" s="93">
        <f t="shared" si="2"/>
        <v>30399600</v>
      </c>
      <c r="I125" s="93">
        <f t="shared" si="2"/>
        <v>30598485</v>
      </c>
      <c r="J125" s="93">
        <f t="shared" si="2"/>
        <v>31509234</v>
      </c>
      <c r="K125" s="93">
        <f t="shared" si="2"/>
        <v>30897492.739999998</v>
      </c>
      <c r="L125" s="93">
        <f t="shared" si="2"/>
        <v>33127394</v>
      </c>
      <c r="M125" s="93">
        <f t="shared" si="2"/>
        <v>33585431</v>
      </c>
      <c r="N125" s="93">
        <f t="shared" si="2"/>
        <v>32196061</v>
      </c>
      <c r="O125" s="93">
        <f t="shared" si="2"/>
        <v>31788190.859999999</v>
      </c>
      <c r="P125" s="93">
        <f t="shared" si="2"/>
        <v>32775638</v>
      </c>
      <c r="Q125" s="93">
        <f t="shared" si="2"/>
        <v>31143881</v>
      </c>
      <c r="R125" s="93">
        <f t="shared" si="2"/>
        <v>46541899</v>
      </c>
      <c r="S125" s="93">
        <f t="shared" si="2"/>
        <v>27374454.829999998</v>
      </c>
      <c r="T125" s="93">
        <f t="shared" si="2"/>
        <v>27270832</v>
      </c>
      <c r="U125" s="93">
        <f t="shared" si="2"/>
        <v>11758080</v>
      </c>
      <c r="V125" s="93">
        <f t="shared" si="2"/>
        <v>8271426</v>
      </c>
      <c r="W125" s="93">
        <f t="shared" si="2"/>
        <v>8319744.3399999999</v>
      </c>
      <c r="X125" s="93">
        <f t="shared" si="2"/>
        <v>8517714</v>
      </c>
      <c r="Y125" s="93">
        <f t="shared" si="2"/>
        <v>8197689</v>
      </c>
      <c r="Z125" s="93">
        <f t="shared" si="2"/>
        <v>8132485</v>
      </c>
      <c r="AA125" s="93">
        <f t="shared" si="2"/>
        <v>8100562.8899999997</v>
      </c>
      <c r="AB125" s="93">
        <f t="shared" si="2"/>
        <v>8039372</v>
      </c>
      <c r="AC125" s="93">
        <f t="shared" si="2"/>
        <v>7864416</v>
      </c>
      <c r="AD125" s="93">
        <f t="shared" si="2"/>
        <v>7816624</v>
      </c>
      <c r="AE125" s="93">
        <f t="shared" si="2"/>
        <v>7678597.3300000001</v>
      </c>
      <c r="AF125" s="93">
        <f t="shared" si="2"/>
        <v>7625395</v>
      </c>
      <c r="AG125" s="93">
        <f t="shared" si="2"/>
        <v>7624058</v>
      </c>
      <c r="AH125" s="93">
        <f t="shared" si="2"/>
        <v>5288230</v>
      </c>
      <c r="AI125" s="93">
        <f t="shared" si="2"/>
        <v>5162969.53</v>
      </c>
      <c r="AJ125" s="93">
        <f t="shared" si="2"/>
        <v>5479275</v>
      </c>
      <c r="AK125" s="93">
        <f t="shared" si="2"/>
        <v>4654832</v>
      </c>
      <c r="AL125" s="93">
        <f t="shared" si="2"/>
        <v>4620805</v>
      </c>
      <c r="AM125" s="93">
        <f t="shared" si="2"/>
        <v>4580626.18</v>
      </c>
      <c r="AN125" s="93">
        <f t="shared" si="2"/>
        <v>4369751</v>
      </c>
      <c r="AO125" s="93">
        <f t="shared" si="2"/>
        <v>4138915</v>
      </c>
      <c r="AP125" s="93">
        <f t="shared" si="2"/>
        <v>4144470</v>
      </c>
      <c r="AQ125" s="93">
        <f t="shared" si="2"/>
        <v>4183418.64</v>
      </c>
      <c r="AR125" s="93">
        <f t="shared" si="2"/>
        <v>4482867</v>
      </c>
      <c r="AS125" s="93">
        <f t="shared" si="2"/>
        <v>4183223</v>
      </c>
      <c r="AT125" s="93">
        <f t="shared" si="2"/>
        <v>4212522</v>
      </c>
      <c r="AU125" s="93">
        <f t="shared" si="2"/>
        <v>4291050.45</v>
      </c>
      <c r="AV125" s="93">
        <f t="shared" si="2"/>
        <v>4354548</v>
      </c>
      <c r="AW125" s="93">
        <f t="shared" si="2"/>
        <v>4414440</v>
      </c>
      <c r="AX125" s="93">
        <f t="shared" si="2"/>
        <v>2354633</v>
      </c>
      <c r="AY125" s="93">
        <f t="shared" si="2"/>
        <v>3889153</v>
      </c>
      <c r="AZ125" s="93">
        <f t="shared" si="2"/>
        <v>4015382</v>
      </c>
      <c r="BA125" s="93">
        <f t="shared" si="2"/>
        <v>1786333</v>
      </c>
      <c r="BB125" s="93">
        <f t="shared" si="2"/>
        <v>716496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60" t="s">
        <v>34</v>
      </c>
      <c r="B128" s="160" t="s">
        <v>864</v>
      </c>
      <c r="C128" s="160" t="s">
        <v>1026</v>
      </c>
      <c r="D128" s="160" t="s">
        <v>866</v>
      </c>
      <c r="E128" s="160" t="s">
        <v>27</v>
      </c>
      <c r="F128" s="160" t="s">
        <v>26</v>
      </c>
      <c r="G128" s="160" t="s">
        <v>41</v>
      </c>
      <c r="H128" s="160" t="s">
        <v>24</v>
      </c>
      <c r="I128" s="160" t="s">
        <v>23</v>
      </c>
      <c r="J128" s="160" t="s">
        <v>22</v>
      </c>
      <c r="K128" s="160" t="s">
        <v>40</v>
      </c>
      <c r="L128" s="160" t="s">
        <v>20</v>
      </c>
      <c r="M128" s="160" t="s">
        <v>19</v>
      </c>
      <c r="N128" s="160" t="s">
        <v>18</v>
      </c>
      <c r="O128" s="160" t="s">
        <v>39</v>
      </c>
      <c r="P128" s="160" t="s">
        <v>16</v>
      </c>
      <c r="Q128" s="160" t="s">
        <v>15</v>
      </c>
      <c r="R128" s="160" t="s">
        <v>14</v>
      </c>
      <c r="S128" s="160" t="s">
        <v>38</v>
      </c>
      <c r="T128" s="160" t="s">
        <v>12</v>
      </c>
      <c r="U128" s="160" t="s">
        <v>11</v>
      </c>
      <c r="V128" s="160" t="s">
        <v>10</v>
      </c>
      <c r="W128" s="160" t="s">
        <v>37</v>
      </c>
      <c r="X128" s="160" t="s">
        <v>8</v>
      </c>
      <c r="Y128" s="160" t="s">
        <v>7</v>
      </c>
      <c r="Z128" s="160" t="s">
        <v>6</v>
      </c>
      <c r="AA128" s="160" t="s">
        <v>36</v>
      </c>
      <c r="AB128" s="160" t="s">
        <v>4</v>
      </c>
      <c r="AC128" s="160" t="s">
        <v>3</v>
      </c>
      <c r="AD128" s="160" t="s">
        <v>2</v>
      </c>
      <c r="AE128" s="160" t="s">
        <v>35</v>
      </c>
      <c r="AF128" s="160" t="s">
        <v>857</v>
      </c>
      <c r="AG128" s="160" t="s">
        <v>856</v>
      </c>
      <c r="AH128" s="160" t="s">
        <v>855</v>
      </c>
      <c r="AI128" s="160" t="s">
        <v>862</v>
      </c>
      <c r="AJ128" s="160" t="s">
        <v>853</v>
      </c>
      <c r="AK128" s="160" t="s">
        <v>852</v>
      </c>
      <c r="AL128" s="160" t="s">
        <v>851</v>
      </c>
      <c r="AM128" s="160" t="s">
        <v>861</v>
      </c>
      <c r="AN128" s="160" t="s">
        <v>849</v>
      </c>
      <c r="AO128" s="160" t="s">
        <v>848</v>
      </c>
      <c r="AP128" s="160" t="s">
        <v>847</v>
      </c>
      <c r="AQ128" s="160" t="s">
        <v>860</v>
      </c>
      <c r="AR128" s="160" t="s">
        <v>845</v>
      </c>
      <c r="AS128" s="160" t="s">
        <v>844</v>
      </c>
      <c r="AT128" s="160" t="s">
        <v>843</v>
      </c>
      <c r="AU128" s="160" t="s">
        <v>859</v>
      </c>
      <c r="AV128" s="160" t="s">
        <v>841</v>
      </c>
      <c r="AW128" s="160" t="s">
        <v>840</v>
      </c>
      <c r="AX128" s="160" t="s">
        <v>839</v>
      </c>
      <c r="AY128" s="160" t="s">
        <v>858</v>
      </c>
      <c r="AZ128" s="160" t="s">
        <v>837</v>
      </c>
      <c r="BA128" s="160" t="s">
        <v>836</v>
      </c>
      <c r="BB128" s="160" t="s">
        <v>835</v>
      </c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60" t="s">
        <v>1027</v>
      </c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/>
    </row>
    <row r="130" spans="1:69" x14ac:dyDescent="0.3">
      <c r="A130" s="160" t="s">
        <v>1028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/>
    </row>
    <row r="131" spans="1:69" x14ac:dyDescent="0.3">
      <c r="A131" s="160" t="s">
        <v>1029</v>
      </c>
      <c r="B131" s="160">
        <v>10377914</v>
      </c>
      <c r="C131" s="160">
        <v>10439040.82</v>
      </c>
      <c r="D131" s="160">
        <v>10380211</v>
      </c>
      <c r="E131" s="160">
        <v>10165270</v>
      </c>
      <c r="F131" s="160">
        <v>11015518</v>
      </c>
      <c r="G131" s="160">
        <v>11860051.42</v>
      </c>
      <c r="H131" s="160">
        <v>11952613</v>
      </c>
      <c r="I131" s="160">
        <v>11901368</v>
      </c>
      <c r="J131" s="160">
        <v>11878867</v>
      </c>
      <c r="K131" s="160">
        <v>11017839.65</v>
      </c>
      <c r="L131" s="160">
        <v>11727219</v>
      </c>
      <c r="M131" s="160">
        <v>11115216</v>
      </c>
      <c r="N131" s="160">
        <v>10903637</v>
      </c>
      <c r="O131" s="160">
        <v>11118465.83</v>
      </c>
      <c r="P131" s="160">
        <v>11072979</v>
      </c>
      <c r="Q131" s="160">
        <v>10808521</v>
      </c>
      <c r="R131" s="160">
        <v>10633614</v>
      </c>
      <c r="S131" s="160">
        <v>9398615.7100000009</v>
      </c>
      <c r="T131" s="160">
        <v>8749961</v>
      </c>
      <c r="U131" s="160">
        <v>7786600</v>
      </c>
      <c r="V131" s="160">
        <v>8256586</v>
      </c>
      <c r="W131" s="160">
        <v>7408085.8799999999</v>
      </c>
      <c r="X131" s="160">
        <v>7418677</v>
      </c>
      <c r="Y131" s="160">
        <v>7874158</v>
      </c>
      <c r="Z131" s="160">
        <v>8419494</v>
      </c>
      <c r="AA131" s="160">
        <v>7578523.7999999998</v>
      </c>
      <c r="AB131" s="160">
        <v>7801560</v>
      </c>
      <c r="AC131" s="160">
        <v>7829180</v>
      </c>
      <c r="AD131" s="160">
        <v>8652945</v>
      </c>
      <c r="AE131" s="160">
        <v>7384353.7000000002</v>
      </c>
      <c r="AF131" s="160">
        <v>7501654</v>
      </c>
      <c r="AG131" s="160">
        <v>7484366</v>
      </c>
      <c r="AH131" s="160">
        <v>7579164</v>
      </c>
      <c r="AI131" s="160">
        <v>6397538.7300000004</v>
      </c>
      <c r="AJ131" s="160">
        <v>6549708</v>
      </c>
      <c r="AK131" s="160">
        <v>6487596</v>
      </c>
      <c r="AL131" s="160">
        <v>6992167</v>
      </c>
      <c r="AM131" s="160">
        <v>5066874.6399999997</v>
      </c>
      <c r="AN131" s="160">
        <v>6080061</v>
      </c>
      <c r="AO131" s="160">
        <v>5784382</v>
      </c>
      <c r="AP131" s="160">
        <v>6218420</v>
      </c>
      <c r="AQ131" s="160">
        <v>5338062.62</v>
      </c>
      <c r="AR131" s="160">
        <v>5022879</v>
      </c>
      <c r="AS131" s="160">
        <v>5209551</v>
      </c>
      <c r="AT131" s="160">
        <v>5411470</v>
      </c>
      <c r="AU131" s="160">
        <v>5007490.2300000004</v>
      </c>
      <c r="AV131" s="160">
        <v>4915410</v>
      </c>
      <c r="AW131" s="160">
        <v>4919979</v>
      </c>
      <c r="AX131" s="160">
        <v>5127729</v>
      </c>
      <c r="AY131" s="160">
        <v>5236431</v>
      </c>
      <c r="AZ131" s="160">
        <v>5144287</v>
      </c>
      <c r="BA131" s="160">
        <v>5217058</v>
      </c>
      <c r="BB131" s="160">
        <v>5707048</v>
      </c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60" t="s">
        <v>1030</v>
      </c>
      <c r="B132" s="160">
        <v>10377914</v>
      </c>
      <c r="C132" s="160">
        <v>0</v>
      </c>
      <c r="D132" s="160">
        <v>0</v>
      </c>
      <c r="E132" s="160">
        <v>0</v>
      </c>
      <c r="F132" s="160">
        <v>0</v>
      </c>
      <c r="G132" s="160">
        <v>0</v>
      </c>
      <c r="H132" s="160">
        <v>0</v>
      </c>
      <c r="I132" s="160">
        <v>0</v>
      </c>
      <c r="J132" s="160">
        <v>0</v>
      </c>
      <c r="K132" s="160">
        <v>0</v>
      </c>
      <c r="L132" s="160">
        <v>11727219</v>
      </c>
      <c r="M132" s="160">
        <v>0</v>
      </c>
      <c r="N132" s="160">
        <v>0</v>
      </c>
      <c r="O132" s="160">
        <v>0</v>
      </c>
      <c r="P132" s="160">
        <v>0</v>
      </c>
      <c r="Q132" s="160">
        <v>0</v>
      </c>
      <c r="R132" s="160">
        <v>0</v>
      </c>
      <c r="S132" s="160">
        <v>0</v>
      </c>
      <c r="T132" s="160">
        <v>0</v>
      </c>
      <c r="U132" s="160">
        <v>7786600</v>
      </c>
      <c r="V132" s="160">
        <v>0</v>
      </c>
      <c r="W132" s="160">
        <v>0</v>
      </c>
      <c r="X132" s="160">
        <v>0</v>
      </c>
      <c r="Y132" s="160">
        <v>0</v>
      </c>
      <c r="Z132" s="160">
        <v>0</v>
      </c>
      <c r="AA132" s="160">
        <v>0</v>
      </c>
      <c r="AB132" s="160">
        <v>0</v>
      </c>
      <c r="AC132" s="160">
        <v>0</v>
      </c>
      <c r="AD132" s="160">
        <v>0</v>
      </c>
      <c r="AE132" s="160">
        <v>0</v>
      </c>
      <c r="AF132" s="160">
        <v>0</v>
      </c>
      <c r="AG132" s="160">
        <v>0</v>
      </c>
      <c r="AH132" s="160">
        <v>0</v>
      </c>
      <c r="AI132" s="160">
        <v>0</v>
      </c>
      <c r="AJ132" s="160">
        <v>0</v>
      </c>
      <c r="AK132" s="160">
        <v>0</v>
      </c>
      <c r="AL132" s="160">
        <v>0</v>
      </c>
      <c r="AM132" s="160">
        <v>0</v>
      </c>
      <c r="AN132" s="160">
        <v>0</v>
      </c>
      <c r="AO132" s="160">
        <v>0</v>
      </c>
      <c r="AP132" s="160">
        <v>0</v>
      </c>
      <c r="AQ132" s="160">
        <v>0</v>
      </c>
      <c r="AR132" s="160">
        <v>0</v>
      </c>
      <c r="AS132" s="160">
        <v>0</v>
      </c>
      <c r="AT132" s="160">
        <v>0</v>
      </c>
      <c r="AU132" s="160">
        <v>0</v>
      </c>
      <c r="AV132" s="160">
        <v>0</v>
      </c>
      <c r="AW132" s="160">
        <v>0</v>
      </c>
      <c r="AX132" s="160">
        <v>0</v>
      </c>
      <c r="AY132" s="160">
        <v>0</v>
      </c>
      <c r="AZ132" s="160">
        <v>0</v>
      </c>
      <c r="BA132" s="160">
        <v>0</v>
      </c>
      <c r="BB132" s="160">
        <v>0</v>
      </c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60" t="s">
        <v>1253</v>
      </c>
      <c r="B133" s="160">
        <v>0</v>
      </c>
      <c r="C133" s="160">
        <v>10439040.82</v>
      </c>
      <c r="D133" s="160">
        <v>10380211</v>
      </c>
      <c r="E133" s="160">
        <v>10165270</v>
      </c>
      <c r="F133" s="160">
        <v>11015518</v>
      </c>
      <c r="G133" s="160">
        <v>11860051.42</v>
      </c>
      <c r="H133" s="160">
        <v>11952613</v>
      </c>
      <c r="I133" s="160">
        <v>11901368</v>
      </c>
      <c r="J133" s="160">
        <v>11878867</v>
      </c>
      <c r="K133" s="160">
        <v>11190977.91</v>
      </c>
      <c r="L133" s="160">
        <v>0</v>
      </c>
      <c r="M133" s="160">
        <v>11115216</v>
      </c>
      <c r="N133" s="160">
        <v>10903637</v>
      </c>
      <c r="O133" s="160">
        <v>11118465.83</v>
      </c>
      <c r="P133" s="160">
        <v>11072979</v>
      </c>
      <c r="Q133" s="160">
        <v>10808521</v>
      </c>
      <c r="R133" s="160">
        <v>10633614</v>
      </c>
      <c r="S133" s="160">
        <v>9398615.7100000009</v>
      </c>
      <c r="T133" s="160">
        <v>8749961</v>
      </c>
      <c r="U133" s="160">
        <v>0</v>
      </c>
      <c r="V133" s="160">
        <v>8256586</v>
      </c>
      <c r="W133" s="160">
        <v>7408085.8799999999</v>
      </c>
      <c r="X133" s="160">
        <v>7418677</v>
      </c>
      <c r="Y133" s="160">
        <v>7874158</v>
      </c>
      <c r="Z133" s="160">
        <v>8419494</v>
      </c>
      <c r="AA133" s="160">
        <v>7578523.7999999998</v>
      </c>
      <c r="AB133" s="160">
        <v>7801560</v>
      </c>
      <c r="AC133" s="160">
        <v>7829180</v>
      </c>
      <c r="AD133" s="160">
        <v>8652945</v>
      </c>
      <c r="AE133" s="160">
        <v>7384353.7000000002</v>
      </c>
      <c r="AF133" s="160">
        <v>7501654</v>
      </c>
      <c r="AG133" s="160">
        <v>7484366</v>
      </c>
      <c r="AH133" s="160">
        <v>7579164</v>
      </c>
      <c r="AI133" s="160">
        <v>6397538.7300000004</v>
      </c>
      <c r="AJ133" s="160">
        <v>6549708</v>
      </c>
      <c r="AK133" s="160">
        <v>6487596</v>
      </c>
      <c r="AL133" s="160">
        <v>6992167</v>
      </c>
      <c r="AM133" s="160">
        <v>5066874.6399999997</v>
      </c>
      <c r="AN133" s="160">
        <v>6080061</v>
      </c>
      <c r="AO133" s="160">
        <v>5784382</v>
      </c>
      <c r="AP133" s="160">
        <v>6218420</v>
      </c>
      <c r="AQ133" s="160">
        <v>5338062.62</v>
      </c>
      <c r="AR133" s="160">
        <v>5022879</v>
      </c>
      <c r="AS133" s="160">
        <v>5209551</v>
      </c>
      <c r="AT133" s="160">
        <v>5411470</v>
      </c>
      <c r="AU133" s="160">
        <v>5007490.2300000004</v>
      </c>
      <c r="AV133" s="160">
        <v>4915410</v>
      </c>
      <c r="AW133" s="160">
        <v>4919979</v>
      </c>
      <c r="AX133" s="160">
        <v>5127729</v>
      </c>
      <c r="AY133" s="160">
        <v>5236431</v>
      </c>
      <c r="AZ133" s="160">
        <v>5144287</v>
      </c>
      <c r="BA133" s="160">
        <v>5217058</v>
      </c>
      <c r="BB133" s="160">
        <v>5707048</v>
      </c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60" t="s">
        <v>1031</v>
      </c>
      <c r="B134" s="160">
        <v>21350</v>
      </c>
      <c r="C134" s="160">
        <v>0</v>
      </c>
      <c r="D134" s="160">
        <v>0</v>
      </c>
      <c r="E134" s="160">
        <v>0</v>
      </c>
      <c r="F134" s="160">
        <v>0</v>
      </c>
      <c r="G134" s="160">
        <v>0</v>
      </c>
      <c r="H134" s="160">
        <v>0</v>
      </c>
      <c r="I134" s="160">
        <v>0</v>
      </c>
      <c r="J134" s="160">
        <v>0</v>
      </c>
      <c r="K134" s="160">
        <v>0</v>
      </c>
      <c r="L134" s="160">
        <v>0</v>
      </c>
      <c r="M134" s="160">
        <v>0</v>
      </c>
      <c r="N134" s="160">
        <v>0</v>
      </c>
      <c r="O134" s="160">
        <v>0</v>
      </c>
      <c r="P134" s="160">
        <v>0</v>
      </c>
      <c r="Q134" s="160">
        <v>0</v>
      </c>
      <c r="R134" s="160">
        <v>0</v>
      </c>
      <c r="S134" s="160">
        <v>-0.8</v>
      </c>
      <c r="T134" s="160">
        <v>2604.67</v>
      </c>
      <c r="U134" s="160">
        <v>7814</v>
      </c>
      <c r="V134" s="160">
        <v>0</v>
      </c>
      <c r="W134" s="160">
        <v>-0.2</v>
      </c>
      <c r="X134" s="160">
        <v>6962.33</v>
      </c>
      <c r="Y134" s="160">
        <v>20887</v>
      </c>
      <c r="Z134" s="160">
        <v>0</v>
      </c>
      <c r="AA134" s="160">
        <v>0.49</v>
      </c>
      <c r="AB134" s="160">
        <v>5171</v>
      </c>
      <c r="AC134" s="160">
        <v>15513</v>
      </c>
      <c r="AD134" s="160">
        <v>0</v>
      </c>
      <c r="AE134" s="160">
        <v>0.62</v>
      </c>
      <c r="AF134" s="160">
        <v>3044.67</v>
      </c>
      <c r="AG134" s="160">
        <v>9134</v>
      </c>
      <c r="AH134" s="160">
        <v>0</v>
      </c>
      <c r="AI134" s="160">
        <v>4332.8599999999997</v>
      </c>
      <c r="AJ134" s="160">
        <v>0</v>
      </c>
      <c r="AK134" s="160">
        <v>0</v>
      </c>
      <c r="AL134" s="160">
        <v>0</v>
      </c>
      <c r="AM134" s="160">
        <v>0</v>
      </c>
      <c r="AN134" s="160">
        <v>0</v>
      </c>
      <c r="AO134" s="160">
        <v>0</v>
      </c>
      <c r="AP134" s="160">
        <v>0</v>
      </c>
      <c r="AQ134" s="160">
        <v>3970.15</v>
      </c>
      <c r="AR134" s="160">
        <v>0</v>
      </c>
      <c r="AS134" s="160">
        <v>0</v>
      </c>
      <c r="AT134" s="160">
        <v>0</v>
      </c>
      <c r="AU134" s="160">
        <v>0</v>
      </c>
      <c r="AV134" s="160">
        <v>0</v>
      </c>
      <c r="AW134" s="160">
        <v>0</v>
      </c>
      <c r="AX134" s="160">
        <v>0</v>
      </c>
      <c r="AY134" s="160">
        <v>0</v>
      </c>
      <c r="AZ134" s="160">
        <v>0</v>
      </c>
      <c r="BA134" s="160">
        <v>0</v>
      </c>
      <c r="BB134" s="160">
        <v>0</v>
      </c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60" t="s">
        <v>1032</v>
      </c>
      <c r="B135" s="160">
        <v>21350</v>
      </c>
      <c r="C135" s="160">
        <v>0</v>
      </c>
      <c r="D135" s="160">
        <v>0</v>
      </c>
      <c r="E135" s="160">
        <v>0</v>
      </c>
      <c r="F135" s="160">
        <v>0</v>
      </c>
      <c r="G135" s="160">
        <v>0</v>
      </c>
      <c r="H135" s="160">
        <v>0</v>
      </c>
      <c r="I135" s="160">
        <v>0</v>
      </c>
      <c r="J135" s="160">
        <v>0</v>
      </c>
      <c r="K135" s="160">
        <v>0</v>
      </c>
      <c r="L135" s="160">
        <v>0</v>
      </c>
      <c r="M135" s="160">
        <v>0</v>
      </c>
      <c r="N135" s="160">
        <v>0</v>
      </c>
      <c r="O135" s="160">
        <v>0</v>
      </c>
      <c r="P135" s="160">
        <v>0</v>
      </c>
      <c r="Q135" s="160">
        <v>0</v>
      </c>
      <c r="R135" s="160">
        <v>0</v>
      </c>
      <c r="S135" s="160">
        <v>0</v>
      </c>
      <c r="T135" s="160">
        <v>0</v>
      </c>
      <c r="U135" s="160">
        <v>0</v>
      </c>
      <c r="V135" s="160">
        <v>0</v>
      </c>
      <c r="W135" s="160">
        <v>0</v>
      </c>
      <c r="X135" s="160">
        <v>0</v>
      </c>
      <c r="Y135" s="160">
        <v>0</v>
      </c>
      <c r="Z135" s="160">
        <v>0</v>
      </c>
      <c r="AA135" s="160">
        <v>0</v>
      </c>
      <c r="AB135" s="160">
        <v>0</v>
      </c>
      <c r="AC135" s="160">
        <v>0</v>
      </c>
      <c r="AD135" s="160">
        <v>0</v>
      </c>
      <c r="AE135" s="160">
        <v>0</v>
      </c>
      <c r="AF135" s="160">
        <v>0</v>
      </c>
      <c r="AG135" s="160">
        <v>0</v>
      </c>
      <c r="AH135" s="160">
        <v>0</v>
      </c>
      <c r="AI135" s="160">
        <v>0</v>
      </c>
      <c r="AJ135" s="160">
        <v>0</v>
      </c>
      <c r="AK135" s="160">
        <v>0</v>
      </c>
      <c r="AL135" s="160">
        <v>0</v>
      </c>
      <c r="AM135" s="160">
        <v>0</v>
      </c>
      <c r="AN135" s="160">
        <v>0</v>
      </c>
      <c r="AO135" s="160">
        <v>0</v>
      </c>
      <c r="AP135" s="160">
        <v>0</v>
      </c>
      <c r="AQ135" s="160">
        <v>0</v>
      </c>
      <c r="AR135" s="160">
        <v>0</v>
      </c>
      <c r="AS135" s="160">
        <v>0</v>
      </c>
      <c r="AT135" s="160">
        <v>0</v>
      </c>
      <c r="AU135" s="160">
        <v>0</v>
      </c>
      <c r="AV135" s="160">
        <v>0</v>
      </c>
      <c r="AW135" s="160">
        <v>0</v>
      </c>
      <c r="AX135" s="160">
        <v>0</v>
      </c>
      <c r="AY135" s="160">
        <v>0</v>
      </c>
      <c r="AZ135" s="160">
        <v>0</v>
      </c>
      <c r="BA135" s="160">
        <v>0</v>
      </c>
      <c r="BB135" s="160">
        <v>0</v>
      </c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60" t="s">
        <v>1033</v>
      </c>
      <c r="B136" s="160">
        <v>0</v>
      </c>
      <c r="C136" s="160">
        <v>0</v>
      </c>
      <c r="D136" s="160">
        <v>0</v>
      </c>
      <c r="E136" s="160">
        <v>0</v>
      </c>
      <c r="F136" s="160">
        <v>0</v>
      </c>
      <c r="G136" s="160">
        <v>0</v>
      </c>
      <c r="H136" s="160">
        <v>0</v>
      </c>
      <c r="I136" s="160">
        <v>0</v>
      </c>
      <c r="J136" s="160">
        <v>0</v>
      </c>
      <c r="K136" s="160">
        <v>0</v>
      </c>
      <c r="L136" s="160">
        <v>0</v>
      </c>
      <c r="M136" s="160">
        <v>0</v>
      </c>
      <c r="N136" s="160">
        <v>0</v>
      </c>
      <c r="O136" s="160">
        <v>0</v>
      </c>
      <c r="P136" s="160">
        <v>0</v>
      </c>
      <c r="Q136" s="160">
        <v>0</v>
      </c>
      <c r="R136" s="160">
        <v>0</v>
      </c>
      <c r="S136" s="160">
        <v>-0.8</v>
      </c>
      <c r="T136" s="160">
        <v>2604.67</v>
      </c>
      <c r="U136" s="160">
        <v>7814</v>
      </c>
      <c r="V136" s="160">
        <v>0</v>
      </c>
      <c r="W136" s="160">
        <v>-0.2</v>
      </c>
      <c r="X136" s="160">
        <v>6962.33</v>
      </c>
      <c r="Y136" s="160">
        <v>20887</v>
      </c>
      <c r="Z136" s="160">
        <v>0</v>
      </c>
      <c r="AA136" s="160">
        <v>0.49</v>
      </c>
      <c r="AB136" s="160">
        <v>5171</v>
      </c>
      <c r="AC136" s="160">
        <v>15513</v>
      </c>
      <c r="AD136" s="160">
        <v>0</v>
      </c>
      <c r="AE136" s="160">
        <v>0.62</v>
      </c>
      <c r="AF136" s="160">
        <v>3044.67</v>
      </c>
      <c r="AG136" s="160">
        <v>9134</v>
      </c>
      <c r="AH136" s="160">
        <v>0</v>
      </c>
      <c r="AI136" s="160">
        <v>4332.8599999999997</v>
      </c>
      <c r="AJ136" s="160">
        <v>0</v>
      </c>
      <c r="AK136" s="160">
        <v>0</v>
      </c>
      <c r="AL136" s="160">
        <v>0</v>
      </c>
      <c r="AM136" s="160">
        <v>0</v>
      </c>
      <c r="AN136" s="160">
        <v>0</v>
      </c>
      <c r="AO136" s="160">
        <v>0</v>
      </c>
      <c r="AP136" s="160">
        <v>0</v>
      </c>
      <c r="AQ136" s="160">
        <v>3970.15</v>
      </c>
      <c r="AR136" s="160">
        <v>0</v>
      </c>
      <c r="AS136" s="160">
        <v>0</v>
      </c>
      <c r="AT136" s="160">
        <v>0</v>
      </c>
      <c r="AU136" s="160">
        <v>0</v>
      </c>
      <c r="AV136" s="160">
        <v>0</v>
      </c>
      <c r="AW136" s="160">
        <v>0</v>
      </c>
      <c r="AX136" s="160">
        <v>0</v>
      </c>
      <c r="AY136" s="160">
        <v>0</v>
      </c>
      <c r="AZ136" s="160">
        <v>0</v>
      </c>
      <c r="BA136" s="160">
        <v>0</v>
      </c>
      <c r="BB136" s="160">
        <v>0</v>
      </c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60" t="s">
        <v>832</v>
      </c>
      <c r="B137" s="160">
        <v>40118</v>
      </c>
      <c r="C137" s="160">
        <v>-31469.73</v>
      </c>
      <c r="D137" s="160">
        <v>74321</v>
      </c>
      <c r="E137" s="160">
        <v>55899</v>
      </c>
      <c r="F137" s="160">
        <v>74840</v>
      </c>
      <c r="G137" s="160">
        <v>42074.91</v>
      </c>
      <c r="H137" s="160">
        <v>39415</v>
      </c>
      <c r="I137" s="160">
        <v>44213</v>
      </c>
      <c r="J137" s="160">
        <v>131216</v>
      </c>
      <c r="K137" s="160">
        <v>37125.64</v>
      </c>
      <c r="L137" s="160">
        <v>65287</v>
      </c>
      <c r="M137" s="160">
        <v>105866</v>
      </c>
      <c r="N137" s="160">
        <v>67481</v>
      </c>
      <c r="O137" s="160">
        <v>59392.19</v>
      </c>
      <c r="P137" s="160">
        <v>58789</v>
      </c>
      <c r="Q137" s="160">
        <v>43959</v>
      </c>
      <c r="R137" s="160">
        <v>38769</v>
      </c>
      <c r="S137" s="160">
        <v>92074.69</v>
      </c>
      <c r="T137" s="160">
        <v>35296</v>
      </c>
      <c r="U137" s="160">
        <v>64011</v>
      </c>
      <c r="V137" s="160">
        <v>10808</v>
      </c>
      <c r="W137" s="160">
        <v>159984.32999999999</v>
      </c>
      <c r="X137" s="160">
        <v>12594</v>
      </c>
      <c r="Y137" s="160">
        <v>16961</v>
      </c>
      <c r="Z137" s="160">
        <v>10473</v>
      </c>
      <c r="AA137" s="160">
        <v>30618.44</v>
      </c>
      <c r="AB137" s="160">
        <v>18465</v>
      </c>
      <c r="AC137" s="160">
        <v>21426</v>
      </c>
      <c r="AD137" s="160">
        <v>20314</v>
      </c>
      <c r="AE137" s="160">
        <v>17538.25</v>
      </c>
      <c r="AF137" s="160">
        <v>28778</v>
      </c>
      <c r="AG137" s="160">
        <v>16728</v>
      </c>
      <c r="AH137" s="160">
        <v>23464</v>
      </c>
      <c r="AI137" s="160">
        <v>15494.44</v>
      </c>
      <c r="AJ137" s="160">
        <v>50672</v>
      </c>
      <c r="AK137" s="160">
        <v>57484</v>
      </c>
      <c r="AL137" s="160">
        <v>23853</v>
      </c>
      <c r="AM137" s="160">
        <v>20298.14</v>
      </c>
      <c r="AN137" s="160">
        <v>34189</v>
      </c>
      <c r="AO137" s="160">
        <v>41828</v>
      </c>
      <c r="AP137" s="160">
        <v>4678</v>
      </c>
      <c r="AQ137" s="160">
        <v>19202.439999999999</v>
      </c>
      <c r="AR137" s="160">
        <v>28420</v>
      </c>
      <c r="AS137" s="160">
        <v>38748</v>
      </c>
      <c r="AT137" s="160">
        <v>32774</v>
      </c>
      <c r="AU137" s="160">
        <v>32163.38</v>
      </c>
      <c r="AV137" s="160">
        <v>33519</v>
      </c>
      <c r="AW137" s="160">
        <v>17457</v>
      </c>
      <c r="AX137" s="160">
        <v>43209</v>
      </c>
      <c r="AY137" s="160">
        <v>43549</v>
      </c>
      <c r="AZ137" s="160">
        <v>34529</v>
      </c>
      <c r="BA137" s="160">
        <v>-13721</v>
      </c>
      <c r="BB137" s="160">
        <v>70266</v>
      </c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60" t="s">
        <v>1034</v>
      </c>
      <c r="B138" s="160">
        <v>10439382</v>
      </c>
      <c r="C138" s="160">
        <v>10407571.09</v>
      </c>
      <c r="D138" s="160">
        <v>10454532</v>
      </c>
      <c r="E138" s="160">
        <v>10221169</v>
      </c>
      <c r="F138" s="160">
        <v>11090358</v>
      </c>
      <c r="G138" s="160">
        <v>11902126.33</v>
      </c>
      <c r="H138" s="160">
        <v>11992028</v>
      </c>
      <c r="I138" s="160">
        <v>11945581</v>
      </c>
      <c r="J138" s="160">
        <v>12010083</v>
      </c>
      <c r="K138" s="160">
        <v>11054965.289999999</v>
      </c>
      <c r="L138" s="160">
        <v>11792506</v>
      </c>
      <c r="M138" s="160">
        <v>11221082</v>
      </c>
      <c r="N138" s="160">
        <v>10971118</v>
      </c>
      <c r="O138" s="160">
        <v>11177858.029999999</v>
      </c>
      <c r="P138" s="160">
        <v>11131768</v>
      </c>
      <c r="Q138" s="160">
        <v>10852480</v>
      </c>
      <c r="R138" s="160">
        <v>10672383</v>
      </c>
      <c r="S138" s="160">
        <v>9490689.5999999996</v>
      </c>
      <c r="T138" s="160">
        <v>8785257</v>
      </c>
      <c r="U138" s="160">
        <v>7858425</v>
      </c>
      <c r="V138" s="160">
        <v>8267394</v>
      </c>
      <c r="W138" s="160">
        <v>7568070.0099999998</v>
      </c>
      <c r="X138" s="160">
        <v>7431271</v>
      </c>
      <c r="Y138" s="160">
        <v>7912006</v>
      </c>
      <c r="Z138" s="160">
        <v>8429967</v>
      </c>
      <c r="AA138" s="160">
        <v>7609142.7300000004</v>
      </c>
      <c r="AB138" s="160">
        <v>7820025</v>
      </c>
      <c r="AC138" s="160">
        <v>7866119</v>
      </c>
      <c r="AD138" s="160">
        <v>8673259</v>
      </c>
      <c r="AE138" s="160">
        <v>7401892.5599999996</v>
      </c>
      <c r="AF138" s="160">
        <v>7530432</v>
      </c>
      <c r="AG138" s="160">
        <v>7510228</v>
      </c>
      <c r="AH138" s="160">
        <v>7602628</v>
      </c>
      <c r="AI138" s="160">
        <v>6430364.6200000001</v>
      </c>
      <c r="AJ138" s="160">
        <v>6600380</v>
      </c>
      <c r="AK138" s="160">
        <v>6545080</v>
      </c>
      <c r="AL138" s="160">
        <v>7016020</v>
      </c>
      <c r="AM138" s="160">
        <v>5087172.7699999996</v>
      </c>
      <c r="AN138" s="160">
        <v>6114250</v>
      </c>
      <c r="AO138" s="160">
        <v>5826210</v>
      </c>
      <c r="AP138" s="160">
        <v>6223098</v>
      </c>
      <c r="AQ138" s="160">
        <v>5373145.6699999999</v>
      </c>
      <c r="AR138" s="160">
        <v>5051299</v>
      </c>
      <c r="AS138" s="160">
        <v>5248299</v>
      </c>
      <c r="AT138" s="160">
        <v>5444244</v>
      </c>
      <c r="AU138" s="160">
        <v>5039653.6100000003</v>
      </c>
      <c r="AV138" s="160">
        <v>4948929</v>
      </c>
      <c r="AW138" s="160">
        <v>4937436</v>
      </c>
      <c r="AX138" s="160">
        <v>5170938</v>
      </c>
      <c r="AY138" s="160">
        <v>5279980</v>
      </c>
      <c r="AZ138" s="160">
        <v>5178816</v>
      </c>
      <c r="BA138" s="160">
        <v>5217058</v>
      </c>
      <c r="BB138" s="160">
        <v>5777314</v>
      </c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60" t="s">
        <v>1035</v>
      </c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60" t="s">
        <v>1036</v>
      </c>
      <c r="B140" s="160">
        <v>7181835</v>
      </c>
      <c r="C140" s="160">
        <v>6715200.3899999997</v>
      </c>
      <c r="D140" s="160">
        <v>6972093</v>
      </c>
      <c r="E140" s="160">
        <v>6863614</v>
      </c>
      <c r="F140" s="160">
        <v>7430218</v>
      </c>
      <c r="G140" s="160">
        <v>8114336.5499999998</v>
      </c>
      <c r="H140" s="160">
        <v>7840958</v>
      </c>
      <c r="I140" s="160">
        <v>8514394</v>
      </c>
      <c r="J140" s="160">
        <v>7992816</v>
      </c>
      <c r="K140" s="160">
        <v>7475746.21</v>
      </c>
      <c r="L140" s="160">
        <v>7716205</v>
      </c>
      <c r="M140" s="160">
        <v>6978666</v>
      </c>
      <c r="N140" s="160">
        <v>7370253</v>
      </c>
      <c r="O140" s="160">
        <v>7367553.6500000004</v>
      </c>
      <c r="P140" s="160">
        <v>7333068</v>
      </c>
      <c r="Q140" s="160">
        <v>7328269</v>
      </c>
      <c r="R140" s="160">
        <v>7157968</v>
      </c>
      <c r="S140" s="160">
        <v>7213448.0899999999</v>
      </c>
      <c r="T140" s="160">
        <v>5292322</v>
      </c>
      <c r="U140" s="160">
        <v>4324785</v>
      </c>
      <c r="V140" s="160">
        <v>4487172</v>
      </c>
      <c r="W140" s="160">
        <v>4340262.79</v>
      </c>
      <c r="X140" s="160">
        <v>4220802</v>
      </c>
      <c r="Y140" s="160">
        <v>4230400</v>
      </c>
      <c r="Z140" s="160">
        <v>4544568</v>
      </c>
      <c r="AA140" s="160">
        <v>4490386.95</v>
      </c>
      <c r="AB140" s="160">
        <v>4373761</v>
      </c>
      <c r="AC140" s="160">
        <v>4166583</v>
      </c>
      <c r="AD140" s="160">
        <v>4567537</v>
      </c>
      <c r="AE140" s="160">
        <v>4314533.54</v>
      </c>
      <c r="AF140" s="160">
        <v>4078190</v>
      </c>
      <c r="AG140" s="160">
        <v>3883416</v>
      </c>
      <c r="AH140" s="160">
        <v>4246113</v>
      </c>
      <c r="AI140" s="160">
        <v>3762809.11</v>
      </c>
      <c r="AJ140" s="160">
        <v>3857031</v>
      </c>
      <c r="AK140" s="160">
        <v>3833528</v>
      </c>
      <c r="AL140" s="160">
        <v>3819508</v>
      </c>
      <c r="AM140" s="160">
        <v>2908041.6</v>
      </c>
      <c r="AN140" s="160">
        <v>3477191</v>
      </c>
      <c r="AO140" s="160">
        <v>3118115</v>
      </c>
      <c r="AP140" s="160">
        <v>3360449</v>
      </c>
      <c r="AQ140" s="160">
        <v>3094922.52</v>
      </c>
      <c r="AR140" s="160">
        <v>2947652</v>
      </c>
      <c r="AS140" s="160">
        <v>3038007</v>
      </c>
      <c r="AT140" s="160">
        <v>3033571</v>
      </c>
      <c r="AU140" s="160">
        <v>2867874.81</v>
      </c>
      <c r="AV140" s="160">
        <v>2870066</v>
      </c>
      <c r="AW140" s="160">
        <v>2843855</v>
      </c>
      <c r="AX140" s="160">
        <v>2690274</v>
      </c>
      <c r="AY140" s="160">
        <v>385244</v>
      </c>
      <c r="AZ140" s="160">
        <v>3719611</v>
      </c>
      <c r="BA140" s="160">
        <v>3609217</v>
      </c>
      <c r="BB140" s="160">
        <v>3888811</v>
      </c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60" t="s">
        <v>1254</v>
      </c>
      <c r="B141" s="160">
        <v>7060547</v>
      </c>
      <c r="C141" s="160">
        <v>6635182</v>
      </c>
      <c r="D141" s="160">
        <v>6771173</v>
      </c>
      <c r="E141" s="160">
        <v>6696178</v>
      </c>
      <c r="F141" s="160">
        <v>7234942</v>
      </c>
      <c r="G141" s="160">
        <v>6820638.7599999998</v>
      </c>
      <c r="H141" s="160">
        <v>7840958</v>
      </c>
      <c r="I141" s="160">
        <v>8514394</v>
      </c>
      <c r="J141" s="160">
        <v>7992816</v>
      </c>
      <c r="K141" s="160">
        <v>7324961.2999999998</v>
      </c>
      <c r="L141" s="160">
        <v>0</v>
      </c>
      <c r="M141" s="160">
        <v>6978666</v>
      </c>
      <c r="N141" s="160">
        <v>7370253</v>
      </c>
      <c r="O141" s="160">
        <v>7367553.6500000004</v>
      </c>
      <c r="P141" s="160">
        <v>7333068</v>
      </c>
      <c r="Q141" s="160">
        <v>7328269</v>
      </c>
      <c r="R141" s="160">
        <v>7157968</v>
      </c>
      <c r="S141" s="160">
        <v>7213448.0899999999</v>
      </c>
      <c r="T141" s="160">
        <v>5292322</v>
      </c>
      <c r="U141" s="160">
        <v>0</v>
      </c>
      <c r="V141" s="160">
        <v>4487172</v>
      </c>
      <c r="W141" s="160">
        <v>4340262.79</v>
      </c>
      <c r="X141" s="160">
        <v>4220802</v>
      </c>
      <c r="Y141" s="160">
        <v>4230400</v>
      </c>
      <c r="Z141" s="160">
        <v>4544568</v>
      </c>
      <c r="AA141" s="160">
        <v>4490386.95</v>
      </c>
      <c r="AB141" s="160">
        <v>4373761</v>
      </c>
      <c r="AC141" s="160">
        <v>4166583</v>
      </c>
      <c r="AD141" s="160">
        <v>4567537</v>
      </c>
      <c r="AE141" s="160">
        <v>4314533.54</v>
      </c>
      <c r="AF141" s="160">
        <v>4078190</v>
      </c>
      <c r="AG141" s="160">
        <v>3883416</v>
      </c>
      <c r="AH141" s="160">
        <v>4246113</v>
      </c>
      <c r="AI141" s="160">
        <v>3762809.11</v>
      </c>
      <c r="AJ141" s="160">
        <v>3857031</v>
      </c>
      <c r="AK141" s="160">
        <v>3833528</v>
      </c>
      <c r="AL141" s="160">
        <v>3819508</v>
      </c>
      <c r="AM141" s="160">
        <v>2908041.6</v>
      </c>
      <c r="AN141" s="160">
        <v>3477191</v>
      </c>
      <c r="AO141" s="160">
        <v>3118115</v>
      </c>
      <c r="AP141" s="160">
        <v>3360449</v>
      </c>
      <c r="AQ141" s="160">
        <v>3094922.52</v>
      </c>
      <c r="AR141" s="160">
        <v>2947652</v>
      </c>
      <c r="AS141" s="160">
        <v>3038007</v>
      </c>
      <c r="AT141" s="160">
        <v>3033571</v>
      </c>
      <c r="AU141" s="160">
        <v>2867874.81</v>
      </c>
      <c r="AV141" s="160">
        <v>2870066</v>
      </c>
      <c r="AW141" s="160">
        <v>2843855</v>
      </c>
      <c r="AX141" s="160">
        <v>2690274</v>
      </c>
      <c r="AY141" s="160">
        <v>385244</v>
      </c>
      <c r="AZ141" s="160">
        <v>3719611</v>
      </c>
      <c r="BA141" s="160">
        <v>3609217</v>
      </c>
      <c r="BB141" s="160">
        <v>3888811</v>
      </c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60" t="s">
        <v>1266</v>
      </c>
      <c r="B142" s="160">
        <v>121288</v>
      </c>
      <c r="C142" s="160">
        <v>80018.39</v>
      </c>
      <c r="D142" s="160">
        <v>200920</v>
      </c>
      <c r="E142" s="160">
        <v>167436</v>
      </c>
      <c r="F142" s="160">
        <v>195276</v>
      </c>
      <c r="G142" s="160">
        <v>323424.45</v>
      </c>
      <c r="H142" s="160">
        <v>0</v>
      </c>
      <c r="I142" s="160">
        <v>0</v>
      </c>
      <c r="J142" s="160">
        <v>0</v>
      </c>
      <c r="K142" s="160">
        <v>0</v>
      </c>
      <c r="L142" s="160">
        <v>0</v>
      </c>
      <c r="M142" s="160">
        <v>0</v>
      </c>
      <c r="N142" s="160">
        <v>0</v>
      </c>
      <c r="O142" s="160">
        <v>0</v>
      </c>
      <c r="P142" s="160">
        <v>0</v>
      </c>
      <c r="Q142" s="160">
        <v>0</v>
      </c>
      <c r="R142" s="160">
        <v>0</v>
      </c>
      <c r="S142" s="160">
        <v>0</v>
      </c>
      <c r="T142" s="160">
        <v>0</v>
      </c>
      <c r="U142" s="160">
        <v>0</v>
      </c>
      <c r="V142" s="160">
        <v>0</v>
      </c>
      <c r="W142" s="160">
        <v>0</v>
      </c>
      <c r="X142" s="160">
        <v>0</v>
      </c>
      <c r="Y142" s="160">
        <v>0</v>
      </c>
      <c r="Z142" s="160">
        <v>0</v>
      </c>
      <c r="AA142" s="160">
        <v>0</v>
      </c>
      <c r="AB142" s="160">
        <v>0</v>
      </c>
      <c r="AC142" s="160">
        <v>0</v>
      </c>
      <c r="AD142" s="160">
        <v>0</v>
      </c>
      <c r="AE142" s="160">
        <v>0</v>
      </c>
      <c r="AF142" s="160">
        <v>0</v>
      </c>
      <c r="AG142" s="160">
        <v>0</v>
      </c>
      <c r="AH142" s="160">
        <v>0</v>
      </c>
      <c r="AI142" s="160">
        <v>0</v>
      </c>
      <c r="AJ142" s="160">
        <v>0</v>
      </c>
      <c r="AK142" s="160">
        <v>0</v>
      </c>
      <c r="AL142" s="160">
        <v>0</v>
      </c>
      <c r="AM142" s="160">
        <v>0</v>
      </c>
      <c r="AN142" s="160">
        <v>0</v>
      </c>
      <c r="AO142" s="160">
        <v>0</v>
      </c>
      <c r="AP142" s="160">
        <v>0</v>
      </c>
      <c r="AQ142" s="160">
        <v>0</v>
      </c>
      <c r="AR142" s="160">
        <v>0</v>
      </c>
      <c r="AS142" s="160">
        <v>0</v>
      </c>
      <c r="AT142" s="160">
        <v>0</v>
      </c>
      <c r="AU142" s="160">
        <v>0</v>
      </c>
      <c r="AV142" s="160">
        <v>0</v>
      </c>
      <c r="AW142" s="160">
        <v>0</v>
      </c>
      <c r="AX142" s="160">
        <v>0</v>
      </c>
      <c r="AY142" s="160">
        <v>0</v>
      </c>
      <c r="AZ142" s="160">
        <v>0</v>
      </c>
      <c r="BA142" s="160">
        <v>0</v>
      </c>
      <c r="BB142" s="160">
        <v>0</v>
      </c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60" t="s">
        <v>1037</v>
      </c>
      <c r="B143" s="160">
        <v>1958925</v>
      </c>
      <c r="C143" s="160">
        <v>2184874.21</v>
      </c>
      <c r="D143" s="160">
        <v>2056970</v>
      </c>
      <c r="E143" s="160">
        <v>1873635</v>
      </c>
      <c r="F143" s="160">
        <v>2464065</v>
      </c>
      <c r="G143" s="160">
        <v>2466373.67</v>
      </c>
      <c r="H143" s="160">
        <v>2574219</v>
      </c>
      <c r="I143" s="160">
        <v>2559080</v>
      </c>
      <c r="J143" s="160">
        <v>2591310</v>
      </c>
      <c r="K143" s="160">
        <v>2655755.4900000002</v>
      </c>
      <c r="L143" s="160">
        <v>2624301</v>
      </c>
      <c r="M143" s="160">
        <v>2562026</v>
      </c>
      <c r="N143" s="160">
        <v>2315472</v>
      </c>
      <c r="O143" s="160">
        <v>2292857.9300000002</v>
      </c>
      <c r="P143" s="160">
        <v>2709917</v>
      </c>
      <c r="Q143" s="160">
        <v>2484021</v>
      </c>
      <c r="R143" s="160">
        <v>2444024</v>
      </c>
      <c r="S143" s="160">
        <v>1406333.64</v>
      </c>
      <c r="T143" s="160">
        <v>2635087</v>
      </c>
      <c r="U143" s="160">
        <v>1942764</v>
      </c>
      <c r="V143" s="160">
        <v>2054272</v>
      </c>
      <c r="W143" s="160">
        <v>2055425.65</v>
      </c>
      <c r="X143" s="160">
        <v>1968201</v>
      </c>
      <c r="Y143" s="160">
        <v>1950532</v>
      </c>
      <c r="Z143" s="160">
        <v>2021187</v>
      </c>
      <c r="AA143" s="160">
        <v>2238454.67</v>
      </c>
      <c r="AB143" s="160">
        <v>2006328</v>
      </c>
      <c r="AC143" s="160">
        <v>1837437</v>
      </c>
      <c r="AD143" s="160">
        <v>1874023</v>
      </c>
      <c r="AE143" s="160">
        <v>1984454.86</v>
      </c>
      <c r="AF143" s="160">
        <v>1859122</v>
      </c>
      <c r="AG143" s="160">
        <v>1747740</v>
      </c>
      <c r="AH143" s="160">
        <v>1840203</v>
      </c>
      <c r="AI143" s="160">
        <v>1703404.74</v>
      </c>
      <c r="AJ143" s="160">
        <v>1733919</v>
      </c>
      <c r="AK143" s="160">
        <v>1676052</v>
      </c>
      <c r="AL143" s="160">
        <v>1619759</v>
      </c>
      <c r="AM143" s="160">
        <v>1563288.66</v>
      </c>
      <c r="AN143" s="160">
        <v>1488999</v>
      </c>
      <c r="AO143" s="160">
        <v>1371768</v>
      </c>
      <c r="AP143" s="160">
        <v>1360729</v>
      </c>
      <c r="AQ143" s="160">
        <v>1403071.23</v>
      </c>
      <c r="AR143" s="160">
        <v>1271501</v>
      </c>
      <c r="AS143" s="160">
        <v>1282019</v>
      </c>
      <c r="AT143" s="160">
        <v>1230424</v>
      </c>
      <c r="AU143" s="160">
        <v>1280033.22</v>
      </c>
      <c r="AV143" s="160">
        <v>1144315</v>
      </c>
      <c r="AW143" s="160">
        <v>1209739</v>
      </c>
      <c r="AX143" s="160">
        <v>1131866</v>
      </c>
      <c r="AY143" s="160">
        <v>3999920</v>
      </c>
      <c r="AZ143" s="160">
        <v>532664</v>
      </c>
      <c r="BA143" s="160">
        <v>504467</v>
      </c>
      <c r="BB143" s="160">
        <v>488596</v>
      </c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60" t="s">
        <v>1038</v>
      </c>
      <c r="B144" s="160">
        <v>1509372</v>
      </c>
      <c r="C144" s="160">
        <v>1616404.2</v>
      </c>
      <c r="D144" s="160">
        <v>1551587</v>
      </c>
      <c r="E144" s="160">
        <v>1459994</v>
      </c>
      <c r="F144" s="160">
        <v>1996627</v>
      </c>
      <c r="G144" s="160">
        <v>1958758.79</v>
      </c>
      <c r="H144" s="160">
        <v>2099690</v>
      </c>
      <c r="I144" s="160">
        <v>1999096</v>
      </c>
      <c r="J144" s="160">
        <v>2062416</v>
      </c>
      <c r="K144" s="160">
        <v>2105678.79</v>
      </c>
      <c r="L144" s="160">
        <v>2144916</v>
      </c>
      <c r="M144" s="160">
        <v>2006123</v>
      </c>
      <c r="N144" s="160">
        <v>1750726</v>
      </c>
      <c r="O144" s="160">
        <v>1910991.02</v>
      </c>
      <c r="P144" s="160">
        <v>1987173</v>
      </c>
      <c r="Q144" s="160">
        <v>1801559</v>
      </c>
      <c r="R144" s="160">
        <v>1769745</v>
      </c>
      <c r="S144" s="160">
        <v>792252.43</v>
      </c>
      <c r="T144" s="160">
        <v>1906516</v>
      </c>
      <c r="U144" s="160">
        <v>1598389</v>
      </c>
      <c r="V144" s="160">
        <v>1780676</v>
      </c>
      <c r="W144" s="160">
        <v>1683538.43</v>
      </c>
      <c r="X144" s="160">
        <v>1607897</v>
      </c>
      <c r="Y144" s="160">
        <v>1659053</v>
      </c>
      <c r="Z144" s="160">
        <v>1759595</v>
      </c>
      <c r="AA144" s="160">
        <v>1837571.59</v>
      </c>
      <c r="AB144" s="160">
        <v>1662062</v>
      </c>
      <c r="AC144" s="160">
        <v>1556597</v>
      </c>
      <c r="AD144" s="160">
        <v>1639573</v>
      </c>
      <c r="AE144" s="160">
        <v>1629813.08</v>
      </c>
      <c r="AF144" s="160">
        <v>1456124</v>
      </c>
      <c r="AG144" s="160">
        <v>1516612</v>
      </c>
      <c r="AH144" s="160">
        <v>1591989</v>
      </c>
      <c r="AI144" s="160">
        <v>1453813.71</v>
      </c>
      <c r="AJ144" s="160">
        <v>1457785</v>
      </c>
      <c r="AK144" s="160">
        <v>1403688</v>
      </c>
      <c r="AL144" s="160">
        <v>1403281</v>
      </c>
      <c r="AM144" s="160">
        <v>1234168.02</v>
      </c>
      <c r="AN144" s="160">
        <v>1252460</v>
      </c>
      <c r="AO144" s="160">
        <v>1106238</v>
      </c>
      <c r="AP144" s="160">
        <v>1140673</v>
      </c>
      <c r="AQ144" s="160">
        <v>1150494.07</v>
      </c>
      <c r="AR144" s="160">
        <v>1052592</v>
      </c>
      <c r="AS144" s="160">
        <v>1068172</v>
      </c>
      <c r="AT144" s="160">
        <v>1016418</v>
      </c>
      <c r="AU144" s="160">
        <v>1034413.17</v>
      </c>
      <c r="AV144" s="160">
        <v>946796</v>
      </c>
      <c r="AW144" s="160">
        <v>965964</v>
      </c>
      <c r="AX144" s="160">
        <v>0</v>
      </c>
      <c r="AY144" s="160">
        <v>0</v>
      </c>
      <c r="AZ144" s="160">
        <v>0</v>
      </c>
      <c r="BA144" s="160">
        <v>0</v>
      </c>
      <c r="BB144" s="160">
        <v>0</v>
      </c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60" t="s">
        <v>1039</v>
      </c>
      <c r="B145" s="160">
        <v>449553</v>
      </c>
      <c r="C145" s="160">
        <v>568470.01</v>
      </c>
      <c r="D145" s="160">
        <v>505383</v>
      </c>
      <c r="E145" s="160">
        <v>413641</v>
      </c>
      <c r="F145" s="160">
        <v>467438</v>
      </c>
      <c r="G145" s="160">
        <v>507614.88</v>
      </c>
      <c r="H145" s="160">
        <v>474529</v>
      </c>
      <c r="I145" s="160">
        <v>559984</v>
      </c>
      <c r="J145" s="160">
        <v>528894</v>
      </c>
      <c r="K145" s="160">
        <v>550076.69999999995</v>
      </c>
      <c r="L145" s="160">
        <v>479385</v>
      </c>
      <c r="M145" s="160">
        <v>555903</v>
      </c>
      <c r="N145" s="160">
        <v>564746</v>
      </c>
      <c r="O145" s="160">
        <v>381866.91</v>
      </c>
      <c r="P145" s="160">
        <v>722744</v>
      </c>
      <c r="Q145" s="160">
        <v>682462</v>
      </c>
      <c r="R145" s="160">
        <v>674279</v>
      </c>
      <c r="S145" s="160">
        <v>614081.22</v>
      </c>
      <c r="T145" s="160">
        <v>728571</v>
      </c>
      <c r="U145" s="160">
        <v>344375</v>
      </c>
      <c r="V145" s="160">
        <v>273596</v>
      </c>
      <c r="W145" s="160">
        <v>371887.22</v>
      </c>
      <c r="X145" s="160">
        <v>360304</v>
      </c>
      <c r="Y145" s="160">
        <v>291479</v>
      </c>
      <c r="Z145" s="160">
        <v>261592</v>
      </c>
      <c r="AA145" s="160">
        <v>400883.08</v>
      </c>
      <c r="AB145" s="160">
        <v>344266</v>
      </c>
      <c r="AC145" s="160">
        <v>280840</v>
      </c>
      <c r="AD145" s="160">
        <v>234450</v>
      </c>
      <c r="AE145" s="160">
        <v>354641.78</v>
      </c>
      <c r="AF145" s="160">
        <v>402998</v>
      </c>
      <c r="AG145" s="160">
        <v>231128</v>
      </c>
      <c r="AH145" s="160">
        <v>248214</v>
      </c>
      <c r="AI145" s="160">
        <v>249591.03</v>
      </c>
      <c r="AJ145" s="160">
        <v>276134</v>
      </c>
      <c r="AK145" s="160">
        <v>272364</v>
      </c>
      <c r="AL145" s="160">
        <v>216478</v>
      </c>
      <c r="AM145" s="160">
        <v>329120.64000000001</v>
      </c>
      <c r="AN145" s="160">
        <v>236539</v>
      </c>
      <c r="AO145" s="160">
        <v>265530</v>
      </c>
      <c r="AP145" s="160">
        <v>220056</v>
      </c>
      <c r="AQ145" s="160">
        <v>252577.16</v>
      </c>
      <c r="AR145" s="160">
        <v>218909</v>
      </c>
      <c r="AS145" s="160">
        <v>213847</v>
      </c>
      <c r="AT145" s="160">
        <v>214006</v>
      </c>
      <c r="AU145" s="160">
        <v>245620.05</v>
      </c>
      <c r="AV145" s="160">
        <v>197519</v>
      </c>
      <c r="AW145" s="160">
        <v>243775</v>
      </c>
      <c r="AX145" s="160">
        <v>0</v>
      </c>
      <c r="AY145" s="160">
        <v>0</v>
      </c>
      <c r="AZ145" s="160">
        <v>0</v>
      </c>
      <c r="BA145" s="160">
        <v>0</v>
      </c>
      <c r="BB145" s="160">
        <v>0</v>
      </c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60" t="s">
        <v>1267</v>
      </c>
      <c r="B146" s="160">
        <v>0</v>
      </c>
      <c r="C146" s="160">
        <v>0</v>
      </c>
      <c r="D146" s="160">
        <v>0</v>
      </c>
      <c r="E146" s="160">
        <v>0</v>
      </c>
      <c r="F146" s="160">
        <v>0</v>
      </c>
      <c r="G146" s="160">
        <v>0</v>
      </c>
      <c r="H146" s="160">
        <v>0</v>
      </c>
      <c r="I146" s="160">
        <v>0</v>
      </c>
      <c r="J146" s="160">
        <v>0</v>
      </c>
      <c r="K146" s="160">
        <v>0</v>
      </c>
      <c r="L146" s="160">
        <v>0</v>
      </c>
      <c r="M146" s="160">
        <v>0</v>
      </c>
      <c r="N146" s="160">
        <v>0</v>
      </c>
      <c r="O146" s="160">
        <v>0</v>
      </c>
      <c r="P146" s="160">
        <v>0</v>
      </c>
      <c r="Q146" s="160">
        <v>0</v>
      </c>
      <c r="R146" s="160">
        <v>0</v>
      </c>
      <c r="S146" s="160">
        <v>0</v>
      </c>
      <c r="T146" s="160">
        <v>0</v>
      </c>
      <c r="U146" s="160">
        <v>0</v>
      </c>
      <c r="V146" s="160">
        <v>0</v>
      </c>
      <c r="W146" s="160">
        <v>0</v>
      </c>
      <c r="X146" s="160">
        <v>0</v>
      </c>
      <c r="Y146" s="160">
        <v>0</v>
      </c>
      <c r="Z146" s="160">
        <v>0</v>
      </c>
      <c r="AA146" s="160">
        <v>0</v>
      </c>
      <c r="AB146" s="160">
        <v>0</v>
      </c>
      <c r="AC146" s="160">
        <v>0</v>
      </c>
      <c r="AD146" s="160">
        <v>0</v>
      </c>
      <c r="AE146" s="160">
        <v>0</v>
      </c>
      <c r="AF146" s="160">
        <v>0</v>
      </c>
      <c r="AG146" s="160">
        <v>0</v>
      </c>
      <c r="AH146" s="160">
        <v>0</v>
      </c>
      <c r="AI146" s="160">
        <v>0.06</v>
      </c>
      <c r="AJ146" s="160">
        <v>75590.67</v>
      </c>
      <c r="AK146" s="160">
        <v>226772</v>
      </c>
      <c r="AL146" s="160">
        <v>0</v>
      </c>
      <c r="AM146" s="160">
        <v>0</v>
      </c>
      <c r="AN146" s="160">
        <v>0</v>
      </c>
      <c r="AO146" s="160">
        <v>0</v>
      </c>
      <c r="AP146" s="160">
        <v>0</v>
      </c>
      <c r="AQ146" s="160">
        <v>0</v>
      </c>
      <c r="AR146" s="160">
        <v>0</v>
      </c>
      <c r="AS146" s="160">
        <v>0</v>
      </c>
      <c r="AT146" s="160">
        <v>0</v>
      </c>
      <c r="AU146" s="160">
        <v>0</v>
      </c>
      <c r="AV146" s="160">
        <v>0</v>
      </c>
      <c r="AW146" s="160">
        <v>0</v>
      </c>
      <c r="AX146" s="160">
        <v>0</v>
      </c>
      <c r="AY146" s="160">
        <v>0</v>
      </c>
      <c r="AZ146" s="160">
        <v>0</v>
      </c>
      <c r="BA146" s="160">
        <v>0</v>
      </c>
      <c r="BB146" s="160">
        <v>0</v>
      </c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60" t="s">
        <v>1255</v>
      </c>
      <c r="B147" s="160">
        <v>14805</v>
      </c>
      <c r="C147" s="160">
        <v>41994.32</v>
      </c>
      <c r="D147" s="160">
        <v>30352</v>
      </c>
      <c r="E147" s="160">
        <v>31494</v>
      </c>
      <c r="F147" s="160">
        <v>16147</v>
      </c>
      <c r="G147" s="160">
        <v>374281.61</v>
      </c>
      <c r="H147" s="160">
        <v>2494</v>
      </c>
      <c r="I147" s="160">
        <v>6183</v>
      </c>
      <c r="J147" s="160">
        <v>6446</v>
      </c>
      <c r="K147" s="160">
        <v>172698.61</v>
      </c>
      <c r="L147" s="160">
        <v>60486</v>
      </c>
      <c r="M147" s="160">
        <v>12078</v>
      </c>
      <c r="N147" s="160">
        <v>24619</v>
      </c>
      <c r="O147" s="160">
        <v>128463.93</v>
      </c>
      <c r="P147" s="160">
        <v>0</v>
      </c>
      <c r="Q147" s="160">
        <v>0</v>
      </c>
      <c r="R147" s="160">
        <v>0</v>
      </c>
      <c r="S147" s="160">
        <v>0</v>
      </c>
      <c r="T147" s="160">
        <v>0</v>
      </c>
      <c r="U147" s="160">
        <v>0</v>
      </c>
      <c r="V147" s="160">
        <v>0</v>
      </c>
      <c r="W147" s="160">
        <v>0</v>
      </c>
      <c r="X147" s="160">
        <v>0</v>
      </c>
      <c r="Y147" s="160">
        <v>0</v>
      </c>
      <c r="Z147" s="160">
        <v>0</v>
      </c>
      <c r="AA147" s="160">
        <v>0</v>
      </c>
      <c r="AB147" s="160">
        <v>0</v>
      </c>
      <c r="AC147" s="160">
        <v>0</v>
      </c>
      <c r="AD147" s="160">
        <v>0</v>
      </c>
      <c r="AE147" s="160">
        <v>0</v>
      </c>
      <c r="AF147" s="160">
        <v>0</v>
      </c>
      <c r="AG147" s="160">
        <v>0</v>
      </c>
      <c r="AH147" s="160">
        <v>0</v>
      </c>
      <c r="AI147" s="160">
        <v>0</v>
      </c>
      <c r="AJ147" s="160">
        <v>0</v>
      </c>
      <c r="AK147" s="160">
        <v>0</v>
      </c>
      <c r="AL147" s="160">
        <v>0</v>
      </c>
      <c r="AM147" s="160">
        <v>0</v>
      </c>
      <c r="AN147" s="160">
        <v>0</v>
      </c>
      <c r="AO147" s="160">
        <v>0</v>
      </c>
      <c r="AP147" s="160">
        <v>0</v>
      </c>
      <c r="AQ147" s="160">
        <v>0</v>
      </c>
      <c r="AR147" s="160">
        <v>0</v>
      </c>
      <c r="AS147" s="160">
        <v>0</v>
      </c>
      <c r="AT147" s="160">
        <v>0</v>
      </c>
      <c r="AU147" s="160">
        <v>0</v>
      </c>
      <c r="AV147" s="160">
        <v>0</v>
      </c>
      <c r="AW147" s="160">
        <v>0</v>
      </c>
      <c r="AX147" s="160">
        <v>0</v>
      </c>
      <c r="AY147" s="160">
        <v>0</v>
      </c>
      <c r="AZ147" s="160">
        <v>0</v>
      </c>
      <c r="BA147" s="160">
        <v>13721</v>
      </c>
      <c r="BB147" s="160">
        <v>0</v>
      </c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60" t="s">
        <v>1041</v>
      </c>
      <c r="B148" s="160">
        <v>9155565</v>
      </c>
      <c r="C148" s="160">
        <v>8942068.9199999999</v>
      </c>
      <c r="D148" s="160">
        <v>9059415</v>
      </c>
      <c r="E148" s="160">
        <v>8768743</v>
      </c>
      <c r="F148" s="160">
        <v>9910430</v>
      </c>
      <c r="G148" s="160">
        <v>10954991.83</v>
      </c>
      <c r="H148" s="160">
        <v>10417671</v>
      </c>
      <c r="I148" s="160">
        <v>11079657</v>
      </c>
      <c r="J148" s="160">
        <v>10590572</v>
      </c>
      <c r="K148" s="160">
        <v>10304200.310000001</v>
      </c>
      <c r="L148" s="160">
        <v>10400992</v>
      </c>
      <c r="M148" s="160">
        <v>9552770</v>
      </c>
      <c r="N148" s="160">
        <v>9710344</v>
      </c>
      <c r="O148" s="160">
        <v>10174267.300000001</v>
      </c>
      <c r="P148" s="160">
        <v>10042985</v>
      </c>
      <c r="Q148" s="160">
        <v>9812290</v>
      </c>
      <c r="R148" s="160">
        <v>9601992</v>
      </c>
      <c r="S148" s="160">
        <v>8619781.7300000004</v>
      </c>
      <c r="T148" s="160">
        <v>7927409</v>
      </c>
      <c r="U148" s="160">
        <v>6267549</v>
      </c>
      <c r="V148" s="160">
        <v>6541444</v>
      </c>
      <c r="W148" s="160">
        <v>6395688.4400000004</v>
      </c>
      <c r="X148" s="160">
        <v>6189003</v>
      </c>
      <c r="Y148" s="160">
        <v>6180932</v>
      </c>
      <c r="Z148" s="160">
        <v>6565755</v>
      </c>
      <c r="AA148" s="160">
        <v>6728841.6200000001</v>
      </c>
      <c r="AB148" s="160">
        <v>6380089</v>
      </c>
      <c r="AC148" s="160">
        <v>6004020</v>
      </c>
      <c r="AD148" s="160">
        <v>6441560</v>
      </c>
      <c r="AE148" s="160">
        <v>6298988.4000000004</v>
      </c>
      <c r="AF148" s="160">
        <v>5937312</v>
      </c>
      <c r="AG148" s="160">
        <v>5631156</v>
      </c>
      <c r="AH148" s="160">
        <v>6086316</v>
      </c>
      <c r="AI148" s="160">
        <v>5466213.9100000001</v>
      </c>
      <c r="AJ148" s="160">
        <v>5590950</v>
      </c>
      <c r="AK148" s="160">
        <v>5736352</v>
      </c>
      <c r="AL148" s="160">
        <v>5439267</v>
      </c>
      <c r="AM148" s="160">
        <v>4471330.26</v>
      </c>
      <c r="AN148" s="160">
        <v>4966190</v>
      </c>
      <c r="AO148" s="160">
        <v>4489883</v>
      </c>
      <c r="AP148" s="160">
        <v>4721178</v>
      </c>
      <c r="AQ148" s="160">
        <v>4497993.74</v>
      </c>
      <c r="AR148" s="160">
        <v>4219153</v>
      </c>
      <c r="AS148" s="160">
        <v>4320026</v>
      </c>
      <c r="AT148" s="160">
        <v>4263995</v>
      </c>
      <c r="AU148" s="160">
        <v>4147908.03</v>
      </c>
      <c r="AV148" s="160">
        <v>4014381</v>
      </c>
      <c r="AW148" s="160">
        <v>4053594</v>
      </c>
      <c r="AX148" s="160">
        <v>3822140</v>
      </c>
      <c r="AY148" s="160">
        <v>4385164</v>
      </c>
      <c r="AZ148" s="160">
        <v>4252275</v>
      </c>
      <c r="BA148" s="160">
        <v>4127405</v>
      </c>
      <c r="BB148" s="160">
        <v>4377407</v>
      </c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60" t="s">
        <v>1042</v>
      </c>
      <c r="B149" s="160">
        <v>295206</v>
      </c>
      <c r="C149" s="160">
        <v>109926.05</v>
      </c>
      <c r="D149" s="160">
        <v>115735</v>
      </c>
      <c r="E149" s="160">
        <v>161711</v>
      </c>
      <c r="F149" s="160">
        <v>198591</v>
      </c>
      <c r="G149" s="160">
        <v>99756.43</v>
      </c>
      <c r="H149" s="160">
        <v>70431</v>
      </c>
      <c r="I149" s="160">
        <v>168467</v>
      </c>
      <c r="J149" s="160">
        <v>197391</v>
      </c>
      <c r="K149" s="160">
        <v>43932.34</v>
      </c>
      <c r="L149" s="160">
        <v>65666</v>
      </c>
      <c r="M149" s="160">
        <v>99047</v>
      </c>
      <c r="N149" s="160">
        <v>121605</v>
      </c>
      <c r="O149" s="160">
        <v>-45720.18</v>
      </c>
      <c r="P149" s="160">
        <v>91548</v>
      </c>
      <c r="Q149" s="160">
        <v>56855</v>
      </c>
      <c r="R149" s="160">
        <v>23565</v>
      </c>
      <c r="S149" s="160">
        <v>-14162.7</v>
      </c>
      <c r="T149" s="160">
        <v>23219</v>
      </c>
      <c r="U149" s="160">
        <v>31059</v>
      </c>
      <c r="V149" s="160">
        <v>43057</v>
      </c>
      <c r="W149" s="160">
        <v>42587.91</v>
      </c>
      <c r="X149" s="160">
        <v>23352</v>
      </c>
      <c r="Y149" s="160">
        <v>41696</v>
      </c>
      <c r="Z149" s="160">
        <v>32978</v>
      </c>
      <c r="AA149" s="160">
        <v>41198.559999999998</v>
      </c>
      <c r="AB149" s="160">
        <v>28828</v>
      </c>
      <c r="AC149" s="160">
        <v>64507</v>
      </c>
      <c r="AD149" s="160">
        <v>93457</v>
      </c>
      <c r="AE149" s="160">
        <v>58851.22</v>
      </c>
      <c r="AF149" s="160">
        <v>40015</v>
      </c>
      <c r="AG149" s="160">
        <v>104127</v>
      </c>
      <c r="AH149" s="160">
        <v>80696</v>
      </c>
      <c r="AI149" s="160">
        <v>66036.509999999995</v>
      </c>
      <c r="AJ149" s="160">
        <v>74323</v>
      </c>
      <c r="AK149" s="160">
        <v>136119</v>
      </c>
      <c r="AL149" s="160">
        <v>92096</v>
      </c>
      <c r="AM149" s="160">
        <v>110700.7</v>
      </c>
      <c r="AN149" s="160">
        <v>109449</v>
      </c>
      <c r="AO149" s="160">
        <v>147357</v>
      </c>
      <c r="AP149" s="160">
        <v>116192</v>
      </c>
      <c r="AQ149" s="160">
        <v>81547.39</v>
      </c>
      <c r="AR149" s="160">
        <v>68990</v>
      </c>
      <c r="AS149" s="160">
        <v>84520</v>
      </c>
      <c r="AT149" s="160">
        <v>66250</v>
      </c>
      <c r="AU149" s="160">
        <v>67771.8</v>
      </c>
      <c r="AV149" s="160">
        <v>116321</v>
      </c>
      <c r="AW149" s="160">
        <v>139531</v>
      </c>
      <c r="AX149" s="160">
        <v>-88515</v>
      </c>
      <c r="AY149" s="160">
        <v>93924</v>
      </c>
      <c r="AZ149" s="160">
        <v>53646</v>
      </c>
      <c r="BA149" s="160">
        <v>62855</v>
      </c>
      <c r="BB149" s="160">
        <v>61692</v>
      </c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60" t="s">
        <v>1043</v>
      </c>
      <c r="B150" s="160">
        <v>0</v>
      </c>
      <c r="C150" s="160">
        <v>0</v>
      </c>
      <c r="D150" s="160">
        <v>7707</v>
      </c>
      <c r="E150" s="160">
        <v>22419</v>
      </c>
      <c r="F150" s="160">
        <v>-3811</v>
      </c>
      <c r="G150" s="160">
        <v>31423.31</v>
      </c>
      <c r="H150" s="160">
        <v>-264</v>
      </c>
      <c r="I150" s="160">
        <v>46904</v>
      </c>
      <c r="J150" s="160">
        <v>63090</v>
      </c>
      <c r="K150" s="160">
        <v>6276.89</v>
      </c>
      <c r="L150" s="160">
        <v>-34992</v>
      </c>
      <c r="M150" s="160">
        <v>-17859</v>
      </c>
      <c r="N150" s="160">
        <v>-15010</v>
      </c>
      <c r="O150" s="160">
        <v>1824.49</v>
      </c>
      <c r="P150" s="160">
        <v>-1213</v>
      </c>
      <c r="Q150" s="160">
        <v>25005</v>
      </c>
      <c r="R150" s="160">
        <v>24758</v>
      </c>
      <c r="S150" s="160">
        <v>429540.33</v>
      </c>
      <c r="T150" s="160">
        <v>44320</v>
      </c>
      <c r="U150" s="160">
        <v>11972</v>
      </c>
      <c r="V150" s="160">
        <v>8315</v>
      </c>
      <c r="W150" s="160">
        <v>94244.72</v>
      </c>
      <c r="X150" s="160">
        <v>-69200</v>
      </c>
      <c r="Y150" s="160">
        <v>2523</v>
      </c>
      <c r="Z150" s="160">
        <v>-44253</v>
      </c>
      <c r="AA150" s="160">
        <v>13648.56</v>
      </c>
      <c r="AB150" s="160">
        <v>-10012</v>
      </c>
      <c r="AC150" s="160">
        <v>-36702</v>
      </c>
      <c r="AD150" s="160">
        <v>74611</v>
      </c>
      <c r="AE150" s="160">
        <v>-121474.2</v>
      </c>
      <c r="AF150" s="160">
        <v>-6255</v>
      </c>
      <c r="AG150" s="160">
        <v>25897</v>
      </c>
      <c r="AH150" s="160">
        <v>-19647</v>
      </c>
      <c r="AI150" s="160">
        <v>-9150.14</v>
      </c>
      <c r="AJ150" s="160">
        <v>-14389</v>
      </c>
      <c r="AK150" s="160">
        <v>25741</v>
      </c>
      <c r="AL150" s="160">
        <v>-2732</v>
      </c>
      <c r="AM150" s="160">
        <v>20275.54</v>
      </c>
      <c r="AN150" s="160">
        <v>20418</v>
      </c>
      <c r="AO150" s="160">
        <v>5564</v>
      </c>
      <c r="AP150" s="160">
        <v>-9981</v>
      </c>
      <c r="AQ150" s="160">
        <v>9229.99</v>
      </c>
      <c r="AR150" s="160">
        <v>-22189</v>
      </c>
      <c r="AS150" s="160">
        <v>17108</v>
      </c>
      <c r="AT150" s="160">
        <v>-39265</v>
      </c>
      <c r="AU150" s="160">
        <v>23943.87</v>
      </c>
      <c r="AV150" s="160">
        <v>-16870</v>
      </c>
      <c r="AW150" s="160">
        <v>-44321</v>
      </c>
      <c r="AX150" s="160">
        <v>0</v>
      </c>
      <c r="AY150" s="160">
        <v>0</v>
      </c>
      <c r="AZ150" s="160">
        <v>0</v>
      </c>
      <c r="BA150" s="160">
        <v>0</v>
      </c>
      <c r="BB150" s="160">
        <v>0</v>
      </c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60" t="s">
        <v>1044</v>
      </c>
      <c r="B151" s="160">
        <v>0</v>
      </c>
      <c r="C151" s="160">
        <v>0</v>
      </c>
      <c r="D151" s="160">
        <v>7707</v>
      </c>
      <c r="E151" s="160">
        <v>22419</v>
      </c>
      <c r="F151" s="160">
        <v>-3811</v>
      </c>
      <c r="G151" s="160">
        <v>31423.31</v>
      </c>
      <c r="H151" s="160">
        <v>-264</v>
      </c>
      <c r="I151" s="160">
        <v>46904</v>
      </c>
      <c r="J151" s="160">
        <v>63090</v>
      </c>
      <c r="K151" s="160">
        <v>6276.89</v>
      </c>
      <c r="L151" s="160">
        <v>-34992</v>
      </c>
      <c r="M151" s="160">
        <v>-17859</v>
      </c>
      <c r="N151" s="160">
        <v>-15010</v>
      </c>
      <c r="O151" s="160">
        <v>1824.49</v>
      </c>
      <c r="P151" s="160">
        <v>-1213</v>
      </c>
      <c r="Q151" s="160">
        <v>25005</v>
      </c>
      <c r="R151" s="160">
        <v>24758</v>
      </c>
      <c r="S151" s="160">
        <v>-5579.53</v>
      </c>
      <c r="T151" s="160">
        <v>44320</v>
      </c>
      <c r="U151" s="160">
        <v>11972</v>
      </c>
      <c r="V151" s="160">
        <v>8315</v>
      </c>
      <c r="W151" s="160">
        <v>94244.72</v>
      </c>
      <c r="X151" s="160">
        <v>-69200</v>
      </c>
      <c r="Y151" s="160">
        <v>2523</v>
      </c>
      <c r="Z151" s="160">
        <v>-44253</v>
      </c>
      <c r="AA151" s="160">
        <v>13648.56</v>
      </c>
      <c r="AB151" s="160">
        <v>-10012</v>
      </c>
      <c r="AC151" s="160">
        <v>-36702</v>
      </c>
      <c r="AD151" s="160">
        <v>74611</v>
      </c>
      <c r="AE151" s="160">
        <v>-121474.2</v>
      </c>
      <c r="AF151" s="160">
        <v>-6255</v>
      </c>
      <c r="AG151" s="160">
        <v>25897</v>
      </c>
      <c r="AH151" s="160">
        <v>-19647</v>
      </c>
      <c r="AI151" s="160">
        <v>-9150.14</v>
      </c>
      <c r="AJ151" s="160">
        <v>-14389</v>
      </c>
      <c r="AK151" s="160">
        <v>25741</v>
      </c>
      <c r="AL151" s="160">
        <v>-2732</v>
      </c>
      <c r="AM151" s="160">
        <v>20275.54</v>
      </c>
      <c r="AN151" s="160">
        <v>20418</v>
      </c>
      <c r="AO151" s="160">
        <v>5564</v>
      </c>
      <c r="AP151" s="160">
        <v>-9981</v>
      </c>
      <c r="AQ151" s="160">
        <v>9229.99</v>
      </c>
      <c r="AR151" s="160">
        <v>-22189</v>
      </c>
      <c r="AS151" s="160">
        <v>17108</v>
      </c>
      <c r="AT151" s="160">
        <v>-39265</v>
      </c>
      <c r="AU151" s="160">
        <v>23943.87</v>
      </c>
      <c r="AV151" s="160">
        <v>-16870</v>
      </c>
      <c r="AW151" s="160">
        <v>-44321</v>
      </c>
      <c r="AX151" s="160">
        <v>0</v>
      </c>
      <c r="AY151" s="160">
        <v>0</v>
      </c>
      <c r="AZ151" s="160">
        <v>0</v>
      </c>
      <c r="BA151" s="160">
        <v>0</v>
      </c>
      <c r="BB151" s="160">
        <v>0</v>
      </c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60" t="s">
        <v>1268</v>
      </c>
      <c r="B152" s="160">
        <v>0</v>
      </c>
      <c r="C152" s="160">
        <v>0</v>
      </c>
      <c r="D152" s="160">
        <v>0</v>
      </c>
      <c r="E152" s="160">
        <v>0</v>
      </c>
      <c r="F152" s="160">
        <v>0</v>
      </c>
      <c r="G152" s="160">
        <v>0</v>
      </c>
      <c r="H152" s="160">
        <v>0</v>
      </c>
      <c r="I152" s="160">
        <v>0</v>
      </c>
      <c r="J152" s="160">
        <v>0</v>
      </c>
      <c r="K152" s="160">
        <v>0</v>
      </c>
      <c r="L152" s="160">
        <v>0</v>
      </c>
      <c r="M152" s="160">
        <v>0</v>
      </c>
      <c r="N152" s="160">
        <v>0</v>
      </c>
      <c r="O152" s="160">
        <v>0</v>
      </c>
      <c r="P152" s="160">
        <v>0</v>
      </c>
      <c r="Q152" s="160">
        <v>0</v>
      </c>
      <c r="R152" s="160">
        <v>0</v>
      </c>
      <c r="S152" s="160">
        <v>108779.96</v>
      </c>
      <c r="T152" s="160">
        <v>0</v>
      </c>
      <c r="U152" s="160">
        <v>0</v>
      </c>
      <c r="V152" s="160">
        <v>0</v>
      </c>
      <c r="W152" s="160">
        <v>0</v>
      </c>
      <c r="X152" s="160">
        <v>0</v>
      </c>
      <c r="Y152" s="160">
        <v>0</v>
      </c>
      <c r="Z152" s="160">
        <v>0</v>
      </c>
      <c r="AA152" s="160">
        <v>0</v>
      </c>
      <c r="AB152" s="160">
        <v>0</v>
      </c>
      <c r="AC152" s="160">
        <v>0</v>
      </c>
      <c r="AD152" s="160">
        <v>0</v>
      </c>
      <c r="AE152" s="160">
        <v>0</v>
      </c>
      <c r="AF152" s="160">
        <v>0</v>
      </c>
      <c r="AG152" s="160">
        <v>0</v>
      </c>
      <c r="AH152" s="160">
        <v>0</v>
      </c>
      <c r="AI152" s="160">
        <v>0</v>
      </c>
      <c r="AJ152" s="160">
        <v>0</v>
      </c>
      <c r="AK152" s="160">
        <v>0</v>
      </c>
      <c r="AL152" s="160">
        <v>0</v>
      </c>
      <c r="AM152" s="160">
        <v>0</v>
      </c>
      <c r="AN152" s="160">
        <v>0</v>
      </c>
      <c r="AO152" s="160">
        <v>0</v>
      </c>
      <c r="AP152" s="160">
        <v>0</v>
      </c>
      <c r="AQ152" s="160">
        <v>0</v>
      </c>
      <c r="AR152" s="160">
        <v>0</v>
      </c>
      <c r="AS152" s="160">
        <v>0</v>
      </c>
      <c r="AT152" s="160">
        <v>0</v>
      </c>
      <c r="AU152" s="160">
        <v>0</v>
      </c>
      <c r="AV152" s="160">
        <v>0</v>
      </c>
      <c r="AW152" s="160">
        <v>0</v>
      </c>
      <c r="AX152" s="160">
        <v>0</v>
      </c>
      <c r="AY152" s="160">
        <v>0</v>
      </c>
      <c r="AZ152" s="160">
        <v>0</v>
      </c>
      <c r="BA152" s="160">
        <v>0</v>
      </c>
      <c r="BB152" s="160">
        <v>0</v>
      </c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60" t="s">
        <v>1046</v>
      </c>
      <c r="B153" s="160">
        <v>1579023</v>
      </c>
      <c r="C153" s="160">
        <v>1549113.22</v>
      </c>
      <c r="D153" s="160">
        <v>1518559</v>
      </c>
      <c r="E153" s="160">
        <v>1636556</v>
      </c>
      <c r="F153" s="160">
        <v>1374708</v>
      </c>
      <c r="G153" s="160">
        <v>1078314.24</v>
      </c>
      <c r="H153" s="160">
        <v>1644524</v>
      </c>
      <c r="I153" s="160">
        <v>1081295</v>
      </c>
      <c r="J153" s="160">
        <v>1679992</v>
      </c>
      <c r="K153" s="160">
        <v>800974.21</v>
      </c>
      <c r="L153" s="160">
        <v>1422188</v>
      </c>
      <c r="M153" s="160">
        <v>1749500</v>
      </c>
      <c r="N153" s="160">
        <v>1367369</v>
      </c>
      <c r="O153" s="160">
        <v>959695.04</v>
      </c>
      <c r="P153" s="160">
        <v>1179118</v>
      </c>
      <c r="Q153" s="160">
        <v>1122050</v>
      </c>
      <c r="R153" s="160">
        <v>1118714</v>
      </c>
      <c r="S153" s="160">
        <v>1286285.5</v>
      </c>
      <c r="T153" s="160">
        <v>925387</v>
      </c>
      <c r="U153" s="160">
        <v>1633907</v>
      </c>
      <c r="V153" s="160">
        <v>1777322</v>
      </c>
      <c r="W153" s="160">
        <v>1309214.2</v>
      </c>
      <c r="X153" s="160">
        <v>1196420</v>
      </c>
      <c r="Y153" s="160">
        <v>1775293</v>
      </c>
      <c r="Z153" s="160">
        <v>1852937</v>
      </c>
      <c r="AA153" s="160">
        <v>935148.23</v>
      </c>
      <c r="AB153" s="160">
        <v>1458752</v>
      </c>
      <c r="AC153" s="160">
        <v>1889904</v>
      </c>
      <c r="AD153" s="160">
        <v>2399767</v>
      </c>
      <c r="AE153" s="160">
        <v>1040281.18</v>
      </c>
      <c r="AF153" s="160">
        <v>1626880</v>
      </c>
      <c r="AG153" s="160">
        <v>2009096</v>
      </c>
      <c r="AH153" s="160">
        <v>1577361</v>
      </c>
      <c r="AI153" s="160">
        <v>1021037.08</v>
      </c>
      <c r="AJ153" s="160">
        <v>1069364</v>
      </c>
      <c r="AK153" s="160">
        <v>970588</v>
      </c>
      <c r="AL153" s="160">
        <v>1666117</v>
      </c>
      <c r="AM153" s="160">
        <v>746818.76</v>
      </c>
      <c r="AN153" s="160">
        <v>1277927</v>
      </c>
      <c r="AO153" s="160">
        <v>1489248</v>
      </c>
      <c r="AP153" s="160">
        <v>1608131</v>
      </c>
      <c r="AQ153" s="160">
        <v>965929.3</v>
      </c>
      <c r="AR153" s="160">
        <v>878947</v>
      </c>
      <c r="AS153" s="160">
        <v>1029901</v>
      </c>
      <c r="AT153" s="160">
        <v>1207234</v>
      </c>
      <c r="AU153" s="160">
        <v>983461.24</v>
      </c>
      <c r="AV153" s="160">
        <v>1033999</v>
      </c>
      <c r="AW153" s="160">
        <v>979052</v>
      </c>
      <c r="AX153" s="160">
        <v>1260283</v>
      </c>
      <c r="AY153" s="160">
        <v>988740</v>
      </c>
      <c r="AZ153" s="160">
        <v>980187</v>
      </c>
      <c r="BA153" s="160">
        <v>1152508</v>
      </c>
      <c r="BB153" s="160">
        <v>1461599</v>
      </c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60" t="s">
        <v>1047</v>
      </c>
      <c r="B154" s="160">
        <v>290126</v>
      </c>
      <c r="C154" s="160">
        <v>311099.53999999998</v>
      </c>
      <c r="D154" s="160">
        <v>312935</v>
      </c>
      <c r="E154" s="160">
        <v>333993</v>
      </c>
      <c r="F154" s="160">
        <v>339958</v>
      </c>
      <c r="G154" s="160">
        <v>386499.76</v>
      </c>
      <c r="H154" s="160">
        <v>360183</v>
      </c>
      <c r="I154" s="160">
        <v>359523</v>
      </c>
      <c r="J154" s="160">
        <v>353202</v>
      </c>
      <c r="K154" s="160">
        <v>360846.37</v>
      </c>
      <c r="L154" s="160">
        <v>343332</v>
      </c>
      <c r="M154" s="160">
        <v>335658</v>
      </c>
      <c r="N154" s="160">
        <v>309933</v>
      </c>
      <c r="O154" s="160">
        <v>312005.65000000002</v>
      </c>
      <c r="P154" s="160">
        <v>305077</v>
      </c>
      <c r="Q154" s="160">
        <v>373295</v>
      </c>
      <c r="R154" s="160">
        <v>304707</v>
      </c>
      <c r="S154" s="160">
        <v>209625.57</v>
      </c>
      <c r="T154" s="160">
        <v>272302</v>
      </c>
      <c r="U154" s="160">
        <v>141090</v>
      </c>
      <c r="V154" s="160">
        <v>106650</v>
      </c>
      <c r="W154" s="160">
        <v>134047.31</v>
      </c>
      <c r="X154" s="160">
        <v>111836</v>
      </c>
      <c r="Y154" s="160">
        <v>104629</v>
      </c>
      <c r="Z154" s="160">
        <v>102697</v>
      </c>
      <c r="AA154" s="160">
        <v>105789.22</v>
      </c>
      <c r="AB154" s="160">
        <v>106103</v>
      </c>
      <c r="AC154" s="160">
        <v>82222</v>
      </c>
      <c r="AD154" s="160">
        <v>79140</v>
      </c>
      <c r="AE154" s="160">
        <v>79423.89</v>
      </c>
      <c r="AF154" s="160">
        <v>83885</v>
      </c>
      <c r="AG154" s="160">
        <v>72816</v>
      </c>
      <c r="AH154" s="160">
        <v>68757</v>
      </c>
      <c r="AI154" s="160">
        <v>66122.990000000005</v>
      </c>
      <c r="AJ154" s="160">
        <v>69770</v>
      </c>
      <c r="AK154" s="160">
        <v>67657</v>
      </c>
      <c r="AL154" s="160">
        <v>63854</v>
      </c>
      <c r="AM154" s="160">
        <v>61447.51</v>
      </c>
      <c r="AN154" s="160">
        <v>57292</v>
      </c>
      <c r="AO154" s="160">
        <v>50425</v>
      </c>
      <c r="AP154" s="160">
        <v>46439</v>
      </c>
      <c r="AQ154" s="160">
        <v>46882.11</v>
      </c>
      <c r="AR154" s="160">
        <v>48250</v>
      </c>
      <c r="AS154" s="160">
        <v>47597</v>
      </c>
      <c r="AT154" s="160">
        <v>47864</v>
      </c>
      <c r="AU154" s="160">
        <v>51944.37</v>
      </c>
      <c r="AV154" s="160">
        <v>57471</v>
      </c>
      <c r="AW154" s="160">
        <v>35518</v>
      </c>
      <c r="AX154" s="160">
        <v>50901</v>
      </c>
      <c r="AY154" s="160">
        <v>70726</v>
      </c>
      <c r="AZ154" s="160">
        <v>40395</v>
      </c>
      <c r="BA154" s="160">
        <v>31155</v>
      </c>
      <c r="BB154" s="160">
        <v>24738</v>
      </c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60" t="s">
        <v>1048</v>
      </c>
      <c r="B155" s="160">
        <v>204570</v>
      </c>
      <c r="C155" s="160">
        <v>217647.1</v>
      </c>
      <c r="D155" s="160">
        <v>199261</v>
      </c>
      <c r="E155" s="160">
        <v>174778</v>
      </c>
      <c r="F155" s="160">
        <v>163959</v>
      </c>
      <c r="G155" s="160">
        <v>125482.25</v>
      </c>
      <c r="H155" s="160">
        <v>287732</v>
      </c>
      <c r="I155" s="160">
        <v>68968</v>
      </c>
      <c r="J155" s="160">
        <v>215323</v>
      </c>
      <c r="K155" s="160">
        <v>76155.149999999994</v>
      </c>
      <c r="L155" s="160">
        <v>86409</v>
      </c>
      <c r="M155" s="160">
        <v>228374</v>
      </c>
      <c r="N155" s="160">
        <v>177873</v>
      </c>
      <c r="O155" s="160">
        <v>145050.04</v>
      </c>
      <c r="P155" s="160">
        <v>131361</v>
      </c>
      <c r="Q155" s="160">
        <v>345219</v>
      </c>
      <c r="R155" s="160">
        <v>230551</v>
      </c>
      <c r="S155" s="160">
        <v>200347.81</v>
      </c>
      <c r="T155" s="160">
        <v>196771</v>
      </c>
      <c r="U155" s="160">
        <v>273340</v>
      </c>
      <c r="V155" s="160">
        <v>308865</v>
      </c>
      <c r="W155" s="160">
        <v>217112.27</v>
      </c>
      <c r="X155" s="160">
        <v>262038</v>
      </c>
      <c r="Y155" s="160">
        <v>264353</v>
      </c>
      <c r="Z155" s="160">
        <v>357945</v>
      </c>
      <c r="AA155" s="160">
        <v>173945.3</v>
      </c>
      <c r="AB155" s="160">
        <v>300785</v>
      </c>
      <c r="AC155" s="160">
        <v>335102</v>
      </c>
      <c r="AD155" s="160">
        <v>418041</v>
      </c>
      <c r="AE155" s="160">
        <v>209137.64</v>
      </c>
      <c r="AF155" s="160">
        <v>316859</v>
      </c>
      <c r="AG155" s="160">
        <v>335848</v>
      </c>
      <c r="AH155" s="160">
        <v>290967</v>
      </c>
      <c r="AI155" s="160">
        <v>200544.5</v>
      </c>
      <c r="AJ155" s="160">
        <v>206628</v>
      </c>
      <c r="AK155" s="160">
        <v>92947</v>
      </c>
      <c r="AL155" s="160">
        <v>322239</v>
      </c>
      <c r="AM155" s="160">
        <v>434051.3</v>
      </c>
      <c r="AN155" s="160">
        <v>353214</v>
      </c>
      <c r="AO155" s="160">
        <v>382352</v>
      </c>
      <c r="AP155" s="160">
        <v>445514</v>
      </c>
      <c r="AQ155" s="160">
        <v>350840.64</v>
      </c>
      <c r="AR155" s="160">
        <v>247864</v>
      </c>
      <c r="AS155" s="160">
        <v>250741</v>
      </c>
      <c r="AT155" s="160">
        <v>340151</v>
      </c>
      <c r="AU155" s="160">
        <v>226356.56</v>
      </c>
      <c r="AV155" s="160">
        <v>235764</v>
      </c>
      <c r="AW155" s="160">
        <v>247104</v>
      </c>
      <c r="AX155" s="160">
        <v>402448</v>
      </c>
      <c r="AY155" s="160">
        <v>240483</v>
      </c>
      <c r="AZ155" s="160">
        <v>224841</v>
      </c>
      <c r="BA155" s="160">
        <v>353856</v>
      </c>
      <c r="BB155" s="160">
        <v>424323</v>
      </c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60" t="s">
        <v>1049</v>
      </c>
      <c r="B156" s="160">
        <v>1084327</v>
      </c>
      <c r="C156" s="160">
        <v>1020366.58</v>
      </c>
      <c r="D156" s="160">
        <v>1006363</v>
      </c>
      <c r="E156" s="160">
        <v>1127785</v>
      </c>
      <c r="F156" s="160">
        <v>870791</v>
      </c>
      <c r="G156" s="160">
        <v>566332.24</v>
      </c>
      <c r="H156" s="160">
        <v>996609</v>
      </c>
      <c r="I156" s="160">
        <v>652804</v>
      </c>
      <c r="J156" s="160">
        <v>1111467</v>
      </c>
      <c r="K156" s="160">
        <v>363972.7</v>
      </c>
      <c r="L156" s="160">
        <v>992447</v>
      </c>
      <c r="M156" s="160">
        <v>1185468</v>
      </c>
      <c r="N156" s="160">
        <v>879563</v>
      </c>
      <c r="O156" s="160">
        <v>502639.35</v>
      </c>
      <c r="P156" s="160">
        <v>742680</v>
      </c>
      <c r="Q156" s="160">
        <v>403536</v>
      </c>
      <c r="R156" s="160">
        <v>583456</v>
      </c>
      <c r="S156" s="160">
        <v>876312.12</v>
      </c>
      <c r="T156" s="160">
        <v>456314</v>
      </c>
      <c r="U156" s="160">
        <v>1219477</v>
      </c>
      <c r="V156" s="160">
        <v>1361807</v>
      </c>
      <c r="W156" s="160">
        <v>958054.62</v>
      </c>
      <c r="X156" s="160">
        <v>822546</v>
      </c>
      <c r="Y156" s="160">
        <v>1406311</v>
      </c>
      <c r="Z156" s="160">
        <v>1392295</v>
      </c>
      <c r="AA156" s="160">
        <v>655413.69999999995</v>
      </c>
      <c r="AB156" s="160">
        <v>1051864</v>
      </c>
      <c r="AC156" s="160">
        <v>1472580</v>
      </c>
      <c r="AD156" s="160">
        <v>1902586</v>
      </c>
      <c r="AE156" s="160">
        <v>751719.66</v>
      </c>
      <c r="AF156" s="160">
        <v>1226136</v>
      </c>
      <c r="AG156" s="160">
        <v>1600432</v>
      </c>
      <c r="AH156" s="160">
        <v>1217637</v>
      </c>
      <c r="AI156" s="160">
        <v>754369.59</v>
      </c>
      <c r="AJ156" s="160">
        <v>792966</v>
      </c>
      <c r="AK156" s="160">
        <v>809984</v>
      </c>
      <c r="AL156" s="160">
        <v>1280024</v>
      </c>
      <c r="AM156" s="160">
        <v>251319.94</v>
      </c>
      <c r="AN156" s="160">
        <v>867421</v>
      </c>
      <c r="AO156" s="160">
        <v>1056471</v>
      </c>
      <c r="AP156" s="160">
        <v>1116178</v>
      </c>
      <c r="AQ156" s="160">
        <v>568206.55000000005</v>
      </c>
      <c r="AR156" s="160">
        <v>582833</v>
      </c>
      <c r="AS156" s="160">
        <v>731563</v>
      </c>
      <c r="AT156" s="160">
        <v>819219</v>
      </c>
      <c r="AU156" s="160">
        <v>705160.31</v>
      </c>
      <c r="AV156" s="160">
        <v>740764</v>
      </c>
      <c r="AW156" s="160">
        <v>696430</v>
      </c>
      <c r="AX156" s="160">
        <v>806934</v>
      </c>
      <c r="AY156" s="160">
        <v>677531</v>
      </c>
      <c r="AZ156" s="160">
        <v>714951</v>
      </c>
      <c r="BA156" s="160">
        <v>767497</v>
      </c>
      <c r="BB156" s="160">
        <v>1012538</v>
      </c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60" t="s">
        <v>1050</v>
      </c>
      <c r="B157" s="160">
        <v>1084327</v>
      </c>
      <c r="C157" s="160">
        <v>1020366.58</v>
      </c>
      <c r="D157" s="160">
        <v>1006363</v>
      </c>
      <c r="E157" s="160">
        <v>1127785</v>
      </c>
      <c r="F157" s="160">
        <v>870791</v>
      </c>
      <c r="G157" s="160">
        <v>566332.24</v>
      </c>
      <c r="H157" s="160">
        <v>996609</v>
      </c>
      <c r="I157" s="160">
        <v>652804</v>
      </c>
      <c r="J157" s="160">
        <v>1111467</v>
      </c>
      <c r="K157" s="160">
        <v>363972.7</v>
      </c>
      <c r="L157" s="160">
        <v>992447</v>
      </c>
      <c r="M157" s="160">
        <v>1185468</v>
      </c>
      <c r="N157" s="160">
        <v>879563</v>
      </c>
      <c r="O157" s="160">
        <v>502639.35</v>
      </c>
      <c r="P157" s="160">
        <v>742680</v>
      </c>
      <c r="Q157" s="160">
        <v>403536</v>
      </c>
      <c r="R157" s="160">
        <v>583456</v>
      </c>
      <c r="S157" s="160">
        <v>876312.12</v>
      </c>
      <c r="T157" s="160">
        <v>456314</v>
      </c>
      <c r="U157" s="160">
        <v>1219477</v>
      </c>
      <c r="V157" s="160">
        <v>1361807</v>
      </c>
      <c r="W157" s="160">
        <v>958054.62</v>
      </c>
      <c r="X157" s="160">
        <v>822546</v>
      </c>
      <c r="Y157" s="160">
        <v>1406311</v>
      </c>
      <c r="Z157" s="160">
        <v>1392295</v>
      </c>
      <c r="AA157" s="160">
        <v>655413.69999999995</v>
      </c>
      <c r="AB157" s="160">
        <v>1051864</v>
      </c>
      <c r="AC157" s="160">
        <v>1472580</v>
      </c>
      <c r="AD157" s="160">
        <v>1902586</v>
      </c>
      <c r="AE157" s="160">
        <v>751719.66</v>
      </c>
      <c r="AF157" s="160">
        <v>1226136</v>
      </c>
      <c r="AG157" s="160">
        <v>1600432</v>
      </c>
      <c r="AH157" s="160">
        <v>1217637</v>
      </c>
      <c r="AI157" s="160">
        <v>754369.59</v>
      </c>
      <c r="AJ157" s="160">
        <v>792966</v>
      </c>
      <c r="AK157" s="160">
        <v>809984</v>
      </c>
      <c r="AL157" s="160">
        <v>1280024</v>
      </c>
      <c r="AM157" s="160">
        <v>251319.94</v>
      </c>
      <c r="AN157" s="160">
        <v>867421</v>
      </c>
      <c r="AO157" s="160">
        <v>1056471</v>
      </c>
      <c r="AP157" s="160">
        <v>1116178</v>
      </c>
      <c r="AQ157" s="160">
        <v>568206.55000000005</v>
      </c>
      <c r="AR157" s="160">
        <v>582833</v>
      </c>
      <c r="AS157" s="160">
        <v>731563</v>
      </c>
      <c r="AT157" s="160">
        <v>819219</v>
      </c>
      <c r="AU157" s="160">
        <v>705160.31</v>
      </c>
      <c r="AV157" s="160">
        <v>740764</v>
      </c>
      <c r="AW157" s="160">
        <v>696430</v>
      </c>
      <c r="AX157" s="160">
        <v>806934</v>
      </c>
      <c r="AY157" s="160">
        <v>677531</v>
      </c>
      <c r="AZ157" s="160">
        <v>714951</v>
      </c>
      <c r="BA157" s="160">
        <v>767497</v>
      </c>
      <c r="BB157" s="160">
        <v>1012538</v>
      </c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60" t="s">
        <v>1051</v>
      </c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60" t="s">
        <v>1052</v>
      </c>
      <c r="B159" s="160">
        <v>1084327</v>
      </c>
      <c r="C159" s="160">
        <v>1020366.58</v>
      </c>
      <c r="D159" s="160">
        <v>1006363</v>
      </c>
      <c r="E159" s="160">
        <v>1127785</v>
      </c>
      <c r="F159" s="160">
        <v>870791</v>
      </c>
      <c r="G159" s="160">
        <v>566332.24</v>
      </c>
      <c r="H159" s="160">
        <v>996609</v>
      </c>
      <c r="I159" s="160">
        <v>652804</v>
      </c>
      <c r="J159" s="160">
        <v>1111467</v>
      </c>
      <c r="K159" s="160">
        <v>363972.7</v>
      </c>
      <c r="L159" s="160">
        <v>992447</v>
      </c>
      <c r="M159" s="160">
        <v>1185468</v>
      </c>
      <c r="N159" s="160">
        <v>879563</v>
      </c>
      <c r="O159" s="160">
        <v>502639.35</v>
      </c>
      <c r="P159" s="160">
        <v>742680</v>
      </c>
      <c r="Q159" s="160">
        <v>403536</v>
      </c>
      <c r="R159" s="160">
        <v>583456</v>
      </c>
      <c r="S159" s="160">
        <v>876312.12</v>
      </c>
      <c r="T159" s="160">
        <v>456314</v>
      </c>
      <c r="U159" s="160">
        <v>1219477</v>
      </c>
      <c r="V159" s="160">
        <v>1361807</v>
      </c>
      <c r="W159" s="160">
        <v>958054.62</v>
      </c>
      <c r="X159" s="160">
        <v>822546</v>
      </c>
      <c r="Y159" s="160">
        <v>1406311</v>
      </c>
      <c r="Z159" s="160">
        <v>1392295</v>
      </c>
      <c r="AA159" s="160">
        <v>655413.69999999995</v>
      </c>
      <c r="AB159" s="160">
        <v>1051864</v>
      </c>
      <c r="AC159" s="160">
        <v>1472580</v>
      </c>
      <c r="AD159" s="160">
        <v>1902586</v>
      </c>
      <c r="AE159" s="160">
        <v>751719.66</v>
      </c>
      <c r="AF159" s="160">
        <v>1226136</v>
      </c>
      <c r="AG159" s="160">
        <v>1600432</v>
      </c>
      <c r="AH159" s="160">
        <v>1217637</v>
      </c>
      <c r="AI159" s="160">
        <v>754369.59</v>
      </c>
      <c r="AJ159" s="160">
        <v>792966</v>
      </c>
      <c r="AK159" s="160">
        <v>809984</v>
      </c>
      <c r="AL159" s="160">
        <v>1280024</v>
      </c>
      <c r="AM159" s="160">
        <v>251319.94</v>
      </c>
      <c r="AN159" s="160">
        <v>867421</v>
      </c>
      <c r="AO159" s="160">
        <v>1056471</v>
      </c>
      <c r="AP159" s="160">
        <v>1116178</v>
      </c>
      <c r="AQ159" s="160">
        <v>0</v>
      </c>
      <c r="AR159" s="160">
        <v>0</v>
      </c>
      <c r="AS159" s="160">
        <v>0</v>
      </c>
      <c r="AT159" s="160">
        <v>0</v>
      </c>
      <c r="AU159" s="160">
        <v>0</v>
      </c>
      <c r="AV159" s="160">
        <v>0</v>
      </c>
      <c r="AW159" s="160">
        <v>0</v>
      </c>
      <c r="AX159" s="160">
        <v>0</v>
      </c>
      <c r="AY159" s="160">
        <v>0</v>
      </c>
      <c r="AZ159" s="160">
        <v>0</v>
      </c>
      <c r="BA159" s="160">
        <v>0</v>
      </c>
      <c r="BB159" s="160">
        <v>0</v>
      </c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60" t="s">
        <v>1053</v>
      </c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60" t="s">
        <v>1054</v>
      </c>
      <c r="B161" s="160">
        <v>32207</v>
      </c>
      <c r="C161" s="160">
        <v>22494.04</v>
      </c>
      <c r="D161" s="160">
        <v>17448</v>
      </c>
      <c r="E161" s="160">
        <v>-1643</v>
      </c>
      <c r="F161" s="160">
        <v>-20595</v>
      </c>
      <c r="G161" s="160">
        <v>0</v>
      </c>
      <c r="H161" s="160">
        <v>0</v>
      </c>
      <c r="I161" s="160">
        <v>0</v>
      </c>
      <c r="J161" s="160">
        <v>0</v>
      </c>
      <c r="K161" s="160">
        <v>0</v>
      </c>
      <c r="L161" s="160">
        <v>0</v>
      </c>
      <c r="M161" s="160">
        <v>0</v>
      </c>
      <c r="N161" s="160">
        <v>0</v>
      </c>
      <c r="O161" s="160">
        <v>0</v>
      </c>
      <c r="P161" s="160">
        <v>0</v>
      </c>
      <c r="Q161" s="160">
        <v>0</v>
      </c>
      <c r="R161" s="160">
        <v>0</v>
      </c>
      <c r="S161" s="160">
        <v>0</v>
      </c>
      <c r="T161" s="160">
        <v>0</v>
      </c>
      <c r="U161" s="160">
        <v>0</v>
      </c>
      <c r="V161" s="160">
        <v>0</v>
      </c>
      <c r="W161" s="160">
        <v>0</v>
      </c>
      <c r="X161" s="160">
        <v>0</v>
      </c>
      <c r="Y161" s="160">
        <v>0</v>
      </c>
      <c r="Z161" s="160">
        <v>0</v>
      </c>
      <c r="AA161" s="160">
        <v>0</v>
      </c>
      <c r="AB161" s="160">
        <v>0</v>
      </c>
      <c r="AC161" s="160">
        <v>0</v>
      </c>
      <c r="AD161" s="160">
        <v>0</v>
      </c>
      <c r="AE161" s="160">
        <v>0</v>
      </c>
      <c r="AF161" s="160">
        <v>0</v>
      </c>
      <c r="AG161" s="160">
        <v>0</v>
      </c>
      <c r="AH161" s="160">
        <v>0</v>
      </c>
      <c r="AI161" s="160">
        <v>-6042.73</v>
      </c>
      <c r="AJ161" s="160">
        <v>13056</v>
      </c>
      <c r="AK161" s="160">
        <v>-7013</v>
      </c>
      <c r="AL161" s="160">
        <v>419</v>
      </c>
      <c r="AM161" s="160">
        <v>-789.88</v>
      </c>
      <c r="AN161" s="160">
        <v>-2406</v>
      </c>
      <c r="AO161" s="160">
        <v>5810</v>
      </c>
      <c r="AP161" s="160">
        <v>5757</v>
      </c>
      <c r="AQ161" s="160">
        <v>0</v>
      </c>
      <c r="AR161" s="160">
        <v>0</v>
      </c>
      <c r="AS161" s="160">
        <v>0</v>
      </c>
      <c r="AT161" s="160">
        <v>0</v>
      </c>
      <c r="AU161" s="160">
        <v>0</v>
      </c>
      <c r="AV161" s="160">
        <v>0</v>
      </c>
      <c r="AW161" s="160">
        <v>0</v>
      </c>
      <c r="AX161" s="160">
        <v>0</v>
      </c>
      <c r="AY161" s="160">
        <v>0</v>
      </c>
      <c r="AZ161" s="160">
        <v>0</v>
      </c>
      <c r="BA161" s="160">
        <v>0</v>
      </c>
      <c r="BB161" s="160">
        <v>0</v>
      </c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60" t="s">
        <v>1055</v>
      </c>
      <c r="B162" s="160">
        <v>728153</v>
      </c>
      <c r="C162" s="160">
        <v>-1620358.14</v>
      </c>
      <c r="D162" s="160">
        <v>753156</v>
      </c>
      <c r="E162" s="160">
        <v>-1201807</v>
      </c>
      <c r="F162" s="160">
        <v>1692563</v>
      </c>
      <c r="G162" s="160">
        <v>-720371.88</v>
      </c>
      <c r="H162" s="160">
        <v>-301385</v>
      </c>
      <c r="I162" s="160">
        <v>-1113265</v>
      </c>
      <c r="J162" s="160">
        <v>-241470</v>
      </c>
      <c r="K162" s="160">
        <v>-589157.41</v>
      </c>
      <c r="L162" s="160">
        <v>-1854221</v>
      </c>
      <c r="M162" s="160">
        <v>1561899</v>
      </c>
      <c r="N162" s="160">
        <v>0</v>
      </c>
      <c r="O162" s="160">
        <v>-1702453.28</v>
      </c>
      <c r="P162" s="160">
        <v>-279332</v>
      </c>
      <c r="Q162" s="160">
        <v>-327259</v>
      </c>
      <c r="R162" s="160">
        <v>-896976</v>
      </c>
      <c r="S162" s="160">
        <v>61509.13</v>
      </c>
      <c r="T162" s="160">
        <v>-56759</v>
      </c>
      <c r="U162" s="160">
        <v>13279</v>
      </c>
      <c r="V162" s="160">
        <v>2340</v>
      </c>
      <c r="W162" s="160">
        <v>-44159.91</v>
      </c>
      <c r="X162" s="160">
        <v>33457</v>
      </c>
      <c r="Y162" s="160">
        <v>-18234</v>
      </c>
      <c r="Z162" s="160">
        <v>14347</v>
      </c>
      <c r="AA162" s="160">
        <v>-1190.78</v>
      </c>
      <c r="AB162" s="160">
        <v>3573</v>
      </c>
      <c r="AC162" s="160">
        <v>-1407</v>
      </c>
      <c r="AD162" s="160">
        <v>4312</v>
      </c>
      <c r="AE162" s="160">
        <v>20096.32</v>
      </c>
      <c r="AF162" s="160">
        <v>-16905</v>
      </c>
      <c r="AG162" s="160">
        <v>5476</v>
      </c>
      <c r="AH162" s="160">
        <v>-6701</v>
      </c>
      <c r="AI162" s="160">
        <v>5939.31</v>
      </c>
      <c r="AJ162" s="160">
        <v>-7975</v>
      </c>
      <c r="AK162" s="160">
        <v>3031</v>
      </c>
      <c r="AL162" s="160">
        <v>-7316</v>
      </c>
      <c r="AM162" s="160">
        <v>-4299.5600000000004</v>
      </c>
      <c r="AN162" s="160">
        <v>264</v>
      </c>
      <c r="AO162" s="160">
        <v>330</v>
      </c>
      <c r="AP162" s="160">
        <v>110</v>
      </c>
      <c r="AQ162" s="160">
        <v>0</v>
      </c>
      <c r="AR162" s="160">
        <v>0</v>
      </c>
      <c r="AS162" s="160">
        <v>0</v>
      </c>
      <c r="AT162" s="160">
        <v>0</v>
      </c>
      <c r="AU162" s="160">
        <v>0</v>
      </c>
      <c r="AV162" s="160">
        <v>0</v>
      </c>
      <c r="AW162" s="160">
        <v>0</v>
      </c>
      <c r="AX162" s="160">
        <v>0</v>
      </c>
      <c r="AY162" s="160">
        <v>0</v>
      </c>
      <c r="AZ162" s="160">
        <v>0</v>
      </c>
      <c r="BA162" s="160">
        <v>0</v>
      </c>
      <c r="BB162" s="160">
        <v>0</v>
      </c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60" t="s">
        <v>1056</v>
      </c>
      <c r="B163" s="160">
        <v>49931</v>
      </c>
      <c r="C163" s="160">
        <v>0</v>
      </c>
      <c r="D163" s="160">
        <v>0</v>
      </c>
      <c r="E163" s="160">
        <v>0</v>
      </c>
      <c r="F163" s="160">
        <v>0</v>
      </c>
      <c r="G163" s="160">
        <v>0</v>
      </c>
      <c r="H163" s="160">
        <v>-20365</v>
      </c>
      <c r="I163" s="160">
        <v>-11503</v>
      </c>
      <c r="J163" s="160">
        <v>1441</v>
      </c>
      <c r="K163" s="160">
        <v>0</v>
      </c>
      <c r="L163" s="160">
        <v>38710</v>
      </c>
      <c r="M163" s="160">
        <v>-28288</v>
      </c>
      <c r="N163" s="160">
        <v>0</v>
      </c>
      <c r="O163" s="160">
        <v>0</v>
      </c>
      <c r="P163" s="160">
        <v>-9781</v>
      </c>
      <c r="Q163" s="160">
        <v>-27276</v>
      </c>
      <c r="R163" s="160">
        <v>22554</v>
      </c>
      <c r="S163" s="160">
        <v>-9727.31</v>
      </c>
      <c r="T163" s="160">
        <v>5852</v>
      </c>
      <c r="U163" s="160">
        <v>-17468</v>
      </c>
      <c r="V163" s="160">
        <v>-4065</v>
      </c>
      <c r="W163" s="160">
        <v>53819.57</v>
      </c>
      <c r="X163" s="160">
        <v>23388</v>
      </c>
      <c r="Y163" s="160">
        <v>-9236</v>
      </c>
      <c r="Z163" s="160">
        <v>12634</v>
      </c>
      <c r="AA163" s="160">
        <v>-2042.2</v>
      </c>
      <c r="AB163" s="160">
        <v>291</v>
      </c>
      <c r="AC163" s="160">
        <v>-8137</v>
      </c>
      <c r="AD163" s="160">
        <v>30430</v>
      </c>
      <c r="AE163" s="160">
        <v>5772.76</v>
      </c>
      <c r="AF163" s="160">
        <v>38830</v>
      </c>
      <c r="AG163" s="160">
        <v>-26273</v>
      </c>
      <c r="AH163" s="160">
        <v>-4449</v>
      </c>
      <c r="AI163" s="160">
        <v>-19595.43</v>
      </c>
      <c r="AJ163" s="160">
        <v>18687</v>
      </c>
      <c r="AK163" s="160">
        <v>-5386</v>
      </c>
      <c r="AL163" s="160">
        <v>9460</v>
      </c>
      <c r="AM163" s="160">
        <v>6648.93</v>
      </c>
      <c r="AN163" s="160">
        <v>11247</v>
      </c>
      <c r="AO163" s="160">
        <v>-82299</v>
      </c>
      <c r="AP163" s="160">
        <v>0</v>
      </c>
      <c r="AQ163" s="160">
        <v>0</v>
      </c>
      <c r="AR163" s="160">
        <v>0</v>
      </c>
      <c r="AS163" s="160">
        <v>0</v>
      </c>
      <c r="AT163" s="160">
        <v>0</v>
      </c>
      <c r="AU163" s="160">
        <v>0</v>
      </c>
      <c r="AV163" s="160">
        <v>0</v>
      </c>
      <c r="AW163" s="160">
        <v>0</v>
      </c>
      <c r="AX163" s="160">
        <v>0</v>
      </c>
      <c r="AY163" s="160">
        <v>0</v>
      </c>
      <c r="AZ163" s="160">
        <v>0</v>
      </c>
      <c r="BA163" s="160">
        <v>0</v>
      </c>
      <c r="BB163" s="160">
        <v>0</v>
      </c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60" t="s">
        <v>1269</v>
      </c>
      <c r="B164" s="160">
        <v>0</v>
      </c>
      <c r="C164" s="160">
        <v>0</v>
      </c>
      <c r="D164" s="160">
        <v>0</v>
      </c>
      <c r="E164" s="160">
        <v>0</v>
      </c>
      <c r="F164" s="160">
        <v>0</v>
      </c>
      <c r="G164" s="160">
        <v>0</v>
      </c>
      <c r="H164" s="160">
        <v>0</v>
      </c>
      <c r="I164" s="160">
        <v>0</v>
      </c>
      <c r="J164" s="160">
        <v>0</v>
      </c>
      <c r="K164" s="160">
        <v>4887.4799999999996</v>
      </c>
      <c r="L164" s="160">
        <v>0</v>
      </c>
      <c r="M164" s="160">
        <v>0</v>
      </c>
      <c r="N164" s="160">
        <v>-1235364</v>
      </c>
      <c r="O164" s="160">
        <v>0</v>
      </c>
      <c r="P164" s="160">
        <v>0</v>
      </c>
      <c r="Q164" s="160">
        <v>0</v>
      </c>
      <c r="R164" s="160">
        <v>0</v>
      </c>
      <c r="S164" s="160">
        <v>0</v>
      </c>
      <c r="T164" s="160">
        <v>0</v>
      </c>
      <c r="U164" s="160">
        <v>0</v>
      </c>
      <c r="V164" s="160">
        <v>0</v>
      </c>
      <c r="W164" s="160">
        <v>0</v>
      </c>
      <c r="X164" s="160">
        <v>0</v>
      </c>
      <c r="Y164" s="160">
        <v>0</v>
      </c>
      <c r="Z164" s="160">
        <v>0</v>
      </c>
      <c r="AA164" s="160">
        <v>0</v>
      </c>
      <c r="AB164" s="160">
        <v>0</v>
      </c>
      <c r="AC164" s="160">
        <v>0</v>
      </c>
      <c r="AD164" s="160">
        <v>0</v>
      </c>
      <c r="AE164" s="160">
        <v>0</v>
      </c>
      <c r="AF164" s="160">
        <v>0</v>
      </c>
      <c r="AG164" s="160">
        <v>0</v>
      </c>
      <c r="AH164" s="160">
        <v>0</v>
      </c>
      <c r="AI164" s="160">
        <v>0</v>
      </c>
      <c r="AJ164" s="160">
        <v>0</v>
      </c>
      <c r="AK164" s="160">
        <v>0</v>
      </c>
      <c r="AL164" s="160">
        <v>0</v>
      </c>
      <c r="AM164" s="160">
        <v>0</v>
      </c>
      <c r="AN164" s="160">
        <v>0</v>
      </c>
      <c r="AO164" s="160">
        <v>0</v>
      </c>
      <c r="AP164" s="160">
        <v>0</v>
      </c>
      <c r="AQ164" s="160">
        <v>0</v>
      </c>
      <c r="AR164" s="160">
        <v>0</v>
      </c>
      <c r="AS164" s="160">
        <v>0</v>
      </c>
      <c r="AT164" s="160">
        <v>0</v>
      </c>
      <c r="AU164" s="160">
        <v>0</v>
      </c>
      <c r="AV164" s="160">
        <v>0</v>
      </c>
      <c r="AW164" s="160">
        <v>0</v>
      </c>
      <c r="AX164" s="160">
        <v>0</v>
      </c>
      <c r="AY164" s="160">
        <v>0</v>
      </c>
      <c r="AZ164" s="160">
        <v>0</v>
      </c>
      <c r="BA164" s="160">
        <v>0</v>
      </c>
      <c r="BB164" s="160">
        <v>0</v>
      </c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s="160" t="s">
        <v>1057</v>
      </c>
      <c r="B165" s="160">
        <v>0</v>
      </c>
      <c r="C165" s="160">
        <v>0</v>
      </c>
      <c r="D165" s="160">
        <v>0</v>
      </c>
      <c r="E165" s="160">
        <v>0</v>
      </c>
      <c r="F165" s="160">
        <v>0</v>
      </c>
      <c r="G165" s="160">
        <v>0</v>
      </c>
      <c r="H165" s="160">
        <v>0</v>
      </c>
      <c r="I165" s="160">
        <v>0</v>
      </c>
      <c r="J165" s="160">
        <v>0</v>
      </c>
      <c r="K165" s="160">
        <v>0</v>
      </c>
      <c r="L165" s="160">
        <v>0</v>
      </c>
      <c r="M165" s="160">
        <v>0</v>
      </c>
      <c r="N165" s="160">
        <v>0</v>
      </c>
      <c r="O165" s="160">
        <v>0</v>
      </c>
      <c r="P165" s="160">
        <v>0</v>
      </c>
      <c r="Q165" s="160">
        <v>0</v>
      </c>
      <c r="R165" s="160">
        <v>0</v>
      </c>
      <c r="S165" s="160">
        <v>0</v>
      </c>
      <c r="T165" s="160">
        <v>0</v>
      </c>
      <c r="U165" s="160">
        <v>0</v>
      </c>
      <c r="V165" s="160">
        <v>0</v>
      </c>
      <c r="W165" s="160">
        <v>0</v>
      </c>
      <c r="X165" s="160">
        <v>0</v>
      </c>
      <c r="Y165" s="160">
        <v>0</v>
      </c>
      <c r="Z165" s="160">
        <v>0</v>
      </c>
      <c r="AA165" s="160">
        <v>0</v>
      </c>
      <c r="AB165" s="160">
        <v>0</v>
      </c>
      <c r="AC165" s="160">
        <v>0</v>
      </c>
      <c r="AD165" s="160">
        <v>0</v>
      </c>
      <c r="AE165" s="160">
        <v>0</v>
      </c>
      <c r="AF165" s="160">
        <v>0</v>
      </c>
      <c r="AG165" s="160">
        <v>0</v>
      </c>
      <c r="AH165" s="160">
        <v>0</v>
      </c>
      <c r="AI165" s="160">
        <v>1389.57</v>
      </c>
      <c r="AJ165" s="160">
        <v>-3003</v>
      </c>
      <c r="AK165" s="160">
        <v>1613</v>
      </c>
      <c r="AL165" s="160">
        <v>-96</v>
      </c>
      <c r="AM165" s="160">
        <v>207.31</v>
      </c>
      <c r="AN165" s="160">
        <v>722</v>
      </c>
      <c r="AO165" s="160">
        <v>-1743</v>
      </c>
      <c r="AP165" s="160">
        <v>-1727</v>
      </c>
      <c r="AQ165" s="160">
        <v>0</v>
      </c>
      <c r="AR165" s="160">
        <v>0</v>
      </c>
      <c r="AS165" s="160">
        <v>0</v>
      </c>
      <c r="AT165" s="160">
        <v>0</v>
      </c>
      <c r="AU165" s="160">
        <v>0</v>
      </c>
      <c r="AV165" s="160">
        <v>0</v>
      </c>
      <c r="AW165" s="160">
        <v>0</v>
      </c>
      <c r="AX165" s="160">
        <v>0</v>
      </c>
      <c r="AY165" s="160">
        <v>0</v>
      </c>
      <c r="AZ165" s="160">
        <v>0</v>
      </c>
      <c r="BA165" s="160">
        <v>0</v>
      </c>
      <c r="BB165" s="160">
        <v>0</v>
      </c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s="160" t="s">
        <v>1058</v>
      </c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s="160" t="s">
        <v>1270</v>
      </c>
      <c r="B167" s="160">
        <v>-2115</v>
      </c>
      <c r="C167" s="160">
        <v>0</v>
      </c>
      <c r="D167" s="160">
        <v>0</v>
      </c>
      <c r="E167" s="160">
        <v>0</v>
      </c>
      <c r="F167" s="160">
        <v>0</v>
      </c>
      <c r="G167" s="160">
        <v>0</v>
      </c>
      <c r="H167" s="160">
        <v>0</v>
      </c>
      <c r="I167" s="160">
        <v>0</v>
      </c>
      <c r="J167" s="160">
        <v>0</v>
      </c>
      <c r="K167" s="160">
        <v>0</v>
      </c>
      <c r="L167" s="160">
        <v>0</v>
      </c>
      <c r="M167" s="160">
        <v>0</v>
      </c>
      <c r="N167" s="160">
        <v>0</v>
      </c>
      <c r="O167" s="160">
        <v>0</v>
      </c>
      <c r="P167" s="160">
        <v>0</v>
      </c>
      <c r="Q167" s="160">
        <v>0</v>
      </c>
      <c r="R167" s="160">
        <v>0</v>
      </c>
      <c r="S167" s="160">
        <v>0</v>
      </c>
      <c r="T167" s="160">
        <v>0</v>
      </c>
      <c r="U167" s="160">
        <v>0</v>
      </c>
      <c r="V167" s="160">
        <v>0</v>
      </c>
      <c r="W167" s="160">
        <v>0</v>
      </c>
      <c r="X167" s="160">
        <v>0</v>
      </c>
      <c r="Y167" s="160">
        <v>0</v>
      </c>
      <c r="Z167" s="160">
        <v>0</v>
      </c>
      <c r="AA167" s="160">
        <v>0</v>
      </c>
      <c r="AB167" s="160">
        <v>0</v>
      </c>
      <c r="AC167" s="160">
        <v>0</v>
      </c>
      <c r="AD167" s="160">
        <v>0</v>
      </c>
      <c r="AE167" s="160">
        <v>0</v>
      </c>
      <c r="AF167" s="160">
        <v>0</v>
      </c>
      <c r="AG167" s="160">
        <v>0</v>
      </c>
      <c r="AH167" s="160">
        <v>0</v>
      </c>
      <c r="AI167" s="160">
        <v>0</v>
      </c>
      <c r="AJ167" s="160">
        <v>0</v>
      </c>
      <c r="AK167" s="160">
        <v>0</v>
      </c>
      <c r="AL167" s="160">
        <v>0</v>
      </c>
      <c r="AM167" s="160">
        <v>0</v>
      </c>
      <c r="AN167" s="160">
        <v>0</v>
      </c>
      <c r="AO167" s="160">
        <v>0</v>
      </c>
      <c r="AP167" s="160">
        <v>0</v>
      </c>
      <c r="AQ167" s="160">
        <v>0</v>
      </c>
      <c r="AR167" s="160">
        <v>0</v>
      </c>
      <c r="AS167" s="160">
        <v>0</v>
      </c>
      <c r="AT167" s="160">
        <v>0</v>
      </c>
      <c r="AU167" s="160">
        <v>0</v>
      </c>
      <c r="AV167" s="160">
        <v>0</v>
      </c>
      <c r="AW167" s="160">
        <v>0</v>
      </c>
      <c r="AX167" s="160">
        <v>0</v>
      </c>
      <c r="AY167" s="160">
        <v>0</v>
      </c>
      <c r="AZ167" s="160">
        <v>0</v>
      </c>
      <c r="BA167" s="160">
        <v>0</v>
      </c>
      <c r="BB167" s="160">
        <v>0</v>
      </c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s="160" t="s">
        <v>1060</v>
      </c>
      <c r="B168" s="160">
        <v>0</v>
      </c>
      <c r="C168" s="160">
        <v>-26424.51</v>
      </c>
      <c r="D168" s="160">
        <v>-1259</v>
      </c>
      <c r="E168" s="160">
        <v>0</v>
      </c>
      <c r="F168" s="160">
        <v>-3777</v>
      </c>
      <c r="G168" s="160">
        <v>-226170.18</v>
      </c>
      <c r="H168" s="160">
        <v>352.33</v>
      </c>
      <c r="I168" s="160">
        <v>0</v>
      </c>
      <c r="J168" s="160">
        <v>1057</v>
      </c>
      <c r="K168" s="160">
        <v>0</v>
      </c>
      <c r="L168" s="160">
        <v>0</v>
      </c>
      <c r="M168" s="160">
        <v>2214</v>
      </c>
      <c r="N168" s="160">
        <v>-4056</v>
      </c>
      <c r="O168" s="160">
        <v>-25722.75</v>
      </c>
      <c r="P168" s="160">
        <v>-2197</v>
      </c>
      <c r="Q168" s="160">
        <v>29</v>
      </c>
      <c r="R168" s="160">
        <v>-5283</v>
      </c>
      <c r="S168" s="160">
        <v>-408685.87</v>
      </c>
      <c r="T168" s="160">
        <v>326.67</v>
      </c>
      <c r="U168" s="160">
        <v>0</v>
      </c>
      <c r="V168" s="160">
        <v>980</v>
      </c>
      <c r="W168" s="160">
        <v>0</v>
      </c>
      <c r="X168" s="160">
        <v>0</v>
      </c>
      <c r="Y168" s="160">
        <v>0</v>
      </c>
      <c r="Z168" s="160">
        <v>0</v>
      </c>
      <c r="AA168" s="160">
        <v>0</v>
      </c>
      <c r="AB168" s="160">
        <v>0</v>
      </c>
      <c r="AC168" s="160">
        <v>0</v>
      </c>
      <c r="AD168" s="160">
        <v>0</v>
      </c>
      <c r="AE168" s="160">
        <v>0</v>
      </c>
      <c r="AF168" s="160">
        <v>0</v>
      </c>
      <c r="AG168" s="160">
        <v>0</v>
      </c>
      <c r="AH168" s="160">
        <v>0</v>
      </c>
      <c r="AI168" s="160">
        <v>0</v>
      </c>
      <c r="AJ168" s="160">
        <v>0</v>
      </c>
      <c r="AK168" s="160">
        <v>0</v>
      </c>
      <c r="AL168" s="160">
        <v>0</v>
      </c>
      <c r="AM168" s="160">
        <v>0</v>
      </c>
      <c r="AN168" s="160">
        <v>0</v>
      </c>
      <c r="AO168" s="160">
        <v>0</v>
      </c>
      <c r="AP168" s="160">
        <v>0</v>
      </c>
      <c r="AQ168" s="160">
        <v>0</v>
      </c>
      <c r="AR168" s="160">
        <v>0</v>
      </c>
      <c r="AS168" s="160">
        <v>0</v>
      </c>
      <c r="AT168" s="160">
        <v>0</v>
      </c>
      <c r="AU168" s="160">
        <v>0</v>
      </c>
      <c r="AV168" s="160">
        <v>0</v>
      </c>
      <c r="AW168" s="160">
        <v>0</v>
      </c>
      <c r="AX168" s="160">
        <v>0</v>
      </c>
      <c r="AY168" s="160">
        <v>0</v>
      </c>
      <c r="AZ168" s="160">
        <v>0</v>
      </c>
      <c r="BA168" s="160">
        <v>0</v>
      </c>
      <c r="BB168" s="160">
        <v>0</v>
      </c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s="160" t="s">
        <v>1061</v>
      </c>
      <c r="B169" s="160">
        <v>808176</v>
      </c>
      <c r="C169" s="160">
        <v>-1624288.61</v>
      </c>
      <c r="D169" s="160">
        <v>770604</v>
      </c>
      <c r="E169" s="160">
        <v>-1203450</v>
      </c>
      <c r="F169" s="160">
        <v>1668191</v>
      </c>
      <c r="G169" s="160">
        <v>-916115.05</v>
      </c>
      <c r="H169" s="160">
        <v>-321750</v>
      </c>
      <c r="I169" s="160">
        <v>-1124768</v>
      </c>
      <c r="J169" s="160">
        <v>-238972</v>
      </c>
      <c r="K169" s="160">
        <v>-563520.48</v>
      </c>
      <c r="L169" s="160">
        <v>-1815511</v>
      </c>
      <c r="M169" s="160">
        <v>1535825</v>
      </c>
      <c r="N169" s="160">
        <v>-1239420</v>
      </c>
      <c r="O169" s="160">
        <v>-1713673.04</v>
      </c>
      <c r="P169" s="160">
        <v>-291310</v>
      </c>
      <c r="Q169" s="160">
        <v>-354506</v>
      </c>
      <c r="R169" s="160">
        <v>-879705</v>
      </c>
      <c r="S169" s="160">
        <v>-356904.05</v>
      </c>
      <c r="T169" s="160">
        <v>-50907</v>
      </c>
      <c r="U169" s="160">
        <v>-4189</v>
      </c>
      <c r="V169" s="160">
        <v>-745</v>
      </c>
      <c r="W169" s="160">
        <v>9659.66</v>
      </c>
      <c r="X169" s="160">
        <v>56845</v>
      </c>
      <c r="Y169" s="160">
        <v>-27470</v>
      </c>
      <c r="Z169" s="160">
        <v>26981</v>
      </c>
      <c r="AA169" s="160">
        <v>-3232.98</v>
      </c>
      <c r="AB169" s="160">
        <v>3864</v>
      </c>
      <c r="AC169" s="160">
        <v>-9544</v>
      </c>
      <c r="AD169" s="160">
        <v>34742</v>
      </c>
      <c r="AE169" s="160">
        <v>25869.08</v>
      </c>
      <c r="AF169" s="160">
        <v>21925</v>
      </c>
      <c r="AG169" s="160">
        <v>-20797</v>
      </c>
      <c r="AH169" s="160">
        <v>-11150</v>
      </c>
      <c r="AI169" s="160">
        <v>-18309.29</v>
      </c>
      <c r="AJ169" s="160">
        <v>20765</v>
      </c>
      <c r="AK169" s="160">
        <v>-7755</v>
      </c>
      <c r="AL169" s="160">
        <v>2467</v>
      </c>
      <c r="AM169" s="160">
        <v>1766.81</v>
      </c>
      <c r="AN169" s="160">
        <v>9827</v>
      </c>
      <c r="AO169" s="160">
        <v>-77902</v>
      </c>
      <c r="AP169" s="160">
        <v>4140</v>
      </c>
      <c r="AQ169" s="160">
        <v>0</v>
      </c>
      <c r="AR169" s="160">
        <v>0</v>
      </c>
      <c r="AS169" s="160">
        <v>0</v>
      </c>
      <c r="AT169" s="160">
        <v>0</v>
      </c>
      <c r="AU169" s="160">
        <v>0</v>
      </c>
      <c r="AV169" s="160">
        <v>0</v>
      </c>
      <c r="AW169" s="160">
        <v>0</v>
      </c>
      <c r="AX169" s="160">
        <v>0</v>
      </c>
      <c r="AY169" s="160">
        <v>0</v>
      </c>
      <c r="AZ169" s="160">
        <v>0</v>
      </c>
      <c r="BA169" s="160">
        <v>0</v>
      </c>
      <c r="BB169" s="160">
        <v>0</v>
      </c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s="160" t="s">
        <v>1062</v>
      </c>
      <c r="B170" s="160">
        <v>1892503</v>
      </c>
      <c r="C170" s="160">
        <v>-603922.04</v>
      </c>
      <c r="D170" s="160">
        <v>1776967</v>
      </c>
      <c r="E170" s="160">
        <v>-75665</v>
      </c>
      <c r="F170" s="160">
        <v>2538982</v>
      </c>
      <c r="G170" s="160">
        <v>-349782.82</v>
      </c>
      <c r="H170" s="160">
        <v>674859</v>
      </c>
      <c r="I170" s="160">
        <v>-471964</v>
      </c>
      <c r="J170" s="160">
        <v>872495</v>
      </c>
      <c r="K170" s="160">
        <v>-199547.78</v>
      </c>
      <c r="L170" s="160">
        <v>-823064</v>
      </c>
      <c r="M170" s="160">
        <v>2721293</v>
      </c>
      <c r="N170" s="160">
        <v>-359857</v>
      </c>
      <c r="O170" s="160">
        <v>-1211033.69</v>
      </c>
      <c r="P170" s="160">
        <v>451370</v>
      </c>
      <c r="Q170" s="160">
        <v>49030</v>
      </c>
      <c r="R170" s="160">
        <v>-296249</v>
      </c>
      <c r="S170" s="160">
        <v>519408.07</v>
      </c>
      <c r="T170" s="160">
        <v>405407</v>
      </c>
      <c r="U170" s="160">
        <v>1215288</v>
      </c>
      <c r="V170" s="160">
        <v>1361062</v>
      </c>
      <c r="W170" s="160">
        <v>967714.28</v>
      </c>
      <c r="X170" s="160">
        <v>879391</v>
      </c>
      <c r="Y170" s="160">
        <v>1378841</v>
      </c>
      <c r="Z170" s="160">
        <v>1419276</v>
      </c>
      <c r="AA170" s="160">
        <v>652180.72</v>
      </c>
      <c r="AB170" s="160">
        <v>1055728</v>
      </c>
      <c r="AC170" s="160">
        <v>1463036</v>
      </c>
      <c r="AD170" s="160">
        <v>1937328</v>
      </c>
      <c r="AE170" s="160">
        <v>777588.73</v>
      </c>
      <c r="AF170" s="160">
        <v>1248061</v>
      </c>
      <c r="AG170" s="160">
        <v>1579635</v>
      </c>
      <c r="AH170" s="160">
        <v>1206487</v>
      </c>
      <c r="AI170" s="160">
        <v>736060.3</v>
      </c>
      <c r="AJ170" s="160">
        <v>813731</v>
      </c>
      <c r="AK170" s="160">
        <v>802229</v>
      </c>
      <c r="AL170" s="160">
        <v>1282491</v>
      </c>
      <c r="AM170" s="160">
        <v>253086.75</v>
      </c>
      <c r="AN170" s="160">
        <v>877248</v>
      </c>
      <c r="AO170" s="160">
        <v>978569</v>
      </c>
      <c r="AP170" s="160">
        <v>1120318</v>
      </c>
      <c r="AQ170" s="160">
        <v>0</v>
      </c>
      <c r="AR170" s="160">
        <v>0</v>
      </c>
      <c r="AS170" s="160">
        <v>0</v>
      </c>
      <c r="AT170" s="160">
        <v>0</v>
      </c>
      <c r="AU170" s="160">
        <v>0</v>
      </c>
      <c r="AV170" s="160">
        <v>0</v>
      </c>
      <c r="AW170" s="160">
        <v>0</v>
      </c>
      <c r="AX170" s="160">
        <v>0</v>
      </c>
      <c r="AY170" s="160">
        <v>0</v>
      </c>
      <c r="AZ170" s="160">
        <v>0</v>
      </c>
      <c r="BA170" s="160">
        <v>0</v>
      </c>
      <c r="BB170" s="160">
        <v>0</v>
      </c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s="160" t="s">
        <v>1063</v>
      </c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s="160" t="s">
        <v>1064</v>
      </c>
      <c r="B172" s="160">
        <v>1063355</v>
      </c>
      <c r="C172" s="160">
        <v>932156.33</v>
      </c>
      <c r="D172" s="160">
        <v>898416</v>
      </c>
      <c r="E172" s="160">
        <v>1024182</v>
      </c>
      <c r="F172" s="160">
        <v>825710</v>
      </c>
      <c r="G172" s="160">
        <v>479254.41</v>
      </c>
      <c r="H172" s="160">
        <v>935642</v>
      </c>
      <c r="I172" s="160">
        <v>637318</v>
      </c>
      <c r="J172" s="160">
        <v>1104771</v>
      </c>
      <c r="K172" s="160">
        <v>280244.09000000003</v>
      </c>
      <c r="L172" s="160">
        <v>887373</v>
      </c>
      <c r="M172" s="160">
        <v>1021199</v>
      </c>
      <c r="N172" s="160">
        <v>833009</v>
      </c>
      <c r="O172" s="160">
        <v>404983.65</v>
      </c>
      <c r="P172" s="160">
        <v>617470</v>
      </c>
      <c r="Q172" s="160">
        <v>245731</v>
      </c>
      <c r="R172" s="160">
        <v>549930</v>
      </c>
      <c r="S172" s="160">
        <v>877730.71</v>
      </c>
      <c r="T172" s="160">
        <v>455104</v>
      </c>
      <c r="U172" s="160">
        <v>1219477</v>
      </c>
      <c r="V172" s="160">
        <v>1361807</v>
      </c>
      <c r="W172" s="160">
        <v>958054.62</v>
      </c>
      <c r="X172" s="160">
        <v>822546</v>
      </c>
      <c r="Y172" s="160">
        <v>1406311</v>
      </c>
      <c r="Z172" s="160">
        <v>1392295</v>
      </c>
      <c r="AA172" s="160">
        <v>655413.69999999995</v>
      </c>
      <c r="AB172" s="160">
        <v>1051864</v>
      </c>
      <c r="AC172" s="160">
        <v>1472580</v>
      </c>
      <c r="AD172" s="160">
        <v>1902586</v>
      </c>
      <c r="AE172" s="160">
        <v>751719.66</v>
      </c>
      <c r="AF172" s="160">
        <v>1211672</v>
      </c>
      <c r="AG172" s="160">
        <v>1614576</v>
      </c>
      <c r="AH172" s="160">
        <v>1217957</v>
      </c>
      <c r="AI172" s="160">
        <v>756000.9</v>
      </c>
      <c r="AJ172" s="160">
        <v>792084</v>
      </c>
      <c r="AK172" s="160">
        <v>809004</v>
      </c>
      <c r="AL172" s="160">
        <v>1278599</v>
      </c>
      <c r="AM172" s="160">
        <v>252765.11</v>
      </c>
      <c r="AN172" s="160">
        <v>867817</v>
      </c>
      <c r="AO172" s="160">
        <v>1056453</v>
      </c>
      <c r="AP172" s="160">
        <v>1116372</v>
      </c>
      <c r="AQ172" s="160">
        <v>570388.85</v>
      </c>
      <c r="AR172" s="160">
        <v>582458</v>
      </c>
      <c r="AS172" s="160">
        <v>730983</v>
      </c>
      <c r="AT172" s="160">
        <v>816800</v>
      </c>
      <c r="AU172" s="160">
        <v>704770.39</v>
      </c>
      <c r="AV172" s="160">
        <v>741959</v>
      </c>
      <c r="AW172" s="160">
        <v>694800</v>
      </c>
      <c r="AX172" s="160">
        <v>804845</v>
      </c>
      <c r="AY172" s="160">
        <v>675753</v>
      </c>
      <c r="AZ172" s="160">
        <v>714926</v>
      </c>
      <c r="BA172" s="160">
        <v>767990</v>
      </c>
      <c r="BB172" s="160">
        <v>1014007</v>
      </c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s="160" t="s">
        <v>1065</v>
      </c>
      <c r="B173" s="160">
        <v>20972</v>
      </c>
      <c r="C173" s="160">
        <v>88210.25</v>
      </c>
      <c r="D173" s="160">
        <v>107947</v>
      </c>
      <c r="E173" s="160">
        <v>103603</v>
      </c>
      <c r="F173" s="160">
        <v>45081</v>
      </c>
      <c r="G173" s="160">
        <v>87077.83</v>
      </c>
      <c r="H173" s="160">
        <v>60967</v>
      </c>
      <c r="I173" s="160">
        <v>15486</v>
      </c>
      <c r="J173" s="160">
        <v>6696</v>
      </c>
      <c r="K173" s="160">
        <v>83728.61</v>
      </c>
      <c r="L173" s="160">
        <v>105074</v>
      </c>
      <c r="M173" s="160">
        <v>164269</v>
      </c>
      <c r="N173" s="160">
        <v>46554</v>
      </c>
      <c r="O173" s="160">
        <v>97655.7</v>
      </c>
      <c r="P173" s="160">
        <v>125210</v>
      </c>
      <c r="Q173" s="160">
        <v>157805</v>
      </c>
      <c r="R173" s="160">
        <v>33526</v>
      </c>
      <c r="S173" s="160">
        <v>-1418.58</v>
      </c>
      <c r="T173" s="160">
        <v>1210</v>
      </c>
      <c r="U173" s="160">
        <v>0</v>
      </c>
      <c r="V173" s="160">
        <v>0</v>
      </c>
      <c r="W173" s="160">
        <v>0</v>
      </c>
      <c r="X173" s="160">
        <v>0</v>
      </c>
      <c r="Y173" s="160">
        <v>0</v>
      </c>
      <c r="Z173" s="160">
        <v>0</v>
      </c>
      <c r="AA173" s="160">
        <v>0</v>
      </c>
      <c r="AB173" s="160">
        <v>0</v>
      </c>
      <c r="AC173" s="160">
        <v>0</v>
      </c>
      <c r="AD173" s="160">
        <v>0</v>
      </c>
      <c r="AE173" s="160">
        <v>0</v>
      </c>
      <c r="AF173" s="160">
        <v>14464</v>
      </c>
      <c r="AG173" s="160">
        <v>-14144</v>
      </c>
      <c r="AH173" s="160">
        <v>-320</v>
      </c>
      <c r="AI173" s="160">
        <v>-1631.31</v>
      </c>
      <c r="AJ173" s="160">
        <v>882</v>
      </c>
      <c r="AK173" s="160">
        <v>980</v>
      </c>
      <c r="AL173" s="160">
        <v>1425</v>
      </c>
      <c r="AM173" s="160">
        <v>-1445.17</v>
      </c>
      <c r="AN173" s="160">
        <v>-396</v>
      </c>
      <c r="AO173" s="160">
        <v>18</v>
      </c>
      <c r="AP173" s="160">
        <v>-194</v>
      </c>
      <c r="AQ173" s="160">
        <v>-2182.3000000000002</v>
      </c>
      <c r="AR173" s="160">
        <v>375</v>
      </c>
      <c r="AS173" s="160">
        <v>580</v>
      </c>
      <c r="AT173" s="160">
        <v>2419</v>
      </c>
      <c r="AU173" s="160">
        <v>389.92</v>
      </c>
      <c r="AV173" s="160">
        <v>-1195</v>
      </c>
      <c r="AW173" s="160">
        <v>1630</v>
      </c>
      <c r="AX173" s="160">
        <v>2089</v>
      </c>
      <c r="AY173" s="160">
        <v>1778</v>
      </c>
      <c r="AZ173" s="160">
        <v>25</v>
      </c>
      <c r="BA173" s="160">
        <v>-493</v>
      </c>
      <c r="BB173" s="160">
        <v>-1469</v>
      </c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s="160" t="s">
        <v>1066</v>
      </c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s="160" t="s">
        <v>1067</v>
      </c>
      <c r="B175" s="160">
        <v>1773739</v>
      </c>
      <c r="C175" s="160">
        <v>-567373.59</v>
      </c>
      <c r="D175" s="160">
        <v>1606153</v>
      </c>
      <c r="E175" s="160">
        <v>-84877</v>
      </c>
      <c r="F175" s="160">
        <v>2350065</v>
      </c>
      <c r="G175" s="160">
        <v>-405245.9</v>
      </c>
      <c r="H175" s="160">
        <v>616471</v>
      </c>
      <c r="I175" s="160">
        <v>-376841</v>
      </c>
      <c r="J175" s="160">
        <v>913044</v>
      </c>
      <c r="K175" s="160">
        <v>-297947.09999999998</v>
      </c>
      <c r="L175" s="160">
        <v>-819566</v>
      </c>
      <c r="M175" s="160">
        <v>2417366</v>
      </c>
      <c r="N175" s="160">
        <v>-348969</v>
      </c>
      <c r="O175" s="160">
        <v>-1129593.24</v>
      </c>
      <c r="P175" s="160">
        <v>327951</v>
      </c>
      <c r="Q175" s="160">
        <v>-108775</v>
      </c>
      <c r="R175" s="160">
        <v>-329992</v>
      </c>
      <c r="S175" s="160">
        <v>520826.65</v>
      </c>
      <c r="T175" s="160">
        <v>404197</v>
      </c>
      <c r="U175" s="160">
        <v>1215288</v>
      </c>
      <c r="V175" s="160">
        <v>1361062</v>
      </c>
      <c r="W175" s="160">
        <v>967714.28</v>
      </c>
      <c r="X175" s="160">
        <v>879391</v>
      </c>
      <c r="Y175" s="160">
        <v>1378841</v>
      </c>
      <c r="Z175" s="160">
        <v>1419276</v>
      </c>
      <c r="AA175" s="160">
        <v>652180.72</v>
      </c>
      <c r="AB175" s="160">
        <v>1055701</v>
      </c>
      <c r="AC175" s="160">
        <v>1463034</v>
      </c>
      <c r="AD175" s="160">
        <v>1937357</v>
      </c>
      <c r="AE175" s="160">
        <v>777430.6</v>
      </c>
      <c r="AF175" s="160">
        <v>1233442</v>
      </c>
      <c r="AG175" s="160">
        <v>1594350</v>
      </c>
      <c r="AH175" s="160">
        <v>1206854</v>
      </c>
      <c r="AI175" s="160">
        <v>737696.29</v>
      </c>
      <c r="AJ175" s="160">
        <v>813063</v>
      </c>
      <c r="AK175" s="160">
        <v>801082</v>
      </c>
      <c r="AL175" s="160">
        <v>1281169</v>
      </c>
      <c r="AM175" s="160">
        <v>254493.88</v>
      </c>
      <c r="AN175" s="160">
        <v>877578</v>
      </c>
      <c r="AO175" s="160">
        <v>978468</v>
      </c>
      <c r="AP175" s="160">
        <v>1120485</v>
      </c>
      <c r="AQ175" s="160">
        <v>0</v>
      </c>
      <c r="AR175" s="160">
        <v>0</v>
      </c>
      <c r="AS175" s="160">
        <v>0</v>
      </c>
      <c r="AT175" s="160">
        <v>0</v>
      </c>
      <c r="AU175" s="160">
        <v>0</v>
      </c>
      <c r="AV175" s="160">
        <v>0</v>
      </c>
      <c r="AW175" s="160">
        <v>0</v>
      </c>
      <c r="AX175" s="160">
        <v>0</v>
      </c>
      <c r="AY175" s="160">
        <v>0</v>
      </c>
      <c r="AZ175" s="160">
        <v>0</v>
      </c>
      <c r="BA175" s="160">
        <v>0</v>
      </c>
      <c r="BB175" s="160">
        <v>0</v>
      </c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s="160" t="s">
        <v>1068</v>
      </c>
      <c r="B176" s="160">
        <v>118764</v>
      </c>
      <c r="C176" s="160">
        <v>-36548.449999999997</v>
      </c>
      <c r="D176" s="160">
        <v>170814</v>
      </c>
      <c r="E176" s="160">
        <v>9212</v>
      </c>
      <c r="F176" s="160">
        <v>188917</v>
      </c>
      <c r="G176" s="160">
        <v>55463.08</v>
      </c>
      <c r="H176" s="160">
        <v>58388</v>
      </c>
      <c r="I176" s="160">
        <v>-95123</v>
      </c>
      <c r="J176" s="160">
        <v>-40549</v>
      </c>
      <c r="K176" s="160">
        <v>98399.32</v>
      </c>
      <c r="L176" s="160">
        <v>-3498</v>
      </c>
      <c r="M176" s="160">
        <v>303927</v>
      </c>
      <c r="N176" s="160">
        <v>-10888</v>
      </c>
      <c r="O176" s="160">
        <v>-81440.45</v>
      </c>
      <c r="P176" s="160">
        <v>123419</v>
      </c>
      <c r="Q176" s="160">
        <v>157805</v>
      </c>
      <c r="R176" s="160">
        <v>33743</v>
      </c>
      <c r="S176" s="160">
        <v>-1418.58</v>
      </c>
      <c r="T176" s="160">
        <v>1210</v>
      </c>
      <c r="U176" s="160">
        <v>0</v>
      </c>
      <c r="V176" s="160">
        <v>0</v>
      </c>
      <c r="W176" s="160">
        <v>0</v>
      </c>
      <c r="X176" s="160">
        <v>0</v>
      </c>
      <c r="Y176" s="160">
        <v>0</v>
      </c>
      <c r="Z176" s="160">
        <v>0</v>
      </c>
      <c r="AA176" s="160">
        <v>0</v>
      </c>
      <c r="AB176" s="160">
        <v>27</v>
      </c>
      <c r="AC176" s="160">
        <v>2</v>
      </c>
      <c r="AD176" s="160">
        <v>-29</v>
      </c>
      <c r="AE176" s="160">
        <v>158.13</v>
      </c>
      <c r="AF176" s="160">
        <v>14619</v>
      </c>
      <c r="AG176" s="160">
        <v>-14715</v>
      </c>
      <c r="AH176" s="160">
        <v>-367</v>
      </c>
      <c r="AI176" s="160">
        <v>-1635.98</v>
      </c>
      <c r="AJ176" s="160">
        <v>668</v>
      </c>
      <c r="AK176" s="160">
        <v>1147</v>
      </c>
      <c r="AL176" s="160">
        <v>1322</v>
      </c>
      <c r="AM176" s="160">
        <v>-1407.12</v>
      </c>
      <c r="AN176" s="160">
        <v>-330</v>
      </c>
      <c r="AO176" s="160">
        <v>101</v>
      </c>
      <c r="AP176" s="160">
        <v>-167</v>
      </c>
      <c r="AQ176" s="160">
        <v>0</v>
      </c>
      <c r="AR176" s="160">
        <v>0</v>
      </c>
      <c r="AS176" s="160">
        <v>0</v>
      </c>
      <c r="AT176" s="160">
        <v>0</v>
      </c>
      <c r="AU176" s="160">
        <v>0</v>
      </c>
      <c r="AV176" s="160">
        <v>0</v>
      </c>
      <c r="AW176" s="160">
        <v>0</v>
      </c>
      <c r="AX176" s="160">
        <v>0</v>
      </c>
      <c r="AY176" s="160">
        <v>0</v>
      </c>
      <c r="AZ176" s="160">
        <v>0</v>
      </c>
      <c r="BA176" s="160">
        <v>0</v>
      </c>
      <c r="BB176" s="160">
        <v>0</v>
      </c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1:69" x14ac:dyDescent="0.3">
      <c r="A177" s="160" t="s">
        <v>1069</v>
      </c>
      <c r="B177" s="160">
        <v>3.5683099999999999</v>
      </c>
      <c r="C177" s="160">
        <v>3.13</v>
      </c>
      <c r="D177" s="160">
        <v>3.01</v>
      </c>
      <c r="E177" s="160">
        <v>3.44</v>
      </c>
      <c r="F177" s="160">
        <v>2.77</v>
      </c>
      <c r="G177" s="160">
        <v>1.6</v>
      </c>
      <c r="H177" s="160">
        <v>3.14</v>
      </c>
      <c r="I177" s="160">
        <v>2.14</v>
      </c>
      <c r="J177" s="160">
        <v>3.71</v>
      </c>
      <c r="K177" s="160">
        <v>0.94006000000000001</v>
      </c>
      <c r="L177" s="160">
        <v>2.97776</v>
      </c>
      <c r="M177" s="160">
        <v>3.43</v>
      </c>
      <c r="N177" s="160">
        <v>2.8</v>
      </c>
      <c r="O177" s="160">
        <v>1.32</v>
      </c>
      <c r="P177" s="160">
        <v>2.0699999999999998</v>
      </c>
      <c r="Q177" s="160">
        <v>0.92</v>
      </c>
      <c r="R177" s="160">
        <v>2.39</v>
      </c>
      <c r="S177" s="160">
        <v>3.82</v>
      </c>
      <c r="T177" s="160">
        <v>1.98</v>
      </c>
      <c r="U177" s="160">
        <v>5.3</v>
      </c>
      <c r="V177" s="160">
        <v>5.92</v>
      </c>
      <c r="W177" s="160">
        <v>4.17</v>
      </c>
      <c r="X177" s="160">
        <v>3.58</v>
      </c>
      <c r="Y177" s="160">
        <v>6.11</v>
      </c>
      <c r="Z177" s="160">
        <v>6.05</v>
      </c>
      <c r="AA177" s="160">
        <v>2.85</v>
      </c>
      <c r="AB177" s="160">
        <v>4.57</v>
      </c>
      <c r="AC177" s="160">
        <v>6.4</v>
      </c>
      <c r="AD177" s="160">
        <v>8.27</v>
      </c>
      <c r="AE177" s="160">
        <v>3.27</v>
      </c>
      <c r="AF177" s="160">
        <v>5.27</v>
      </c>
      <c r="AG177" s="160">
        <v>7.02</v>
      </c>
      <c r="AH177" s="160">
        <v>5.3</v>
      </c>
      <c r="AI177" s="160">
        <v>3.29</v>
      </c>
      <c r="AJ177" s="160">
        <v>3.44</v>
      </c>
      <c r="AK177" s="160">
        <v>3.52</v>
      </c>
      <c r="AL177" s="160">
        <v>5.56</v>
      </c>
      <c r="AM177" s="160">
        <v>1.1000000000000001</v>
      </c>
      <c r="AN177" s="160">
        <v>3.77</v>
      </c>
      <c r="AO177" s="160">
        <v>4.59</v>
      </c>
      <c r="AP177" s="160">
        <v>4.8499999999999996</v>
      </c>
      <c r="AQ177" s="160">
        <v>2.48</v>
      </c>
      <c r="AR177" s="160">
        <v>2.5299999999999998</v>
      </c>
      <c r="AS177" s="160">
        <v>3.18</v>
      </c>
      <c r="AT177" s="160">
        <v>3.55</v>
      </c>
      <c r="AU177" s="160">
        <v>3.06</v>
      </c>
      <c r="AV177" s="160">
        <v>3.23</v>
      </c>
      <c r="AW177" s="160">
        <v>3.02</v>
      </c>
      <c r="AX177" s="160">
        <v>3.5</v>
      </c>
      <c r="AY177" s="160">
        <v>2.93</v>
      </c>
      <c r="AZ177" s="160">
        <v>3.11</v>
      </c>
      <c r="BA177" s="160">
        <v>3.34</v>
      </c>
      <c r="BB177" s="160">
        <v>4.41</v>
      </c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1:69" x14ac:dyDescent="0.3">
      <c r="A178" s="160" t="s">
        <v>1070</v>
      </c>
      <c r="B178" s="160">
        <v>0</v>
      </c>
      <c r="C178" s="160">
        <v>0</v>
      </c>
      <c r="D178" s="160">
        <v>0</v>
      </c>
      <c r="E178" s="160">
        <v>0</v>
      </c>
      <c r="F178" s="160">
        <v>0</v>
      </c>
      <c r="G178" s="160">
        <v>0</v>
      </c>
      <c r="H178" s="160">
        <v>0</v>
      </c>
      <c r="I178" s="160">
        <v>2.14</v>
      </c>
      <c r="J178" s="160">
        <v>0</v>
      </c>
      <c r="K178" s="160">
        <v>0</v>
      </c>
      <c r="L178" s="160">
        <v>0</v>
      </c>
      <c r="M178" s="160">
        <v>3.43</v>
      </c>
      <c r="N178" s="160">
        <v>0</v>
      </c>
      <c r="O178" s="160">
        <v>1.32</v>
      </c>
      <c r="P178" s="160">
        <v>2.0699999999999998</v>
      </c>
      <c r="Q178" s="160">
        <v>0.92</v>
      </c>
      <c r="R178" s="160">
        <v>2.39</v>
      </c>
      <c r="S178" s="160">
        <v>3.82</v>
      </c>
      <c r="T178" s="160">
        <v>1.98</v>
      </c>
      <c r="U178" s="160">
        <v>5.3</v>
      </c>
      <c r="V178" s="160">
        <v>5.92</v>
      </c>
      <c r="W178" s="160">
        <v>4.17</v>
      </c>
      <c r="X178" s="160">
        <v>3.58</v>
      </c>
      <c r="Y178" s="160">
        <v>6.11</v>
      </c>
      <c r="Z178" s="160">
        <v>6.05</v>
      </c>
      <c r="AA178" s="160">
        <v>2.85</v>
      </c>
      <c r="AB178" s="160">
        <v>4.57</v>
      </c>
      <c r="AC178" s="160">
        <v>6.4</v>
      </c>
      <c r="AD178" s="160">
        <v>8.27</v>
      </c>
      <c r="AE178" s="160">
        <v>3.27</v>
      </c>
      <c r="AF178" s="160">
        <v>5.27</v>
      </c>
      <c r="AG178" s="160">
        <v>7.02</v>
      </c>
      <c r="AH178" s="160">
        <v>5.3</v>
      </c>
      <c r="AI178" s="160">
        <v>3.29</v>
      </c>
      <c r="AJ178" s="160">
        <v>3.44</v>
      </c>
      <c r="AK178" s="160">
        <v>3.52</v>
      </c>
      <c r="AL178" s="160">
        <v>5.56</v>
      </c>
      <c r="AM178" s="160">
        <v>3.58</v>
      </c>
      <c r="AN178" s="160">
        <v>0</v>
      </c>
      <c r="AO178" s="160">
        <v>4.59</v>
      </c>
      <c r="AP178" s="160">
        <v>4.8499999999999996</v>
      </c>
      <c r="AQ178" s="160">
        <v>0</v>
      </c>
      <c r="AR178" s="160">
        <v>0</v>
      </c>
      <c r="AS178" s="160">
        <v>0</v>
      </c>
      <c r="AT178" s="160">
        <v>0</v>
      </c>
      <c r="AU178" s="160">
        <v>0</v>
      </c>
      <c r="AV178" s="160">
        <v>0</v>
      </c>
      <c r="AW178" s="160">
        <v>0</v>
      </c>
      <c r="AX178" s="160">
        <v>0</v>
      </c>
      <c r="AY178" s="160">
        <v>0</v>
      </c>
      <c r="AZ178" s="160">
        <v>0</v>
      </c>
      <c r="BA178" s="160">
        <v>0</v>
      </c>
      <c r="BB178" s="160">
        <v>0</v>
      </c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1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1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1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1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1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1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1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1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1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1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1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1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1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1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60" t="s">
        <v>34</v>
      </c>
      <c r="B219" s="160" t="s">
        <v>864</v>
      </c>
      <c r="C219" s="160" t="s">
        <v>865</v>
      </c>
      <c r="D219" s="160" t="s">
        <v>866</v>
      </c>
      <c r="E219" s="160" t="s">
        <v>27</v>
      </c>
      <c r="F219" s="160" t="s">
        <v>26</v>
      </c>
      <c r="G219" s="160" t="s">
        <v>25</v>
      </c>
      <c r="H219" s="160" t="s">
        <v>24</v>
      </c>
      <c r="I219" s="160" t="s">
        <v>23</v>
      </c>
      <c r="J219" s="160" t="s">
        <v>22</v>
      </c>
      <c r="K219" s="160" t="s">
        <v>21</v>
      </c>
      <c r="L219" s="160" t="s">
        <v>20</v>
      </c>
      <c r="M219" s="160" t="s">
        <v>19</v>
      </c>
      <c r="N219" s="160" t="s">
        <v>18</v>
      </c>
      <c r="O219" s="160" t="s">
        <v>17</v>
      </c>
      <c r="P219" s="160" t="s">
        <v>16</v>
      </c>
      <c r="Q219" s="160" t="s">
        <v>15</v>
      </c>
      <c r="R219" s="160" t="s">
        <v>14</v>
      </c>
      <c r="S219" s="160" t="s">
        <v>13</v>
      </c>
      <c r="T219" s="160" t="s">
        <v>12</v>
      </c>
      <c r="U219" s="160" t="s">
        <v>11</v>
      </c>
      <c r="V219" s="160" t="s">
        <v>10</v>
      </c>
      <c r="W219" s="160" t="s">
        <v>9</v>
      </c>
      <c r="X219" s="160" t="s">
        <v>8</v>
      </c>
      <c r="Y219" s="160" t="s">
        <v>7</v>
      </c>
      <c r="Z219" s="160" t="s">
        <v>6</v>
      </c>
      <c r="AA219" s="160" t="s">
        <v>5</v>
      </c>
      <c r="AB219" s="160" t="s">
        <v>4</v>
      </c>
      <c r="AC219" s="160" t="s">
        <v>3</v>
      </c>
      <c r="AD219" s="160" t="s">
        <v>2</v>
      </c>
      <c r="AE219" s="160" t="s">
        <v>1</v>
      </c>
      <c r="AF219" s="160" t="s">
        <v>857</v>
      </c>
      <c r="AG219" s="160" t="s">
        <v>856</v>
      </c>
      <c r="AH219" s="160" t="s">
        <v>855</v>
      </c>
      <c r="AI219" s="160" t="s">
        <v>854</v>
      </c>
      <c r="AJ219" s="160" t="s">
        <v>853</v>
      </c>
      <c r="AK219" s="160" t="s">
        <v>852</v>
      </c>
      <c r="AL219" s="160" t="s">
        <v>851</v>
      </c>
      <c r="AM219" s="160" t="s">
        <v>850</v>
      </c>
      <c r="AN219" s="160" t="s">
        <v>849</v>
      </c>
      <c r="AO219" s="160" t="s">
        <v>848</v>
      </c>
      <c r="AP219" s="160" t="s">
        <v>847</v>
      </c>
      <c r="AQ219" s="160" t="s">
        <v>846</v>
      </c>
      <c r="AR219" s="160" t="s">
        <v>845</v>
      </c>
      <c r="AS219" s="160" t="s">
        <v>844</v>
      </c>
      <c r="AT219" s="160" t="s">
        <v>843</v>
      </c>
      <c r="AU219" s="160" t="s">
        <v>842</v>
      </c>
      <c r="AV219" s="160" t="s">
        <v>841</v>
      </c>
      <c r="AW219" s="160" t="s">
        <v>840</v>
      </c>
      <c r="AX219" s="160" t="s">
        <v>839</v>
      </c>
      <c r="AY219" s="160" t="s">
        <v>838</v>
      </c>
      <c r="AZ219" s="160" t="s">
        <v>837</v>
      </c>
      <c r="BA219" s="160" t="s">
        <v>836</v>
      </c>
      <c r="BB219" s="160" t="s">
        <v>835</v>
      </c>
      <c r="BC219"/>
    </row>
    <row r="220" spans="1:118" x14ac:dyDescent="0.3">
      <c r="A220" s="160" t="s">
        <v>1071</v>
      </c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/>
    </row>
    <row r="221" spans="1:118" x14ac:dyDescent="0.3">
      <c r="A221" s="160" t="s">
        <v>1072</v>
      </c>
      <c r="B221" s="160">
        <v>0</v>
      </c>
      <c r="C221" s="160">
        <v>0</v>
      </c>
      <c r="D221" s="160">
        <v>0</v>
      </c>
      <c r="E221" s="160">
        <v>0</v>
      </c>
      <c r="F221" s="160">
        <v>0</v>
      </c>
      <c r="G221" s="160">
        <v>0</v>
      </c>
      <c r="H221" s="160">
        <v>0</v>
      </c>
      <c r="I221" s="160">
        <v>0</v>
      </c>
      <c r="J221" s="160">
        <v>0</v>
      </c>
      <c r="K221" s="160">
        <v>0</v>
      </c>
      <c r="L221" s="160">
        <v>0</v>
      </c>
      <c r="M221" s="160">
        <v>0</v>
      </c>
      <c r="N221" s="160">
        <v>0</v>
      </c>
      <c r="O221" s="160">
        <v>0</v>
      </c>
      <c r="P221" s="160">
        <v>0</v>
      </c>
      <c r="Q221" s="160">
        <v>0</v>
      </c>
      <c r="R221" s="160">
        <v>0</v>
      </c>
      <c r="S221" s="160">
        <v>0</v>
      </c>
      <c r="T221" s="160">
        <v>0</v>
      </c>
      <c r="U221" s="160">
        <v>0</v>
      </c>
      <c r="V221" s="160">
        <v>0</v>
      </c>
      <c r="W221" s="160">
        <v>0</v>
      </c>
      <c r="X221" s="160">
        <v>0</v>
      </c>
      <c r="Y221" s="160">
        <v>0</v>
      </c>
      <c r="Z221" s="160">
        <v>0</v>
      </c>
      <c r="AA221" s="160">
        <v>0</v>
      </c>
      <c r="AB221" s="160">
        <v>0</v>
      </c>
      <c r="AC221" s="160">
        <v>0</v>
      </c>
      <c r="AD221" s="160">
        <v>0</v>
      </c>
      <c r="AE221" s="160">
        <v>0</v>
      </c>
      <c r="AF221" s="160">
        <v>0</v>
      </c>
      <c r="AG221" s="160">
        <v>0</v>
      </c>
      <c r="AH221" s="160">
        <v>0</v>
      </c>
      <c r="AI221" s="160">
        <v>0</v>
      </c>
      <c r="AJ221" s="160">
        <v>0</v>
      </c>
      <c r="AK221" s="160">
        <v>0</v>
      </c>
      <c r="AL221" s="160">
        <v>0</v>
      </c>
      <c r="AM221" s="160">
        <v>0</v>
      </c>
      <c r="AN221" s="160">
        <v>0</v>
      </c>
      <c r="AO221" s="160">
        <v>0</v>
      </c>
      <c r="AP221" s="160">
        <v>0</v>
      </c>
      <c r="AQ221" s="160">
        <v>0</v>
      </c>
      <c r="AR221" s="160">
        <v>0</v>
      </c>
      <c r="AS221" s="160">
        <v>0</v>
      </c>
      <c r="AT221" s="160">
        <v>0</v>
      </c>
      <c r="AU221" s="160">
        <v>0</v>
      </c>
      <c r="AV221" s="160">
        <v>0</v>
      </c>
      <c r="AW221" s="160">
        <v>0</v>
      </c>
      <c r="AX221" s="160">
        <v>0</v>
      </c>
      <c r="AY221" s="160">
        <v>0</v>
      </c>
      <c r="AZ221" s="160">
        <v>0</v>
      </c>
      <c r="BA221" s="160">
        <v>2558214</v>
      </c>
      <c r="BB221" s="160">
        <v>1436861</v>
      </c>
      <c r="BC221"/>
    </row>
    <row r="222" spans="1:118" x14ac:dyDescent="0.3">
      <c r="A222" s="160" t="s">
        <v>1208</v>
      </c>
      <c r="B222" s="160">
        <v>1288897</v>
      </c>
      <c r="C222" s="160">
        <v>4780950.68</v>
      </c>
      <c r="D222" s="160">
        <v>3542937</v>
      </c>
      <c r="E222" s="160">
        <v>2337313</v>
      </c>
      <c r="F222" s="160">
        <v>1034750</v>
      </c>
      <c r="G222" s="160">
        <v>4024717.48</v>
      </c>
      <c r="H222" s="160">
        <v>3332903</v>
      </c>
      <c r="I222" s="160">
        <v>2048562</v>
      </c>
      <c r="J222" s="160">
        <v>1326790</v>
      </c>
      <c r="K222" s="160">
        <v>3990261.85</v>
      </c>
      <c r="L222" s="160">
        <v>3550134</v>
      </c>
      <c r="M222" s="160">
        <v>2471278</v>
      </c>
      <c r="N222" s="160">
        <v>1057436</v>
      </c>
      <c r="O222" s="160">
        <v>3084492.39</v>
      </c>
      <c r="P222" s="160">
        <v>2436803</v>
      </c>
      <c r="Q222" s="160">
        <v>1562762</v>
      </c>
      <c r="R222" s="160">
        <v>814007</v>
      </c>
      <c r="S222" s="160">
        <v>4893233.93</v>
      </c>
      <c r="T222" s="160">
        <v>3816574</v>
      </c>
      <c r="U222" s="160">
        <v>3163489</v>
      </c>
      <c r="V222" s="160">
        <v>1670672</v>
      </c>
      <c r="W222" s="160">
        <v>5680654.8899999997</v>
      </c>
      <c r="X222" s="160">
        <v>4505488</v>
      </c>
      <c r="Y222" s="160">
        <v>3420904</v>
      </c>
      <c r="Z222" s="160">
        <v>1750240</v>
      </c>
      <c r="AA222" s="160">
        <v>6310317</v>
      </c>
      <c r="AB222" s="160">
        <v>5480958</v>
      </c>
      <c r="AC222" s="160">
        <v>4128309</v>
      </c>
      <c r="AD222" s="160">
        <v>2320627</v>
      </c>
      <c r="AE222" s="160">
        <v>5948736.29</v>
      </c>
      <c r="AF222" s="160">
        <v>4987879</v>
      </c>
      <c r="AG222" s="160">
        <v>3444884</v>
      </c>
      <c r="AH222" s="160">
        <v>1508604</v>
      </c>
      <c r="AI222" s="160">
        <v>4459702.09</v>
      </c>
      <c r="AJ222" s="160">
        <v>3504788</v>
      </c>
      <c r="AK222" s="160">
        <v>2505194</v>
      </c>
      <c r="AL222" s="160">
        <v>1602263</v>
      </c>
      <c r="AM222" s="160">
        <v>4906521.25</v>
      </c>
      <c r="AN222" s="160">
        <v>4221150</v>
      </c>
      <c r="AO222" s="160">
        <v>3000515</v>
      </c>
      <c r="AP222" s="160">
        <v>1561692</v>
      </c>
      <c r="AQ222" s="160">
        <v>3891418.19</v>
      </c>
      <c r="AR222" s="160">
        <v>2972371</v>
      </c>
      <c r="AS222" s="160">
        <v>2141674</v>
      </c>
      <c r="AT222" s="160">
        <v>1159370</v>
      </c>
      <c r="AU222" s="160">
        <v>4060960.87</v>
      </c>
      <c r="AV222" s="160">
        <v>3129444</v>
      </c>
      <c r="AW222" s="160">
        <v>2152916</v>
      </c>
      <c r="AX222" s="160">
        <v>1209382</v>
      </c>
      <c r="AY222" s="160">
        <v>4416019</v>
      </c>
      <c r="AZ222" s="160">
        <v>3498005</v>
      </c>
      <c r="BA222" s="160">
        <v>0</v>
      </c>
      <c r="BB222" s="160">
        <v>0</v>
      </c>
      <c r="BC222"/>
    </row>
    <row r="223" spans="1:118" x14ac:dyDescent="0.3">
      <c r="A223" s="160" t="s">
        <v>1073</v>
      </c>
      <c r="B223" s="160">
        <v>981470</v>
      </c>
      <c r="C223" s="160">
        <v>3934817.63</v>
      </c>
      <c r="D223" s="160">
        <v>3004573</v>
      </c>
      <c r="E223" s="160">
        <v>1952941</v>
      </c>
      <c r="F223" s="160">
        <v>983556</v>
      </c>
      <c r="G223" s="160">
        <v>3329657.26</v>
      </c>
      <c r="H223" s="160">
        <v>2406474</v>
      </c>
      <c r="I223" s="160">
        <v>1596590</v>
      </c>
      <c r="J223" s="160">
        <v>777536</v>
      </c>
      <c r="K223" s="160">
        <v>3268188.9</v>
      </c>
      <c r="L223" s="160">
        <v>2370182</v>
      </c>
      <c r="M223" s="160">
        <v>1537558</v>
      </c>
      <c r="N223" s="160">
        <v>755917</v>
      </c>
      <c r="O223" s="160">
        <v>2964385.86</v>
      </c>
      <c r="P223" s="160">
        <v>2126360</v>
      </c>
      <c r="Q223" s="160">
        <v>1426003</v>
      </c>
      <c r="R223" s="160">
        <v>678001</v>
      </c>
      <c r="S223" s="160">
        <v>1928704.78</v>
      </c>
      <c r="T223" s="160">
        <v>1331230</v>
      </c>
      <c r="U223" s="160">
        <v>814162</v>
      </c>
      <c r="V223" s="160">
        <v>376125</v>
      </c>
      <c r="W223" s="160">
        <v>1447464.54</v>
      </c>
      <c r="X223" s="160">
        <v>1069340</v>
      </c>
      <c r="Y223" s="160">
        <v>693610</v>
      </c>
      <c r="Z223" s="160">
        <v>343508</v>
      </c>
      <c r="AA223" s="160">
        <v>1252630.26</v>
      </c>
      <c r="AB223" s="160">
        <v>917903</v>
      </c>
      <c r="AC223" s="160">
        <v>601795</v>
      </c>
      <c r="AD223" s="160">
        <v>295229</v>
      </c>
      <c r="AE223" s="160">
        <v>1165819.06</v>
      </c>
      <c r="AF223" s="160">
        <v>895140</v>
      </c>
      <c r="AG223" s="160">
        <v>605548</v>
      </c>
      <c r="AH223" s="160">
        <v>293706</v>
      </c>
      <c r="AI223" s="160">
        <v>1148931.22</v>
      </c>
      <c r="AJ223" s="160">
        <v>857703</v>
      </c>
      <c r="AK223" s="160">
        <v>569772</v>
      </c>
      <c r="AL223" s="160">
        <v>284945</v>
      </c>
      <c r="AM223" s="160">
        <v>1079058.71</v>
      </c>
      <c r="AN223" s="160">
        <v>792206</v>
      </c>
      <c r="AO223" s="160">
        <v>518939</v>
      </c>
      <c r="AP223" s="160">
        <v>263445</v>
      </c>
      <c r="AQ223" s="160">
        <v>1018163.45</v>
      </c>
      <c r="AR223" s="160">
        <v>740614</v>
      </c>
      <c r="AS223" s="160">
        <v>487037</v>
      </c>
      <c r="AT223" s="160">
        <v>238384</v>
      </c>
      <c r="AU223" s="160">
        <v>964028.17</v>
      </c>
      <c r="AV223" s="160">
        <v>714584</v>
      </c>
      <c r="AW223" s="160">
        <v>467443</v>
      </c>
      <c r="AX223" s="160">
        <v>227981</v>
      </c>
      <c r="AY223" s="160">
        <v>878079</v>
      </c>
      <c r="AZ223" s="160">
        <v>651860</v>
      </c>
      <c r="BA223" s="160">
        <v>432135</v>
      </c>
      <c r="BB223" s="160">
        <v>217843</v>
      </c>
      <c r="BC223"/>
    </row>
    <row r="224" spans="1:118" x14ac:dyDescent="0.3">
      <c r="A224" s="160" t="s">
        <v>1074</v>
      </c>
      <c r="B224" s="160">
        <v>0</v>
      </c>
      <c r="C224" s="160">
        <v>0</v>
      </c>
      <c r="D224" s="160">
        <v>0</v>
      </c>
      <c r="E224" s="160">
        <v>0</v>
      </c>
      <c r="F224" s="160">
        <v>0</v>
      </c>
      <c r="G224" s="160">
        <v>0</v>
      </c>
      <c r="H224" s="160">
        <v>0</v>
      </c>
      <c r="I224" s="160">
        <v>0</v>
      </c>
      <c r="J224" s="160">
        <v>0</v>
      </c>
      <c r="K224" s="160">
        <v>0</v>
      </c>
      <c r="L224" s="160">
        <v>0</v>
      </c>
      <c r="M224" s="160">
        <v>0</v>
      </c>
      <c r="N224" s="160">
        <v>0</v>
      </c>
      <c r="O224" s="160">
        <v>0</v>
      </c>
      <c r="P224" s="160">
        <v>0</v>
      </c>
      <c r="Q224" s="160">
        <v>0</v>
      </c>
      <c r="R224" s="160">
        <v>0</v>
      </c>
      <c r="S224" s="160">
        <v>0</v>
      </c>
      <c r="T224" s="160">
        <v>0</v>
      </c>
      <c r="U224" s="160">
        <v>0</v>
      </c>
      <c r="V224" s="160">
        <v>0</v>
      </c>
      <c r="W224" s="160">
        <v>0</v>
      </c>
      <c r="X224" s="160">
        <v>0</v>
      </c>
      <c r="Y224" s="160">
        <v>0</v>
      </c>
      <c r="Z224" s="160">
        <v>0</v>
      </c>
      <c r="AA224" s="160">
        <v>0</v>
      </c>
      <c r="AB224" s="160">
        <v>0</v>
      </c>
      <c r="AC224" s="160">
        <v>0</v>
      </c>
      <c r="AD224" s="160">
        <v>0</v>
      </c>
      <c r="AE224" s="160">
        <v>0</v>
      </c>
      <c r="AF224" s="160">
        <v>0</v>
      </c>
      <c r="AG224" s="160">
        <v>0</v>
      </c>
      <c r="AH224" s="160">
        <v>0</v>
      </c>
      <c r="AI224" s="160">
        <v>0</v>
      </c>
      <c r="AJ224" s="160">
        <v>0</v>
      </c>
      <c r="AK224" s="160">
        <v>0</v>
      </c>
      <c r="AL224" s="160">
        <v>0</v>
      </c>
      <c r="AM224" s="160">
        <v>0</v>
      </c>
      <c r="AN224" s="160">
        <v>0</v>
      </c>
      <c r="AO224" s="160">
        <v>0</v>
      </c>
      <c r="AP224" s="160">
        <v>0</v>
      </c>
      <c r="AQ224" s="160">
        <v>0</v>
      </c>
      <c r="AR224" s="160">
        <v>0</v>
      </c>
      <c r="AS224" s="160">
        <v>0</v>
      </c>
      <c r="AT224" s="160">
        <v>0</v>
      </c>
      <c r="AU224" s="160">
        <v>0</v>
      </c>
      <c r="AV224" s="160">
        <v>0</v>
      </c>
      <c r="AW224" s="160">
        <v>443873</v>
      </c>
      <c r="AX224" s="160">
        <v>227981</v>
      </c>
      <c r="AY224" s="160">
        <v>878079</v>
      </c>
      <c r="AZ224" s="160">
        <v>651860</v>
      </c>
      <c r="BA224" s="160">
        <v>432135</v>
      </c>
      <c r="BB224" s="160">
        <v>217843</v>
      </c>
      <c r="BC224"/>
    </row>
    <row r="225" spans="1:55" x14ac:dyDescent="0.3">
      <c r="A225" s="160" t="s">
        <v>1075</v>
      </c>
      <c r="B225" s="160">
        <v>0</v>
      </c>
      <c r="C225" s="160">
        <v>0</v>
      </c>
      <c r="D225" s="160">
        <v>0</v>
      </c>
      <c r="E225" s="160">
        <v>0</v>
      </c>
      <c r="F225" s="160">
        <v>0</v>
      </c>
      <c r="G225" s="160">
        <v>0</v>
      </c>
      <c r="H225" s="160">
        <v>0</v>
      </c>
      <c r="I225" s="160">
        <v>0</v>
      </c>
      <c r="J225" s="160">
        <v>0</v>
      </c>
      <c r="K225" s="160">
        <v>0</v>
      </c>
      <c r="L225" s="160">
        <v>0</v>
      </c>
      <c r="M225" s="160">
        <v>0</v>
      </c>
      <c r="N225" s="160">
        <v>0</v>
      </c>
      <c r="O225" s="160">
        <v>0</v>
      </c>
      <c r="P225" s="160">
        <v>0</v>
      </c>
      <c r="Q225" s="160">
        <v>0</v>
      </c>
      <c r="R225" s="160">
        <v>0</v>
      </c>
      <c r="S225" s="160">
        <v>0</v>
      </c>
      <c r="T225" s="160">
        <v>0</v>
      </c>
      <c r="U225" s="160">
        <v>0</v>
      </c>
      <c r="V225" s="160">
        <v>0</v>
      </c>
      <c r="W225" s="160">
        <v>0</v>
      </c>
      <c r="X225" s="160">
        <v>0</v>
      </c>
      <c r="Y225" s="160">
        <v>0</v>
      </c>
      <c r="Z225" s="160">
        <v>0</v>
      </c>
      <c r="AA225" s="160">
        <v>0</v>
      </c>
      <c r="AB225" s="160">
        <v>0</v>
      </c>
      <c r="AC225" s="160">
        <v>0</v>
      </c>
      <c r="AD225" s="160">
        <v>0</v>
      </c>
      <c r="AE225" s="160">
        <v>0</v>
      </c>
      <c r="AF225" s="160">
        <v>0</v>
      </c>
      <c r="AG225" s="160">
        <v>0</v>
      </c>
      <c r="AH225" s="160">
        <v>0</v>
      </c>
      <c r="AI225" s="160">
        <v>0</v>
      </c>
      <c r="AJ225" s="160">
        <v>0</v>
      </c>
      <c r="AK225" s="160">
        <v>0</v>
      </c>
      <c r="AL225" s="160">
        <v>0</v>
      </c>
      <c r="AM225" s="160">
        <v>0</v>
      </c>
      <c r="AN225" s="160">
        <v>0</v>
      </c>
      <c r="AO225" s="160">
        <v>0</v>
      </c>
      <c r="AP225" s="160">
        <v>0</v>
      </c>
      <c r="AQ225" s="160">
        <v>0</v>
      </c>
      <c r="AR225" s="160">
        <v>0</v>
      </c>
      <c r="AS225" s="160">
        <v>0</v>
      </c>
      <c r="AT225" s="160">
        <v>0</v>
      </c>
      <c r="AU225" s="160">
        <v>0</v>
      </c>
      <c r="AV225" s="160">
        <v>0</v>
      </c>
      <c r="AW225" s="160">
        <v>23570</v>
      </c>
      <c r="AX225" s="160">
        <v>0</v>
      </c>
      <c r="AY225" s="160">
        <v>0</v>
      </c>
      <c r="AZ225" s="160">
        <v>0</v>
      </c>
      <c r="BA225" s="160">
        <v>0</v>
      </c>
      <c r="BB225" s="160">
        <v>0</v>
      </c>
      <c r="BC225"/>
    </row>
    <row r="226" spans="1:55" x14ac:dyDescent="0.3">
      <c r="A226" s="160" t="s">
        <v>1076</v>
      </c>
      <c r="B226" s="160">
        <v>0</v>
      </c>
      <c r="C226" s="160">
        <v>49218.28</v>
      </c>
      <c r="D226" s="160">
        <v>123017</v>
      </c>
      <c r="E226" s="160">
        <v>70052</v>
      </c>
      <c r="F226" s="160">
        <v>52925</v>
      </c>
      <c r="G226" s="160">
        <v>122558.13</v>
      </c>
      <c r="H226" s="160">
        <v>82734</v>
      </c>
      <c r="I226" s="160">
        <v>45899</v>
      </c>
      <c r="J226" s="160">
        <v>29616</v>
      </c>
      <c r="K226" s="160">
        <v>67310.539999999994</v>
      </c>
      <c r="L226" s="160">
        <v>40868</v>
      </c>
      <c r="M226" s="160">
        <v>56549</v>
      </c>
      <c r="N226" s="160">
        <v>7248</v>
      </c>
      <c r="O226" s="160">
        <v>-20929.68</v>
      </c>
      <c r="P226" s="160">
        <v>2265</v>
      </c>
      <c r="Q226" s="160">
        <v>-3417</v>
      </c>
      <c r="R226" s="160">
        <v>-13379</v>
      </c>
      <c r="S226" s="160">
        <v>5681.34</v>
      </c>
      <c r="T226" s="160">
        <v>-110910</v>
      </c>
      <c r="U226" s="160">
        <v>5635</v>
      </c>
      <c r="V226" s="160">
        <v>1018</v>
      </c>
      <c r="W226" s="160">
        <v>-460.81</v>
      </c>
      <c r="X226" s="160">
        <v>2184</v>
      </c>
      <c r="Y226" s="160">
        <v>330</v>
      </c>
      <c r="Z226" s="160">
        <v>5323</v>
      </c>
      <c r="AA226" s="160">
        <v>28358.55</v>
      </c>
      <c r="AB226" s="160">
        <v>-7603</v>
      </c>
      <c r="AC226" s="160">
        <v>-4063</v>
      </c>
      <c r="AD226" s="160">
        <v>-12651</v>
      </c>
      <c r="AE226" s="160">
        <v>-14633.05</v>
      </c>
      <c r="AF226" s="160">
        <v>29584</v>
      </c>
      <c r="AG226" s="160">
        <v>-5468</v>
      </c>
      <c r="AH226" s="160">
        <v>41205</v>
      </c>
      <c r="AI226" s="160">
        <v>-42891.61</v>
      </c>
      <c r="AJ226" s="160">
        <v>-23097</v>
      </c>
      <c r="AK226" s="160">
        <v>-15414</v>
      </c>
      <c r="AL226" s="160">
        <v>-10662</v>
      </c>
      <c r="AM226" s="160">
        <v>22351.73</v>
      </c>
      <c r="AN226" s="160">
        <v>8466</v>
      </c>
      <c r="AO226" s="160">
        <v>-8736</v>
      </c>
      <c r="AP226" s="160">
        <v>-15176</v>
      </c>
      <c r="AQ226" s="160">
        <v>-21901.599999999999</v>
      </c>
      <c r="AR226" s="160">
        <v>-27823</v>
      </c>
      <c r="AS226" s="160">
        <v>-35876</v>
      </c>
      <c r="AT226" s="160">
        <v>-4021</v>
      </c>
      <c r="AU226" s="160">
        <v>77093.91</v>
      </c>
      <c r="AV226" s="160">
        <v>30513</v>
      </c>
      <c r="AW226" s="160">
        <v>23581</v>
      </c>
      <c r="AX226" s="160">
        <v>0</v>
      </c>
      <c r="AY226" s="160">
        <v>0</v>
      </c>
      <c r="AZ226" s="160">
        <v>0</v>
      </c>
      <c r="BA226" s="160">
        <v>0</v>
      </c>
      <c r="BB226" s="160">
        <v>0</v>
      </c>
      <c r="BC226"/>
    </row>
    <row r="227" spans="1:55" x14ac:dyDescent="0.3">
      <c r="A227" s="160" t="s">
        <v>1077</v>
      </c>
      <c r="B227" s="160">
        <v>26414</v>
      </c>
      <c r="C227" s="160">
        <v>28927.94</v>
      </c>
      <c r="D227" s="160">
        <v>0</v>
      </c>
      <c r="E227" s="160">
        <v>0</v>
      </c>
      <c r="F227" s="160">
        <v>0</v>
      </c>
      <c r="G227" s="160">
        <v>0</v>
      </c>
      <c r="H227" s="160">
        <v>0</v>
      </c>
      <c r="I227" s="160">
        <v>0</v>
      </c>
      <c r="J227" s="160">
        <v>0</v>
      </c>
      <c r="K227" s="160">
        <v>0</v>
      </c>
      <c r="L227" s="160">
        <v>0</v>
      </c>
      <c r="M227" s="160">
        <v>0</v>
      </c>
      <c r="N227" s="160">
        <v>0</v>
      </c>
      <c r="O227" s="160">
        <v>0</v>
      </c>
      <c r="P227" s="160">
        <v>0</v>
      </c>
      <c r="Q227" s="160">
        <v>0</v>
      </c>
      <c r="R227" s="160">
        <v>0</v>
      </c>
      <c r="S227" s="160">
        <v>0</v>
      </c>
      <c r="T227" s="160">
        <v>0</v>
      </c>
      <c r="U227" s="160">
        <v>0</v>
      </c>
      <c r="V227" s="160">
        <v>0</v>
      </c>
      <c r="W227" s="160">
        <v>0</v>
      </c>
      <c r="X227" s="160">
        <v>0</v>
      </c>
      <c r="Y227" s="160">
        <v>0</v>
      </c>
      <c r="Z227" s="160">
        <v>0</v>
      </c>
      <c r="AA227" s="160">
        <v>0</v>
      </c>
      <c r="AB227" s="160">
        <v>0</v>
      </c>
      <c r="AC227" s="160">
        <v>0</v>
      </c>
      <c r="AD227" s="160">
        <v>0</v>
      </c>
      <c r="AE227" s="160">
        <v>0</v>
      </c>
      <c r="AF227" s="160">
        <v>0</v>
      </c>
      <c r="AG227" s="160">
        <v>0</v>
      </c>
      <c r="AH227" s="160">
        <v>0</v>
      </c>
      <c r="AI227" s="160">
        <v>0</v>
      </c>
      <c r="AJ227" s="160">
        <v>0</v>
      </c>
      <c r="AK227" s="160">
        <v>0</v>
      </c>
      <c r="AL227" s="160">
        <v>0</v>
      </c>
      <c r="AM227" s="160">
        <v>0</v>
      </c>
      <c r="AN227" s="160">
        <v>0</v>
      </c>
      <c r="AO227" s="160">
        <v>0</v>
      </c>
      <c r="AP227" s="160">
        <v>0</v>
      </c>
      <c r="AQ227" s="160">
        <v>0</v>
      </c>
      <c r="AR227" s="160">
        <v>0</v>
      </c>
      <c r="AS227" s="160">
        <v>0</v>
      </c>
      <c r="AT227" s="160">
        <v>0</v>
      </c>
      <c r="AU227" s="160">
        <v>0</v>
      </c>
      <c r="AV227" s="160">
        <v>0</v>
      </c>
      <c r="AW227" s="160">
        <v>0</v>
      </c>
      <c r="AX227" s="160">
        <v>0</v>
      </c>
      <c r="AY227" s="160">
        <v>0</v>
      </c>
      <c r="AZ227" s="160">
        <v>0</v>
      </c>
      <c r="BA227" s="160">
        <v>0</v>
      </c>
      <c r="BB227" s="160">
        <v>0</v>
      </c>
      <c r="BC227"/>
    </row>
    <row r="228" spans="1:55" x14ac:dyDescent="0.3">
      <c r="A228" s="160" t="s">
        <v>1078</v>
      </c>
      <c r="B228" s="160">
        <v>-295206</v>
      </c>
      <c r="C228" s="160">
        <v>-585963.05000000005</v>
      </c>
      <c r="D228" s="160">
        <v>-476037</v>
      </c>
      <c r="E228" s="160">
        <v>-360302</v>
      </c>
      <c r="F228" s="160">
        <v>-198591</v>
      </c>
      <c r="G228" s="160">
        <v>-536045.43000000005</v>
      </c>
      <c r="H228" s="160">
        <v>-436289</v>
      </c>
      <c r="I228" s="160">
        <v>-365858</v>
      </c>
      <c r="J228" s="160">
        <v>-197391</v>
      </c>
      <c r="K228" s="160">
        <v>-330250.34000000003</v>
      </c>
      <c r="L228" s="160">
        <v>-286318</v>
      </c>
      <c r="M228" s="160">
        <v>-220652</v>
      </c>
      <c r="N228" s="160">
        <v>-121605</v>
      </c>
      <c r="O228" s="160">
        <v>-126247.82</v>
      </c>
      <c r="P228" s="160">
        <v>-171968</v>
      </c>
      <c r="Q228" s="160">
        <v>-80420</v>
      </c>
      <c r="R228" s="160">
        <v>-23565</v>
      </c>
      <c r="S228" s="160">
        <v>-83172.3</v>
      </c>
      <c r="T228" s="160">
        <v>-97335</v>
      </c>
      <c r="U228" s="160">
        <v>-74116</v>
      </c>
      <c r="V228" s="160">
        <v>-43057</v>
      </c>
      <c r="W228" s="160">
        <v>-140613.91</v>
      </c>
      <c r="X228" s="160">
        <v>-98026</v>
      </c>
      <c r="Y228" s="160">
        <v>-74674</v>
      </c>
      <c r="Z228" s="160">
        <v>-32978</v>
      </c>
      <c r="AA228" s="160">
        <v>-227990.56</v>
      </c>
      <c r="AB228" s="160">
        <v>-186792</v>
      </c>
      <c r="AC228" s="160">
        <v>-157964</v>
      </c>
      <c r="AD228" s="160">
        <v>-93457</v>
      </c>
      <c r="AE228" s="160">
        <v>-283689.21999999997</v>
      </c>
      <c r="AF228" s="160">
        <v>-224838</v>
      </c>
      <c r="AG228" s="160">
        <v>-184823</v>
      </c>
      <c r="AH228" s="160">
        <v>-80696</v>
      </c>
      <c r="AI228" s="160">
        <v>-368574.51</v>
      </c>
      <c r="AJ228" s="160">
        <v>-302538</v>
      </c>
      <c r="AK228" s="160">
        <v>-228215</v>
      </c>
      <c r="AL228" s="160">
        <v>-92096</v>
      </c>
      <c r="AM228" s="160">
        <v>-483698.7</v>
      </c>
      <c r="AN228" s="160">
        <v>-372998</v>
      </c>
      <c r="AO228" s="160">
        <v>-263549</v>
      </c>
      <c r="AP228" s="160">
        <v>-116192</v>
      </c>
      <c r="AQ228" s="160">
        <v>-301307.39</v>
      </c>
      <c r="AR228" s="160">
        <v>-219760</v>
      </c>
      <c r="AS228" s="160">
        <v>-150770</v>
      </c>
      <c r="AT228" s="160">
        <v>-66250</v>
      </c>
      <c r="AU228" s="160">
        <v>-235108.8</v>
      </c>
      <c r="AV228" s="160">
        <v>-167337</v>
      </c>
      <c r="AW228" s="160">
        <v>-51016</v>
      </c>
      <c r="AX228" s="160">
        <v>0</v>
      </c>
      <c r="AY228" s="160">
        <v>0</v>
      </c>
      <c r="AZ228" s="160">
        <v>0</v>
      </c>
      <c r="BA228" s="160">
        <v>0</v>
      </c>
      <c r="BB228" s="160">
        <v>0</v>
      </c>
      <c r="BC228"/>
    </row>
    <row r="229" spans="1:55" x14ac:dyDescent="0.3">
      <c r="A229" s="160" t="s">
        <v>1079</v>
      </c>
      <c r="B229" s="160">
        <v>10987</v>
      </c>
      <c r="C229" s="160">
        <v>2580.11</v>
      </c>
      <c r="D229" s="160">
        <v>2300</v>
      </c>
      <c r="E229" s="160">
        <v>-3551</v>
      </c>
      <c r="F229" s="160">
        <v>14660</v>
      </c>
      <c r="G229" s="160">
        <v>-19673.88</v>
      </c>
      <c r="H229" s="160">
        <v>-13466</v>
      </c>
      <c r="I229" s="160">
        <v>-13416</v>
      </c>
      <c r="J229" s="160">
        <v>4370</v>
      </c>
      <c r="K229" s="160">
        <v>-18535.03</v>
      </c>
      <c r="L229" s="160">
        <v>-13344</v>
      </c>
      <c r="M229" s="160">
        <v>3890</v>
      </c>
      <c r="N229" s="160">
        <v>-23635</v>
      </c>
      <c r="O229" s="160">
        <v>-76915.23</v>
      </c>
      <c r="P229" s="160">
        <v>-67254</v>
      </c>
      <c r="Q229" s="160">
        <v>-44440</v>
      </c>
      <c r="R229" s="160">
        <v>-16012</v>
      </c>
      <c r="S229" s="160">
        <v>-89719.17</v>
      </c>
      <c r="T229" s="160">
        <v>-82539</v>
      </c>
      <c r="U229" s="160">
        <v>-28832</v>
      </c>
      <c r="V229" s="160">
        <v>-9427</v>
      </c>
      <c r="W229" s="160">
        <v>70444.800000000003</v>
      </c>
      <c r="X229" s="160">
        <v>109711</v>
      </c>
      <c r="Y229" s="160">
        <v>25044</v>
      </c>
      <c r="Z229" s="160">
        <v>-9796</v>
      </c>
      <c r="AA229" s="160">
        <v>5812.53</v>
      </c>
      <c r="AB229" s="160">
        <v>-16744</v>
      </c>
      <c r="AC229" s="160">
        <v>-1420</v>
      </c>
      <c r="AD229" s="160">
        <v>-8946</v>
      </c>
      <c r="AE229" s="160">
        <v>77776.210000000006</v>
      </c>
      <c r="AF229" s="160">
        <v>45101</v>
      </c>
      <c r="AG229" s="160">
        <v>-9614</v>
      </c>
      <c r="AH229" s="160">
        <v>1552</v>
      </c>
      <c r="AI229" s="160">
        <v>5831.64</v>
      </c>
      <c r="AJ229" s="160">
        <v>6602</v>
      </c>
      <c r="AK229" s="160">
        <v>-4504</v>
      </c>
      <c r="AL229" s="160">
        <v>-1435</v>
      </c>
      <c r="AM229" s="160">
        <v>-5973.42</v>
      </c>
      <c r="AN229" s="160">
        <v>-8691</v>
      </c>
      <c r="AO229" s="160">
        <v>-3438</v>
      </c>
      <c r="AP229" s="160">
        <v>-3640</v>
      </c>
      <c r="AQ229" s="160">
        <v>-9487.86</v>
      </c>
      <c r="AR229" s="160">
        <v>15384</v>
      </c>
      <c r="AS229" s="160">
        <v>23073</v>
      </c>
      <c r="AT229" s="160">
        <v>33103</v>
      </c>
      <c r="AU229" s="160">
        <v>-10017.73</v>
      </c>
      <c r="AV229" s="160">
        <v>11100</v>
      </c>
      <c r="AW229" s="160">
        <v>10844</v>
      </c>
      <c r="AX229" s="160">
        <v>0</v>
      </c>
      <c r="AY229" s="160">
        <v>0</v>
      </c>
      <c r="AZ229" s="160">
        <v>0</v>
      </c>
      <c r="BA229" s="160">
        <v>0</v>
      </c>
      <c r="BB229" s="160">
        <v>0</v>
      </c>
      <c r="BC229"/>
    </row>
    <row r="230" spans="1:55" x14ac:dyDescent="0.3">
      <c r="A230" s="160" t="s">
        <v>1209</v>
      </c>
      <c r="B230" s="160">
        <v>0</v>
      </c>
      <c r="C230" s="160">
        <v>0</v>
      </c>
      <c r="D230" s="160">
        <v>0</v>
      </c>
      <c r="E230" s="160">
        <v>0</v>
      </c>
      <c r="F230" s="160">
        <v>0</v>
      </c>
      <c r="G230" s="160">
        <v>0</v>
      </c>
      <c r="H230" s="160">
        <v>0</v>
      </c>
      <c r="I230" s="160">
        <v>0</v>
      </c>
      <c r="J230" s="160">
        <v>0</v>
      </c>
      <c r="K230" s="160">
        <v>0</v>
      </c>
      <c r="L230" s="160">
        <v>0</v>
      </c>
      <c r="M230" s="160">
        <v>0</v>
      </c>
      <c r="N230" s="160">
        <v>0</v>
      </c>
      <c r="O230" s="160">
        <v>0</v>
      </c>
      <c r="P230" s="160">
        <v>0</v>
      </c>
      <c r="Q230" s="160">
        <v>0</v>
      </c>
      <c r="R230" s="160">
        <v>0</v>
      </c>
      <c r="S230" s="160">
        <v>-435119.85</v>
      </c>
      <c r="T230" s="160">
        <v>0</v>
      </c>
      <c r="U230" s="160">
        <v>0</v>
      </c>
      <c r="V230" s="160">
        <v>0</v>
      </c>
      <c r="W230" s="160">
        <v>0</v>
      </c>
      <c r="X230" s="160">
        <v>0</v>
      </c>
      <c r="Y230" s="160">
        <v>0</v>
      </c>
      <c r="Z230" s="160">
        <v>0</v>
      </c>
      <c r="AA230" s="160">
        <v>0</v>
      </c>
      <c r="AB230" s="160">
        <v>0</v>
      </c>
      <c r="AC230" s="160">
        <v>0</v>
      </c>
      <c r="AD230" s="160">
        <v>0</v>
      </c>
      <c r="AE230" s="160">
        <v>0</v>
      </c>
      <c r="AF230" s="160">
        <v>0</v>
      </c>
      <c r="AG230" s="160">
        <v>0</v>
      </c>
      <c r="AH230" s="160">
        <v>0</v>
      </c>
      <c r="AI230" s="160">
        <v>0</v>
      </c>
      <c r="AJ230" s="160">
        <v>0</v>
      </c>
      <c r="AK230" s="160">
        <v>0</v>
      </c>
      <c r="AL230" s="160">
        <v>0</v>
      </c>
      <c r="AM230" s="160">
        <v>0</v>
      </c>
      <c r="AN230" s="160">
        <v>0</v>
      </c>
      <c r="AO230" s="160">
        <v>0</v>
      </c>
      <c r="AP230" s="160">
        <v>0</v>
      </c>
      <c r="AQ230" s="160">
        <v>0</v>
      </c>
      <c r="AR230" s="160">
        <v>0</v>
      </c>
      <c r="AS230" s="160">
        <v>0</v>
      </c>
      <c r="AT230" s="160">
        <v>0</v>
      </c>
      <c r="AU230" s="160">
        <v>0</v>
      </c>
      <c r="AV230" s="160">
        <v>0</v>
      </c>
      <c r="AW230" s="160">
        <v>0</v>
      </c>
      <c r="AX230" s="160">
        <v>0</v>
      </c>
      <c r="AY230" s="160">
        <v>0</v>
      </c>
      <c r="AZ230" s="160">
        <v>0</v>
      </c>
      <c r="BA230" s="160">
        <v>0</v>
      </c>
      <c r="BB230" s="160">
        <v>0</v>
      </c>
      <c r="BC230"/>
    </row>
    <row r="231" spans="1:55" x14ac:dyDescent="0.3">
      <c r="A231" s="160" t="s">
        <v>1271</v>
      </c>
      <c r="B231" s="160">
        <v>3504</v>
      </c>
      <c r="C231" s="160">
        <v>0</v>
      </c>
      <c r="D231" s="160">
        <v>0</v>
      </c>
      <c r="E231" s="160">
        <v>0</v>
      </c>
      <c r="F231" s="160">
        <v>0</v>
      </c>
      <c r="G231" s="160">
        <v>0</v>
      </c>
      <c r="H231" s="160">
        <v>0</v>
      </c>
      <c r="I231" s="160">
        <v>0</v>
      </c>
      <c r="J231" s="160">
        <v>0</v>
      </c>
      <c r="K231" s="160">
        <v>0</v>
      </c>
      <c r="L231" s="160">
        <v>0</v>
      </c>
      <c r="M231" s="160">
        <v>0</v>
      </c>
      <c r="N231" s="160">
        <v>0</v>
      </c>
      <c r="O231" s="160">
        <v>0</v>
      </c>
      <c r="P231" s="160">
        <v>0</v>
      </c>
      <c r="Q231" s="160">
        <v>0</v>
      </c>
      <c r="R231" s="160">
        <v>0</v>
      </c>
      <c r="S231" s="160">
        <v>0</v>
      </c>
      <c r="T231" s="160">
        <v>0</v>
      </c>
      <c r="U231" s="160">
        <v>0</v>
      </c>
      <c r="V231" s="160">
        <v>0</v>
      </c>
      <c r="W231" s="160">
        <v>0</v>
      </c>
      <c r="X231" s="160">
        <v>0</v>
      </c>
      <c r="Y231" s="160">
        <v>0</v>
      </c>
      <c r="Z231" s="160">
        <v>0</v>
      </c>
      <c r="AA231" s="160">
        <v>0</v>
      </c>
      <c r="AB231" s="160">
        <v>0</v>
      </c>
      <c r="AC231" s="160">
        <v>0</v>
      </c>
      <c r="AD231" s="160">
        <v>0</v>
      </c>
      <c r="AE231" s="160">
        <v>0</v>
      </c>
      <c r="AF231" s="160">
        <v>0</v>
      </c>
      <c r="AG231" s="160">
        <v>0</v>
      </c>
      <c r="AH231" s="160">
        <v>0</v>
      </c>
      <c r="AI231" s="160">
        <v>0</v>
      </c>
      <c r="AJ231" s="160">
        <v>0</v>
      </c>
      <c r="AK231" s="160">
        <v>0</v>
      </c>
      <c r="AL231" s="160">
        <v>0</v>
      </c>
      <c r="AM231" s="160">
        <v>0</v>
      </c>
      <c r="AN231" s="160">
        <v>0</v>
      </c>
      <c r="AO231" s="160">
        <v>0</v>
      </c>
      <c r="AP231" s="160">
        <v>0</v>
      </c>
      <c r="AQ231" s="160">
        <v>0</v>
      </c>
      <c r="AR231" s="160">
        <v>0</v>
      </c>
      <c r="AS231" s="160">
        <v>0</v>
      </c>
      <c r="AT231" s="160">
        <v>0</v>
      </c>
      <c r="AU231" s="160">
        <v>0</v>
      </c>
      <c r="AV231" s="160">
        <v>0</v>
      </c>
      <c r="AW231" s="160">
        <v>0</v>
      </c>
      <c r="AX231" s="160">
        <v>0</v>
      </c>
      <c r="AY231" s="160">
        <v>0</v>
      </c>
      <c r="AZ231" s="160">
        <v>0</v>
      </c>
      <c r="BA231" s="160">
        <v>0</v>
      </c>
      <c r="BB231" s="160">
        <v>0</v>
      </c>
      <c r="BC231"/>
    </row>
    <row r="232" spans="1:55" x14ac:dyDescent="0.3">
      <c r="A232" s="160" t="s">
        <v>1082</v>
      </c>
      <c r="B232" s="160">
        <v>0</v>
      </c>
      <c r="C232" s="160">
        <v>191538.17</v>
      </c>
      <c r="D232" s="160">
        <v>106864</v>
      </c>
      <c r="E232" s="160">
        <v>49027</v>
      </c>
      <c r="F232" s="160">
        <v>62364</v>
      </c>
      <c r="G232" s="160">
        <v>183185.85</v>
      </c>
      <c r="H232" s="160">
        <v>16732</v>
      </c>
      <c r="I232" s="160">
        <v>14454</v>
      </c>
      <c r="J232" s="160">
        <v>8832</v>
      </c>
      <c r="K232" s="160">
        <v>258229.75</v>
      </c>
      <c r="L232" s="160">
        <v>69706</v>
      </c>
      <c r="M232" s="160">
        <v>9698</v>
      </c>
      <c r="N232" s="160">
        <v>29195</v>
      </c>
      <c r="O232" s="160">
        <v>200609.75</v>
      </c>
      <c r="P232" s="160">
        <v>161197</v>
      </c>
      <c r="Q232" s="160">
        <v>148507</v>
      </c>
      <c r="R232" s="160">
        <v>141959</v>
      </c>
      <c r="S232" s="160">
        <v>131823.18</v>
      </c>
      <c r="T232" s="160">
        <v>89516</v>
      </c>
      <c r="U232" s="160">
        <v>69585</v>
      </c>
      <c r="V232" s="160">
        <v>30208</v>
      </c>
      <c r="W232" s="160">
        <v>130557.88</v>
      </c>
      <c r="X232" s="160">
        <v>144364</v>
      </c>
      <c r="Y232" s="160">
        <v>24325</v>
      </c>
      <c r="Z232" s="160">
        <v>24365</v>
      </c>
      <c r="AA232" s="160">
        <v>161652.17000000001</v>
      </c>
      <c r="AB232" s="160">
        <v>111374</v>
      </c>
      <c r="AC232" s="160">
        <v>105212</v>
      </c>
      <c r="AD232" s="160">
        <v>50250</v>
      </c>
      <c r="AE232" s="160">
        <v>98313.279999999999</v>
      </c>
      <c r="AF232" s="160">
        <v>78670</v>
      </c>
      <c r="AG232" s="160">
        <v>31606</v>
      </c>
      <c r="AH232" s="160">
        <v>43457</v>
      </c>
      <c r="AI232" s="160">
        <v>35374.300000000003</v>
      </c>
      <c r="AJ232" s="160">
        <v>-19527</v>
      </c>
      <c r="AK232" s="160">
        <v>1228</v>
      </c>
      <c r="AL232" s="160">
        <v>20311</v>
      </c>
      <c r="AM232" s="160">
        <v>100889.05</v>
      </c>
      <c r="AN232" s="160">
        <v>91745</v>
      </c>
      <c r="AO232" s="160">
        <v>21063</v>
      </c>
      <c r="AP232" s="160">
        <v>14489</v>
      </c>
      <c r="AQ232" s="160">
        <v>78069.210000000006</v>
      </c>
      <c r="AR232" s="160">
        <v>17118</v>
      </c>
      <c r="AS232" s="160">
        <v>-2317</v>
      </c>
      <c r="AT232" s="160">
        <v>-3276</v>
      </c>
      <c r="AU232" s="160">
        <v>37603.08</v>
      </c>
      <c r="AV232" s="160">
        <v>17663</v>
      </c>
      <c r="AW232" s="160">
        <v>41172</v>
      </c>
      <c r="AX232" s="160">
        <v>0</v>
      </c>
      <c r="AY232" s="160">
        <v>0</v>
      </c>
      <c r="AZ232" s="160">
        <v>0</v>
      </c>
      <c r="BA232" s="160">
        <v>0</v>
      </c>
      <c r="BB232" s="160">
        <v>0</v>
      </c>
      <c r="BC232"/>
    </row>
    <row r="233" spans="1:55" x14ac:dyDescent="0.3">
      <c r="A233" s="160" t="s">
        <v>1083</v>
      </c>
      <c r="B233" s="160">
        <v>0</v>
      </c>
      <c r="C233" s="160">
        <v>191538.17</v>
      </c>
      <c r="D233" s="160">
        <v>106864</v>
      </c>
      <c r="E233" s="160">
        <v>49027</v>
      </c>
      <c r="F233" s="160">
        <v>62364</v>
      </c>
      <c r="G233" s="160">
        <v>183185.85</v>
      </c>
      <c r="H233" s="160">
        <v>16732</v>
      </c>
      <c r="I233" s="160">
        <v>14454</v>
      </c>
      <c r="J233" s="160">
        <v>8832</v>
      </c>
      <c r="K233" s="160">
        <v>258229.75</v>
      </c>
      <c r="L233" s="160">
        <v>69706</v>
      </c>
      <c r="M233" s="160">
        <v>9698</v>
      </c>
      <c r="N233" s="160">
        <v>29195</v>
      </c>
      <c r="O233" s="160">
        <v>200609.75</v>
      </c>
      <c r="P233" s="160">
        <v>161197</v>
      </c>
      <c r="Q233" s="160">
        <v>148507</v>
      </c>
      <c r="R233" s="160">
        <v>141959</v>
      </c>
      <c r="S233" s="160">
        <v>131823.18</v>
      </c>
      <c r="T233" s="160">
        <v>89516</v>
      </c>
      <c r="U233" s="160">
        <v>69585</v>
      </c>
      <c r="V233" s="160">
        <v>30208</v>
      </c>
      <c r="W233" s="160">
        <v>130557.88</v>
      </c>
      <c r="X233" s="160">
        <v>144364</v>
      </c>
      <c r="Y233" s="160">
        <v>24325</v>
      </c>
      <c r="Z233" s="160">
        <v>24365</v>
      </c>
      <c r="AA233" s="160">
        <v>161652.17000000001</v>
      </c>
      <c r="AB233" s="160">
        <v>111374</v>
      </c>
      <c r="AC233" s="160">
        <v>105212</v>
      </c>
      <c r="AD233" s="160">
        <v>50250</v>
      </c>
      <c r="AE233" s="160">
        <v>98313.279999999999</v>
      </c>
      <c r="AF233" s="160">
        <v>78670</v>
      </c>
      <c r="AG233" s="160">
        <v>31606</v>
      </c>
      <c r="AH233" s="160">
        <v>43457</v>
      </c>
      <c r="AI233" s="160">
        <v>35374.300000000003</v>
      </c>
      <c r="AJ233" s="160">
        <v>-19527</v>
      </c>
      <c r="AK233" s="160">
        <v>1228</v>
      </c>
      <c r="AL233" s="160">
        <v>20311</v>
      </c>
      <c r="AM233" s="160">
        <v>100889.05</v>
      </c>
      <c r="AN233" s="160">
        <v>91745</v>
      </c>
      <c r="AO233" s="160">
        <v>21063</v>
      </c>
      <c r="AP233" s="160">
        <v>14489</v>
      </c>
      <c r="AQ233" s="160">
        <v>78069.210000000006</v>
      </c>
      <c r="AR233" s="160">
        <v>17118</v>
      </c>
      <c r="AS233" s="160">
        <v>-2317</v>
      </c>
      <c r="AT233" s="160">
        <v>-3276</v>
      </c>
      <c r="AU233" s="160">
        <v>37603.08</v>
      </c>
      <c r="AV233" s="160">
        <v>17663</v>
      </c>
      <c r="AW233" s="160">
        <v>41172</v>
      </c>
      <c r="AX233" s="160">
        <v>0</v>
      </c>
      <c r="AY233" s="160">
        <v>0</v>
      </c>
      <c r="AZ233" s="160">
        <v>0</v>
      </c>
      <c r="BA233" s="160">
        <v>0</v>
      </c>
      <c r="BB233" s="160">
        <v>0</v>
      </c>
      <c r="BC233"/>
    </row>
    <row r="234" spans="1:55" x14ac:dyDescent="0.3">
      <c r="A234" s="160" t="s">
        <v>1085</v>
      </c>
      <c r="B234" s="160">
        <v>0</v>
      </c>
      <c r="C234" s="160">
        <v>14979.11</v>
      </c>
      <c r="D234" s="160">
        <v>384</v>
      </c>
      <c r="E234" s="160">
        <v>384</v>
      </c>
      <c r="F234" s="160">
        <v>384</v>
      </c>
      <c r="G234" s="160">
        <v>-95764.46</v>
      </c>
      <c r="H234" s="160">
        <v>-87156</v>
      </c>
      <c r="I234" s="160">
        <v>-87156</v>
      </c>
      <c r="J234" s="160">
        <v>-87156</v>
      </c>
      <c r="K234" s="160">
        <v>0</v>
      </c>
      <c r="L234" s="160">
        <v>0</v>
      </c>
      <c r="M234" s="160">
        <v>0</v>
      </c>
      <c r="N234" s="160">
        <v>0</v>
      </c>
      <c r="O234" s="160">
        <v>0</v>
      </c>
      <c r="P234" s="160">
        <v>0</v>
      </c>
      <c r="Q234" s="160">
        <v>0</v>
      </c>
      <c r="R234" s="160">
        <v>0</v>
      </c>
      <c r="S234" s="160">
        <v>0</v>
      </c>
      <c r="T234" s="160">
        <v>0</v>
      </c>
      <c r="U234" s="160">
        <v>0</v>
      </c>
      <c r="V234" s="160">
        <v>0</v>
      </c>
      <c r="W234" s="160">
        <v>0</v>
      </c>
      <c r="X234" s="160">
        <v>0</v>
      </c>
      <c r="Y234" s="160">
        <v>0</v>
      </c>
      <c r="Z234" s="160">
        <v>0</v>
      </c>
      <c r="AA234" s="160">
        <v>0</v>
      </c>
      <c r="AB234" s="160">
        <v>0</v>
      </c>
      <c r="AC234" s="160">
        <v>0</v>
      </c>
      <c r="AD234" s="160">
        <v>0</v>
      </c>
      <c r="AE234" s="160">
        <v>0</v>
      </c>
      <c r="AF234" s="160">
        <v>0</v>
      </c>
      <c r="AG234" s="160">
        <v>0</v>
      </c>
      <c r="AH234" s="160">
        <v>0</v>
      </c>
      <c r="AI234" s="160">
        <v>0</v>
      </c>
      <c r="AJ234" s="160">
        <v>0</v>
      </c>
      <c r="AK234" s="160">
        <v>0</v>
      </c>
      <c r="AL234" s="160">
        <v>0</v>
      </c>
      <c r="AM234" s="160">
        <v>0</v>
      </c>
      <c r="AN234" s="160">
        <v>0</v>
      </c>
      <c r="AO234" s="160">
        <v>0</v>
      </c>
      <c r="AP234" s="160">
        <v>0</v>
      </c>
      <c r="AQ234" s="160">
        <v>0</v>
      </c>
      <c r="AR234" s="160">
        <v>0</v>
      </c>
      <c r="AS234" s="160">
        <v>0</v>
      </c>
      <c r="AT234" s="160">
        <v>0</v>
      </c>
      <c r="AU234" s="160">
        <v>0</v>
      </c>
      <c r="AV234" s="160">
        <v>0</v>
      </c>
      <c r="AW234" s="160">
        <v>0</v>
      </c>
      <c r="AX234" s="160">
        <v>0</v>
      </c>
      <c r="AY234" s="160">
        <v>0</v>
      </c>
      <c r="AZ234" s="160">
        <v>0</v>
      </c>
      <c r="BA234" s="160">
        <v>0</v>
      </c>
      <c r="BB234" s="160">
        <v>0</v>
      </c>
      <c r="BC234"/>
    </row>
    <row r="235" spans="1:55" x14ac:dyDescent="0.3">
      <c r="A235" s="160" t="s">
        <v>1086</v>
      </c>
      <c r="B235" s="160">
        <v>0</v>
      </c>
      <c r="C235" s="160">
        <v>23587.07</v>
      </c>
      <c r="D235" s="160">
        <v>384</v>
      </c>
      <c r="E235" s="160">
        <v>384</v>
      </c>
      <c r="F235" s="160">
        <v>384</v>
      </c>
      <c r="G235" s="160">
        <v>-87156.5</v>
      </c>
      <c r="H235" s="160">
        <v>-87156</v>
      </c>
      <c r="I235" s="160">
        <v>-87156</v>
      </c>
      <c r="J235" s="160">
        <v>-87156</v>
      </c>
      <c r="K235" s="160">
        <v>0</v>
      </c>
      <c r="L235" s="160">
        <v>0</v>
      </c>
      <c r="M235" s="160">
        <v>0</v>
      </c>
      <c r="N235" s="160">
        <v>0</v>
      </c>
      <c r="O235" s="160">
        <v>0</v>
      </c>
      <c r="P235" s="160">
        <v>0</v>
      </c>
      <c r="Q235" s="160">
        <v>0</v>
      </c>
      <c r="R235" s="160">
        <v>0</v>
      </c>
      <c r="S235" s="160">
        <v>0</v>
      </c>
      <c r="T235" s="160">
        <v>0</v>
      </c>
      <c r="U235" s="160">
        <v>0</v>
      </c>
      <c r="V235" s="160">
        <v>0</v>
      </c>
      <c r="W235" s="160">
        <v>0</v>
      </c>
      <c r="X235" s="160">
        <v>0</v>
      </c>
      <c r="Y235" s="160">
        <v>0</v>
      </c>
      <c r="Z235" s="160">
        <v>0</v>
      </c>
      <c r="AA235" s="160">
        <v>0</v>
      </c>
      <c r="AB235" s="160">
        <v>0</v>
      </c>
      <c r="AC235" s="160">
        <v>0</v>
      </c>
      <c r="AD235" s="160">
        <v>0</v>
      </c>
      <c r="AE235" s="160">
        <v>0</v>
      </c>
      <c r="AF235" s="160">
        <v>0</v>
      </c>
      <c r="AG235" s="160">
        <v>0</v>
      </c>
      <c r="AH235" s="160">
        <v>0</v>
      </c>
      <c r="AI235" s="160">
        <v>0</v>
      </c>
      <c r="AJ235" s="160">
        <v>0</v>
      </c>
      <c r="AK235" s="160">
        <v>0</v>
      </c>
      <c r="AL235" s="160">
        <v>0</v>
      </c>
      <c r="AM235" s="160">
        <v>0</v>
      </c>
      <c r="AN235" s="160">
        <v>0</v>
      </c>
      <c r="AO235" s="160">
        <v>0</v>
      </c>
      <c r="AP235" s="160">
        <v>0</v>
      </c>
      <c r="AQ235" s="160">
        <v>0</v>
      </c>
      <c r="AR235" s="160">
        <v>0</v>
      </c>
      <c r="AS235" s="160">
        <v>0</v>
      </c>
      <c r="AT235" s="160">
        <v>0</v>
      </c>
      <c r="AU235" s="160">
        <v>0</v>
      </c>
      <c r="AV235" s="160">
        <v>0</v>
      </c>
      <c r="AW235" s="160">
        <v>0</v>
      </c>
      <c r="AX235" s="160">
        <v>0</v>
      </c>
      <c r="AY235" s="160">
        <v>0</v>
      </c>
      <c r="AZ235" s="160">
        <v>0</v>
      </c>
      <c r="BA235" s="160">
        <v>0</v>
      </c>
      <c r="BB235" s="160">
        <v>0</v>
      </c>
      <c r="BC235"/>
    </row>
    <row r="236" spans="1:55" x14ac:dyDescent="0.3">
      <c r="A236" s="160" t="s">
        <v>1211</v>
      </c>
      <c r="B236" s="160">
        <v>0</v>
      </c>
      <c r="C236" s="160">
        <v>-8607.9599999999991</v>
      </c>
      <c r="D236" s="160">
        <v>0</v>
      </c>
      <c r="E236" s="160">
        <v>0</v>
      </c>
      <c r="F236" s="160">
        <v>0</v>
      </c>
      <c r="G236" s="160">
        <v>-8607.9599999999991</v>
      </c>
      <c r="H236" s="160">
        <v>0</v>
      </c>
      <c r="I236" s="160">
        <v>0</v>
      </c>
      <c r="J236" s="160">
        <v>0</v>
      </c>
      <c r="K236" s="160">
        <v>0</v>
      </c>
      <c r="L236" s="160">
        <v>0</v>
      </c>
      <c r="M236" s="160">
        <v>0</v>
      </c>
      <c r="N236" s="160">
        <v>0</v>
      </c>
      <c r="O236" s="160">
        <v>0</v>
      </c>
      <c r="P236" s="160">
        <v>0</v>
      </c>
      <c r="Q236" s="160">
        <v>0</v>
      </c>
      <c r="R236" s="160">
        <v>0</v>
      </c>
      <c r="S236" s="160">
        <v>0</v>
      </c>
      <c r="T236" s="160">
        <v>0</v>
      </c>
      <c r="U236" s="160">
        <v>0</v>
      </c>
      <c r="V236" s="160">
        <v>0</v>
      </c>
      <c r="W236" s="160">
        <v>0</v>
      </c>
      <c r="X236" s="160">
        <v>0</v>
      </c>
      <c r="Y236" s="160">
        <v>0</v>
      </c>
      <c r="Z236" s="160">
        <v>0</v>
      </c>
      <c r="AA236" s="160">
        <v>0</v>
      </c>
      <c r="AB236" s="160">
        <v>0</v>
      </c>
      <c r="AC236" s="160">
        <v>0</v>
      </c>
      <c r="AD236" s="160">
        <v>0</v>
      </c>
      <c r="AE236" s="160">
        <v>0</v>
      </c>
      <c r="AF236" s="160">
        <v>0</v>
      </c>
      <c r="AG236" s="160">
        <v>0</v>
      </c>
      <c r="AH236" s="160">
        <v>0</v>
      </c>
      <c r="AI236" s="160">
        <v>0</v>
      </c>
      <c r="AJ236" s="160">
        <v>0</v>
      </c>
      <c r="AK236" s="160">
        <v>0</v>
      </c>
      <c r="AL236" s="160">
        <v>0</v>
      </c>
      <c r="AM236" s="160">
        <v>0</v>
      </c>
      <c r="AN236" s="160">
        <v>0</v>
      </c>
      <c r="AO236" s="160">
        <v>0</v>
      </c>
      <c r="AP236" s="160">
        <v>0</v>
      </c>
      <c r="AQ236" s="160">
        <v>0</v>
      </c>
      <c r="AR236" s="160">
        <v>0</v>
      </c>
      <c r="AS236" s="160">
        <v>0</v>
      </c>
      <c r="AT236" s="160">
        <v>0</v>
      </c>
      <c r="AU236" s="160">
        <v>0</v>
      </c>
      <c r="AV236" s="160">
        <v>0</v>
      </c>
      <c r="AW236" s="160">
        <v>0</v>
      </c>
      <c r="AX236" s="160">
        <v>0</v>
      </c>
      <c r="AY236" s="160">
        <v>0</v>
      </c>
      <c r="AZ236" s="160">
        <v>0</v>
      </c>
      <c r="BA236" s="160">
        <v>0</v>
      </c>
      <c r="BB236" s="160">
        <v>0</v>
      </c>
      <c r="BC236"/>
    </row>
    <row r="237" spans="1:55" x14ac:dyDescent="0.3">
      <c r="A237" s="160" t="s">
        <v>1087</v>
      </c>
      <c r="B237" s="160">
        <v>-19290</v>
      </c>
      <c r="C237" s="160">
        <v>0</v>
      </c>
      <c r="D237" s="160">
        <v>0</v>
      </c>
      <c r="E237" s="160">
        <v>0</v>
      </c>
      <c r="F237" s="160">
        <v>0</v>
      </c>
      <c r="G237" s="160">
        <v>0</v>
      </c>
      <c r="H237" s="160">
        <v>0</v>
      </c>
      <c r="I237" s="160">
        <v>0</v>
      </c>
      <c r="J237" s="160">
        <v>0</v>
      </c>
      <c r="K237" s="160">
        <v>0</v>
      </c>
      <c r="L237" s="160">
        <v>3848</v>
      </c>
      <c r="M237" s="160">
        <v>0</v>
      </c>
      <c r="N237" s="160">
        <v>0</v>
      </c>
      <c r="O237" s="160">
        <v>164019.75</v>
      </c>
      <c r="P237" s="160">
        <v>33763</v>
      </c>
      <c r="Q237" s="160">
        <v>0</v>
      </c>
      <c r="R237" s="160">
        <v>0</v>
      </c>
      <c r="S237" s="160">
        <v>35349.980000000003</v>
      </c>
      <c r="T237" s="160">
        <v>0</v>
      </c>
      <c r="U237" s="160">
        <v>0</v>
      </c>
      <c r="V237" s="160">
        <v>0</v>
      </c>
      <c r="W237" s="160">
        <v>0</v>
      </c>
      <c r="X237" s="160">
        <v>0</v>
      </c>
      <c r="Y237" s="160">
        <v>0</v>
      </c>
      <c r="Z237" s="160">
        <v>0</v>
      </c>
      <c r="AA237" s="160">
        <v>0</v>
      </c>
      <c r="AB237" s="160">
        <v>0</v>
      </c>
      <c r="AC237" s="160">
        <v>0</v>
      </c>
      <c r="AD237" s="160">
        <v>0</v>
      </c>
      <c r="AE237" s="160">
        <v>0</v>
      </c>
      <c r="AF237" s="160">
        <v>0</v>
      </c>
      <c r="AG237" s="160">
        <v>0</v>
      </c>
      <c r="AH237" s="160">
        <v>0</v>
      </c>
      <c r="AI237" s="160">
        <v>0</v>
      </c>
      <c r="AJ237" s="160">
        <v>0</v>
      </c>
      <c r="AK237" s="160">
        <v>0</v>
      </c>
      <c r="AL237" s="160">
        <v>2354</v>
      </c>
      <c r="AM237" s="160">
        <v>-46029.34</v>
      </c>
      <c r="AN237" s="160">
        <v>-54715</v>
      </c>
      <c r="AO237" s="160">
        <v>-14715</v>
      </c>
      <c r="AP237" s="160">
        <v>-14715</v>
      </c>
      <c r="AQ237" s="160">
        <v>-30243.42</v>
      </c>
      <c r="AR237" s="160">
        <v>0</v>
      </c>
      <c r="AS237" s="160">
        <v>0</v>
      </c>
      <c r="AT237" s="160">
        <v>0</v>
      </c>
      <c r="AU237" s="160">
        <v>40000</v>
      </c>
      <c r="AV237" s="160">
        <v>40000</v>
      </c>
      <c r="AW237" s="160">
        <v>0</v>
      </c>
      <c r="AX237" s="160">
        <v>0</v>
      </c>
      <c r="AY237" s="160">
        <v>0</v>
      </c>
      <c r="AZ237" s="160">
        <v>0</v>
      </c>
      <c r="BA237" s="160">
        <v>0</v>
      </c>
      <c r="BB237" s="160">
        <v>0</v>
      </c>
      <c r="BC237"/>
    </row>
    <row r="238" spans="1:55" x14ac:dyDescent="0.3">
      <c r="A238" s="160" t="s">
        <v>1088</v>
      </c>
      <c r="B238" s="160">
        <v>0</v>
      </c>
      <c r="C238" s="160">
        <v>0</v>
      </c>
      <c r="D238" s="160">
        <v>0</v>
      </c>
      <c r="E238" s="160">
        <v>0</v>
      </c>
      <c r="F238" s="160">
        <v>0</v>
      </c>
      <c r="G238" s="160">
        <v>0</v>
      </c>
      <c r="H238" s="160">
        <v>0</v>
      </c>
      <c r="I238" s="160">
        <v>0</v>
      </c>
      <c r="J238" s="160">
        <v>0</v>
      </c>
      <c r="K238" s="160">
        <v>0</v>
      </c>
      <c r="L238" s="160">
        <v>0</v>
      </c>
      <c r="M238" s="160">
        <v>0</v>
      </c>
      <c r="N238" s="160">
        <v>0</v>
      </c>
      <c r="O238" s="160">
        <v>0</v>
      </c>
      <c r="P238" s="160">
        <v>0</v>
      </c>
      <c r="Q238" s="160">
        <v>0</v>
      </c>
      <c r="R238" s="160">
        <v>0</v>
      </c>
      <c r="S238" s="160">
        <v>0</v>
      </c>
      <c r="T238" s="160">
        <v>0</v>
      </c>
      <c r="U238" s="160">
        <v>0</v>
      </c>
      <c r="V238" s="160">
        <v>0</v>
      </c>
      <c r="W238" s="160">
        <v>0</v>
      </c>
      <c r="X238" s="160">
        <v>0</v>
      </c>
      <c r="Y238" s="160">
        <v>0</v>
      </c>
      <c r="Z238" s="160">
        <v>0</v>
      </c>
      <c r="AA238" s="160">
        <v>0</v>
      </c>
      <c r="AB238" s="160">
        <v>0</v>
      </c>
      <c r="AC238" s="160">
        <v>0</v>
      </c>
      <c r="AD238" s="160">
        <v>0</v>
      </c>
      <c r="AE238" s="160">
        <v>0</v>
      </c>
      <c r="AF238" s="160">
        <v>0</v>
      </c>
      <c r="AG238" s="160">
        <v>0</v>
      </c>
      <c r="AH238" s="160">
        <v>0</v>
      </c>
      <c r="AI238" s="160">
        <v>226771.66</v>
      </c>
      <c r="AJ238" s="160">
        <v>226772</v>
      </c>
      <c r="AK238" s="160">
        <v>226772</v>
      </c>
      <c r="AL238" s="160">
        <v>0</v>
      </c>
      <c r="AM238" s="160">
        <v>0</v>
      </c>
      <c r="AN238" s="160">
        <v>0</v>
      </c>
      <c r="AO238" s="160">
        <v>0</v>
      </c>
      <c r="AP238" s="160">
        <v>0</v>
      </c>
      <c r="AQ238" s="160">
        <v>0</v>
      </c>
      <c r="AR238" s="160">
        <v>0</v>
      </c>
      <c r="AS238" s="160">
        <v>0</v>
      </c>
      <c r="AT238" s="160">
        <v>0</v>
      </c>
      <c r="AU238" s="160">
        <v>0</v>
      </c>
      <c r="AV238" s="160">
        <v>0</v>
      </c>
      <c r="AW238" s="160">
        <v>0</v>
      </c>
      <c r="AX238" s="160">
        <v>0</v>
      </c>
      <c r="AY238" s="160">
        <v>0</v>
      </c>
      <c r="AZ238" s="160">
        <v>0</v>
      </c>
      <c r="BA238" s="160">
        <v>0</v>
      </c>
      <c r="BB238" s="160">
        <v>0</v>
      </c>
      <c r="BC238"/>
    </row>
    <row r="239" spans="1:55" x14ac:dyDescent="0.3">
      <c r="A239" s="160" t="s">
        <v>1089</v>
      </c>
      <c r="B239" s="160">
        <v>0</v>
      </c>
      <c r="C239" s="160">
        <v>0</v>
      </c>
      <c r="D239" s="160">
        <v>0</v>
      </c>
      <c r="E239" s="160">
        <v>0</v>
      </c>
      <c r="F239" s="160">
        <v>0</v>
      </c>
      <c r="G239" s="160">
        <v>0</v>
      </c>
      <c r="H239" s="160">
        <v>0</v>
      </c>
      <c r="I239" s="160">
        <v>0</v>
      </c>
      <c r="J239" s="160">
        <v>0</v>
      </c>
      <c r="K239" s="160">
        <v>0</v>
      </c>
      <c r="L239" s="160">
        <v>0</v>
      </c>
      <c r="M239" s="160">
        <v>0</v>
      </c>
      <c r="N239" s="160">
        <v>0</v>
      </c>
      <c r="O239" s="160">
        <v>0</v>
      </c>
      <c r="P239" s="160">
        <v>0</v>
      </c>
      <c r="Q239" s="160">
        <v>0</v>
      </c>
      <c r="R239" s="160">
        <v>0</v>
      </c>
      <c r="S239" s="160">
        <v>0</v>
      </c>
      <c r="T239" s="160">
        <v>0</v>
      </c>
      <c r="U239" s="160">
        <v>0</v>
      </c>
      <c r="V239" s="160">
        <v>0</v>
      </c>
      <c r="W239" s="160">
        <v>1303.1199999999999</v>
      </c>
      <c r="X239" s="160">
        <v>0</v>
      </c>
      <c r="Y239" s="160">
        <v>0</v>
      </c>
      <c r="Z239" s="160">
        <v>0</v>
      </c>
      <c r="AA239" s="160">
        <v>-15951.94</v>
      </c>
      <c r="AB239" s="160">
        <v>-1495</v>
      </c>
      <c r="AC239" s="160">
        <v>0</v>
      </c>
      <c r="AD239" s="160">
        <v>0</v>
      </c>
      <c r="AE239" s="160">
        <v>27133.19</v>
      </c>
      <c r="AF239" s="160">
        <v>-5444</v>
      </c>
      <c r="AG239" s="160">
        <v>-1298</v>
      </c>
      <c r="AH239" s="160">
        <v>-1298</v>
      </c>
      <c r="AI239" s="160">
        <v>-17375.189999999999</v>
      </c>
      <c r="AJ239" s="160">
        <v>-15167</v>
      </c>
      <c r="AK239" s="160">
        <v>-3834</v>
      </c>
      <c r="AL239" s="160">
        <v>0</v>
      </c>
      <c r="AM239" s="160">
        <v>0</v>
      </c>
      <c r="AN239" s="160">
        <v>0</v>
      </c>
      <c r="AO239" s="160">
        <v>0</v>
      </c>
      <c r="AP239" s="160">
        <v>0</v>
      </c>
      <c r="AQ239" s="160">
        <v>0</v>
      </c>
      <c r="AR239" s="160">
        <v>0</v>
      </c>
      <c r="AS239" s="160">
        <v>0</v>
      </c>
      <c r="AT239" s="160">
        <v>0</v>
      </c>
      <c r="AU239" s="160">
        <v>0</v>
      </c>
      <c r="AV239" s="160">
        <v>0</v>
      </c>
      <c r="AW239" s="160">
        <v>0</v>
      </c>
      <c r="AX239" s="160">
        <v>0</v>
      </c>
      <c r="AY239" s="160">
        <v>0</v>
      </c>
      <c r="AZ239" s="160">
        <v>0</v>
      </c>
      <c r="BA239" s="160">
        <v>0</v>
      </c>
      <c r="BB239" s="160">
        <v>0</v>
      </c>
      <c r="BC239"/>
    </row>
    <row r="240" spans="1:55" x14ac:dyDescent="0.3">
      <c r="A240" s="160" t="s">
        <v>1047</v>
      </c>
      <c r="B240" s="160">
        <v>266427</v>
      </c>
      <c r="C240" s="160">
        <v>1281748.45</v>
      </c>
      <c r="D240" s="160">
        <v>967370</v>
      </c>
      <c r="E240" s="160">
        <v>662536</v>
      </c>
      <c r="F240" s="160">
        <v>327832</v>
      </c>
      <c r="G240" s="160">
        <v>1297815.6299999999</v>
      </c>
      <c r="H240" s="160">
        <v>966844</v>
      </c>
      <c r="I240" s="160">
        <v>699034</v>
      </c>
      <c r="J240" s="160">
        <v>323613</v>
      </c>
      <c r="K240" s="160">
        <v>1212006.96</v>
      </c>
      <c r="L240" s="160">
        <v>903781</v>
      </c>
      <c r="M240" s="160">
        <v>591201</v>
      </c>
      <c r="N240" s="160">
        <v>278938</v>
      </c>
      <c r="O240" s="160">
        <v>1162004.23</v>
      </c>
      <c r="P240" s="160">
        <v>881687</v>
      </c>
      <c r="Q240" s="160">
        <v>611806</v>
      </c>
      <c r="R240" s="160">
        <v>268836</v>
      </c>
      <c r="S240" s="160">
        <v>549889.31999999995</v>
      </c>
      <c r="T240" s="160">
        <v>363165</v>
      </c>
      <c r="U240" s="160">
        <v>215270</v>
      </c>
      <c r="V240" s="160">
        <v>97988</v>
      </c>
      <c r="W240" s="160">
        <v>404389.5</v>
      </c>
      <c r="X240" s="160">
        <v>282168</v>
      </c>
      <c r="Y240" s="160">
        <v>186228</v>
      </c>
      <c r="Z240" s="160">
        <v>90988</v>
      </c>
      <c r="AA240" s="160">
        <v>336912.69</v>
      </c>
      <c r="AB240" s="160">
        <v>245238</v>
      </c>
      <c r="AC240" s="160">
        <v>153353</v>
      </c>
      <c r="AD240" s="160">
        <v>75659</v>
      </c>
      <c r="AE240" s="160">
        <v>248865.09</v>
      </c>
      <c r="AF240" s="160">
        <v>185690</v>
      </c>
      <c r="AG240" s="160">
        <v>114989</v>
      </c>
      <c r="AH240" s="160">
        <v>55206</v>
      </c>
      <c r="AI240" s="160">
        <v>209816.57</v>
      </c>
      <c r="AJ240" s="160">
        <v>160082</v>
      </c>
      <c r="AK240" s="160">
        <v>103932</v>
      </c>
      <c r="AL240" s="160">
        <v>51145</v>
      </c>
      <c r="AM240" s="160">
        <v>190775.98</v>
      </c>
      <c r="AN240" s="160">
        <v>141192</v>
      </c>
      <c r="AO240" s="160">
        <v>92618</v>
      </c>
      <c r="AP240" s="160">
        <v>46003</v>
      </c>
      <c r="AQ240" s="160">
        <v>188249.05</v>
      </c>
      <c r="AR240" s="160">
        <v>140368</v>
      </c>
      <c r="AS240" s="160">
        <v>92311</v>
      </c>
      <c r="AT240" s="160">
        <v>45996</v>
      </c>
      <c r="AU240" s="160">
        <v>172273.76</v>
      </c>
      <c r="AV240" s="160">
        <v>125809</v>
      </c>
      <c r="AW240" s="160">
        <v>74649</v>
      </c>
      <c r="AX240" s="160">
        <v>0</v>
      </c>
      <c r="AY240" s="160">
        <v>0</v>
      </c>
      <c r="AZ240" s="160">
        <v>0</v>
      </c>
      <c r="BA240" s="160">
        <v>0</v>
      </c>
      <c r="BB240" s="160">
        <v>0</v>
      </c>
      <c r="BC240"/>
    </row>
    <row r="241" spans="1:55" x14ac:dyDescent="0.3">
      <c r="A241" s="160" t="s">
        <v>1091</v>
      </c>
      <c r="B241" s="160">
        <v>54930</v>
      </c>
      <c r="C241" s="160">
        <v>0</v>
      </c>
      <c r="D241" s="160">
        <v>0</v>
      </c>
      <c r="E241" s="160">
        <v>0</v>
      </c>
      <c r="F241" s="160">
        <v>0</v>
      </c>
      <c r="G241" s="160">
        <v>0</v>
      </c>
      <c r="H241" s="160">
        <v>0</v>
      </c>
      <c r="I241" s="160">
        <v>0</v>
      </c>
      <c r="J241" s="160">
        <v>0</v>
      </c>
      <c r="K241" s="160">
        <v>0</v>
      </c>
      <c r="L241" s="160">
        <v>0</v>
      </c>
      <c r="M241" s="160">
        <v>0</v>
      </c>
      <c r="N241" s="160">
        <v>0</v>
      </c>
      <c r="O241" s="160">
        <v>0</v>
      </c>
      <c r="P241" s="160">
        <v>0</v>
      </c>
      <c r="Q241" s="160">
        <v>0</v>
      </c>
      <c r="R241" s="160">
        <v>0</v>
      </c>
      <c r="S241" s="160">
        <v>0</v>
      </c>
      <c r="T241" s="160">
        <v>0</v>
      </c>
      <c r="U241" s="160">
        <v>0</v>
      </c>
      <c r="V241" s="160">
        <v>0</v>
      </c>
      <c r="W241" s="160">
        <v>0</v>
      </c>
      <c r="X241" s="160">
        <v>0</v>
      </c>
      <c r="Y241" s="160">
        <v>0</v>
      </c>
      <c r="Z241" s="160">
        <v>0</v>
      </c>
      <c r="AA241" s="160">
        <v>0</v>
      </c>
      <c r="AB241" s="160">
        <v>0</v>
      </c>
      <c r="AC241" s="160">
        <v>0</v>
      </c>
      <c r="AD241" s="160">
        <v>0</v>
      </c>
      <c r="AE241" s="160">
        <v>0</v>
      </c>
      <c r="AF241" s="160">
        <v>0</v>
      </c>
      <c r="AG241" s="160">
        <v>0</v>
      </c>
      <c r="AH241" s="160">
        <v>0</v>
      </c>
      <c r="AI241" s="160">
        <v>0</v>
      </c>
      <c r="AJ241" s="160">
        <v>0</v>
      </c>
      <c r="AK241" s="160">
        <v>0</v>
      </c>
      <c r="AL241" s="160">
        <v>0</v>
      </c>
      <c r="AM241" s="160">
        <v>0</v>
      </c>
      <c r="AN241" s="160">
        <v>0</v>
      </c>
      <c r="AO241" s="160">
        <v>0</v>
      </c>
      <c r="AP241" s="160">
        <v>0</v>
      </c>
      <c r="AQ241" s="160">
        <v>0</v>
      </c>
      <c r="AR241" s="160">
        <v>0</v>
      </c>
      <c r="AS241" s="160">
        <v>0</v>
      </c>
      <c r="AT241" s="160">
        <v>0</v>
      </c>
      <c r="AU241" s="160">
        <v>0</v>
      </c>
      <c r="AV241" s="160">
        <v>0</v>
      </c>
      <c r="AW241" s="160">
        <v>0</v>
      </c>
      <c r="AX241" s="160">
        <v>0</v>
      </c>
      <c r="AY241" s="160">
        <v>0</v>
      </c>
      <c r="AZ241" s="160">
        <v>0</v>
      </c>
      <c r="BA241" s="160">
        <v>0</v>
      </c>
      <c r="BB241" s="160">
        <v>0</v>
      </c>
      <c r="BC241"/>
    </row>
    <row r="242" spans="1:55" x14ac:dyDescent="0.3">
      <c r="A242" s="160" t="s">
        <v>1092</v>
      </c>
      <c r="B242" s="160">
        <v>26693</v>
      </c>
      <c r="C242" s="160">
        <v>44985.86</v>
      </c>
      <c r="D242" s="160">
        <v>-10495</v>
      </c>
      <c r="E242" s="160">
        <v>25676</v>
      </c>
      <c r="F242" s="160">
        <v>16348</v>
      </c>
      <c r="G242" s="160">
        <v>600539.29</v>
      </c>
      <c r="H242" s="160">
        <v>411584</v>
      </c>
      <c r="I242" s="160">
        <v>369063</v>
      </c>
      <c r="J242" s="160">
        <v>80013</v>
      </c>
      <c r="K242" s="160">
        <v>175949.6</v>
      </c>
      <c r="L242" s="160">
        <v>205173</v>
      </c>
      <c r="M242" s="160">
        <v>192260</v>
      </c>
      <c r="N242" s="160">
        <v>53637</v>
      </c>
      <c r="O242" s="160">
        <v>122916.2</v>
      </c>
      <c r="P242" s="160">
        <v>140169</v>
      </c>
      <c r="Q242" s="160">
        <v>102109</v>
      </c>
      <c r="R242" s="160">
        <v>23631</v>
      </c>
      <c r="S242" s="160">
        <v>49476.09</v>
      </c>
      <c r="T242" s="160">
        <v>62711</v>
      </c>
      <c r="U242" s="160">
        <v>33832</v>
      </c>
      <c r="V242" s="160">
        <v>24969</v>
      </c>
      <c r="W242" s="160">
        <v>31124.15</v>
      </c>
      <c r="X242" s="160">
        <v>40041</v>
      </c>
      <c r="Y242" s="160">
        <v>12516</v>
      </c>
      <c r="Z242" s="160">
        <v>21919</v>
      </c>
      <c r="AA242" s="160">
        <v>37340.75</v>
      </c>
      <c r="AB242" s="160">
        <v>30997</v>
      </c>
      <c r="AC242" s="160">
        <v>16954</v>
      </c>
      <c r="AD242" s="160">
        <v>18641</v>
      </c>
      <c r="AE242" s="160">
        <v>137075.47</v>
      </c>
      <c r="AF242" s="160">
        <v>135987</v>
      </c>
      <c r="AG242" s="160">
        <v>4008</v>
      </c>
      <c r="AH242" s="160">
        <v>10281</v>
      </c>
      <c r="AI242" s="160">
        <v>90252.27</v>
      </c>
      <c r="AJ242" s="160">
        <v>15887</v>
      </c>
      <c r="AK242" s="160">
        <v>6598</v>
      </c>
      <c r="AL242" s="160">
        <v>14324</v>
      </c>
      <c r="AM242" s="160">
        <v>208226.57</v>
      </c>
      <c r="AN242" s="160">
        <v>35505</v>
      </c>
      <c r="AO242" s="160">
        <v>13273</v>
      </c>
      <c r="AP242" s="160">
        <v>28462</v>
      </c>
      <c r="AQ242" s="160">
        <v>157258.31</v>
      </c>
      <c r="AR242" s="160">
        <v>29147</v>
      </c>
      <c r="AS242" s="160">
        <v>19925</v>
      </c>
      <c r="AT242" s="160">
        <v>13091</v>
      </c>
      <c r="AU242" s="160">
        <v>75766.06</v>
      </c>
      <c r="AV242" s="160">
        <v>35850</v>
      </c>
      <c r="AW242" s="160">
        <v>33716</v>
      </c>
      <c r="AX242" s="160">
        <v>157057</v>
      </c>
      <c r="AY242" s="160">
        <v>175272</v>
      </c>
      <c r="AZ242" s="160">
        <v>150269</v>
      </c>
      <c r="BA242" s="160">
        <v>69748</v>
      </c>
      <c r="BB242" s="160">
        <v>-54280</v>
      </c>
      <c r="BC242"/>
    </row>
    <row r="243" spans="1:55" x14ac:dyDescent="0.3">
      <c r="A243" s="160" t="s">
        <v>1093</v>
      </c>
      <c r="B243" s="160">
        <v>2344826</v>
      </c>
      <c r="C243" s="160">
        <v>9743783.1799999997</v>
      </c>
      <c r="D243" s="160">
        <v>7260913</v>
      </c>
      <c r="E243" s="160">
        <v>4734076</v>
      </c>
      <c r="F243" s="160">
        <v>2294228</v>
      </c>
      <c r="G243" s="160">
        <v>8906989.8800000008</v>
      </c>
      <c r="H243" s="160">
        <v>6680360</v>
      </c>
      <c r="I243" s="160">
        <v>4307172</v>
      </c>
      <c r="J243" s="160">
        <v>2266223</v>
      </c>
      <c r="K243" s="160">
        <v>8623162.2400000002</v>
      </c>
      <c r="L243" s="160">
        <v>6844030</v>
      </c>
      <c r="M243" s="160">
        <v>4641782</v>
      </c>
      <c r="N243" s="160">
        <v>2037131</v>
      </c>
      <c r="O243" s="160">
        <v>7474335.4400000004</v>
      </c>
      <c r="P243" s="160">
        <v>5543022</v>
      </c>
      <c r="Q243" s="160">
        <v>3722910</v>
      </c>
      <c r="R243" s="160">
        <v>1873478</v>
      </c>
      <c r="S243" s="160">
        <v>6986147.3099999996</v>
      </c>
      <c r="T243" s="160">
        <v>5372412</v>
      </c>
      <c r="U243" s="160">
        <v>4199025</v>
      </c>
      <c r="V243" s="160">
        <v>2148496</v>
      </c>
      <c r="W243" s="160">
        <v>7624864.1600000001</v>
      </c>
      <c r="X243" s="160">
        <v>6055270</v>
      </c>
      <c r="Y243" s="160">
        <v>4288283</v>
      </c>
      <c r="Z243" s="160">
        <v>2193569</v>
      </c>
      <c r="AA243" s="160">
        <v>7889081.4400000004</v>
      </c>
      <c r="AB243" s="160">
        <v>6573836</v>
      </c>
      <c r="AC243" s="160">
        <v>4842176</v>
      </c>
      <c r="AD243" s="160">
        <v>2645352</v>
      </c>
      <c r="AE243" s="160">
        <v>7405396.3200000003</v>
      </c>
      <c r="AF243" s="160">
        <v>6127769</v>
      </c>
      <c r="AG243" s="160">
        <v>3999832</v>
      </c>
      <c r="AH243" s="160">
        <v>1872017</v>
      </c>
      <c r="AI243" s="160">
        <v>5747838.4299999997</v>
      </c>
      <c r="AJ243" s="160">
        <v>4411505</v>
      </c>
      <c r="AK243" s="160">
        <v>3161529</v>
      </c>
      <c r="AL243" s="160">
        <v>1871149</v>
      </c>
      <c r="AM243" s="160">
        <v>5972121.8300000001</v>
      </c>
      <c r="AN243" s="160">
        <v>4853860</v>
      </c>
      <c r="AO243" s="160">
        <v>3355970</v>
      </c>
      <c r="AP243" s="160">
        <v>1764368</v>
      </c>
      <c r="AQ243" s="160">
        <v>4970217.9400000004</v>
      </c>
      <c r="AR243" s="160">
        <v>3667419</v>
      </c>
      <c r="AS243" s="160">
        <v>2575057</v>
      </c>
      <c r="AT243" s="160">
        <v>1416397</v>
      </c>
      <c r="AU243" s="160">
        <v>5182599.32</v>
      </c>
      <c r="AV243" s="160">
        <v>3937626</v>
      </c>
      <c r="AW243" s="160">
        <v>2753305</v>
      </c>
      <c r="AX243" s="160">
        <v>1594420</v>
      </c>
      <c r="AY243" s="160">
        <v>5469370</v>
      </c>
      <c r="AZ243" s="160">
        <v>4300134</v>
      </c>
      <c r="BA243" s="160">
        <v>3060097</v>
      </c>
      <c r="BB243" s="160">
        <v>1600424</v>
      </c>
      <c r="BC243"/>
    </row>
    <row r="244" spans="1:55" x14ac:dyDescent="0.3">
      <c r="A244" s="160" t="s">
        <v>1094</v>
      </c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/>
    </row>
    <row r="245" spans="1:55" x14ac:dyDescent="0.3">
      <c r="A245" s="160" t="s">
        <v>1095</v>
      </c>
      <c r="B245" s="160">
        <v>-84350</v>
      </c>
      <c r="C245" s="160">
        <v>573501.87</v>
      </c>
      <c r="D245" s="160">
        <v>427718</v>
      </c>
      <c r="E245" s="160">
        <v>491863</v>
      </c>
      <c r="F245" s="160">
        <v>-215471</v>
      </c>
      <c r="G245" s="160">
        <v>-79470.320000000007</v>
      </c>
      <c r="H245" s="160">
        <v>-626656</v>
      </c>
      <c r="I245" s="160">
        <v>-481239</v>
      </c>
      <c r="J245" s="160">
        <v>-378001</v>
      </c>
      <c r="K245" s="160">
        <v>356610.34</v>
      </c>
      <c r="L245" s="160">
        <v>-709313</v>
      </c>
      <c r="M245" s="160">
        <v>-356823</v>
      </c>
      <c r="N245" s="160">
        <v>-12270</v>
      </c>
      <c r="O245" s="160">
        <v>-411404.11</v>
      </c>
      <c r="P245" s="160">
        <v>-518017</v>
      </c>
      <c r="Q245" s="160">
        <v>-207824</v>
      </c>
      <c r="R245" s="160">
        <v>-41806</v>
      </c>
      <c r="S245" s="160">
        <v>-22250.52</v>
      </c>
      <c r="T245" s="160">
        <v>178974</v>
      </c>
      <c r="U245" s="160">
        <v>-62870</v>
      </c>
      <c r="V245" s="160">
        <v>-551821</v>
      </c>
      <c r="W245" s="160">
        <v>-32931.199999999997</v>
      </c>
      <c r="X245" s="160">
        <v>74174</v>
      </c>
      <c r="Y245" s="160">
        <v>-416071</v>
      </c>
      <c r="Z245" s="160">
        <v>-576978</v>
      </c>
      <c r="AA245" s="160">
        <v>27926.46</v>
      </c>
      <c r="AB245" s="160">
        <v>-55704</v>
      </c>
      <c r="AC245" s="160">
        <v>-187217</v>
      </c>
      <c r="AD245" s="160">
        <v>-356438</v>
      </c>
      <c r="AE245" s="160">
        <v>-757436.59</v>
      </c>
      <c r="AF245" s="160">
        <v>-712589</v>
      </c>
      <c r="AG245" s="160">
        <v>-843571</v>
      </c>
      <c r="AH245" s="160">
        <v>-653770</v>
      </c>
      <c r="AI245" s="160">
        <v>-754765.4</v>
      </c>
      <c r="AJ245" s="160">
        <v>-975019</v>
      </c>
      <c r="AK245" s="160">
        <v>-679126</v>
      </c>
      <c r="AL245" s="160">
        <v>-802341</v>
      </c>
      <c r="AM245" s="160">
        <v>387122.99</v>
      </c>
      <c r="AN245" s="160">
        <v>-128010</v>
      </c>
      <c r="AO245" s="160">
        <v>-2482</v>
      </c>
      <c r="AP245" s="160">
        <v>-22587</v>
      </c>
      <c r="AQ245" s="160">
        <v>-392214.58</v>
      </c>
      <c r="AR245" s="160">
        <v>56487</v>
      </c>
      <c r="AS245" s="160">
        <v>-237502</v>
      </c>
      <c r="AT245" s="160">
        <v>-122343</v>
      </c>
      <c r="AU245" s="160">
        <v>372261.03</v>
      </c>
      <c r="AV245" s="160">
        <v>352581</v>
      </c>
      <c r="AW245" s="160">
        <v>226679</v>
      </c>
      <c r="AX245" s="160">
        <v>0</v>
      </c>
      <c r="AY245" s="160">
        <v>0</v>
      </c>
      <c r="AZ245" s="160">
        <v>0</v>
      </c>
      <c r="BA245" s="160">
        <v>0</v>
      </c>
      <c r="BB245" s="160">
        <v>0</v>
      </c>
      <c r="BC245"/>
    </row>
    <row r="246" spans="1:55" x14ac:dyDescent="0.3">
      <c r="A246" s="160" t="s">
        <v>1096</v>
      </c>
      <c r="B246" s="160">
        <v>87322</v>
      </c>
      <c r="C246" s="160">
        <v>1205681.46</v>
      </c>
      <c r="D246" s="160">
        <v>986438</v>
      </c>
      <c r="E246" s="160">
        <v>1185732</v>
      </c>
      <c r="F246" s="160">
        <v>366954</v>
      </c>
      <c r="G246" s="160">
        <v>199129.1</v>
      </c>
      <c r="H246" s="160">
        <v>76070</v>
      </c>
      <c r="I246" s="160">
        <v>127971</v>
      </c>
      <c r="J246" s="160">
        <v>-179677</v>
      </c>
      <c r="K246" s="160">
        <v>-1001936.53</v>
      </c>
      <c r="L246" s="160">
        <v>-722985</v>
      </c>
      <c r="M246" s="160">
        <v>-941339</v>
      </c>
      <c r="N246" s="160">
        <v>-645794</v>
      </c>
      <c r="O246" s="160">
        <v>-150423.41</v>
      </c>
      <c r="P246" s="160">
        <v>-456749</v>
      </c>
      <c r="Q246" s="160">
        <v>-249374</v>
      </c>
      <c r="R246" s="160">
        <v>166463</v>
      </c>
      <c r="S246" s="160">
        <v>253378.66</v>
      </c>
      <c r="T246" s="160">
        <v>541059</v>
      </c>
      <c r="U246" s="160">
        <v>289037</v>
      </c>
      <c r="V246" s="160">
        <v>260993</v>
      </c>
      <c r="W246" s="160">
        <v>-289915.08</v>
      </c>
      <c r="X246" s="160">
        <v>-280119</v>
      </c>
      <c r="Y246" s="160">
        <v>-100377</v>
      </c>
      <c r="Z246" s="160">
        <v>170296</v>
      </c>
      <c r="AA246" s="160">
        <v>-108059.58</v>
      </c>
      <c r="AB246" s="160">
        <v>-24502</v>
      </c>
      <c r="AC246" s="160">
        <v>-78197</v>
      </c>
      <c r="AD246" s="160">
        <v>93246</v>
      </c>
      <c r="AE246" s="160">
        <v>142685.92000000001</v>
      </c>
      <c r="AF246" s="160">
        <v>245821</v>
      </c>
      <c r="AG246" s="160">
        <v>188839</v>
      </c>
      <c r="AH246" s="160">
        <v>313080</v>
      </c>
      <c r="AI246" s="160">
        <v>299170</v>
      </c>
      <c r="AJ246" s="160">
        <v>586689</v>
      </c>
      <c r="AK246" s="160">
        <v>388004</v>
      </c>
      <c r="AL246" s="160">
        <v>182639</v>
      </c>
      <c r="AM246" s="160">
        <v>-848448.45</v>
      </c>
      <c r="AN246" s="160">
        <v>-381203</v>
      </c>
      <c r="AO246" s="160">
        <v>-231015</v>
      </c>
      <c r="AP246" s="160">
        <v>73972</v>
      </c>
      <c r="AQ246" s="160">
        <v>232850.1</v>
      </c>
      <c r="AR246" s="160">
        <v>150092</v>
      </c>
      <c r="AS246" s="160">
        <v>101513</v>
      </c>
      <c r="AT246" s="160">
        <v>118864</v>
      </c>
      <c r="AU246" s="160">
        <v>15378.74</v>
      </c>
      <c r="AV246" s="160">
        <v>-264503</v>
      </c>
      <c r="AW246" s="160">
        <v>145118</v>
      </c>
      <c r="AX246" s="160">
        <v>0</v>
      </c>
      <c r="AY246" s="160">
        <v>0</v>
      </c>
      <c r="AZ246" s="160">
        <v>0</v>
      </c>
      <c r="BA246" s="160">
        <v>0</v>
      </c>
      <c r="BB246" s="160">
        <v>0</v>
      </c>
      <c r="BC246"/>
    </row>
    <row r="247" spans="1:55" x14ac:dyDescent="0.3">
      <c r="A247" s="160" t="s">
        <v>1097</v>
      </c>
      <c r="B247" s="160">
        <v>-96783</v>
      </c>
      <c r="C247" s="160">
        <v>-180799.5</v>
      </c>
      <c r="D247" s="160">
        <v>-222675</v>
      </c>
      <c r="E247" s="160">
        <v>47022</v>
      </c>
      <c r="F247" s="160">
        <v>-75843</v>
      </c>
      <c r="G247" s="160">
        <v>153471.69</v>
      </c>
      <c r="H247" s="160">
        <v>-16077</v>
      </c>
      <c r="I247" s="160">
        <v>-68204</v>
      </c>
      <c r="J247" s="160">
        <v>-224700</v>
      </c>
      <c r="K247" s="160">
        <v>-53153.11</v>
      </c>
      <c r="L247" s="160">
        <v>-166342</v>
      </c>
      <c r="M247" s="160">
        <v>-250013</v>
      </c>
      <c r="N247" s="160">
        <v>-240278</v>
      </c>
      <c r="O247" s="160">
        <v>231133.67</v>
      </c>
      <c r="P247" s="160">
        <v>113448</v>
      </c>
      <c r="Q247" s="160">
        <v>94062</v>
      </c>
      <c r="R247" s="160">
        <v>-244911</v>
      </c>
      <c r="S247" s="160">
        <v>-112104.73</v>
      </c>
      <c r="T247" s="160">
        <v>114172</v>
      </c>
      <c r="U247" s="160">
        <v>138157</v>
      </c>
      <c r="V247" s="160">
        <v>-71002</v>
      </c>
      <c r="W247" s="160">
        <v>101369.41</v>
      </c>
      <c r="X247" s="160">
        <v>103835</v>
      </c>
      <c r="Y247" s="160">
        <v>-50779</v>
      </c>
      <c r="Z247" s="160">
        <v>30336</v>
      </c>
      <c r="AA247" s="160">
        <v>21821.43</v>
      </c>
      <c r="AB247" s="160">
        <v>-35611</v>
      </c>
      <c r="AC247" s="160">
        <v>62507</v>
      </c>
      <c r="AD247" s="160">
        <v>-7282</v>
      </c>
      <c r="AE247" s="160">
        <v>-90444.76</v>
      </c>
      <c r="AF247" s="160">
        <v>-114253</v>
      </c>
      <c r="AG247" s="160">
        <v>-62134</v>
      </c>
      <c r="AH247" s="160">
        <v>-75603</v>
      </c>
      <c r="AI247" s="160">
        <v>-293953.65000000002</v>
      </c>
      <c r="AJ247" s="160">
        <v>-292186</v>
      </c>
      <c r="AK247" s="160">
        <v>-273231</v>
      </c>
      <c r="AL247" s="160">
        <v>-10285</v>
      </c>
      <c r="AM247" s="160">
        <v>-20863.57</v>
      </c>
      <c r="AN247" s="160">
        <v>-45519</v>
      </c>
      <c r="AO247" s="160">
        <v>-14617</v>
      </c>
      <c r="AP247" s="160">
        <v>5379</v>
      </c>
      <c r="AQ247" s="160">
        <v>130812.08</v>
      </c>
      <c r="AR247" s="160">
        <v>135358</v>
      </c>
      <c r="AS247" s="160">
        <v>-25704</v>
      </c>
      <c r="AT247" s="160">
        <v>-93242</v>
      </c>
      <c r="AU247" s="160">
        <v>-23501.85</v>
      </c>
      <c r="AV247" s="160">
        <v>-7472</v>
      </c>
      <c r="AW247" s="160">
        <v>16990</v>
      </c>
      <c r="AX247" s="160">
        <v>366983</v>
      </c>
      <c r="AY247" s="160">
        <v>-445208</v>
      </c>
      <c r="AZ247" s="160">
        <v>-554084</v>
      </c>
      <c r="BA247" s="160">
        <v>202166</v>
      </c>
      <c r="BB247" s="160">
        <v>-155747</v>
      </c>
      <c r="BC247"/>
    </row>
    <row r="248" spans="1:55" x14ac:dyDescent="0.3">
      <c r="A248" s="160" t="s">
        <v>1098</v>
      </c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/>
    </row>
    <row r="249" spans="1:55" x14ac:dyDescent="0.3">
      <c r="A249" s="160" t="s">
        <v>1099</v>
      </c>
      <c r="B249" s="160">
        <v>147143</v>
      </c>
      <c r="C249" s="160">
        <v>-74652.100000000006</v>
      </c>
      <c r="D249" s="160">
        <v>-399778</v>
      </c>
      <c r="E249" s="160">
        <v>-622016</v>
      </c>
      <c r="F249" s="160">
        <v>-489374</v>
      </c>
      <c r="G249" s="160">
        <v>188281.94</v>
      </c>
      <c r="H249" s="160">
        <v>-66847</v>
      </c>
      <c r="I249" s="160">
        <v>-205796</v>
      </c>
      <c r="J249" s="160">
        <v>-37943</v>
      </c>
      <c r="K249" s="160">
        <v>1217684.6599999999</v>
      </c>
      <c r="L249" s="160">
        <v>519470</v>
      </c>
      <c r="M249" s="160">
        <v>237315</v>
      </c>
      <c r="N249" s="160">
        <v>435515</v>
      </c>
      <c r="O249" s="160">
        <v>-422684.81</v>
      </c>
      <c r="P249" s="160">
        <v>-413255</v>
      </c>
      <c r="Q249" s="160">
        <v>-348518</v>
      </c>
      <c r="R249" s="160">
        <v>-153030</v>
      </c>
      <c r="S249" s="160">
        <v>-120556.07</v>
      </c>
      <c r="T249" s="160">
        <v>-816367</v>
      </c>
      <c r="U249" s="160">
        <v>-528813</v>
      </c>
      <c r="V249" s="160">
        <v>-514352</v>
      </c>
      <c r="W249" s="160">
        <v>98158.85</v>
      </c>
      <c r="X249" s="160">
        <v>-1408486</v>
      </c>
      <c r="Y249" s="160">
        <v>-132815</v>
      </c>
      <c r="Z249" s="160">
        <v>-351820</v>
      </c>
      <c r="AA249" s="160">
        <v>139892.22</v>
      </c>
      <c r="AB249" s="160">
        <v>-34281</v>
      </c>
      <c r="AC249" s="160">
        <v>-282999</v>
      </c>
      <c r="AD249" s="160">
        <v>-228721</v>
      </c>
      <c r="AE249" s="160">
        <v>342789.69</v>
      </c>
      <c r="AF249" s="160">
        <v>22681</v>
      </c>
      <c r="AG249" s="160">
        <v>49507</v>
      </c>
      <c r="AH249" s="160">
        <v>-104443</v>
      </c>
      <c r="AI249" s="160">
        <v>322391.53999999998</v>
      </c>
      <c r="AJ249" s="160">
        <v>174679</v>
      </c>
      <c r="AK249" s="160">
        <v>295541</v>
      </c>
      <c r="AL249" s="160">
        <v>246206</v>
      </c>
      <c r="AM249" s="160">
        <v>371063.03</v>
      </c>
      <c r="AN249" s="160">
        <v>538559</v>
      </c>
      <c r="AO249" s="160">
        <v>333770</v>
      </c>
      <c r="AP249" s="160">
        <v>268817</v>
      </c>
      <c r="AQ249" s="160">
        <v>275203.99</v>
      </c>
      <c r="AR249" s="160">
        <v>149473</v>
      </c>
      <c r="AS249" s="160">
        <v>219596</v>
      </c>
      <c r="AT249" s="160">
        <v>339124</v>
      </c>
      <c r="AU249" s="160">
        <v>-36794.620000000003</v>
      </c>
      <c r="AV249" s="160">
        <v>306836</v>
      </c>
      <c r="AW249" s="160">
        <v>205090</v>
      </c>
      <c r="AX249" s="160">
        <v>0</v>
      </c>
      <c r="AY249" s="160">
        <v>0</v>
      </c>
      <c r="AZ249" s="160">
        <v>0</v>
      </c>
      <c r="BA249" s="160">
        <v>0</v>
      </c>
      <c r="BB249" s="160">
        <v>0</v>
      </c>
      <c r="BC249"/>
    </row>
    <row r="250" spans="1:55" x14ac:dyDescent="0.3">
      <c r="A250" s="160" t="s">
        <v>1272</v>
      </c>
      <c r="B250" s="160">
        <v>-140403</v>
      </c>
      <c r="C250" s="160">
        <v>0</v>
      </c>
      <c r="D250" s="160">
        <v>0</v>
      </c>
      <c r="E250" s="160">
        <v>0</v>
      </c>
      <c r="F250" s="160">
        <v>0</v>
      </c>
      <c r="G250" s="160">
        <v>0</v>
      </c>
      <c r="H250" s="160">
        <v>0</v>
      </c>
      <c r="I250" s="160">
        <v>0</v>
      </c>
      <c r="J250" s="160">
        <v>0</v>
      </c>
      <c r="K250" s="160">
        <v>0</v>
      </c>
      <c r="L250" s="160">
        <v>0</v>
      </c>
      <c r="M250" s="160">
        <v>0</v>
      </c>
      <c r="N250" s="160">
        <v>0</v>
      </c>
      <c r="O250" s="160">
        <v>0</v>
      </c>
      <c r="P250" s="160">
        <v>0</v>
      </c>
      <c r="Q250" s="160">
        <v>0</v>
      </c>
      <c r="R250" s="160">
        <v>0</v>
      </c>
      <c r="S250" s="160">
        <v>0</v>
      </c>
      <c r="T250" s="160">
        <v>0</v>
      </c>
      <c r="U250" s="160">
        <v>0</v>
      </c>
      <c r="V250" s="160">
        <v>0</v>
      </c>
      <c r="W250" s="160">
        <v>0</v>
      </c>
      <c r="X250" s="160">
        <v>0</v>
      </c>
      <c r="Y250" s="160">
        <v>0</v>
      </c>
      <c r="Z250" s="160">
        <v>0</v>
      </c>
      <c r="AA250" s="160">
        <v>0</v>
      </c>
      <c r="AB250" s="160">
        <v>0</v>
      </c>
      <c r="AC250" s="160">
        <v>0</v>
      </c>
      <c r="AD250" s="160">
        <v>0</v>
      </c>
      <c r="AE250" s="160">
        <v>0</v>
      </c>
      <c r="AF250" s="160">
        <v>0</v>
      </c>
      <c r="AG250" s="160">
        <v>0</v>
      </c>
      <c r="AH250" s="160">
        <v>0</v>
      </c>
      <c r="AI250" s="160">
        <v>0</v>
      </c>
      <c r="AJ250" s="160">
        <v>0</v>
      </c>
      <c r="AK250" s="160">
        <v>0</v>
      </c>
      <c r="AL250" s="160">
        <v>0</v>
      </c>
      <c r="AM250" s="160">
        <v>0</v>
      </c>
      <c r="AN250" s="160">
        <v>0</v>
      </c>
      <c r="AO250" s="160">
        <v>0</v>
      </c>
      <c r="AP250" s="160">
        <v>0</v>
      </c>
      <c r="AQ250" s="160">
        <v>0</v>
      </c>
      <c r="AR250" s="160">
        <v>0</v>
      </c>
      <c r="AS250" s="160">
        <v>0</v>
      </c>
      <c r="AT250" s="160">
        <v>0</v>
      </c>
      <c r="AU250" s="160">
        <v>0</v>
      </c>
      <c r="AV250" s="160">
        <v>0</v>
      </c>
      <c r="AW250" s="160">
        <v>0</v>
      </c>
      <c r="AX250" s="160">
        <v>0</v>
      </c>
      <c r="AY250" s="160">
        <v>0</v>
      </c>
      <c r="AZ250" s="160">
        <v>0</v>
      </c>
      <c r="BA250" s="160">
        <v>0</v>
      </c>
      <c r="BB250" s="160">
        <v>0</v>
      </c>
      <c r="BC250"/>
    </row>
    <row r="251" spans="1:55" x14ac:dyDescent="0.3">
      <c r="A251" s="160" t="s">
        <v>1100</v>
      </c>
      <c r="B251" s="160">
        <v>-79796</v>
      </c>
      <c r="C251" s="160">
        <v>0</v>
      </c>
      <c r="D251" s="160">
        <v>0</v>
      </c>
      <c r="E251" s="160">
        <v>0</v>
      </c>
      <c r="F251" s="160">
        <v>0</v>
      </c>
      <c r="G251" s="160">
        <v>0</v>
      </c>
      <c r="H251" s="160">
        <v>0</v>
      </c>
      <c r="I251" s="160">
        <v>0</v>
      </c>
      <c r="J251" s="160">
        <v>0</v>
      </c>
      <c r="K251" s="160">
        <v>0</v>
      </c>
      <c r="L251" s="160">
        <v>0</v>
      </c>
      <c r="M251" s="160">
        <v>0</v>
      </c>
      <c r="N251" s="160">
        <v>0</v>
      </c>
      <c r="O251" s="160">
        <v>0</v>
      </c>
      <c r="P251" s="160">
        <v>0</v>
      </c>
      <c r="Q251" s="160">
        <v>0</v>
      </c>
      <c r="R251" s="160">
        <v>0</v>
      </c>
      <c r="S251" s="160">
        <v>0</v>
      </c>
      <c r="T251" s="160">
        <v>0</v>
      </c>
      <c r="U251" s="160">
        <v>0</v>
      </c>
      <c r="V251" s="160">
        <v>0</v>
      </c>
      <c r="W251" s="160">
        <v>0</v>
      </c>
      <c r="X251" s="160">
        <v>0</v>
      </c>
      <c r="Y251" s="160">
        <v>0</v>
      </c>
      <c r="Z251" s="160">
        <v>0</v>
      </c>
      <c r="AA251" s="160">
        <v>0</v>
      </c>
      <c r="AB251" s="160">
        <v>0</v>
      </c>
      <c r="AC251" s="160">
        <v>0</v>
      </c>
      <c r="AD251" s="160">
        <v>0</v>
      </c>
      <c r="AE251" s="160">
        <v>0</v>
      </c>
      <c r="AF251" s="160">
        <v>0</v>
      </c>
      <c r="AG251" s="160">
        <v>0</v>
      </c>
      <c r="AH251" s="160">
        <v>0</v>
      </c>
      <c r="AI251" s="160">
        <v>0</v>
      </c>
      <c r="AJ251" s="160">
        <v>0</v>
      </c>
      <c r="AK251" s="160">
        <v>0</v>
      </c>
      <c r="AL251" s="160">
        <v>0</v>
      </c>
      <c r="AM251" s="160">
        <v>0</v>
      </c>
      <c r="AN251" s="160">
        <v>0</v>
      </c>
      <c r="AO251" s="160">
        <v>0</v>
      </c>
      <c r="AP251" s="160">
        <v>0</v>
      </c>
      <c r="AQ251" s="160">
        <v>0</v>
      </c>
      <c r="AR251" s="160">
        <v>0</v>
      </c>
      <c r="AS251" s="160">
        <v>0</v>
      </c>
      <c r="AT251" s="160">
        <v>0</v>
      </c>
      <c r="AU251" s="160">
        <v>0</v>
      </c>
      <c r="AV251" s="160">
        <v>0</v>
      </c>
      <c r="AW251" s="160">
        <v>0</v>
      </c>
      <c r="AX251" s="160">
        <v>0</v>
      </c>
      <c r="AY251" s="160">
        <v>0</v>
      </c>
      <c r="AZ251" s="160">
        <v>0</v>
      </c>
      <c r="BA251" s="160">
        <v>0</v>
      </c>
      <c r="BB251" s="160">
        <v>0</v>
      </c>
      <c r="BC251"/>
    </row>
    <row r="252" spans="1:55" x14ac:dyDescent="0.3">
      <c r="A252" s="160" t="s">
        <v>1226</v>
      </c>
      <c r="B252" s="160">
        <v>-6206</v>
      </c>
      <c r="C252" s="160">
        <v>0</v>
      </c>
      <c r="D252" s="160">
        <v>0</v>
      </c>
      <c r="E252" s="160">
        <v>0</v>
      </c>
      <c r="F252" s="160">
        <v>0</v>
      </c>
      <c r="G252" s="160">
        <v>0</v>
      </c>
      <c r="H252" s="160">
        <v>0</v>
      </c>
      <c r="I252" s="160">
        <v>0</v>
      </c>
      <c r="J252" s="160">
        <v>0</v>
      </c>
      <c r="K252" s="160">
        <v>0</v>
      </c>
      <c r="L252" s="160">
        <v>0</v>
      </c>
      <c r="M252" s="160">
        <v>0</v>
      </c>
      <c r="N252" s="160">
        <v>0</v>
      </c>
      <c r="O252" s="160">
        <v>0</v>
      </c>
      <c r="P252" s="160">
        <v>0</v>
      </c>
      <c r="Q252" s="160">
        <v>0</v>
      </c>
      <c r="R252" s="160">
        <v>0</v>
      </c>
      <c r="S252" s="160">
        <v>0</v>
      </c>
      <c r="T252" s="160">
        <v>0</v>
      </c>
      <c r="U252" s="160">
        <v>0</v>
      </c>
      <c r="V252" s="160">
        <v>0</v>
      </c>
      <c r="W252" s="160">
        <v>0</v>
      </c>
      <c r="X252" s="160">
        <v>0</v>
      </c>
      <c r="Y252" s="160">
        <v>0</v>
      </c>
      <c r="Z252" s="160">
        <v>0</v>
      </c>
      <c r="AA252" s="160">
        <v>0</v>
      </c>
      <c r="AB252" s="160">
        <v>0</v>
      </c>
      <c r="AC252" s="160">
        <v>0</v>
      </c>
      <c r="AD252" s="160">
        <v>0</v>
      </c>
      <c r="AE252" s="160">
        <v>0</v>
      </c>
      <c r="AF252" s="160">
        <v>0</v>
      </c>
      <c r="AG252" s="160">
        <v>0</v>
      </c>
      <c r="AH252" s="160">
        <v>0</v>
      </c>
      <c r="AI252" s="160">
        <v>0</v>
      </c>
      <c r="AJ252" s="160">
        <v>0</v>
      </c>
      <c r="AK252" s="160">
        <v>0</v>
      </c>
      <c r="AL252" s="160">
        <v>0</v>
      </c>
      <c r="AM252" s="160">
        <v>0</v>
      </c>
      <c r="AN252" s="160">
        <v>0</v>
      </c>
      <c r="AO252" s="160">
        <v>0</v>
      </c>
      <c r="AP252" s="160">
        <v>0</v>
      </c>
      <c r="AQ252" s="160">
        <v>0</v>
      </c>
      <c r="AR252" s="160">
        <v>0</v>
      </c>
      <c r="AS252" s="160">
        <v>0</v>
      </c>
      <c r="AT252" s="160">
        <v>0</v>
      </c>
      <c r="AU252" s="160">
        <v>0</v>
      </c>
      <c r="AV252" s="160">
        <v>0</v>
      </c>
      <c r="AW252" s="160">
        <v>0</v>
      </c>
      <c r="AX252" s="160">
        <v>0</v>
      </c>
      <c r="AY252" s="160">
        <v>0</v>
      </c>
      <c r="AZ252" s="160">
        <v>0</v>
      </c>
      <c r="BA252" s="160">
        <v>0</v>
      </c>
      <c r="BB252" s="160">
        <v>0</v>
      </c>
      <c r="BC252"/>
    </row>
    <row r="253" spans="1:55" x14ac:dyDescent="0.3">
      <c r="A253" s="160" t="s">
        <v>1101</v>
      </c>
      <c r="B253" s="160">
        <v>-7209</v>
      </c>
      <c r="C253" s="160">
        <v>-491910.72</v>
      </c>
      <c r="D253" s="160">
        <v>-488365</v>
      </c>
      <c r="E253" s="160">
        <v>-583764</v>
      </c>
      <c r="F253" s="160">
        <v>-180294</v>
      </c>
      <c r="G253" s="160">
        <v>-108942.91</v>
      </c>
      <c r="H253" s="160">
        <v>56451</v>
      </c>
      <c r="I253" s="160">
        <v>33743</v>
      </c>
      <c r="J253" s="160">
        <v>33178</v>
      </c>
      <c r="K253" s="160">
        <v>-424319.72</v>
      </c>
      <c r="L253" s="160">
        <v>-349839</v>
      </c>
      <c r="M253" s="160">
        <v>-335787</v>
      </c>
      <c r="N253" s="160">
        <v>-225388</v>
      </c>
      <c r="O253" s="160">
        <v>-911927.82</v>
      </c>
      <c r="P253" s="160">
        <v>-573376</v>
      </c>
      <c r="Q253" s="160">
        <v>-845334</v>
      </c>
      <c r="R253" s="160">
        <v>-602901</v>
      </c>
      <c r="S253" s="160">
        <v>-234047.28</v>
      </c>
      <c r="T253" s="160">
        <v>-422147</v>
      </c>
      <c r="U253" s="160">
        <v>-590690</v>
      </c>
      <c r="V253" s="160">
        <v>-99880</v>
      </c>
      <c r="W253" s="160">
        <v>353384.82</v>
      </c>
      <c r="X253" s="160">
        <v>252106</v>
      </c>
      <c r="Y253" s="160">
        <v>431467</v>
      </c>
      <c r="Z253" s="160">
        <v>106328</v>
      </c>
      <c r="AA253" s="160">
        <v>-335730.71</v>
      </c>
      <c r="AB253" s="160">
        <v>-108240</v>
      </c>
      <c r="AC253" s="160">
        <v>53089</v>
      </c>
      <c r="AD253" s="160">
        <v>-377</v>
      </c>
      <c r="AE253" s="160">
        <v>345900.17</v>
      </c>
      <c r="AF253" s="160">
        <v>245092</v>
      </c>
      <c r="AG253" s="160">
        <v>369725</v>
      </c>
      <c r="AH253" s="160">
        <v>128850</v>
      </c>
      <c r="AI253" s="160">
        <v>157910.07999999999</v>
      </c>
      <c r="AJ253" s="160">
        <v>266085</v>
      </c>
      <c r="AK253" s="160">
        <v>99754</v>
      </c>
      <c r="AL253" s="160">
        <v>169142</v>
      </c>
      <c r="AM253" s="160">
        <v>-127371.17</v>
      </c>
      <c r="AN253" s="160">
        <v>-41615</v>
      </c>
      <c r="AO253" s="160">
        <v>-54262</v>
      </c>
      <c r="AP253" s="160">
        <v>-161311</v>
      </c>
      <c r="AQ253" s="160">
        <v>139456.35999999999</v>
      </c>
      <c r="AR253" s="160">
        <v>73397</v>
      </c>
      <c r="AS253" s="160">
        <v>180746</v>
      </c>
      <c r="AT253" s="160">
        <v>-79689</v>
      </c>
      <c r="AU253" s="160">
        <v>-7553.73</v>
      </c>
      <c r="AV253" s="160">
        <v>-57491</v>
      </c>
      <c r="AW253" s="160">
        <v>91957</v>
      </c>
      <c r="AX253" s="160">
        <v>-19251</v>
      </c>
      <c r="AY253" s="160">
        <v>-426868</v>
      </c>
      <c r="AZ253" s="160">
        <v>-30460</v>
      </c>
      <c r="BA253" s="160">
        <v>-1133078</v>
      </c>
      <c r="BB253" s="160">
        <v>-55676</v>
      </c>
      <c r="BC253"/>
    </row>
    <row r="254" spans="1:55" x14ac:dyDescent="0.3">
      <c r="A254" s="160" t="s">
        <v>1102</v>
      </c>
      <c r="B254" s="160">
        <v>2164544</v>
      </c>
      <c r="C254" s="160">
        <v>10775604.17</v>
      </c>
      <c r="D254" s="160">
        <v>7564251</v>
      </c>
      <c r="E254" s="160">
        <v>5252913</v>
      </c>
      <c r="F254" s="160">
        <v>1700200</v>
      </c>
      <c r="G254" s="160">
        <v>9259459.3699999992</v>
      </c>
      <c r="H254" s="160">
        <v>6103301</v>
      </c>
      <c r="I254" s="160">
        <v>3713647</v>
      </c>
      <c r="J254" s="160">
        <v>1479080</v>
      </c>
      <c r="K254" s="160">
        <v>8718047.8800000008</v>
      </c>
      <c r="L254" s="160">
        <v>5415021</v>
      </c>
      <c r="M254" s="160">
        <v>2995135</v>
      </c>
      <c r="N254" s="160">
        <v>1348916</v>
      </c>
      <c r="O254" s="160">
        <v>5809028.9699999997</v>
      </c>
      <c r="P254" s="160">
        <v>3695073</v>
      </c>
      <c r="Q254" s="160">
        <v>2165922</v>
      </c>
      <c r="R254" s="160">
        <v>997293</v>
      </c>
      <c r="S254" s="160">
        <v>6750567.3600000003</v>
      </c>
      <c r="T254" s="160">
        <v>4968103</v>
      </c>
      <c r="U254" s="160">
        <v>3443846</v>
      </c>
      <c r="V254" s="160">
        <v>1172434</v>
      </c>
      <c r="W254" s="160">
        <v>7854930.96</v>
      </c>
      <c r="X254" s="160">
        <v>4796780</v>
      </c>
      <c r="Y254" s="160">
        <v>4019708</v>
      </c>
      <c r="Z254" s="160">
        <v>1571731</v>
      </c>
      <c r="AA254" s="160">
        <v>7634931.2699999996</v>
      </c>
      <c r="AB254" s="160">
        <v>6315498</v>
      </c>
      <c r="AC254" s="160">
        <v>4409359</v>
      </c>
      <c r="AD254" s="160">
        <v>2145780</v>
      </c>
      <c r="AE254" s="160">
        <v>7388890.75</v>
      </c>
      <c r="AF254" s="160">
        <v>5814521</v>
      </c>
      <c r="AG254" s="160">
        <v>3702198</v>
      </c>
      <c r="AH254" s="160">
        <v>1480131</v>
      </c>
      <c r="AI254" s="160">
        <v>5478591.0099999998</v>
      </c>
      <c r="AJ254" s="160">
        <v>4171753</v>
      </c>
      <c r="AK254" s="160">
        <v>2992471</v>
      </c>
      <c r="AL254" s="160">
        <v>1656510</v>
      </c>
      <c r="AM254" s="160">
        <v>5733624.6600000001</v>
      </c>
      <c r="AN254" s="160">
        <v>4796072</v>
      </c>
      <c r="AO254" s="160">
        <v>3387364</v>
      </c>
      <c r="AP254" s="160">
        <v>1928638</v>
      </c>
      <c r="AQ254" s="160">
        <v>5356325.8899999997</v>
      </c>
      <c r="AR254" s="160">
        <v>4232226</v>
      </c>
      <c r="AS254" s="160">
        <v>2813706</v>
      </c>
      <c r="AT254" s="160">
        <v>1579111</v>
      </c>
      <c r="AU254" s="160">
        <v>5502388.8899999997</v>
      </c>
      <c r="AV254" s="160">
        <v>4267577</v>
      </c>
      <c r="AW254" s="160">
        <v>3439139</v>
      </c>
      <c r="AX254" s="160">
        <v>1942152</v>
      </c>
      <c r="AY254" s="160">
        <v>4597294</v>
      </c>
      <c r="AZ254" s="160">
        <v>3715590</v>
      </c>
      <c r="BA254" s="160">
        <v>2129185</v>
      </c>
      <c r="BB254" s="160">
        <v>1389001</v>
      </c>
      <c r="BC254"/>
    </row>
    <row r="255" spans="1:55" x14ac:dyDescent="0.3">
      <c r="A255" s="160" t="s">
        <v>833</v>
      </c>
      <c r="B255" s="160">
        <v>20368</v>
      </c>
      <c r="C255" s="160">
        <v>76811.66</v>
      </c>
      <c r="D255" s="160">
        <v>58403</v>
      </c>
      <c r="E255" s="160">
        <v>40462</v>
      </c>
      <c r="F255" s="160">
        <v>20014</v>
      </c>
      <c r="G255" s="160">
        <v>58212.18</v>
      </c>
      <c r="H255" s="160">
        <v>37814</v>
      </c>
      <c r="I255" s="160">
        <v>23081</v>
      </c>
      <c r="J255" s="160">
        <v>9535</v>
      </c>
      <c r="K255" s="160">
        <v>37000.959999999999</v>
      </c>
      <c r="L255" s="160">
        <v>25797</v>
      </c>
      <c r="M255" s="160">
        <v>17582</v>
      </c>
      <c r="N255" s="160">
        <v>8025</v>
      </c>
      <c r="O255" s="160">
        <v>55578.15</v>
      </c>
      <c r="P255" s="160">
        <v>39721</v>
      </c>
      <c r="Q255" s="160">
        <v>28814</v>
      </c>
      <c r="R255" s="160">
        <v>12401</v>
      </c>
      <c r="S255" s="160">
        <v>47558.65</v>
      </c>
      <c r="T255" s="160">
        <v>35689</v>
      </c>
      <c r="U255" s="160">
        <v>24925</v>
      </c>
      <c r="V255" s="160">
        <v>9769</v>
      </c>
      <c r="W255" s="160">
        <v>55442.67</v>
      </c>
      <c r="X255" s="160">
        <v>47548</v>
      </c>
      <c r="Y255" s="160">
        <v>33225</v>
      </c>
      <c r="Z255" s="160">
        <v>14167</v>
      </c>
      <c r="AA255" s="160">
        <v>77491.429999999993</v>
      </c>
      <c r="AB255" s="160">
        <v>63127</v>
      </c>
      <c r="AC255" s="160">
        <v>41885</v>
      </c>
      <c r="AD255" s="160">
        <v>19061</v>
      </c>
      <c r="AE255" s="160">
        <v>86735.99</v>
      </c>
      <c r="AF255" s="160">
        <v>67630</v>
      </c>
      <c r="AG255" s="160">
        <v>38080</v>
      </c>
      <c r="AH255" s="160">
        <v>16531</v>
      </c>
      <c r="AI255" s="160">
        <v>66258.039999999994</v>
      </c>
      <c r="AJ255" s="160">
        <v>50122</v>
      </c>
      <c r="AK255" s="160">
        <v>33182</v>
      </c>
      <c r="AL255" s="160">
        <v>13115</v>
      </c>
      <c r="AM255" s="160">
        <v>57023.56</v>
      </c>
      <c r="AN255" s="160">
        <v>45652</v>
      </c>
      <c r="AO255" s="160">
        <v>29769</v>
      </c>
      <c r="AP255" s="160">
        <v>6299</v>
      </c>
      <c r="AQ255" s="160">
        <v>33433.519999999997</v>
      </c>
      <c r="AR255" s="160">
        <v>26971</v>
      </c>
      <c r="AS255" s="160">
        <v>16615</v>
      </c>
      <c r="AT255" s="160">
        <v>6466</v>
      </c>
      <c r="AU255" s="160">
        <v>40039.949999999997</v>
      </c>
      <c r="AV255" s="160">
        <v>31650</v>
      </c>
      <c r="AW255" s="160">
        <v>19683</v>
      </c>
      <c r="AX255" s="160">
        <v>0</v>
      </c>
      <c r="AY255" s="160">
        <v>0</v>
      </c>
      <c r="AZ255" s="160">
        <v>0</v>
      </c>
      <c r="BA255" s="160">
        <v>0</v>
      </c>
      <c r="BB255" s="160">
        <v>0</v>
      </c>
      <c r="BC255"/>
    </row>
    <row r="256" spans="1:55" x14ac:dyDescent="0.3">
      <c r="A256" s="160" t="s">
        <v>1142</v>
      </c>
      <c r="B256" s="160">
        <v>-31975</v>
      </c>
      <c r="C256" s="160">
        <v>-910909.6</v>
      </c>
      <c r="D256" s="160">
        <v>-561435</v>
      </c>
      <c r="E256" s="160">
        <v>-500922</v>
      </c>
      <c r="F256" s="160">
        <v>-73644</v>
      </c>
      <c r="G256" s="160">
        <v>-1078961.31</v>
      </c>
      <c r="H256" s="160">
        <v>-646108</v>
      </c>
      <c r="I256" s="160">
        <v>-611462</v>
      </c>
      <c r="J256" s="160">
        <v>-81567</v>
      </c>
      <c r="K256" s="160">
        <v>-963733.71</v>
      </c>
      <c r="L256" s="160">
        <v>-599158</v>
      </c>
      <c r="M256" s="160">
        <v>-469045</v>
      </c>
      <c r="N256" s="160">
        <v>-49566</v>
      </c>
      <c r="O256" s="160">
        <v>-856899.96</v>
      </c>
      <c r="P256" s="160">
        <v>-313098</v>
      </c>
      <c r="Q256" s="160">
        <v>-274261</v>
      </c>
      <c r="R256" s="160">
        <v>-40355</v>
      </c>
      <c r="S256" s="160">
        <v>-518325.23</v>
      </c>
      <c r="T256" s="160">
        <v>-231915</v>
      </c>
      <c r="U256" s="160">
        <v>-200310</v>
      </c>
      <c r="V256" s="160">
        <v>-32832</v>
      </c>
      <c r="W256" s="160">
        <v>-404314.58</v>
      </c>
      <c r="X256" s="160">
        <v>-214510</v>
      </c>
      <c r="Y256" s="160">
        <v>-186117</v>
      </c>
      <c r="Z256" s="160">
        <v>-23057</v>
      </c>
      <c r="AA256" s="160">
        <v>-334932.31</v>
      </c>
      <c r="AB256" s="160">
        <v>-175283</v>
      </c>
      <c r="AC256" s="160">
        <v>-154508</v>
      </c>
      <c r="AD256" s="160">
        <v>-7495</v>
      </c>
      <c r="AE256" s="160">
        <v>-242142.75</v>
      </c>
      <c r="AF256" s="160">
        <v>-107370</v>
      </c>
      <c r="AG256" s="160">
        <v>-108561</v>
      </c>
      <c r="AH256" s="160">
        <v>-1283</v>
      </c>
      <c r="AI256" s="160">
        <v>-205423.62</v>
      </c>
      <c r="AJ256" s="160">
        <v>-105173</v>
      </c>
      <c r="AK256" s="160">
        <v>-102738</v>
      </c>
      <c r="AL256" s="160">
        <v>-2330</v>
      </c>
      <c r="AM256" s="160">
        <v>-187408.54</v>
      </c>
      <c r="AN256" s="160">
        <v>-95142</v>
      </c>
      <c r="AO256" s="160">
        <v>-93111</v>
      </c>
      <c r="AP256" s="160">
        <v>-1619</v>
      </c>
      <c r="AQ256" s="160">
        <v>-188865.72</v>
      </c>
      <c r="AR256" s="160">
        <v>-96169</v>
      </c>
      <c r="AS256" s="160">
        <v>-93421</v>
      </c>
      <c r="AT256" s="160">
        <v>-2187</v>
      </c>
      <c r="AU256" s="160">
        <v>-181961.25</v>
      </c>
      <c r="AV256" s="160">
        <v>-91303</v>
      </c>
      <c r="AW256" s="160">
        <v>-83653</v>
      </c>
      <c r="AX256" s="160">
        <v>-44815</v>
      </c>
      <c r="AY256" s="160">
        <v>-137986</v>
      </c>
      <c r="AZ256" s="160">
        <v>-88178</v>
      </c>
      <c r="BA256" s="160">
        <v>0</v>
      </c>
      <c r="BB256" s="160">
        <v>0</v>
      </c>
      <c r="BC256"/>
    </row>
    <row r="257" spans="1:55" x14ac:dyDescent="0.3">
      <c r="A257" s="160" t="s">
        <v>1103</v>
      </c>
      <c r="B257" s="160">
        <v>-76504</v>
      </c>
      <c r="C257" s="160">
        <v>-1009836.94</v>
      </c>
      <c r="D257" s="160">
        <v>-639563</v>
      </c>
      <c r="E257" s="160">
        <v>-283165</v>
      </c>
      <c r="F257" s="160">
        <v>-26437</v>
      </c>
      <c r="G257" s="160">
        <v>-652894.35</v>
      </c>
      <c r="H257" s="160">
        <v>-598335</v>
      </c>
      <c r="I257" s="160">
        <v>-291912</v>
      </c>
      <c r="J257" s="160">
        <v>-58492</v>
      </c>
      <c r="K257" s="160">
        <v>-802446.38</v>
      </c>
      <c r="L257" s="160">
        <v>-719519</v>
      </c>
      <c r="M257" s="160">
        <v>-297488</v>
      </c>
      <c r="N257" s="160">
        <v>-161071</v>
      </c>
      <c r="O257" s="160">
        <v>-1066298.06</v>
      </c>
      <c r="P257" s="160">
        <v>-929228</v>
      </c>
      <c r="Q257" s="160">
        <v>-479079</v>
      </c>
      <c r="R257" s="160">
        <v>-70929</v>
      </c>
      <c r="S257" s="160">
        <v>-1106002.28</v>
      </c>
      <c r="T257" s="160">
        <v>-1088507</v>
      </c>
      <c r="U257" s="160">
        <v>-538010</v>
      </c>
      <c r="V257" s="160">
        <v>-7685</v>
      </c>
      <c r="W257" s="160">
        <v>-1143571.26</v>
      </c>
      <c r="X257" s="160">
        <v>-1132822</v>
      </c>
      <c r="Y257" s="160">
        <v>-483649</v>
      </c>
      <c r="Z257" s="160">
        <v>-4267</v>
      </c>
      <c r="AA257" s="160">
        <v>-1368566.65</v>
      </c>
      <c r="AB257" s="160">
        <v>-1362107</v>
      </c>
      <c r="AC257" s="160">
        <v>-559497</v>
      </c>
      <c r="AD257" s="160">
        <v>-6086</v>
      </c>
      <c r="AE257" s="160">
        <v>-761474.13</v>
      </c>
      <c r="AF257" s="160">
        <v>-754729</v>
      </c>
      <c r="AG257" s="160">
        <v>-106271</v>
      </c>
      <c r="AH257" s="160">
        <v>-6424</v>
      </c>
      <c r="AI257" s="160">
        <v>-1088553.5</v>
      </c>
      <c r="AJ257" s="160">
        <v>-1082245</v>
      </c>
      <c r="AK257" s="160">
        <v>-552782</v>
      </c>
      <c r="AL257" s="160">
        <v>-5414</v>
      </c>
      <c r="AM257" s="160">
        <v>-1444239.26</v>
      </c>
      <c r="AN257" s="160">
        <v>-1439334</v>
      </c>
      <c r="AO257" s="160">
        <v>-648038</v>
      </c>
      <c r="AP257" s="160">
        <v>-80225</v>
      </c>
      <c r="AQ257" s="160">
        <v>-1118768.6399999999</v>
      </c>
      <c r="AR257" s="160">
        <v>-1112492</v>
      </c>
      <c r="AS257" s="160">
        <v>-490864</v>
      </c>
      <c r="AT257" s="160">
        <v>-3597</v>
      </c>
      <c r="AU257" s="160">
        <v>-1232901.67</v>
      </c>
      <c r="AV257" s="160">
        <v>-1229276</v>
      </c>
      <c r="AW257" s="160">
        <v>-645070</v>
      </c>
      <c r="AX257" s="160">
        <v>-5371</v>
      </c>
      <c r="AY257" s="160">
        <v>-1360317</v>
      </c>
      <c r="AZ257" s="160">
        <v>-1355226</v>
      </c>
      <c r="BA257" s="160">
        <v>0</v>
      </c>
      <c r="BB257" s="160">
        <v>0</v>
      </c>
      <c r="BC257"/>
    </row>
    <row r="258" spans="1:55" x14ac:dyDescent="0.3">
      <c r="A258" s="160" t="s">
        <v>1104</v>
      </c>
      <c r="B258" s="160">
        <v>2076433</v>
      </c>
      <c r="C258" s="160">
        <v>8931669.2899999991</v>
      </c>
      <c r="D258" s="160">
        <v>6421656</v>
      </c>
      <c r="E258" s="160">
        <v>4509288</v>
      </c>
      <c r="F258" s="160">
        <v>1620133</v>
      </c>
      <c r="G258" s="160">
        <v>7585815.8899999997</v>
      </c>
      <c r="H258" s="160">
        <v>4896672</v>
      </c>
      <c r="I258" s="160">
        <v>2833354</v>
      </c>
      <c r="J258" s="160">
        <v>1348556</v>
      </c>
      <c r="K258" s="160">
        <v>6988868.75</v>
      </c>
      <c r="L258" s="160">
        <v>4122141</v>
      </c>
      <c r="M258" s="160">
        <v>2246184</v>
      </c>
      <c r="N258" s="160">
        <v>1146304</v>
      </c>
      <c r="O258" s="160">
        <v>3941409.09</v>
      </c>
      <c r="P258" s="160">
        <v>2492468</v>
      </c>
      <c r="Q258" s="160">
        <v>1441396</v>
      </c>
      <c r="R258" s="160">
        <v>898410</v>
      </c>
      <c r="S258" s="160">
        <v>5173798.5</v>
      </c>
      <c r="T258" s="160">
        <v>3683370</v>
      </c>
      <c r="U258" s="160">
        <v>2730451</v>
      </c>
      <c r="V258" s="160">
        <v>1141686</v>
      </c>
      <c r="W258" s="160">
        <v>6362487.79</v>
      </c>
      <c r="X258" s="160">
        <v>3496996</v>
      </c>
      <c r="Y258" s="160">
        <v>3383167</v>
      </c>
      <c r="Z258" s="160">
        <v>1558574</v>
      </c>
      <c r="AA258" s="160">
        <v>6008923.7400000002</v>
      </c>
      <c r="AB258" s="160">
        <v>4841235</v>
      </c>
      <c r="AC258" s="160">
        <v>3737239</v>
      </c>
      <c r="AD258" s="160">
        <v>2151260</v>
      </c>
      <c r="AE258" s="160">
        <v>6472009.8600000003</v>
      </c>
      <c r="AF258" s="160">
        <v>5020052</v>
      </c>
      <c r="AG258" s="160">
        <v>3525446</v>
      </c>
      <c r="AH258" s="160">
        <v>1488955</v>
      </c>
      <c r="AI258" s="160">
        <v>4250871.93</v>
      </c>
      <c r="AJ258" s="160">
        <v>3034457</v>
      </c>
      <c r="AK258" s="160">
        <v>2370133</v>
      </c>
      <c r="AL258" s="160">
        <v>1661881</v>
      </c>
      <c r="AM258" s="160">
        <v>4159000.42</v>
      </c>
      <c r="AN258" s="160">
        <v>3307248</v>
      </c>
      <c r="AO258" s="160">
        <v>2675984</v>
      </c>
      <c r="AP258" s="160">
        <v>1853093</v>
      </c>
      <c r="AQ258" s="160">
        <v>4082125.04</v>
      </c>
      <c r="AR258" s="160">
        <v>3050536</v>
      </c>
      <c r="AS258" s="160">
        <v>2246036</v>
      </c>
      <c r="AT258" s="160">
        <v>1579793</v>
      </c>
      <c r="AU258" s="160">
        <v>4127565.91</v>
      </c>
      <c r="AV258" s="160">
        <v>2978648</v>
      </c>
      <c r="AW258" s="160">
        <v>2730099</v>
      </c>
      <c r="AX258" s="160">
        <v>1891966</v>
      </c>
      <c r="AY258" s="160">
        <v>3098991</v>
      </c>
      <c r="AZ258" s="160">
        <v>2272186</v>
      </c>
      <c r="BA258" s="160">
        <v>2129185</v>
      </c>
      <c r="BB258" s="160">
        <v>1389001</v>
      </c>
      <c r="BC258"/>
    </row>
    <row r="259" spans="1:55" x14ac:dyDescent="0.3">
      <c r="A259" s="160" t="s">
        <v>1105</v>
      </c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/>
    </row>
    <row r="260" spans="1:55" x14ac:dyDescent="0.3">
      <c r="A260" s="160" t="s">
        <v>1106</v>
      </c>
      <c r="B260" s="160">
        <v>0</v>
      </c>
      <c r="C260" s="160">
        <v>0</v>
      </c>
      <c r="D260" s="160">
        <v>0</v>
      </c>
      <c r="E260" s="160">
        <v>0</v>
      </c>
      <c r="F260" s="160">
        <v>0</v>
      </c>
      <c r="G260" s="160">
        <v>0</v>
      </c>
      <c r="H260" s="160">
        <v>0</v>
      </c>
      <c r="I260" s="160">
        <v>0</v>
      </c>
      <c r="J260" s="160">
        <v>0</v>
      </c>
      <c r="K260" s="160">
        <v>0</v>
      </c>
      <c r="L260" s="160">
        <v>0</v>
      </c>
      <c r="M260" s="160">
        <v>0</v>
      </c>
      <c r="N260" s="160">
        <v>0</v>
      </c>
      <c r="O260" s="160">
        <v>0</v>
      </c>
      <c r="P260" s="160">
        <v>0</v>
      </c>
      <c r="Q260" s="160">
        <v>0</v>
      </c>
      <c r="R260" s="160">
        <v>0</v>
      </c>
      <c r="S260" s="160">
        <v>0</v>
      </c>
      <c r="T260" s="160">
        <v>0</v>
      </c>
      <c r="U260" s="160">
        <v>0</v>
      </c>
      <c r="V260" s="160">
        <v>0</v>
      </c>
      <c r="W260" s="160">
        <v>0</v>
      </c>
      <c r="X260" s="160">
        <v>0</v>
      </c>
      <c r="Y260" s="160">
        <v>0</v>
      </c>
      <c r="Z260" s="160">
        <v>0</v>
      </c>
      <c r="AA260" s="160">
        <v>0</v>
      </c>
      <c r="AB260" s="160">
        <v>0</v>
      </c>
      <c r="AC260" s="160">
        <v>0</v>
      </c>
      <c r="AD260" s="160">
        <v>0</v>
      </c>
      <c r="AE260" s="160">
        <v>0</v>
      </c>
      <c r="AF260" s="160">
        <v>0</v>
      </c>
      <c r="AG260" s="160">
        <v>0</v>
      </c>
      <c r="AH260" s="160">
        <v>-180000</v>
      </c>
      <c r="AI260" s="160">
        <v>0</v>
      </c>
      <c r="AJ260" s="160">
        <v>0</v>
      </c>
      <c r="AK260" s="160">
        <v>0</v>
      </c>
      <c r="AL260" s="160">
        <v>0</v>
      </c>
      <c r="AM260" s="160">
        <v>0</v>
      </c>
      <c r="AN260" s="160">
        <v>0</v>
      </c>
      <c r="AO260" s="160">
        <v>0</v>
      </c>
      <c r="AP260" s="160">
        <v>0</v>
      </c>
      <c r="AQ260" s="160">
        <v>0</v>
      </c>
      <c r="AR260" s="160">
        <v>0</v>
      </c>
      <c r="AS260" s="160">
        <v>0</v>
      </c>
      <c r="AT260" s="160">
        <v>0</v>
      </c>
      <c r="AU260" s="160">
        <v>0</v>
      </c>
      <c r="AV260" s="160">
        <v>0</v>
      </c>
      <c r="AW260" s="160">
        <v>0</v>
      </c>
      <c r="AX260" s="160">
        <v>0</v>
      </c>
      <c r="AY260" s="160">
        <v>0</v>
      </c>
      <c r="AZ260" s="160">
        <v>0</v>
      </c>
      <c r="BA260" s="160">
        <v>0</v>
      </c>
      <c r="BB260" s="160">
        <v>0</v>
      </c>
      <c r="BC260"/>
    </row>
    <row r="261" spans="1:55" x14ac:dyDescent="0.3">
      <c r="A261" s="160" t="s">
        <v>1107</v>
      </c>
      <c r="B261" s="160">
        <v>0</v>
      </c>
      <c r="C261" s="160">
        <v>0</v>
      </c>
      <c r="D261" s="160">
        <v>0</v>
      </c>
      <c r="E261" s="160">
        <v>0</v>
      </c>
      <c r="F261" s="160">
        <v>0</v>
      </c>
      <c r="G261" s="160">
        <v>0</v>
      </c>
      <c r="H261" s="160">
        <v>0</v>
      </c>
      <c r="I261" s="160">
        <v>0</v>
      </c>
      <c r="J261" s="160">
        <v>0</v>
      </c>
      <c r="K261" s="160">
        <v>0</v>
      </c>
      <c r="L261" s="160">
        <v>0</v>
      </c>
      <c r="M261" s="160">
        <v>0</v>
      </c>
      <c r="N261" s="160">
        <v>0</v>
      </c>
      <c r="O261" s="160">
        <v>0</v>
      </c>
      <c r="P261" s="160">
        <v>0</v>
      </c>
      <c r="Q261" s="160">
        <v>0</v>
      </c>
      <c r="R261" s="160">
        <v>0</v>
      </c>
      <c r="S261" s="160">
        <v>590119.85</v>
      </c>
      <c r="T261" s="160">
        <v>0</v>
      </c>
      <c r="U261" s="160">
        <v>0</v>
      </c>
      <c r="V261" s="160">
        <v>0</v>
      </c>
      <c r="W261" s="160">
        <v>0</v>
      </c>
      <c r="X261" s="160">
        <v>0</v>
      </c>
      <c r="Y261" s="160">
        <v>0</v>
      </c>
      <c r="Z261" s="160">
        <v>0</v>
      </c>
      <c r="AA261" s="160">
        <v>0</v>
      </c>
      <c r="AB261" s="160">
        <v>0</v>
      </c>
      <c r="AC261" s="160">
        <v>0</v>
      </c>
      <c r="AD261" s="160">
        <v>0</v>
      </c>
      <c r="AE261" s="160">
        <v>0</v>
      </c>
      <c r="AF261" s="160">
        <v>0</v>
      </c>
      <c r="AG261" s="160">
        <v>0</v>
      </c>
      <c r="AH261" s="160">
        <v>0</v>
      </c>
      <c r="AI261" s="160">
        <v>0</v>
      </c>
      <c r="AJ261" s="160">
        <v>0</v>
      </c>
      <c r="AK261" s="160">
        <v>0</v>
      </c>
      <c r="AL261" s="160">
        <v>0</v>
      </c>
      <c r="AM261" s="160">
        <v>0</v>
      </c>
      <c r="AN261" s="160">
        <v>0</v>
      </c>
      <c r="AO261" s="160">
        <v>0</v>
      </c>
      <c r="AP261" s="160">
        <v>0</v>
      </c>
      <c r="AQ261" s="160">
        <v>0</v>
      </c>
      <c r="AR261" s="160">
        <v>0</v>
      </c>
      <c r="AS261" s="160">
        <v>0</v>
      </c>
      <c r="AT261" s="160">
        <v>0</v>
      </c>
      <c r="AU261" s="160">
        <v>0</v>
      </c>
      <c r="AV261" s="160">
        <v>0</v>
      </c>
      <c r="AW261" s="160">
        <v>0</v>
      </c>
      <c r="AX261" s="160">
        <v>0</v>
      </c>
      <c r="AY261" s="160">
        <v>0</v>
      </c>
      <c r="AZ261" s="160">
        <v>0</v>
      </c>
      <c r="BA261" s="160">
        <v>0</v>
      </c>
      <c r="BB261" s="160">
        <v>0</v>
      </c>
      <c r="BC261"/>
    </row>
    <row r="262" spans="1:55" x14ac:dyDescent="0.3">
      <c r="A262" s="160" t="s">
        <v>1109</v>
      </c>
      <c r="B262" s="160">
        <v>0</v>
      </c>
      <c r="C262" s="160">
        <v>0</v>
      </c>
      <c r="D262" s="160">
        <v>0</v>
      </c>
      <c r="E262" s="160">
        <v>0</v>
      </c>
      <c r="F262" s="160">
        <v>0</v>
      </c>
      <c r="G262" s="160">
        <v>0</v>
      </c>
      <c r="H262" s="160">
        <v>0</v>
      </c>
      <c r="I262" s="160">
        <v>0</v>
      </c>
      <c r="J262" s="160">
        <v>0</v>
      </c>
      <c r="K262" s="160">
        <v>-203844.89</v>
      </c>
      <c r="L262" s="160">
        <v>-203845</v>
      </c>
      <c r="M262" s="160">
        <v>-179358</v>
      </c>
      <c r="N262" s="160">
        <v>0</v>
      </c>
      <c r="O262" s="160">
        <v>0</v>
      </c>
      <c r="P262" s="160">
        <v>0</v>
      </c>
      <c r="Q262" s="160">
        <v>0</v>
      </c>
      <c r="R262" s="160">
        <v>0</v>
      </c>
      <c r="S262" s="160">
        <v>0</v>
      </c>
      <c r="T262" s="160">
        <v>0</v>
      </c>
      <c r="U262" s="160">
        <v>0</v>
      </c>
      <c r="V262" s="160">
        <v>0</v>
      </c>
      <c r="W262" s="160">
        <v>0</v>
      </c>
      <c r="X262" s="160">
        <v>0</v>
      </c>
      <c r="Y262" s="160">
        <v>0</v>
      </c>
      <c r="Z262" s="160">
        <v>0</v>
      </c>
      <c r="AA262" s="160">
        <v>0</v>
      </c>
      <c r="AB262" s="160">
        <v>0</v>
      </c>
      <c r="AC262" s="160">
        <v>0</v>
      </c>
      <c r="AD262" s="160">
        <v>0</v>
      </c>
      <c r="AE262" s="160">
        <v>0</v>
      </c>
      <c r="AF262" s="160">
        <v>0</v>
      </c>
      <c r="AG262" s="160">
        <v>0</v>
      </c>
      <c r="AH262" s="160">
        <v>0</v>
      </c>
      <c r="AI262" s="160">
        <v>0</v>
      </c>
      <c r="AJ262" s="160">
        <v>0</v>
      </c>
      <c r="AK262" s="160">
        <v>0</v>
      </c>
      <c r="AL262" s="160">
        <v>0</v>
      </c>
      <c r="AM262" s="160">
        <v>0</v>
      </c>
      <c r="AN262" s="160">
        <v>0</v>
      </c>
      <c r="AO262" s="160">
        <v>0</v>
      </c>
      <c r="AP262" s="160">
        <v>0</v>
      </c>
      <c r="AQ262" s="160">
        <v>0</v>
      </c>
      <c r="AR262" s="160">
        <v>0</v>
      </c>
      <c r="AS262" s="160">
        <v>0</v>
      </c>
      <c r="AT262" s="160">
        <v>0</v>
      </c>
      <c r="AU262" s="160">
        <v>0</v>
      </c>
      <c r="AV262" s="160">
        <v>0</v>
      </c>
      <c r="AW262" s="160">
        <v>0</v>
      </c>
      <c r="AX262" s="160">
        <v>0</v>
      </c>
      <c r="AY262" s="160">
        <v>0</v>
      </c>
      <c r="AZ262" s="160">
        <v>0</v>
      </c>
      <c r="BA262" s="160">
        <v>0</v>
      </c>
      <c r="BB262" s="160">
        <v>0</v>
      </c>
      <c r="BC262"/>
    </row>
    <row r="263" spans="1:55" x14ac:dyDescent="0.3">
      <c r="A263" s="160" t="s">
        <v>1111</v>
      </c>
      <c r="B263" s="160">
        <v>0</v>
      </c>
      <c r="C263" s="160">
        <v>0</v>
      </c>
      <c r="D263" s="160">
        <v>0</v>
      </c>
      <c r="E263" s="160">
        <v>0</v>
      </c>
      <c r="F263" s="160">
        <v>0</v>
      </c>
      <c r="G263" s="160">
        <v>0</v>
      </c>
      <c r="H263" s="160">
        <v>0</v>
      </c>
      <c r="I263" s="160">
        <v>0</v>
      </c>
      <c r="J263" s="160">
        <v>0</v>
      </c>
      <c r="K263" s="160">
        <v>0</v>
      </c>
      <c r="L263" s="160">
        <v>0</v>
      </c>
      <c r="M263" s="160">
        <v>0</v>
      </c>
      <c r="N263" s="160">
        <v>0</v>
      </c>
      <c r="O263" s="160">
        <v>-14067965.49</v>
      </c>
      <c r="P263" s="160">
        <v>-14067965</v>
      </c>
      <c r="Q263" s="160">
        <v>-14067965</v>
      </c>
      <c r="R263" s="160">
        <v>-14067965</v>
      </c>
      <c r="S263" s="160">
        <v>-15767536.880000001</v>
      </c>
      <c r="T263" s="160">
        <v>-15259337</v>
      </c>
      <c r="U263" s="160">
        <v>-2127859</v>
      </c>
      <c r="V263" s="160">
        <v>-435637</v>
      </c>
      <c r="W263" s="160">
        <v>-433080</v>
      </c>
      <c r="X263" s="160">
        <v>0</v>
      </c>
      <c r="Y263" s="160">
        <v>0</v>
      </c>
      <c r="Z263" s="160">
        <v>0</v>
      </c>
      <c r="AA263" s="160">
        <v>-94469.59</v>
      </c>
      <c r="AB263" s="160">
        <v>-94469</v>
      </c>
      <c r="AC263" s="160">
        <v>-94469</v>
      </c>
      <c r="AD263" s="160">
        <v>0</v>
      </c>
      <c r="AE263" s="160">
        <v>0</v>
      </c>
      <c r="AF263" s="160">
        <v>0</v>
      </c>
      <c r="AG263" s="160">
        <v>0</v>
      </c>
      <c r="AH263" s="160">
        <v>0</v>
      </c>
      <c r="AI263" s="160">
        <v>0</v>
      </c>
      <c r="AJ263" s="160">
        <v>0</v>
      </c>
      <c r="AK263" s="160">
        <v>0</v>
      </c>
      <c r="AL263" s="160">
        <v>0</v>
      </c>
      <c r="AM263" s="160">
        <v>-62.4</v>
      </c>
      <c r="AN263" s="160">
        <v>-63</v>
      </c>
      <c r="AO263" s="160">
        <v>0</v>
      </c>
      <c r="AP263" s="160">
        <v>0</v>
      </c>
      <c r="AQ263" s="160">
        <v>-13590</v>
      </c>
      <c r="AR263" s="160">
        <v>0</v>
      </c>
      <c r="AS263" s="160">
        <v>0</v>
      </c>
      <c r="AT263" s="160">
        <v>0</v>
      </c>
      <c r="AU263" s="160">
        <v>0</v>
      </c>
      <c r="AV263" s="160">
        <v>0</v>
      </c>
      <c r="AW263" s="160">
        <v>0</v>
      </c>
      <c r="AX263" s="160">
        <v>0</v>
      </c>
      <c r="AY263" s="160">
        <v>0</v>
      </c>
      <c r="AZ263" s="160">
        <v>0</v>
      </c>
      <c r="BA263" s="160">
        <v>0</v>
      </c>
      <c r="BB263" s="160">
        <v>0</v>
      </c>
      <c r="BC263"/>
    </row>
    <row r="264" spans="1:55" x14ac:dyDescent="0.3">
      <c r="A264" s="160" t="s">
        <v>1112</v>
      </c>
      <c r="B264" s="160">
        <v>6469</v>
      </c>
      <c r="C264" s="160">
        <v>39591.89</v>
      </c>
      <c r="D264" s="160">
        <v>25741</v>
      </c>
      <c r="E264" s="160">
        <v>391</v>
      </c>
      <c r="F264" s="160">
        <v>46</v>
      </c>
      <c r="G264" s="160">
        <v>13917.11</v>
      </c>
      <c r="H264" s="160">
        <v>1223</v>
      </c>
      <c r="I264" s="160">
        <v>993</v>
      </c>
      <c r="J264" s="160">
        <v>993</v>
      </c>
      <c r="K264" s="160">
        <v>61563.42</v>
      </c>
      <c r="L264" s="160">
        <v>34759</v>
      </c>
      <c r="M264" s="160">
        <v>37070</v>
      </c>
      <c r="N264" s="160">
        <v>3823</v>
      </c>
      <c r="O264" s="160">
        <v>62002</v>
      </c>
      <c r="P264" s="160">
        <v>664</v>
      </c>
      <c r="Q264" s="160">
        <v>664</v>
      </c>
      <c r="R264" s="160">
        <v>654</v>
      </c>
      <c r="S264" s="160">
        <v>5867.1</v>
      </c>
      <c r="T264" s="160">
        <v>4219</v>
      </c>
      <c r="U264" s="160">
        <v>4219</v>
      </c>
      <c r="V264" s="160">
        <v>3500</v>
      </c>
      <c r="W264" s="160">
        <v>42832</v>
      </c>
      <c r="X264" s="160">
        <v>1949</v>
      </c>
      <c r="Y264" s="160">
        <v>3880</v>
      </c>
      <c r="Z264" s="160">
        <v>3880</v>
      </c>
      <c r="AA264" s="160">
        <v>42641.62</v>
      </c>
      <c r="AB264" s="160">
        <v>14138</v>
      </c>
      <c r="AC264" s="160">
        <v>6270</v>
      </c>
      <c r="AD264" s="160">
        <v>360</v>
      </c>
      <c r="AE264" s="160">
        <v>45516.55</v>
      </c>
      <c r="AF264" s="160">
        <v>22906</v>
      </c>
      <c r="AG264" s="160">
        <v>15622</v>
      </c>
      <c r="AH264" s="160">
        <v>14057</v>
      </c>
      <c r="AI264" s="160">
        <v>162496.29</v>
      </c>
      <c r="AJ264" s="160">
        <v>146616</v>
      </c>
      <c r="AK264" s="160">
        <v>80635</v>
      </c>
      <c r="AL264" s="160">
        <v>11829</v>
      </c>
      <c r="AM264" s="160">
        <v>126876.18</v>
      </c>
      <c r="AN264" s="160">
        <v>108898</v>
      </c>
      <c r="AO264" s="160">
        <v>53171</v>
      </c>
      <c r="AP264" s="160">
        <v>22107</v>
      </c>
      <c r="AQ264" s="160">
        <v>63401.24</v>
      </c>
      <c r="AR264" s="160">
        <v>63086</v>
      </c>
      <c r="AS264" s="160">
        <v>62319</v>
      </c>
      <c r="AT264" s="160">
        <v>46112</v>
      </c>
      <c r="AU264" s="160">
        <v>167366.12</v>
      </c>
      <c r="AV264" s="160">
        <v>84273</v>
      </c>
      <c r="AW264" s="160">
        <v>65301</v>
      </c>
      <c r="AX264" s="160">
        <v>19714</v>
      </c>
      <c r="AY264" s="160">
        <v>377542</v>
      </c>
      <c r="AZ264" s="160">
        <v>223233</v>
      </c>
      <c r="BA264" s="160">
        <v>142911</v>
      </c>
      <c r="BB264" s="160">
        <v>31803</v>
      </c>
      <c r="BC264"/>
    </row>
    <row r="265" spans="1:55" x14ac:dyDescent="0.3">
      <c r="A265" s="160" t="s">
        <v>1113</v>
      </c>
      <c r="B265" s="160">
        <v>6469</v>
      </c>
      <c r="C265" s="160">
        <v>39591.89</v>
      </c>
      <c r="D265" s="160">
        <v>25741</v>
      </c>
      <c r="E265" s="160">
        <v>391</v>
      </c>
      <c r="F265" s="160">
        <v>46</v>
      </c>
      <c r="G265" s="160">
        <v>13917.11</v>
      </c>
      <c r="H265" s="160">
        <v>1223</v>
      </c>
      <c r="I265" s="160">
        <v>993</v>
      </c>
      <c r="J265" s="160">
        <v>993</v>
      </c>
      <c r="K265" s="160">
        <v>61563.42</v>
      </c>
      <c r="L265" s="160">
        <v>34759</v>
      </c>
      <c r="M265" s="160">
        <v>37070</v>
      </c>
      <c r="N265" s="160">
        <v>3823</v>
      </c>
      <c r="O265" s="160">
        <v>62002</v>
      </c>
      <c r="P265" s="160">
        <v>664</v>
      </c>
      <c r="Q265" s="160">
        <v>664</v>
      </c>
      <c r="R265" s="160">
        <v>654</v>
      </c>
      <c r="S265" s="160">
        <v>5867.1</v>
      </c>
      <c r="T265" s="160">
        <v>4219</v>
      </c>
      <c r="U265" s="160">
        <v>4219</v>
      </c>
      <c r="V265" s="160">
        <v>3500</v>
      </c>
      <c r="W265" s="160">
        <v>42832</v>
      </c>
      <c r="X265" s="160">
        <v>1949</v>
      </c>
      <c r="Y265" s="160">
        <v>3880</v>
      </c>
      <c r="Z265" s="160">
        <v>3880</v>
      </c>
      <c r="AA265" s="160">
        <v>39307.19</v>
      </c>
      <c r="AB265" s="160">
        <v>14138</v>
      </c>
      <c r="AC265" s="160">
        <v>6270</v>
      </c>
      <c r="AD265" s="160">
        <v>360</v>
      </c>
      <c r="AE265" s="160">
        <v>45516.55</v>
      </c>
      <c r="AF265" s="160">
        <v>22906</v>
      </c>
      <c r="AG265" s="160">
        <v>15622</v>
      </c>
      <c r="AH265" s="160">
        <v>14057</v>
      </c>
      <c r="AI265" s="160">
        <v>162496.29</v>
      </c>
      <c r="AJ265" s="160">
        <v>146616</v>
      </c>
      <c r="AK265" s="160">
        <v>80635</v>
      </c>
      <c r="AL265" s="160">
        <v>11829</v>
      </c>
      <c r="AM265" s="160">
        <v>126876.18</v>
      </c>
      <c r="AN265" s="160">
        <v>108898</v>
      </c>
      <c r="AO265" s="160">
        <v>53171</v>
      </c>
      <c r="AP265" s="160">
        <v>22107</v>
      </c>
      <c r="AQ265" s="160">
        <v>63401.24</v>
      </c>
      <c r="AR265" s="160">
        <v>63086</v>
      </c>
      <c r="AS265" s="160">
        <v>62319</v>
      </c>
      <c r="AT265" s="160">
        <v>46112</v>
      </c>
      <c r="AU265" s="160">
        <v>167366.12</v>
      </c>
      <c r="AV265" s="160">
        <v>84273</v>
      </c>
      <c r="AW265" s="160">
        <v>65301</v>
      </c>
      <c r="AX265" s="160">
        <v>19714</v>
      </c>
      <c r="AY265" s="160">
        <v>377542</v>
      </c>
      <c r="AZ265" s="160">
        <v>223233</v>
      </c>
      <c r="BA265" s="160">
        <v>142911</v>
      </c>
      <c r="BB265" s="160">
        <v>31803</v>
      </c>
      <c r="BC265"/>
    </row>
    <row r="266" spans="1:55" x14ac:dyDescent="0.3">
      <c r="A266" s="160" t="s">
        <v>1114</v>
      </c>
      <c r="B266" s="160">
        <v>0</v>
      </c>
      <c r="C266" s="160">
        <v>0</v>
      </c>
      <c r="D266" s="160">
        <v>0</v>
      </c>
      <c r="E266" s="160">
        <v>0</v>
      </c>
      <c r="F266" s="160">
        <v>0</v>
      </c>
      <c r="G266" s="160">
        <v>0</v>
      </c>
      <c r="H266" s="160">
        <v>0</v>
      </c>
      <c r="I266" s="160">
        <v>0</v>
      </c>
      <c r="J266" s="160">
        <v>0</v>
      </c>
      <c r="K266" s="160">
        <v>0</v>
      </c>
      <c r="L266" s="160">
        <v>0</v>
      </c>
      <c r="M266" s="160">
        <v>0</v>
      </c>
      <c r="N266" s="160">
        <v>0</v>
      </c>
      <c r="O266" s="160">
        <v>0</v>
      </c>
      <c r="P266" s="160">
        <v>0</v>
      </c>
      <c r="Q266" s="160">
        <v>0</v>
      </c>
      <c r="R266" s="160">
        <v>0</v>
      </c>
      <c r="S266" s="160">
        <v>0</v>
      </c>
      <c r="T266" s="160">
        <v>0</v>
      </c>
      <c r="U266" s="160">
        <v>0</v>
      </c>
      <c r="V266" s="160">
        <v>0</v>
      </c>
      <c r="W266" s="160">
        <v>0</v>
      </c>
      <c r="X266" s="160">
        <v>0</v>
      </c>
      <c r="Y266" s="160">
        <v>0</v>
      </c>
      <c r="Z266" s="160">
        <v>0</v>
      </c>
      <c r="AA266" s="160">
        <v>3334.43</v>
      </c>
      <c r="AB266" s="160">
        <v>0</v>
      </c>
      <c r="AC266" s="160">
        <v>0</v>
      </c>
      <c r="AD266" s="160">
        <v>0</v>
      </c>
      <c r="AE266" s="160">
        <v>0</v>
      </c>
      <c r="AF266" s="160">
        <v>0</v>
      </c>
      <c r="AG266" s="160">
        <v>0</v>
      </c>
      <c r="AH266" s="160">
        <v>0</v>
      </c>
      <c r="AI266" s="160">
        <v>0</v>
      </c>
      <c r="AJ266" s="160">
        <v>0</v>
      </c>
      <c r="AK266" s="160">
        <v>0</v>
      </c>
      <c r="AL266" s="160">
        <v>0</v>
      </c>
      <c r="AM266" s="160">
        <v>0</v>
      </c>
      <c r="AN266" s="160">
        <v>0</v>
      </c>
      <c r="AO266" s="160">
        <v>0</v>
      </c>
      <c r="AP266" s="160">
        <v>0</v>
      </c>
      <c r="AQ266" s="160">
        <v>0</v>
      </c>
      <c r="AR266" s="160">
        <v>0</v>
      </c>
      <c r="AS266" s="160">
        <v>0</v>
      </c>
      <c r="AT266" s="160">
        <v>0</v>
      </c>
      <c r="AU266" s="160">
        <v>0</v>
      </c>
      <c r="AV266" s="160">
        <v>0</v>
      </c>
      <c r="AW266" s="160">
        <v>0</v>
      </c>
      <c r="AX266" s="160">
        <v>0</v>
      </c>
      <c r="AY266" s="160">
        <v>0</v>
      </c>
      <c r="AZ266" s="160">
        <v>0</v>
      </c>
      <c r="BA266" s="160">
        <v>0</v>
      </c>
      <c r="BB266" s="160">
        <v>0</v>
      </c>
      <c r="BC266"/>
    </row>
    <row r="267" spans="1:55" x14ac:dyDescent="0.3">
      <c r="A267" s="160" t="s">
        <v>1117</v>
      </c>
      <c r="B267" s="160">
        <v>-336757</v>
      </c>
      <c r="C267" s="160">
        <v>-772745.85</v>
      </c>
      <c r="D267" s="160">
        <v>-616078</v>
      </c>
      <c r="E267" s="160">
        <v>-453751</v>
      </c>
      <c r="F267" s="160">
        <v>-264166</v>
      </c>
      <c r="G267" s="160">
        <v>-1671216.07</v>
      </c>
      <c r="H267" s="160">
        <v>-1272186</v>
      </c>
      <c r="I267" s="160">
        <v>-928807</v>
      </c>
      <c r="J267" s="160">
        <v>-495425</v>
      </c>
      <c r="K267" s="160">
        <v>-2453940.5699999998</v>
      </c>
      <c r="L267" s="160">
        <v>-2051094</v>
      </c>
      <c r="M267" s="160">
        <v>-1529658</v>
      </c>
      <c r="N267" s="160">
        <v>-934302</v>
      </c>
      <c r="O267" s="160">
        <v>-3390307.93</v>
      </c>
      <c r="P267" s="160">
        <v>-2395820</v>
      </c>
      <c r="Q267" s="160">
        <v>-1137758</v>
      </c>
      <c r="R267" s="160">
        <v>-470348</v>
      </c>
      <c r="S267" s="160">
        <v>-3611673.48</v>
      </c>
      <c r="T267" s="160">
        <v>-2232596</v>
      </c>
      <c r="U267" s="160">
        <v>-1570169</v>
      </c>
      <c r="V267" s="160">
        <v>-763856</v>
      </c>
      <c r="W267" s="160">
        <v>-3363246.79</v>
      </c>
      <c r="X267" s="160">
        <v>-2082377</v>
      </c>
      <c r="Y267" s="160">
        <v>-1223085</v>
      </c>
      <c r="Z267" s="160">
        <v>-530427</v>
      </c>
      <c r="AA267" s="160">
        <v>-3553249.89</v>
      </c>
      <c r="AB267" s="160">
        <v>-2826906</v>
      </c>
      <c r="AC267" s="160">
        <v>-2056358</v>
      </c>
      <c r="AD267" s="160">
        <v>-1243475</v>
      </c>
      <c r="AE267" s="160">
        <v>-5039371.41</v>
      </c>
      <c r="AF267" s="160">
        <v>-3757296</v>
      </c>
      <c r="AG267" s="160">
        <v>-2593759</v>
      </c>
      <c r="AH267" s="160">
        <v>-1278118</v>
      </c>
      <c r="AI267" s="160">
        <v>-1979622.54</v>
      </c>
      <c r="AJ267" s="160">
        <v>-1206332</v>
      </c>
      <c r="AK267" s="160">
        <v>-769351</v>
      </c>
      <c r="AL267" s="160">
        <v>-413414</v>
      </c>
      <c r="AM267" s="160">
        <v>-2204783.87</v>
      </c>
      <c r="AN267" s="160">
        <v>-1630363</v>
      </c>
      <c r="AO267" s="160">
        <v>-767988</v>
      </c>
      <c r="AP267" s="160">
        <v>-422367</v>
      </c>
      <c r="AQ267" s="160">
        <v>-1461874.85</v>
      </c>
      <c r="AR267" s="160">
        <v>-1102229</v>
      </c>
      <c r="AS267" s="160">
        <v>-669615</v>
      </c>
      <c r="AT267" s="160">
        <v>-233184</v>
      </c>
      <c r="AU267" s="160">
        <v>-1840182.57</v>
      </c>
      <c r="AV267" s="160">
        <v>-1103442</v>
      </c>
      <c r="AW267" s="160">
        <v>-401842</v>
      </c>
      <c r="AX267" s="160">
        <v>-254360</v>
      </c>
      <c r="AY267" s="160">
        <v>-2108205</v>
      </c>
      <c r="AZ267" s="160">
        <v>-1415276</v>
      </c>
      <c r="BA267" s="160">
        <v>-879558</v>
      </c>
      <c r="BB267" s="160">
        <v>-305828</v>
      </c>
      <c r="BC267"/>
    </row>
    <row r="268" spans="1:55" x14ac:dyDescent="0.3">
      <c r="A268" s="160" t="s">
        <v>1113</v>
      </c>
      <c r="B268" s="160">
        <v>-331600</v>
      </c>
      <c r="C268" s="160">
        <v>-744546.34</v>
      </c>
      <c r="D268" s="160">
        <v>-602582</v>
      </c>
      <c r="E268" s="160">
        <v>-438312</v>
      </c>
      <c r="F268" s="160">
        <v>-256683</v>
      </c>
      <c r="G268" s="160">
        <v>-1476109.81</v>
      </c>
      <c r="H268" s="160">
        <v>-1115024</v>
      </c>
      <c r="I268" s="160">
        <v>-840088</v>
      </c>
      <c r="J268" s="160">
        <v>-420214</v>
      </c>
      <c r="K268" s="160">
        <v>-2216630.11</v>
      </c>
      <c r="L268" s="160">
        <v>-1902670</v>
      </c>
      <c r="M268" s="160">
        <v>-1398423</v>
      </c>
      <c r="N268" s="160">
        <v>-886604</v>
      </c>
      <c r="O268" s="160">
        <v>-3012093.07</v>
      </c>
      <c r="P268" s="160">
        <v>-2024691</v>
      </c>
      <c r="Q268" s="160">
        <v>-1047800</v>
      </c>
      <c r="R268" s="160">
        <v>-441074</v>
      </c>
      <c r="S268" s="160">
        <v>-3243522.71</v>
      </c>
      <c r="T268" s="160">
        <v>-2058497</v>
      </c>
      <c r="U268" s="160">
        <v>-1470907</v>
      </c>
      <c r="V268" s="160">
        <v>-744891</v>
      </c>
      <c r="W268" s="160">
        <v>-2147536.81</v>
      </c>
      <c r="X268" s="160">
        <v>-1369094</v>
      </c>
      <c r="Y268" s="160">
        <v>-735989</v>
      </c>
      <c r="Z268" s="160">
        <v>-376815</v>
      </c>
      <c r="AA268" s="160">
        <v>-3320399.45</v>
      </c>
      <c r="AB268" s="160">
        <v>-2678735</v>
      </c>
      <c r="AC268" s="160">
        <v>-1959945</v>
      </c>
      <c r="AD268" s="160">
        <v>-1156544</v>
      </c>
      <c r="AE268" s="160">
        <v>-4969698.1500000004</v>
      </c>
      <c r="AF268" s="160">
        <v>-3706133</v>
      </c>
      <c r="AG268" s="160">
        <v>-2569971</v>
      </c>
      <c r="AH268" s="160">
        <v>-1270961</v>
      </c>
      <c r="AI268" s="160">
        <v>-1894686.46</v>
      </c>
      <c r="AJ268" s="160">
        <v>-1154364</v>
      </c>
      <c r="AK268" s="160">
        <v>-745354</v>
      </c>
      <c r="AL268" s="160">
        <v>-401213</v>
      </c>
      <c r="AM268" s="160">
        <v>-2068237.32</v>
      </c>
      <c r="AN268" s="160">
        <v>-1500567</v>
      </c>
      <c r="AO268" s="160">
        <v>-762680</v>
      </c>
      <c r="AP268" s="160">
        <v>-421236</v>
      </c>
      <c r="AQ268" s="160">
        <v>-1453807.97</v>
      </c>
      <c r="AR268" s="160">
        <v>-1097307</v>
      </c>
      <c r="AS268" s="160">
        <v>-664155</v>
      </c>
      <c r="AT268" s="160">
        <v>-230992</v>
      </c>
      <c r="AU268" s="160">
        <v>-1829444.72</v>
      </c>
      <c r="AV268" s="160">
        <v>-1095842</v>
      </c>
      <c r="AW268" s="160">
        <v>-397666</v>
      </c>
      <c r="AX268" s="160">
        <v>-254360</v>
      </c>
      <c r="AY268" s="160">
        <v>-2108205</v>
      </c>
      <c r="AZ268" s="160">
        <v>-1415276</v>
      </c>
      <c r="BA268" s="160">
        <v>-879558</v>
      </c>
      <c r="BB268" s="160">
        <v>-305828</v>
      </c>
      <c r="BC268"/>
    </row>
    <row r="269" spans="1:55" x14ac:dyDescent="0.3">
      <c r="A269" s="160" t="s">
        <v>1114</v>
      </c>
      <c r="B269" s="160">
        <v>-5157</v>
      </c>
      <c r="C269" s="160">
        <v>-28199.52</v>
      </c>
      <c r="D269" s="160">
        <v>-13496</v>
      </c>
      <c r="E269" s="160">
        <v>-15439</v>
      </c>
      <c r="F269" s="160">
        <v>-7483</v>
      </c>
      <c r="G269" s="160">
        <v>-195106.26</v>
      </c>
      <c r="H269" s="160">
        <v>-157162</v>
      </c>
      <c r="I269" s="160">
        <v>-88719</v>
      </c>
      <c r="J269" s="160">
        <v>-75211</v>
      </c>
      <c r="K269" s="160">
        <v>-237310.46</v>
      </c>
      <c r="L269" s="160">
        <v>-148424</v>
      </c>
      <c r="M269" s="160">
        <v>-131235</v>
      </c>
      <c r="N269" s="160">
        <v>-47698</v>
      </c>
      <c r="O269" s="160">
        <v>-378214.85</v>
      </c>
      <c r="P269" s="160">
        <v>-371129</v>
      </c>
      <c r="Q269" s="160">
        <v>-89958</v>
      </c>
      <c r="R269" s="160">
        <v>-29274</v>
      </c>
      <c r="S269" s="160">
        <v>-368150.77</v>
      </c>
      <c r="T269" s="160">
        <v>-174099</v>
      </c>
      <c r="U269" s="160">
        <v>-99262</v>
      </c>
      <c r="V269" s="160">
        <v>-18965</v>
      </c>
      <c r="W269" s="160">
        <v>-1215709.98</v>
      </c>
      <c r="X269" s="160">
        <v>-713283</v>
      </c>
      <c r="Y269" s="160">
        <v>-487096</v>
      </c>
      <c r="Z269" s="160">
        <v>-153612</v>
      </c>
      <c r="AA269" s="160">
        <v>-232850.45</v>
      </c>
      <c r="AB269" s="160">
        <v>-148171</v>
      </c>
      <c r="AC269" s="160">
        <v>-96413</v>
      </c>
      <c r="AD269" s="160">
        <v>-86931</v>
      </c>
      <c r="AE269" s="160">
        <v>-69673.259999999995</v>
      </c>
      <c r="AF269" s="160">
        <v>-51163</v>
      </c>
      <c r="AG269" s="160">
        <v>-23788</v>
      </c>
      <c r="AH269" s="160">
        <v>-7157</v>
      </c>
      <c r="AI269" s="160">
        <v>-84936.08</v>
      </c>
      <c r="AJ269" s="160">
        <v>-51968</v>
      </c>
      <c r="AK269" s="160">
        <v>-23997</v>
      </c>
      <c r="AL269" s="160">
        <v>-12201</v>
      </c>
      <c r="AM269" s="160">
        <v>-136546.56</v>
      </c>
      <c r="AN269" s="160">
        <v>-129796</v>
      </c>
      <c r="AO269" s="160">
        <v>-5308</v>
      </c>
      <c r="AP269" s="160">
        <v>-1131</v>
      </c>
      <c r="AQ269" s="160">
        <v>-8066.88</v>
      </c>
      <c r="AR269" s="160">
        <v>-4922</v>
      </c>
      <c r="AS269" s="160">
        <v>-5460</v>
      </c>
      <c r="AT269" s="160">
        <v>-2192</v>
      </c>
      <c r="AU269" s="160">
        <v>-10737.85</v>
      </c>
      <c r="AV269" s="160">
        <v>-7600</v>
      </c>
      <c r="AW269" s="160">
        <v>-4176</v>
      </c>
      <c r="AX269" s="160">
        <v>0</v>
      </c>
      <c r="AY269" s="160">
        <v>0</v>
      </c>
      <c r="AZ269" s="160">
        <v>0</v>
      </c>
      <c r="BA269" s="160">
        <v>0</v>
      </c>
      <c r="BB269" s="160">
        <v>0</v>
      </c>
      <c r="BC269"/>
    </row>
    <row r="270" spans="1:55" x14ac:dyDescent="0.3">
      <c r="A270" s="160" t="s">
        <v>1273</v>
      </c>
      <c r="B270" s="160">
        <v>5669</v>
      </c>
      <c r="C270" s="160">
        <v>284.77999999999997</v>
      </c>
      <c r="D270" s="160">
        <v>276</v>
      </c>
      <c r="E270" s="160">
        <v>279</v>
      </c>
      <c r="F270" s="160">
        <v>272</v>
      </c>
      <c r="G270" s="160">
        <v>-5789.45</v>
      </c>
      <c r="H270" s="160">
        <v>-5901</v>
      </c>
      <c r="I270" s="160">
        <v>-5933</v>
      </c>
      <c r="J270" s="160">
        <v>-6171</v>
      </c>
      <c r="K270" s="160">
        <v>0</v>
      </c>
      <c r="L270" s="160">
        <v>0</v>
      </c>
      <c r="M270" s="160">
        <v>0</v>
      </c>
      <c r="N270" s="160">
        <v>0</v>
      </c>
      <c r="O270" s="160">
        <v>0</v>
      </c>
      <c r="P270" s="160">
        <v>0</v>
      </c>
      <c r="Q270" s="160">
        <v>0</v>
      </c>
      <c r="R270" s="160">
        <v>0</v>
      </c>
      <c r="S270" s="160">
        <v>180833.08</v>
      </c>
      <c r="T270" s="160">
        <v>0</v>
      </c>
      <c r="U270" s="160">
        <v>0</v>
      </c>
      <c r="V270" s="160">
        <v>0</v>
      </c>
      <c r="W270" s="160">
        <v>0</v>
      </c>
      <c r="X270" s="160">
        <v>0</v>
      </c>
      <c r="Y270" s="160">
        <v>0</v>
      </c>
      <c r="Z270" s="160">
        <v>0</v>
      </c>
      <c r="AA270" s="160">
        <v>0</v>
      </c>
      <c r="AB270" s="160">
        <v>0</v>
      </c>
      <c r="AC270" s="160">
        <v>0</v>
      </c>
      <c r="AD270" s="160">
        <v>0</v>
      </c>
      <c r="AE270" s="160">
        <v>0</v>
      </c>
      <c r="AF270" s="160">
        <v>0</v>
      </c>
      <c r="AG270" s="160">
        <v>0</v>
      </c>
      <c r="AH270" s="160">
        <v>0</v>
      </c>
      <c r="AI270" s="160">
        <v>0</v>
      </c>
      <c r="AJ270" s="160">
        <v>0</v>
      </c>
      <c r="AK270" s="160">
        <v>0</v>
      </c>
      <c r="AL270" s="160">
        <v>0</v>
      </c>
      <c r="AM270" s="160">
        <v>0</v>
      </c>
      <c r="AN270" s="160">
        <v>0</v>
      </c>
      <c r="AO270" s="160">
        <v>0</v>
      </c>
      <c r="AP270" s="160">
        <v>0</v>
      </c>
      <c r="AQ270" s="160">
        <v>0</v>
      </c>
      <c r="AR270" s="160">
        <v>0</v>
      </c>
      <c r="AS270" s="160">
        <v>0</v>
      </c>
      <c r="AT270" s="160">
        <v>0</v>
      </c>
      <c r="AU270" s="160">
        <v>0</v>
      </c>
      <c r="AV270" s="160">
        <v>0</v>
      </c>
      <c r="AW270" s="160">
        <v>0</v>
      </c>
      <c r="AX270" s="160">
        <v>0</v>
      </c>
      <c r="AY270" s="160">
        <v>0</v>
      </c>
      <c r="AZ270" s="160">
        <v>0</v>
      </c>
      <c r="BA270" s="160">
        <v>0</v>
      </c>
      <c r="BB270" s="160">
        <v>0</v>
      </c>
      <c r="BC270"/>
    </row>
    <row r="271" spans="1:55" x14ac:dyDescent="0.3">
      <c r="A271" s="160" t="s">
        <v>863</v>
      </c>
      <c r="B271" s="160">
        <v>89122</v>
      </c>
      <c r="C271" s="160">
        <v>666987.79</v>
      </c>
      <c r="D271" s="160">
        <v>475419</v>
      </c>
      <c r="E271" s="160">
        <v>219039</v>
      </c>
      <c r="F271" s="160">
        <v>0</v>
      </c>
      <c r="G271" s="160">
        <v>158236.57</v>
      </c>
      <c r="H271" s="160">
        <v>87384</v>
      </c>
      <c r="I271" s="160">
        <v>77937</v>
      </c>
      <c r="J271" s="160">
        <v>0</v>
      </c>
      <c r="K271" s="160">
        <v>224365.28</v>
      </c>
      <c r="L271" s="160">
        <v>118086</v>
      </c>
      <c r="M271" s="160">
        <v>113363</v>
      </c>
      <c r="N271" s="160">
        <v>0</v>
      </c>
      <c r="O271" s="160">
        <v>170045.27</v>
      </c>
      <c r="P271" s="160">
        <v>75575</v>
      </c>
      <c r="Q271" s="160">
        <v>70852</v>
      </c>
      <c r="R271" s="160">
        <v>0</v>
      </c>
      <c r="S271" s="160">
        <v>192028.9</v>
      </c>
      <c r="T271" s="160">
        <v>109369</v>
      </c>
      <c r="U271" s="160">
        <v>104645</v>
      </c>
      <c r="V271" s="160">
        <v>0</v>
      </c>
      <c r="W271" s="160">
        <v>205102.52</v>
      </c>
      <c r="X271" s="160">
        <v>122442</v>
      </c>
      <c r="Y271" s="160">
        <v>117718</v>
      </c>
      <c r="Z271" s="160">
        <v>0</v>
      </c>
      <c r="AA271" s="160">
        <v>197367.42</v>
      </c>
      <c r="AB271" s="160">
        <v>109983</v>
      </c>
      <c r="AC271" s="160">
        <v>109983</v>
      </c>
      <c r="AD271" s="160">
        <v>0</v>
      </c>
      <c r="AE271" s="160">
        <v>170520.17</v>
      </c>
      <c r="AF271" s="160">
        <v>87859</v>
      </c>
      <c r="AG271" s="160">
        <v>87859</v>
      </c>
      <c r="AH271" s="160">
        <v>0</v>
      </c>
      <c r="AI271" s="160">
        <v>253505.47</v>
      </c>
      <c r="AJ271" s="160">
        <v>157449</v>
      </c>
      <c r="AK271" s="160">
        <v>157449</v>
      </c>
      <c r="AL271" s="160">
        <v>0</v>
      </c>
      <c r="AM271" s="160">
        <v>212556.61</v>
      </c>
      <c r="AN271" s="160">
        <v>86597</v>
      </c>
      <c r="AO271" s="160">
        <v>86597</v>
      </c>
      <c r="AP271" s="160">
        <v>0</v>
      </c>
      <c r="AQ271" s="160">
        <v>173329.93</v>
      </c>
      <c r="AR271" s="160">
        <v>78725</v>
      </c>
      <c r="AS271" s="160">
        <v>78725</v>
      </c>
      <c r="AT271" s="160">
        <v>0</v>
      </c>
      <c r="AU271" s="160">
        <v>141704.39000000001</v>
      </c>
      <c r="AV271" s="160">
        <v>62980</v>
      </c>
      <c r="AW271" s="160">
        <v>62980</v>
      </c>
      <c r="AX271" s="160">
        <v>0</v>
      </c>
      <c r="AY271" s="160">
        <v>118087</v>
      </c>
      <c r="AZ271" s="160">
        <v>55107</v>
      </c>
      <c r="BA271" s="160">
        <v>55107</v>
      </c>
      <c r="BB271" s="160">
        <v>0</v>
      </c>
      <c r="BC271"/>
    </row>
    <row r="272" spans="1:55" x14ac:dyDescent="0.3">
      <c r="A272" s="160" t="s">
        <v>1118</v>
      </c>
      <c r="B272" s="160">
        <v>21324</v>
      </c>
      <c r="C272" s="160">
        <v>83063.259999999995</v>
      </c>
      <c r="D272" s="160">
        <v>65768</v>
      </c>
      <c r="E272" s="160">
        <v>43529</v>
      </c>
      <c r="F272" s="160">
        <v>11127</v>
      </c>
      <c r="G272" s="160">
        <v>69965.05</v>
      </c>
      <c r="H272" s="160">
        <v>75592</v>
      </c>
      <c r="I272" s="160">
        <v>73493</v>
      </c>
      <c r="J272" s="160">
        <v>87367</v>
      </c>
      <c r="K272" s="160">
        <v>151922.94</v>
      </c>
      <c r="L272" s="160">
        <v>-14891</v>
      </c>
      <c r="M272" s="160">
        <v>-19047</v>
      </c>
      <c r="N272" s="160">
        <v>-3008</v>
      </c>
      <c r="O272" s="160">
        <v>-3796872.85</v>
      </c>
      <c r="P272" s="160">
        <v>-3805597</v>
      </c>
      <c r="Q272" s="160">
        <v>-3821487</v>
      </c>
      <c r="R272" s="160">
        <v>-3814366</v>
      </c>
      <c r="S272" s="160">
        <v>24941.25</v>
      </c>
      <c r="T272" s="160">
        <v>-117990</v>
      </c>
      <c r="U272" s="160">
        <v>18182</v>
      </c>
      <c r="V272" s="160">
        <v>28237</v>
      </c>
      <c r="W272" s="160">
        <v>-18788.32</v>
      </c>
      <c r="X272" s="160">
        <v>-27694</v>
      </c>
      <c r="Y272" s="160">
        <v>-36730</v>
      </c>
      <c r="Z272" s="160">
        <v>-27788</v>
      </c>
      <c r="AA272" s="160">
        <v>-1224.99</v>
      </c>
      <c r="AB272" s="160">
        <v>-6299</v>
      </c>
      <c r="AC272" s="160">
        <v>-1388</v>
      </c>
      <c r="AD272" s="160">
        <v>-1552</v>
      </c>
      <c r="AE272" s="160">
        <v>6254.16</v>
      </c>
      <c r="AF272" s="160">
        <v>2473</v>
      </c>
      <c r="AG272" s="160">
        <v>-1623</v>
      </c>
      <c r="AH272" s="160">
        <v>-2352</v>
      </c>
      <c r="AI272" s="160">
        <v>-31626.84</v>
      </c>
      <c r="AJ272" s="160">
        <v>-32349</v>
      </c>
      <c r="AK272" s="160">
        <v>-37531</v>
      </c>
      <c r="AL272" s="160">
        <v>-17058</v>
      </c>
      <c r="AM272" s="160">
        <v>-2418.37</v>
      </c>
      <c r="AN272" s="160">
        <v>13790</v>
      </c>
      <c r="AO272" s="160">
        <v>2026</v>
      </c>
      <c r="AP272" s="160">
        <v>2065</v>
      </c>
      <c r="AQ272" s="160">
        <v>28624.16</v>
      </c>
      <c r="AR272" s="160">
        <v>27186</v>
      </c>
      <c r="AS272" s="160">
        <v>21877</v>
      </c>
      <c r="AT272" s="160">
        <v>14128</v>
      </c>
      <c r="AU272" s="160">
        <v>71090.39</v>
      </c>
      <c r="AV272" s="160">
        <v>50421</v>
      </c>
      <c r="AW272" s="160">
        <v>50505</v>
      </c>
      <c r="AX272" s="160">
        <v>-3235</v>
      </c>
      <c r="AY272" s="160">
        <v>1463</v>
      </c>
      <c r="AZ272" s="160">
        <v>14532</v>
      </c>
      <c r="BA272" s="160">
        <v>29399</v>
      </c>
      <c r="BB272" s="160">
        <v>-2249</v>
      </c>
      <c r="BC272"/>
    </row>
    <row r="273" spans="1:55" x14ac:dyDescent="0.3">
      <c r="A273" s="160" t="s">
        <v>1119</v>
      </c>
      <c r="B273" s="160">
        <v>-214173</v>
      </c>
      <c r="C273" s="160">
        <v>17181.86</v>
      </c>
      <c r="D273" s="160">
        <v>-48874</v>
      </c>
      <c r="E273" s="160">
        <v>-190513</v>
      </c>
      <c r="F273" s="160">
        <v>-252721</v>
      </c>
      <c r="G273" s="160">
        <v>-1434886.8</v>
      </c>
      <c r="H273" s="160">
        <v>-1113888</v>
      </c>
      <c r="I273" s="160">
        <v>-782317</v>
      </c>
      <c r="J273" s="160">
        <v>-413236</v>
      </c>
      <c r="K273" s="160">
        <v>-2219933.8199999998</v>
      </c>
      <c r="L273" s="160">
        <v>-2116985</v>
      </c>
      <c r="M273" s="160">
        <v>-1577630</v>
      </c>
      <c r="N273" s="160">
        <v>-933487</v>
      </c>
      <c r="O273" s="160">
        <v>-21023099</v>
      </c>
      <c r="P273" s="160">
        <v>-20193143</v>
      </c>
      <c r="Q273" s="160">
        <v>-18955694</v>
      </c>
      <c r="R273" s="160">
        <v>-18352025</v>
      </c>
      <c r="S273" s="160">
        <v>-18385420.190000001</v>
      </c>
      <c r="T273" s="160">
        <v>-17496335</v>
      </c>
      <c r="U273" s="160">
        <v>-3570982</v>
      </c>
      <c r="V273" s="160">
        <v>-1167756</v>
      </c>
      <c r="W273" s="160">
        <v>-3567180.6</v>
      </c>
      <c r="X273" s="160">
        <v>-1985680</v>
      </c>
      <c r="Y273" s="160">
        <v>-1138217</v>
      </c>
      <c r="Z273" s="160">
        <v>-554335</v>
      </c>
      <c r="AA273" s="160">
        <v>-3408935.43</v>
      </c>
      <c r="AB273" s="160">
        <v>-2803553</v>
      </c>
      <c r="AC273" s="160">
        <v>-2035962</v>
      </c>
      <c r="AD273" s="160">
        <v>-1244667</v>
      </c>
      <c r="AE273" s="160">
        <v>-4817080.5199999996</v>
      </c>
      <c r="AF273" s="160">
        <v>-3644058</v>
      </c>
      <c r="AG273" s="160">
        <v>-2491901</v>
      </c>
      <c r="AH273" s="160">
        <v>-1446413</v>
      </c>
      <c r="AI273" s="160">
        <v>-1595247.62</v>
      </c>
      <c r="AJ273" s="160">
        <v>-934616</v>
      </c>
      <c r="AK273" s="160">
        <v>-568798</v>
      </c>
      <c r="AL273" s="160">
        <v>-418643</v>
      </c>
      <c r="AM273" s="160">
        <v>-1867831.84</v>
      </c>
      <c r="AN273" s="160">
        <v>-1421141</v>
      </c>
      <c r="AO273" s="160">
        <v>-626194</v>
      </c>
      <c r="AP273" s="160">
        <v>-398195</v>
      </c>
      <c r="AQ273" s="160">
        <v>-1210109.51</v>
      </c>
      <c r="AR273" s="160">
        <v>-933232</v>
      </c>
      <c r="AS273" s="160">
        <v>-506694</v>
      </c>
      <c r="AT273" s="160">
        <v>-172944</v>
      </c>
      <c r="AU273" s="160">
        <v>-1460021.67</v>
      </c>
      <c r="AV273" s="160">
        <v>-905768</v>
      </c>
      <c r="AW273" s="160">
        <v>-223056</v>
      </c>
      <c r="AX273" s="160">
        <v>-237881</v>
      </c>
      <c r="AY273" s="160">
        <v>-1611113</v>
      </c>
      <c r="AZ273" s="160">
        <v>-1122404</v>
      </c>
      <c r="BA273" s="160">
        <v>-652141</v>
      </c>
      <c r="BB273" s="160">
        <v>-276274</v>
      </c>
      <c r="BC273"/>
    </row>
    <row r="274" spans="1:55" x14ac:dyDescent="0.3">
      <c r="A274" s="160" t="s">
        <v>1120</v>
      </c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  <c r="BC274"/>
    </row>
    <row r="275" spans="1:55" x14ac:dyDescent="0.3">
      <c r="A275" s="160" t="s">
        <v>1121</v>
      </c>
      <c r="B275" s="160">
        <v>-104617</v>
      </c>
      <c r="C275" s="160">
        <v>-418170.81</v>
      </c>
      <c r="D275" s="160">
        <v>-1142921</v>
      </c>
      <c r="E275" s="160">
        <v>1428358</v>
      </c>
      <c r="F275" s="160">
        <v>-353533</v>
      </c>
      <c r="G275" s="160">
        <v>-1181349.99</v>
      </c>
      <c r="H275" s="160">
        <v>-528658</v>
      </c>
      <c r="I275" s="160">
        <v>-281648</v>
      </c>
      <c r="J275" s="160">
        <v>544031</v>
      </c>
      <c r="K275" s="160">
        <v>-735808.52</v>
      </c>
      <c r="L275" s="160">
        <v>1419296</v>
      </c>
      <c r="M275" s="160">
        <v>1666390</v>
      </c>
      <c r="N275" s="160">
        <v>373572</v>
      </c>
      <c r="O275" s="160">
        <v>-12850544.939999999</v>
      </c>
      <c r="P275" s="160">
        <v>-12181460</v>
      </c>
      <c r="Q275" s="160">
        <v>-13859028</v>
      </c>
      <c r="R275" s="160">
        <v>10412497</v>
      </c>
      <c r="S275" s="160">
        <v>15422943.039999999</v>
      </c>
      <c r="T275" s="160">
        <v>15217691</v>
      </c>
      <c r="U275" s="160">
        <v>259393</v>
      </c>
      <c r="V275" s="160">
        <v>-25165</v>
      </c>
      <c r="W275" s="160">
        <v>90000</v>
      </c>
      <c r="X275" s="160">
        <v>370000</v>
      </c>
      <c r="Y275" s="160">
        <v>70000</v>
      </c>
      <c r="Z275" s="160">
        <v>-10000</v>
      </c>
      <c r="AA275" s="160">
        <v>246443.11</v>
      </c>
      <c r="AB275" s="160">
        <v>61531</v>
      </c>
      <c r="AC275" s="160">
        <v>30000</v>
      </c>
      <c r="AD275" s="160">
        <v>10000</v>
      </c>
      <c r="AE275" s="160">
        <v>-259233.1</v>
      </c>
      <c r="AF275" s="160">
        <v>-279233</v>
      </c>
      <c r="AG275" s="160">
        <v>-234233</v>
      </c>
      <c r="AH275" s="160">
        <v>-200455</v>
      </c>
      <c r="AI275" s="160">
        <v>134683.68</v>
      </c>
      <c r="AJ275" s="160">
        <v>634741</v>
      </c>
      <c r="AK275" s="160">
        <v>95040</v>
      </c>
      <c r="AL275" s="160">
        <v>61748</v>
      </c>
      <c r="AM275" s="160">
        <v>154098.43</v>
      </c>
      <c r="AN275" s="160">
        <v>-6059</v>
      </c>
      <c r="AO275" s="160">
        <v>-6185</v>
      </c>
      <c r="AP275" s="160">
        <v>0</v>
      </c>
      <c r="AQ275" s="160">
        <v>-13038.71</v>
      </c>
      <c r="AR275" s="160">
        <v>287095</v>
      </c>
      <c r="AS275" s="160">
        <v>-11871</v>
      </c>
      <c r="AT275" s="160">
        <v>-11901</v>
      </c>
      <c r="AU275" s="160">
        <v>-3401329.86</v>
      </c>
      <c r="AV275" s="160">
        <v>-3401177</v>
      </c>
      <c r="AW275" s="160">
        <v>-3400776</v>
      </c>
      <c r="AX275" s="160">
        <v>0</v>
      </c>
      <c r="AY275" s="160">
        <v>0</v>
      </c>
      <c r="AZ275" s="160">
        <v>0</v>
      </c>
      <c r="BA275" s="160">
        <v>0</v>
      </c>
      <c r="BB275" s="160">
        <v>0</v>
      </c>
      <c r="BC275"/>
    </row>
    <row r="276" spans="1:55" x14ac:dyDescent="0.3">
      <c r="A276" s="160" t="s">
        <v>1122</v>
      </c>
      <c r="B276" s="160">
        <v>0</v>
      </c>
      <c r="C276" s="160">
        <v>0</v>
      </c>
      <c r="D276" s="160">
        <v>35000</v>
      </c>
      <c r="E276" s="160">
        <v>0</v>
      </c>
      <c r="F276" s="160">
        <v>530000</v>
      </c>
      <c r="G276" s="160">
        <v>-60000</v>
      </c>
      <c r="H276" s="160">
        <v>0</v>
      </c>
      <c r="I276" s="160">
        <v>-10000</v>
      </c>
      <c r="J276" s="160">
        <v>0</v>
      </c>
      <c r="K276" s="160">
        <v>0</v>
      </c>
      <c r="L276" s="160">
        <v>0</v>
      </c>
      <c r="M276" s="160">
        <v>0</v>
      </c>
      <c r="N276" s="160">
        <v>0</v>
      </c>
      <c r="O276" s="160">
        <v>0</v>
      </c>
      <c r="P276" s="160">
        <v>0</v>
      </c>
      <c r="Q276" s="160">
        <v>0</v>
      </c>
      <c r="R276" s="160">
        <v>0</v>
      </c>
      <c r="S276" s="160">
        <v>0</v>
      </c>
      <c r="T276" s="160">
        <v>0</v>
      </c>
      <c r="U276" s="160">
        <v>0</v>
      </c>
      <c r="V276" s="160">
        <v>0</v>
      </c>
      <c r="W276" s="160">
        <v>0</v>
      </c>
      <c r="X276" s="160">
        <v>0</v>
      </c>
      <c r="Y276" s="160">
        <v>0</v>
      </c>
      <c r="Z276" s="160">
        <v>91829</v>
      </c>
      <c r="AA276" s="160">
        <v>0</v>
      </c>
      <c r="AB276" s="160">
        <v>0</v>
      </c>
      <c r="AC276" s="160">
        <v>0</v>
      </c>
      <c r="AD276" s="160">
        <v>0</v>
      </c>
      <c r="AE276" s="160">
        <v>0</v>
      </c>
      <c r="AF276" s="160">
        <v>0</v>
      </c>
      <c r="AG276" s="160">
        <v>0</v>
      </c>
      <c r="AH276" s="160">
        <v>0</v>
      </c>
      <c r="AI276" s="160">
        <v>0</v>
      </c>
      <c r="AJ276" s="160">
        <v>0</v>
      </c>
      <c r="AK276" s="160">
        <v>0</v>
      </c>
      <c r="AL276" s="160">
        <v>0</v>
      </c>
      <c r="AM276" s="160">
        <v>0</v>
      </c>
      <c r="AN276" s="160">
        <v>0</v>
      </c>
      <c r="AO276" s="160">
        <v>0</v>
      </c>
      <c r="AP276" s="160">
        <v>0</v>
      </c>
      <c r="AQ276" s="160">
        <v>0</v>
      </c>
      <c r="AR276" s="160">
        <v>0</v>
      </c>
      <c r="AS276" s="160">
        <v>0</v>
      </c>
      <c r="AT276" s="160">
        <v>0</v>
      </c>
      <c r="AU276" s="160">
        <v>0</v>
      </c>
      <c r="AV276" s="160">
        <v>0</v>
      </c>
      <c r="AW276" s="160">
        <v>0</v>
      </c>
      <c r="AX276" s="160">
        <v>0</v>
      </c>
      <c r="AY276" s="160">
        <v>0</v>
      </c>
      <c r="AZ276" s="160">
        <v>0</v>
      </c>
      <c r="BA276" s="160">
        <v>0</v>
      </c>
      <c r="BB276" s="160">
        <v>0</v>
      </c>
      <c r="BC276"/>
    </row>
    <row r="277" spans="1:55" x14ac:dyDescent="0.3">
      <c r="A277" s="160" t="s">
        <v>1274</v>
      </c>
      <c r="B277" s="160">
        <v>0</v>
      </c>
      <c r="C277" s="160">
        <v>0</v>
      </c>
      <c r="D277" s="160">
        <v>35000</v>
      </c>
      <c r="E277" s="160">
        <v>0</v>
      </c>
      <c r="F277" s="160">
        <v>530000</v>
      </c>
      <c r="G277" s="160">
        <v>-60000</v>
      </c>
      <c r="H277" s="160">
        <v>0</v>
      </c>
      <c r="I277" s="160">
        <v>-10000</v>
      </c>
      <c r="J277" s="160">
        <v>0</v>
      </c>
      <c r="K277" s="160">
        <v>0</v>
      </c>
      <c r="L277" s="160">
        <v>0</v>
      </c>
      <c r="M277" s="160">
        <v>0</v>
      </c>
      <c r="N277" s="160">
        <v>0</v>
      </c>
      <c r="O277" s="160">
        <v>0</v>
      </c>
      <c r="P277" s="160">
        <v>0</v>
      </c>
      <c r="Q277" s="160">
        <v>0</v>
      </c>
      <c r="R277" s="160">
        <v>0</v>
      </c>
      <c r="S277" s="160">
        <v>0</v>
      </c>
      <c r="T277" s="160">
        <v>0</v>
      </c>
      <c r="U277" s="160">
        <v>0</v>
      </c>
      <c r="V277" s="160">
        <v>0</v>
      </c>
      <c r="W277" s="160">
        <v>0</v>
      </c>
      <c r="X277" s="160">
        <v>0</v>
      </c>
      <c r="Y277" s="160">
        <v>0</v>
      </c>
      <c r="Z277" s="160">
        <v>0</v>
      </c>
      <c r="AA277" s="160">
        <v>0</v>
      </c>
      <c r="AB277" s="160">
        <v>0</v>
      </c>
      <c r="AC277" s="160">
        <v>0</v>
      </c>
      <c r="AD277" s="160">
        <v>0</v>
      </c>
      <c r="AE277" s="160">
        <v>0</v>
      </c>
      <c r="AF277" s="160">
        <v>0</v>
      </c>
      <c r="AG277" s="160">
        <v>0</v>
      </c>
      <c r="AH277" s="160">
        <v>0</v>
      </c>
      <c r="AI277" s="160">
        <v>0</v>
      </c>
      <c r="AJ277" s="160">
        <v>0</v>
      </c>
      <c r="AK277" s="160">
        <v>0</v>
      </c>
      <c r="AL277" s="160">
        <v>0</v>
      </c>
      <c r="AM277" s="160">
        <v>0</v>
      </c>
      <c r="AN277" s="160">
        <v>0</v>
      </c>
      <c r="AO277" s="160">
        <v>0</v>
      </c>
      <c r="AP277" s="160">
        <v>0</v>
      </c>
      <c r="AQ277" s="160">
        <v>0</v>
      </c>
      <c r="AR277" s="160">
        <v>0</v>
      </c>
      <c r="AS277" s="160">
        <v>0</v>
      </c>
      <c r="AT277" s="160">
        <v>0</v>
      </c>
      <c r="AU277" s="160">
        <v>0</v>
      </c>
      <c r="AV277" s="160">
        <v>0</v>
      </c>
      <c r="AW277" s="160">
        <v>0</v>
      </c>
      <c r="AX277" s="160">
        <v>0</v>
      </c>
      <c r="AY277" s="160">
        <v>0</v>
      </c>
      <c r="AZ277" s="160">
        <v>0</v>
      </c>
      <c r="BA277" s="160">
        <v>0</v>
      </c>
      <c r="BB277" s="160">
        <v>0</v>
      </c>
      <c r="BC277"/>
    </row>
    <row r="278" spans="1:55" x14ac:dyDescent="0.3">
      <c r="A278" s="160" t="s">
        <v>1123</v>
      </c>
      <c r="B278" s="160">
        <v>0</v>
      </c>
      <c r="C278" s="160">
        <v>0</v>
      </c>
      <c r="D278" s="160">
        <v>0</v>
      </c>
      <c r="E278" s="160">
        <v>0</v>
      </c>
      <c r="F278" s="160">
        <v>0</v>
      </c>
      <c r="G278" s="160">
        <v>0</v>
      </c>
      <c r="H278" s="160">
        <v>0</v>
      </c>
      <c r="I278" s="160">
        <v>0</v>
      </c>
      <c r="J278" s="160">
        <v>0</v>
      </c>
      <c r="K278" s="160">
        <v>0</v>
      </c>
      <c r="L278" s="160">
        <v>0</v>
      </c>
      <c r="M278" s="160">
        <v>0</v>
      </c>
      <c r="N278" s="160">
        <v>0</v>
      </c>
      <c r="O278" s="160">
        <v>0</v>
      </c>
      <c r="P278" s="160">
        <v>0</v>
      </c>
      <c r="Q278" s="160">
        <v>0</v>
      </c>
      <c r="R278" s="160">
        <v>0</v>
      </c>
      <c r="S278" s="160">
        <v>0</v>
      </c>
      <c r="T278" s="160">
        <v>0</v>
      </c>
      <c r="U278" s="160">
        <v>0</v>
      </c>
      <c r="V278" s="160">
        <v>0</v>
      </c>
      <c r="W278" s="160">
        <v>0</v>
      </c>
      <c r="X278" s="160">
        <v>0</v>
      </c>
      <c r="Y278" s="160">
        <v>0</v>
      </c>
      <c r="Z278" s="160">
        <v>91829</v>
      </c>
      <c r="AA278" s="160">
        <v>0</v>
      </c>
      <c r="AB278" s="160">
        <v>0</v>
      </c>
      <c r="AC278" s="160">
        <v>0</v>
      </c>
      <c r="AD278" s="160">
        <v>0</v>
      </c>
      <c r="AE278" s="160">
        <v>0</v>
      </c>
      <c r="AF278" s="160">
        <v>0</v>
      </c>
      <c r="AG278" s="160">
        <v>0</v>
      </c>
      <c r="AH278" s="160">
        <v>0</v>
      </c>
      <c r="AI278" s="160">
        <v>0</v>
      </c>
      <c r="AJ278" s="160">
        <v>0</v>
      </c>
      <c r="AK278" s="160">
        <v>0</v>
      </c>
      <c r="AL278" s="160">
        <v>0</v>
      </c>
      <c r="AM278" s="160">
        <v>0</v>
      </c>
      <c r="AN278" s="160">
        <v>0</v>
      </c>
      <c r="AO278" s="160">
        <v>0</v>
      </c>
      <c r="AP278" s="160">
        <v>0</v>
      </c>
      <c r="AQ278" s="160">
        <v>0</v>
      </c>
      <c r="AR278" s="160">
        <v>0</v>
      </c>
      <c r="AS278" s="160">
        <v>0</v>
      </c>
      <c r="AT278" s="160">
        <v>0</v>
      </c>
      <c r="AU278" s="160">
        <v>0</v>
      </c>
      <c r="AV278" s="160">
        <v>0</v>
      </c>
      <c r="AW278" s="160">
        <v>0</v>
      </c>
      <c r="AX278" s="160">
        <v>0</v>
      </c>
      <c r="AY278" s="160">
        <v>0</v>
      </c>
      <c r="AZ278" s="160">
        <v>0</v>
      </c>
      <c r="BA278" s="160">
        <v>0</v>
      </c>
      <c r="BB278" s="160">
        <v>0</v>
      </c>
      <c r="BC278"/>
    </row>
    <row r="279" spans="1:55" x14ac:dyDescent="0.3">
      <c r="A279" s="160" t="s">
        <v>1124</v>
      </c>
      <c r="B279" s="160">
        <v>64879</v>
      </c>
      <c r="C279" s="160">
        <v>3171950.41</v>
      </c>
      <c r="D279" s="160">
        <v>3144379</v>
      </c>
      <c r="E279" s="160">
        <v>3085425</v>
      </c>
      <c r="F279" s="160">
        <v>60750</v>
      </c>
      <c r="G279" s="160">
        <v>604997.04</v>
      </c>
      <c r="H279" s="160">
        <v>573254</v>
      </c>
      <c r="I279" s="160">
        <v>320067</v>
      </c>
      <c r="J279" s="160">
        <v>175483</v>
      </c>
      <c r="K279" s="160">
        <v>398091.57</v>
      </c>
      <c r="L279" s="160">
        <v>279984</v>
      </c>
      <c r="M279" s="160">
        <v>290129</v>
      </c>
      <c r="N279" s="160">
        <v>132932</v>
      </c>
      <c r="O279" s="160">
        <v>7162459.1299999999</v>
      </c>
      <c r="P279" s="160">
        <v>7079967</v>
      </c>
      <c r="Q279" s="160">
        <v>7033995</v>
      </c>
      <c r="R279" s="160">
        <v>6947500</v>
      </c>
      <c r="S279" s="160">
        <v>0</v>
      </c>
      <c r="T279" s="160">
        <v>0</v>
      </c>
      <c r="U279" s="160">
        <v>0</v>
      </c>
      <c r="V279" s="160">
        <v>0</v>
      </c>
      <c r="W279" s="160">
        <v>499163.39</v>
      </c>
      <c r="X279" s="160">
        <v>279371</v>
      </c>
      <c r="Y279" s="160">
        <v>219913</v>
      </c>
      <c r="Z279" s="160">
        <v>0</v>
      </c>
      <c r="AA279" s="160">
        <v>440633.15</v>
      </c>
      <c r="AB279" s="160">
        <v>428082</v>
      </c>
      <c r="AC279" s="160">
        <v>267377</v>
      </c>
      <c r="AD279" s="160">
        <v>193297</v>
      </c>
      <c r="AE279" s="160">
        <v>883648.22</v>
      </c>
      <c r="AF279" s="160">
        <v>816645</v>
      </c>
      <c r="AG279" s="160">
        <v>753000</v>
      </c>
      <c r="AH279" s="160">
        <v>370000</v>
      </c>
      <c r="AI279" s="160">
        <v>487000</v>
      </c>
      <c r="AJ279" s="160">
        <v>304000</v>
      </c>
      <c r="AK279" s="160">
        <v>20000</v>
      </c>
      <c r="AL279" s="160">
        <v>20000</v>
      </c>
      <c r="AM279" s="160">
        <v>280000</v>
      </c>
      <c r="AN279" s="160">
        <v>230000</v>
      </c>
      <c r="AO279" s="160">
        <v>0</v>
      </c>
      <c r="AP279" s="160">
        <v>71</v>
      </c>
      <c r="AQ279" s="160">
        <v>0</v>
      </c>
      <c r="AR279" s="160">
        <v>0</v>
      </c>
      <c r="AS279" s="160">
        <v>0</v>
      </c>
      <c r="AT279" s="160">
        <v>0</v>
      </c>
      <c r="AU279" s="160">
        <v>0</v>
      </c>
      <c r="AV279" s="160">
        <v>0</v>
      </c>
      <c r="AW279" s="160">
        <v>0</v>
      </c>
      <c r="AX279" s="160">
        <v>0</v>
      </c>
      <c r="AY279" s="160">
        <v>2425301</v>
      </c>
      <c r="AZ279" s="160">
        <v>2527420</v>
      </c>
      <c r="BA279" s="160">
        <v>295481</v>
      </c>
      <c r="BB279" s="160">
        <v>0</v>
      </c>
      <c r="BC279"/>
    </row>
    <row r="280" spans="1:55" x14ac:dyDescent="0.3">
      <c r="A280" s="160" t="s">
        <v>1125</v>
      </c>
      <c r="B280" s="160">
        <v>0</v>
      </c>
      <c r="C280" s="160">
        <v>0</v>
      </c>
      <c r="D280" s="160">
        <v>0</v>
      </c>
      <c r="E280" s="160">
        <v>0</v>
      </c>
      <c r="F280" s="160">
        <v>0</v>
      </c>
      <c r="G280" s="160">
        <v>0</v>
      </c>
      <c r="H280" s="160">
        <v>0</v>
      </c>
      <c r="I280" s="160">
        <v>0</v>
      </c>
      <c r="J280" s="160">
        <v>0</v>
      </c>
      <c r="K280" s="160">
        <v>0</v>
      </c>
      <c r="L280" s="160">
        <v>0</v>
      </c>
      <c r="M280" s="160">
        <v>0</v>
      </c>
      <c r="N280" s="160">
        <v>0</v>
      </c>
      <c r="O280" s="160">
        <v>0</v>
      </c>
      <c r="P280" s="160">
        <v>0</v>
      </c>
      <c r="Q280" s="160">
        <v>0</v>
      </c>
      <c r="R280" s="160">
        <v>0</v>
      </c>
      <c r="S280" s="160">
        <v>0</v>
      </c>
      <c r="T280" s="160">
        <v>0</v>
      </c>
      <c r="U280" s="160">
        <v>0</v>
      </c>
      <c r="V280" s="160">
        <v>0</v>
      </c>
      <c r="W280" s="160">
        <v>499163.39</v>
      </c>
      <c r="X280" s="160">
        <v>279371</v>
      </c>
      <c r="Y280" s="160">
        <v>219913</v>
      </c>
      <c r="Z280" s="160">
        <v>0</v>
      </c>
      <c r="AA280" s="160">
        <v>0</v>
      </c>
      <c r="AB280" s="160">
        <v>0</v>
      </c>
      <c r="AC280" s="160">
        <v>0</v>
      </c>
      <c r="AD280" s="160">
        <v>0</v>
      </c>
      <c r="AE280" s="160">
        <v>0</v>
      </c>
      <c r="AF280" s="160">
        <v>0</v>
      </c>
      <c r="AG280" s="160">
        <v>0</v>
      </c>
      <c r="AH280" s="160">
        <v>0</v>
      </c>
      <c r="AI280" s="160">
        <v>0</v>
      </c>
      <c r="AJ280" s="160">
        <v>0</v>
      </c>
      <c r="AK280" s="160">
        <v>0</v>
      </c>
      <c r="AL280" s="160">
        <v>0</v>
      </c>
      <c r="AM280" s="160">
        <v>0</v>
      </c>
      <c r="AN280" s="160">
        <v>0</v>
      </c>
      <c r="AO280" s="160">
        <v>0</v>
      </c>
      <c r="AP280" s="160">
        <v>71</v>
      </c>
      <c r="AQ280" s="160">
        <v>0</v>
      </c>
      <c r="AR280" s="160">
        <v>0</v>
      </c>
      <c r="AS280" s="160">
        <v>0</v>
      </c>
      <c r="AT280" s="160">
        <v>0</v>
      </c>
      <c r="AU280" s="160">
        <v>0</v>
      </c>
      <c r="AV280" s="160">
        <v>0</v>
      </c>
      <c r="AW280" s="160">
        <v>0</v>
      </c>
      <c r="AX280" s="160">
        <v>0</v>
      </c>
      <c r="AY280" s="160">
        <v>0</v>
      </c>
      <c r="AZ280" s="160">
        <v>0</v>
      </c>
      <c r="BA280" s="160">
        <v>0</v>
      </c>
      <c r="BB280" s="160">
        <v>0</v>
      </c>
      <c r="BC280"/>
    </row>
    <row r="281" spans="1:55" x14ac:dyDescent="0.3">
      <c r="A281" s="160" t="s">
        <v>1126</v>
      </c>
      <c r="B281" s="160">
        <v>0</v>
      </c>
      <c r="C281" s="160">
        <v>0</v>
      </c>
      <c r="D281" s="160">
        <v>0</v>
      </c>
      <c r="E281" s="160">
        <v>0</v>
      </c>
      <c r="F281" s="160">
        <v>0</v>
      </c>
      <c r="G281" s="160">
        <v>0</v>
      </c>
      <c r="H281" s="160">
        <v>0</v>
      </c>
      <c r="I281" s="160">
        <v>0</v>
      </c>
      <c r="J281" s="160">
        <v>0</v>
      </c>
      <c r="K281" s="160">
        <v>0</v>
      </c>
      <c r="L281" s="160">
        <v>0</v>
      </c>
      <c r="M281" s="160">
        <v>0</v>
      </c>
      <c r="N281" s="160">
        <v>0</v>
      </c>
      <c r="O281" s="160">
        <v>0</v>
      </c>
      <c r="P281" s="160">
        <v>0</v>
      </c>
      <c r="Q281" s="160">
        <v>0</v>
      </c>
      <c r="R281" s="160">
        <v>0</v>
      </c>
      <c r="S281" s="160">
        <v>0</v>
      </c>
      <c r="T281" s="160">
        <v>0</v>
      </c>
      <c r="U281" s="160">
        <v>0</v>
      </c>
      <c r="V281" s="160">
        <v>0</v>
      </c>
      <c r="W281" s="160">
        <v>499163.39</v>
      </c>
      <c r="X281" s="160">
        <v>279371</v>
      </c>
      <c r="Y281" s="160">
        <v>219913</v>
      </c>
      <c r="Z281" s="160">
        <v>0</v>
      </c>
      <c r="AA281" s="160">
        <v>0</v>
      </c>
      <c r="AB281" s="160">
        <v>0</v>
      </c>
      <c r="AC281" s="160">
        <v>0</v>
      </c>
      <c r="AD281" s="160">
        <v>0</v>
      </c>
      <c r="AE281" s="160">
        <v>0</v>
      </c>
      <c r="AF281" s="160">
        <v>0</v>
      </c>
      <c r="AG281" s="160">
        <v>0</v>
      </c>
      <c r="AH281" s="160">
        <v>0</v>
      </c>
      <c r="AI281" s="160">
        <v>0</v>
      </c>
      <c r="AJ281" s="160">
        <v>0</v>
      </c>
      <c r="AK281" s="160">
        <v>0</v>
      </c>
      <c r="AL281" s="160">
        <v>0</v>
      </c>
      <c r="AM281" s="160">
        <v>0</v>
      </c>
      <c r="AN281" s="160">
        <v>0</v>
      </c>
      <c r="AO281" s="160">
        <v>0</v>
      </c>
      <c r="AP281" s="160">
        <v>71</v>
      </c>
      <c r="AQ281" s="160">
        <v>0</v>
      </c>
      <c r="AR281" s="160">
        <v>0</v>
      </c>
      <c r="AS281" s="160">
        <v>0</v>
      </c>
      <c r="AT281" s="160">
        <v>0</v>
      </c>
      <c r="AU281" s="160">
        <v>0</v>
      </c>
      <c r="AV281" s="160">
        <v>0</v>
      </c>
      <c r="AW281" s="160">
        <v>0</v>
      </c>
      <c r="AX281" s="160">
        <v>0</v>
      </c>
      <c r="AY281" s="160">
        <v>0</v>
      </c>
      <c r="AZ281" s="160">
        <v>0</v>
      </c>
      <c r="BA281" s="160">
        <v>0</v>
      </c>
      <c r="BB281" s="160">
        <v>0</v>
      </c>
      <c r="BC281"/>
    </row>
    <row r="282" spans="1:55" x14ac:dyDescent="0.3">
      <c r="A282" s="160" t="s">
        <v>1127</v>
      </c>
      <c r="B282" s="160">
        <v>64879</v>
      </c>
      <c r="C282" s="160">
        <v>3171950.41</v>
      </c>
      <c r="D282" s="160">
        <v>3144379</v>
      </c>
      <c r="E282" s="160">
        <v>3085425</v>
      </c>
      <c r="F282" s="160">
        <v>60750</v>
      </c>
      <c r="G282" s="160">
        <v>604997.04</v>
      </c>
      <c r="H282" s="160">
        <v>573254</v>
      </c>
      <c r="I282" s="160">
        <v>320067</v>
      </c>
      <c r="J282" s="160">
        <v>175483</v>
      </c>
      <c r="K282" s="160">
        <v>398091.57</v>
      </c>
      <c r="L282" s="160">
        <v>279984</v>
      </c>
      <c r="M282" s="160">
        <v>290129</v>
      </c>
      <c r="N282" s="160">
        <v>132932</v>
      </c>
      <c r="O282" s="160">
        <v>7162459.1299999999</v>
      </c>
      <c r="P282" s="160">
        <v>7079967</v>
      </c>
      <c r="Q282" s="160">
        <v>7033995</v>
      </c>
      <c r="R282" s="160">
        <v>6947500</v>
      </c>
      <c r="S282" s="160">
        <v>0</v>
      </c>
      <c r="T282" s="160">
        <v>0</v>
      </c>
      <c r="U282" s="160">
        <v>0</v>
      </c>
      <c r="V282" s="160">
        <v>0</v>
      </c>
      <c r="W282" s="160">
        <v>0</v>
      </c>
      <c r="X282" s="160">
        <v>0</v>
      </c>
      <c r="Y282" s="160">
        <v>0</v>
      </c>
      <c r="Z282" s="160">
        <v>0</v>
      </c>
      <c r="AA282" s="160">
        <v>440633.15</v>
      </c>
      <c r="AB282" s="160">
        <v>428082</v>
      </c>
      <c r="AC282" s="160">
        <v>267377</v>
      </c>
      <c r="AD282" s="160">
        <v>193297</v>
      </c>
      <c r="AE282" s="160">
        <v>883648.22</v>
      </c>
      <c r="AF282" s="160">
        <v>816645</v>
      </c>
      <c r="AG282" s="160">
        <v>753000</v>
      </c>
      <c r="AH282" s="160">
        <v>370000</v>
      </c>
      <c r="AI282" s="160">
        <v>487000</v>
      </c>
      <c r="AJ282" s="160">
        <v>304000</v>
      </c>
      <c r="AK282" s="160">
        <v>20000</v>
      </c>
      <c r="AL282" s="160">
        <v>20000</v>
      </c>
      <c r="AM282" s="160">
        <v>280000</v>
      </c>
      <c r="AN282" s="160">
        <v>230000</v>
      </c>
      <c r="AO282" s="160">
        <v>0</v>
      </c>
      <c r="AP282" s="160">
        <v>0</v>
      </c>
      <c r="AQ282" s="160">
        <v>0</v>
      </c>
      <c r="AR282" s="160">
        <v>0</v>
      </c>
      <c r="AS282" s="160">
        <v>0</v>
      </c>
      <c r="AT282" s="160">
        <v>0</v>
      </c>
      <c r="AU282" s="160">
        <v>0</v>
      </c>
      <c r="AV282" s="160">
        <v>0</v>
      </c>
      <c r="AW282" s="160">
        <v>0</v>
      </c>
      <c r="AX282" s="160">
        <v>0</v>
      </c>
      <c r="AY282" s="160">
        <v>2425301</v>
      </c>
      <c r="AZ282" s="160">
        <v>2527420</v>
      </c>
      <c r="BA282" s="160">
        <v>295481</v>
      </c>
      <c r="BB282" s="160">
        <v>0</v>
      </c>
      <c r="BC282"/>
    </row>
    <row r="283" spans="1:55" x14ac:dyDescent="0.3">
      <c r="A283" s="160" t="s">
        <v>1128</v>
      </c>
      <c r="B283" s="160">
        <v>64879</v>
      </c>
      <c r="C283" s="160">
        <v>3171950.41</v>
      </c>
      <c r="D283" s="160">
        <v>3144379</v>
      </c>
      <c r="E283" s="160">
        <v>3085425</v>
      </c>
      <c r="F283" s="160">
        <v>60750</v>
      </c>
      <c r="G283" s="160">
        <v>604997.04</v>
      </c>
      <c r="H283" s="160">
        <v>573254</v>
      </c>
      <c r="I283" s="160">
        <v>320067</v>
      </c>
      <c r="J283" s="160">
        <v>175483</v>
      </c>
      <c r="K283" s="160">
        <v>398091.57</v>
      </c>
      <c r="L283" s="160">
        <v>279984</v>
      </c>
      <c r="M283" s="160">
        <v>290129</v>
      </c>
      <c r="N283" s="160">
        <v>132932</v>
      </c>
      <c r="O283" s="160">
        <v>7162459.1299999999</v>
      </c>
      <c r="P283" s="160">
        <v>7079967</v>
      </c>
      <c r="Q283" s="160">
        <v>7033995</v>
      </c>
      <c r="R283" s="160">
        <v>6947500</v>
      </c>
      <c r="S283" s="160">
        <v>0</v>
      </c>
      <c r="T283" s="160">
        <v>0</v>
      </c>
      <c r="U283" s="160">
        <v>0</v>
      </c>
      <c r="V283" s="160">
        <v>0</v>
      </c>
      <c r="W283" s="160">
        <v>0</v>
      </c>
      <c r="X283" s="160">
        <v>0</v>
      </c>
      <c r="Y283" s="160">
        <v>0</v>
      </c>
      <c r="Z283" s="160">
        <v>0</v>
      </c>
      <c r="AA283" s="160">
        <v>394833.15</v>
      </c>
      <c r="AB283" s="160">
        <v>393416</v>
      </c>
      <c r="AC283" s="160">
        <v>247711</v>
      </c>
      <c r="AD283" s="160">
        <v>193297</v>
      </c>
      <c r="AE283" s="160">
        <v>80648.22</v>
      </c>
      <c r="AF283" s="160">
        <v>13645</v>
      </c>
      <c r="AG283" s="160">
        <v>753000</v>
      </c>
      <c r="AH283" s="160">
        <v>370000</v>
      </c>
      <c r="AI283" s="160">
        <v>487000</v>
      </c>
      <c r="AJ283" s="160">
        <v>304000</v>
      </c>
      <c r="AK283" s="160">
        <v>20000</v>
      </c>
      <c r="AL283" s="160">
        <v>20000</v>
      </c>
      <c r="AM283" s="160">
        <v>280000</v>
      </c>
      <c r="AN283" s="160">
        <v>230000</v>
      </c>
      <c r="AO283" s="160">
        <v>0</v>
      </c>
      <c r="AP283" s="160">
        <v>0</v>
      </c>
      <c r="AQ283" s="160">
        <v>0</v>
      </c>
      <c r="AR283" s="160">
        <v>0</v>
      </c>
      <c r="AS283" s="160">
        <v>0</v>
      </c>
      <c r="AT283" s="160">
        <v>0</v>
      </c>
      <c r="AU283" s="160">
        <v>0</v>
      </c>
      <c r="AV283" s="160">
        <v>0</v>
      </c>
      <c r="AW283" s="160">
        <v>0</v>
      </c>
      <c r="AX283" s="160">
        <v>0</v>
      </c>
      <c r="AY283" s="160">
        <v>2425301</v>
      </c>
      <c r="AZ283" s="160">
        <v>2527420</v>
      </c>
      <c r="BA283" s="160">
        <v>295481</v>
      </c>
      <c r="BB283" s="160">
        <v>0</v>
      </c>
      <c r="BC283"/>
    </row>
    <row r="284" spans="1:55" x14ac:dyDescent="0.3">
      <c r="A284" s="160" t="s">
        <v>1129</v>
      </c>
      <c r="B284" s="160">
        <v>0</v>
      </c>
      <c r="C284" s="160">
        <v>0</v>
      </c>
      <c r="D284" s="160">
        <v>0</v>
      </c>
      <c r="E284" s="160">
        <v>0</v>
      </c>
      <c r="F284" s="160">
        <v>0</v>
      </c>
      <c r="G284" s="160">
        <v>0</v>
      </c>
      <c r="H284" s="160">
        <v>0</v>
      </c>
      <c r="I284" s="160">
        <v>0</v>
      </c>
      <c r="J284" s="160">
        <v>0</v>
      </c>
      <c r="K284" s="160">
        <v>0</v>
      </c>
      <c r="L284" s="160">
        <v>0</v>
      </c>
      <c r="M284" s="160">
        <v>0</v>
      </c>
      <c r="N284" s="160">
        <v>0</v>
      </c>
      <c r="O284" s="160">
        <v>0</v>
      </c>
      <c r="P284" s="160">
        <v>0</v>
      </c>
      <c r="Q284" s="160">
        <v>0</v>
      </c>
      <c r="R284" s="160">
        <v>0</v>
      </c>
      <c r="S284" s="160">
        <v>0</v>
      </c>
      <c r="T284" s="160">
        <v>0</v>
      </c>
      <c r="U284" s="160">
        <v>0</v>
      </c>
      <c r="V284" s="160">
        <v>0</v>
      </c>
      <c r="W284" s="160">
        <v>0</v>
      </c>
      <c r="X284" s="160">
        <v>0</v>
      </c>
      <c r="Y284" s="160">
        <v>0</v>
      </c>
      <c r="Z284" s="160">
        <v>0</v>
      </c>
      <c r="AA284" s="160">
        <v>45800</v>
      </c>
      <c r="AB284" s="160">
        <v>34666</v>
      </c>
      <c r="AC284" s="160">
        <v>19666</v>
      </c>
      <c r="AD284" s="160">
        <v>0</v>
      </c>
      <c r="AE284" s="160">
        <v>803000</v>
      </c>
      <c r="AF284" s="160">
        <v>803000</v>
      </c>
      <c r="AG284" s="160">
        <v>0</v>
      </c>
      <c r="AH284" s="160">
        <v>0</v>
      </c>
      <c r="AI284" s="160">
        <v>0</v>
      </c>
      <c r="AJ284" s="160">
        <v>0</v>
      </c>
      <c r="AK284" s="160">
        <v>0</v>
      </c>
      <c r="AL284" s="160">
        <v>0</v>
      </c>
      <c r="AM284" s="160">
        <v>0</v>
      </c>
      <c r="AN284" s="160">
        <v>0</v>
      </c>
      <c r="AO284" s="160">
        <v>0</v>
      </c>
      <c r="AP284" s="160">
        <v>0</v>
      </c>
      <c r="AQ284" s="160">
        <v>0</v>
      </c>
      <c r="AR284" s="160">
        <v>0</v>
      </c>
      <c r="AS284" s="160">
        <v>0</v>
      </c>
      <c r="AT284" s="160">
        <v>0</v>
      </c>
      <c r="AU284" s="160">
        <v>0</v>
      </c>
      <c r="AV284" s="160">
        <v>0</v>
      </c>
      <c r="AW284" s="160">
        <v>0</v>
      </c>
      <c r="AX284" s="160">
        <v>0</v>
      </c>
      <c r="AY284" s="160">
        <v>0</v>
      </c>
      <c r="AZ284" s="160">
        <v>0</v>
      </c>
      <c r="BA284" s="160">
        <v>0</v>
      </c>
      <c r="BB284" s="160">
        <v>0</v>
      </c>
      <c r="BC284"/>
    </row>
    <row r="285" spans="1:55" x14ac:dyDescent="0.3">
      <c r="A285" s="160" t="s">
        <v>1131</v>
      </c>
      <c r="B285" s="160">
        <v>-144712</v>
      </c>
      <c r="C285" s="160">
        <v>-3561373.86</v>
      </c>
      <c r="D285" s="160">
        <v>-467774</v>
      </c>
      <c r="E285" s="160">
        <v>-215517</v>
      </c>
      <c r="F285" s="160">
        <v>-118270</v>
      </c>
      <c r="G285" s="160">
        <v>-392457.08</v>
      </c>
      <c r="H285" s="160">
        <v>-353870</v>
      </c>
      <c r="I285" s="160">
        <v>-272816</v>
      </c>
      <c r="J285" s="160">
        <v>-98837</v>
      </c>
      <c r="K285" s="160">
        <v>-507994.86</v>
      </c>
      <c r="L285" s="160">
        <v>-332762</v>
      </c>
      <c r="M285" s="160">
        <v>-221948</v>
      </c>
      <c r="N285" s="160">
        <v>-42278</v>
      </c>
      <c r="O285" s="160">
        <v>-681488.56</v>
      </c>
      <c r="P285" s="160">
        <v>-421524</v>
      </c>
      <c r="Q285" s="160">
        <v>-325916</v>
      </c>
      <c r="R285" s="160">
        <v>-69389</v>
      </c>
      <c r="S285" s="160">
        <v>-1565076.2</v>
      </c>
      <c r="T285" s="160">
        <v>-1373923</v>
      </c>
      <c r="U285" s="160">
        <v>-1149246</v>
      </c>
      <c r="V285" s="160">
        <v>-25861</v>
      </c>
      <c r="W285" s="160">
        <v>-372963.04</v>
      </c>
      <c r="X285" s="160">
        <v>-200623</v>
      </c>
      <c r="Y285" s="160">
        <v>-167500</v>
      </c>
      <c r="Z285" s="160">
        <v>-18000</v>
      </c>
      <c r="AA285" s="160">
        <v>-220000</v>
      </c>
      <c r="AB285" s="160">
        <v>-83000</v>
      </c>
      <c r="AC285" s="160">
        <v>-65000</v>
      </c>
      <c r="AD285" s="160">
        <v>-18000</v>
      </c>
      <c r="AE285" s="160">
        <v>-52500</v>
      </c>
      <c r="AF285" s="160">
        <v>-18000</v>
      </c>
      <c r="AG285" s="160">
        <v>0</v>
      </c>
      <c r="AH285" s="160">
        <v>0</v>
      </c>
      <c r="AI285" s="160">
        <v>0</v>
      </c>
      <c r="AJ285" s="160">
        <v>0</v>
      </c>
      <c r="AK285" s="160">
        <v>0</v>
      </c>
      <c r="AL285" s="160">
        <v>0</v>
      </c>
      <c r="AM285" s="160">
        <v>0</v>
      </c>
      <c r="AN285" s="160">
        <v>0</v>
      </c>
      <c r="AO285" s="160">
        <v>0</v>
      </c>
      <c r="AP285" s="160">
        <v>0</v>
      </c>
      <c r="AQ285" s="160">
        <v>-60000</v>
      </c>
      <c r="AR285" s="160">
        <v>-60000</v>
      </c>
      <c r="AS285" s="160">
        <v>-60000</v>
      </c>
      <c r="AT285" s="160">
        <v>-30000</v>
      </c>
      <c r="AU285" s="160">
        <v>-152000</v>
      </c>
      <c r="AV285" s="160">
        <v>-88000</v>
      </c>
      <c r="AW285" s="160">
        <v>-28000</v>
      </c>
      <c r="AX285" s="160">
        <v>-1499506</v>
      </c>
      <c r="AY285" s="160">
        <v>0</v>
      </c>
      <c r="AZ285" s="160">
        <v>0</v>
      </c>
      <c r="BA285" s="160">
        <v>0</v>
      </c>
      <c r="BB285" s="160">
        <v>-805226</v>
      </c>
      <c r="BC285"/>
    </row>
    <row r="286" spans="1:55" x14ac:dyDescent="0.3">
      <c r="A286" s="160" t="s">
        <v>1134</v>
      </c>
      <c r="B286" s="160">
        <v>-144712</v>
      </c>
      <c r="C286" s="160">
        <v>-3561373.86</v>
      </c>
      <c r="D286" s="160">
        <v>-467774</v>
      </c>
      <c r="E286" s="160">
        <v>-215517</v>
      </c>
      <c r="F286" s="160">
        <v>-118270</v>
      </c>
      <c r="G286" s="160">
        <v>-392457.08</v>
      </c>
      <c r="H286" s="160">
        <v>-353870</v>
      </c>
      <c r="I286" s="160">
        <v>-272816</v>
      </c>
      <c r="J286" s="160">
        <v>-98837</v>
      </c>
      <c r="K286" s="160">
        <v>-507994.86</v>
      </c>
      <c r="L286" s="160">
        <v>-332762</v>
      </c>
      <c r="M286" s="160">
        <v>-221948</v>
      </c>
      <c r="N286" s="160">
        <v>-42278</v>
      </c>
      <c r="O286" s="160">
        <v>-681488.56</v>
      </c>
      <c r="P286" s="160">
        <v>-421524</v>
      </c>
      <c r="Q286" s="160">
        <v>-325916</v>
      </c>
      <c r="R286" s="160">
        <v>-69389</v>
      </c>
      <c r="S286" s="160">
        <v>-1565076.2</v>
      </c>
      <c r="T286" s="160">
        <v>-1373923</v>
      </c>
      <c r="U286" s="160">
        <v>-1149246</v>
      </c>
      <c r="V286" s="160">
        <v>-25861</v>
      </c>
      <c r="W286" s="160">
        <v>-372963.04</v>
      </c>
      <c r="X286" s="160">
        <v>-200623</v>
      </c>
      <c r="Y286" s="160">
        <v>-167500</v>
      </c>
      <c r="Z286" s="160">
        <v>-18000</v>
      </c>
      <c r="AA286" s="160">
        <v>-220000</v>
      </c>
      <c r="AB286" s="160">
        <v>-83000</v>
      </c>
      <c r="AC286" s="160">
        <v>-65000</v>
      </c>
      <c r="AD286" s="160">
        <v>-18000</v>
      </c>
      <c r="AE286" s="160">
        <v>-52500</v>
      </c>
      <c r="AF286" s="160">
        <v>-18000</v>
      </c>
      <c r="AG286" s="160">
        <v>0</v>
      </c>
      <c r="AH286" s="160">
        <v>0</v>
      </c>
      <c r="AI286" s="160">
        <v>0</v>
      </c>
      <c r="AJ286" s="160">
        <v>0</v>
      </c>
      <c r="AK286" s="160">
        <v>0</v>
      </c>
      <c r="AL286" s="160">
        <v>0</v>
      </c>
      <c r="AM286" s="160">
        <v>0</v>
      </c>
      <c r="AN286" s="160">
        <v>0</v>
      </c>
      <c r="AO286" s="160">
        <v>0</v>
      </c>
      <c r="AP286" s="160">
        <v>0</v>
      </c>
      <c r="AQ286" s="160">
        <v>-60000</v>
      </c>
      <c r="AR286" s="160">
        <v>-60000</v>
      </c>
      <c r="AS286" s="160">
        <v>-60000</v>
      </c>
      <c r="AT286" s="160">
        <v>-30000</v>
      </c>
      <c r="AU286" s="160">
        <v>-152000</v>
      </c>
      <c r="AV286" s="160">
        <v>-88000</v>
      </c>
      <c r="AW286" s="160">
        <v>-28000</v>
      </c>
      <c r="AX286" s="160">
        <v>-1499506</v>
      </c>
      <c r="AY286" s="160">
        <v>0</v>
      </c>
      <c r="AZ286" s="160">
        <v>0</v>
      </c>
      <c r="BA286" s="160">
        <v>0</v>
      </c>
      <c r="BB286" s="160">
        <v>-805226</v>
      </c>
      <c r="BC286"/>
    </row>
    <row r="287" spans="1:55" x14ac:dyDescent="0.3">
      <c r="A287" s="160" t="s">
        <v>1135</v>
      </c>
      <c r="B287" s="160">
        <v>-144712</v>
      </c>
      <c r="C287" s="160">
        <v>-3561373.86</v>
      </c>
      <c r="D287" s="160">
        <v>-467774</v>
      </c>
      <c r="E287" s="160">
        <v>-215517</v>
      </c>
      <c r="F287" s="160">
        <v>-118270</v>
      </c>
      <c r="G287" s="160">
        <v>-392457.08</v>
      </c>
      <c r="H287" s="160">
        <v>-353870</v>
      </c>
      <c r="I287" s="160">
        <v>-272816</v>
      </c>
      <c r="J287" s="160">
        <v>-98837</v>
      </c>
      <c r="K287" s="160">
        <v>-507994.86</v>
      </c>
      <c r="L287" s="160">
        <v>-332762</v>
      </c>
      <c r="M287" s="160">
        <v>-221948</v>
      </c>
      <c r="N287" s="160">
        <v>-42278</v>
      </c>
      <c r="O287" s="160">
        <v>-681488.56</v>
      </c>
      <c r="P287" s="160">
        <v>-421524</v>
      </c>
      <c r="Q287" s="160">
        <v>-325916</v>
      </c>
      <c r="R287" s="160">
        <v>-69389</v>
      </c>
      <c r="S287" s="160">
        <v>-1228648.47</v>
      </c>
      <c r="T287" s="160">
        <v>-662195</v>
      </c>
      <c r="U287" s="160">
        <v>-437518</v>
      </c>
      <c r="V287" s="160">
        <v>-25861</v>
      </c>
      <c r="W287" s="160">
        <v>-372963.04</v>
      </c>
      <c r="X287" s="160">
        <v>-200623</v>
      </c>
      <c r="Y287" s="160">
        <v>-167500</v>
      </c>
      <c r="Z287" s="160">
        <v>-18000</v>
      </c>
      <c r="AA287" s="160">
        <v>0</v>
      </c>
      <c r="AB287" s="160">
        <v>0</v>
      </c>
      <c r="AC287" s="160">
        <v>0</v>
      </c>
      <c r="AD287" s="160">
        <v>0</v>
      </c>
      <c r="AE287" s="160">
        <v>0</v>
      </c>
      <c r="AF287" s="160">
        <v>0</v>
      </c>
      <c r="AG287" s="160">
        <v>0</v>
      </c>
      <c r="AH287" s="160">
        <v>0</v>
      </c>
      <c r="AI287" s="160">
        <v>0</v>
      </c>
      <c r="AJ287" s="160">
        <v>0</v>
      </c>
      <c r="AK287" s="160">
        <v>0</v>
      </c>
      <c r="AL287" s="160">
        <v>0</v>
      </c>
      <c r="AM287" s="160">
        <v>0</v>
      </c>
      <c r="AN287" s="160">
        <v>0</v>
      </c>
      <c r="AO287" s="160">
        <v>0</v>
      </c>
      <c r="AP287" s="160">
        <v>0</v>
      </c>
      <c r="AQ287" s="160">
        <v>0</v>
      </c>
      <c r="AR287" s="160">
        <v>0</v>
      </c>
      <c r="AS287" s="160">
        <v>-60000</v>
      </c>
      <c r="AT287" s="160">
        <v>0</v>
      </c>
      <c r="AU287" s="160">
        <v>0</v>
      </c>
      <c r="AV287" s="160">
        <v>0</v>
      </c>
      <c r="AW287" s="160">
        <v>0</v>
      </c>
      <c r="AX287" s="160">
        <v>-1499506</v>
      </c>
      <c r="AY287" s="160">
        <v>0</v>
      </c>
      <c r="AZ287" s="160">
        <v>0</v>
      </c>
      <c r="BA287" s="160">
        <v>0</v>
      </c>
      <c r="BB287" s="160">
        <v>-805226</v>
      </c>
      <c r="BC287"/>
    </row>
    <row r="288" spans="1:55" x14ac:dyDescent="0.3">
      <c r="A288" s="160" t="s">
        <v>1136</v>
      </c>
      <c r="B288" s="160">
        <v>0</v>
      </c>
      <c r="C288" s="160">
        <v>0</v>
      </c>
      <c r="D288" s="160">
        <v>0</v>
      </c>
      <c r="E288" s="160">
        <v>0</v>
      </c>
      <c r="F288" s="160">
        <v>0</v>
      </c>
      <c r="G288" s="160">
        <v>0</v>
      </c>
      <c r="H288" s="160">
        <v>0</v>
      </c>
      <c r="I288" s="160">
        <v>0</v>
      </c>
      <c r="J288" s="160">
        <v>0</v>
      </c>
      <c r="K288" s="160">
        <v>0</v>
      </c>
      <c r="L288" s="160">
        <v>0</v>
      </c>
      <c r="M288" s="160">
        <v>0</v>
      </c>
      <c r="N288" s="160">
        <v>0</v>
      </c>
      <c r="O288" s="160">
        <v>0</v>
      </c>
      <c r="P288" s="160">
        <v>0</v>
      </c>
      <c r="Q288" s="160">
        <v>0</v>
      </c>
      <c r="R288" s="160">
        <v>0</v>
      </c>
      <c r="S288" s="160">
        <v>0</v>
      </c>
      <c r="T288" s="160">
        <v>-375300</v>
      </c>
      <c r="U288" s="160">
        <v>-375300</v>
      </c>
      <c r="V288" s="160">
        <v>0</v>
      </c>
      <c r="W288" s="160">
        <v>0</v>
      </c>
      <c r="X288" s="160">
        <v>0</v>
      </c>
      <c r="Y288" s="160">
        <v>0</v>
      </c>
      <c r="Z288" s="160">
        <v>0</v>
      </c>
      <c r="AA288" s="160">
        <v>-220000</v>
      </c>
      <c r="AB288" s="160">
        <v>-83000</v>
      </c>
      <c r="AC288" s="160">
        <v>-65000</v>
      </c>
      <c r="AD288" s="160">
        <v>-18000</v>
      </c>
      <c r="AE288" s="160">
        <v>-52500</v>
      </c>
      <c r="AF288" s="160">
        <v>-18000</v>
      </c>
      <c r="AG288" s="160">
        <v>0</v>
      </c>
      <c r="AH288" s="160">
        <v>0</v>
      </c>
      <c r="AI288" s="160">
        <v>0</v>
      </c>
      <c r="AJ288" s="160">
        <v>0</v>
      </c>
      <c r="AK288" s="160">
        <v>0</v>
      </c>
      <c r="AL288" s="160">
        <v>0</v>
      </c>
      <c r="AM288" s="160">
        <v>0</v>
      </c>
      <c r="AN288" s="160">
        <v>0</v>
      </c>
      <c r="AO288" s="160">
        <v>0</v>
      </c>
      <c r="AP288" s="160">
        <v>0</v>
      </c>
      <c r="AQ288" s="160">
        <v>-60000</v>
      </c>
      <c r="AR288" s="160">
        <v>-60000</v>
      </c>
      <c r="AS288" s="160">
        <v>0</v>
      </c>
      <c r="AT288" s="160">
        <v>-30000</v>
      </c>
      <c r="AU288" s="160">
        <v>-152000</v>
      </c>
      <c r="AV288" s="160">
        <v>-88000</v>
      </c>
      <c r="AW288" s="160">
        <v>0</v>
      </c>
      <c r="AX288" s="160">
        <v>0</v>
      </c>
      <c r="AY288" s="160">
        <v>0</v>
      </c>
      <c r="AZ288" s="160">
        <v>0</v>
      </c>
      <c r="BA288" s="160">
        <v>0</v>
      </c>
      <c r="BB288" s="160">
        <v>0</v>
      </c>
      <c r="BC288"/>
    </row>
    <row r="289" spans="1:55" x14ac:dyDescent="0.3">
      <c r="A289" s="160" t="s">
        <v>1275</v>
      </c>
      <c r="B289" s="160">
        <v>0</v>
      </c>
      <c r="C289" s="160">
        <v>0</v>
      </c>
      <c r="D289" s="160">
        <v>0</v>
      </c>
      <c r="E289" s="160">
        <v>0</v>
      </c>
      <c r="F289" s="160">
        <v>0</v>
      </c>
      <c r="G289" s="160">
        <v>0</v>
      </c>
      <c r="H289" s="160">
        <v>0</v>
      </c>
      <c r="I289" s="160">
        <v>0</v>
      </c>
      <c r="J289" s="160">
        <v>0</v>
      </c>
      <c r="K289" s="160">
        <v>0</v>
      </c>
      <c r="L289" s="160">
        <v>0</v>
      </c>
      <c r="M289" s="160">
        <v>0</v>
      </c>
      <c r="N289" s="160">
        <v>0</v>
      </c>
      <c r="O289" s="160">
        <v>0</v>
      </c>
      <c r="P289" s="160">
        <v>0</v>
      </c>
      <c r="Q289" s="160">
        <v>0</v>
      </c>
      <c r="R289" s="160">
        <v>0</v>
      </c>
      <c r="S289" s="160">
        <v>-336427.73</v>
      </c>
      <c r="T289" s="160">
        <v>-336428</v>
      </c>
      <c r="U289" s="160">
        <v>-336428</v>
      </c>
      <c r="V289" s="160">
        <v>0</v>
      </c>
      <c r="W289" s="160">
        <v>0</v>
      </c>
      <c r="X289" s="160">
        <v>0</v>
      </c>
      <c r="Y289" s="160">
        <v>0</v>
      </c>
      <c r="Z289" s="160">
        <v>0</v>
      </c>
      <c r="AA289" s="160">
        <v>0</v>
      </c>
      <c r="AB289" s="160">
        <v>0</v>
      </c>
      <c r="AC289" s="160">
        <v>0</v>
      </c>
      <c r="AD289" s="160">
        <v>0</v>
      </c>
      <c r="AE289" s="160">
        <v>0</v>
      </c>
      <c r="AF289" s="160">
        <v>0</v>
      </c>
      <c r="AG289" s="160">
        <v>0</v>
      </c>
      <c r="AH289" s="160">
        <v>0</v>
      </c>
      <c r="AI289" s="160">
        <v>0</v>
      </c>
      <c r="AJ289" s="160">
        <v>0</v>
      </c>
      <c r="AK289" s="160">
        <v>0</v>
      </c>
      <c r="AL289" s="160">
        <v>0</v>
      </c>
      <c r="AM289" s="160">
        <v>0</v>
      </c>
      <c r="AN289" s="160">
        <v>0</v>
      </c>
      <c r="AO289" s="160">
        <v>0</v>
      </c>
      <c r="AP289" s="160">
        <v>0</v>
      </c>
      <c r="AQ289" s="160">
        <v>0</v>
      </c>
      <c r="AR289" s="160">
        <v>0</v>
      </c>
      <c r="AS289" s="160">
        <v>0</v>
      </c>
      <c r="AT289" s="160">
        <v>0</v>
      </c>
      <c r="AU289" s="160">
        <v>0</v>
      </c>
      <c r="AV289" s="160">
        <v>0</v>
      </c>
      <c r="AW289" s="160">
        <v>-28000</v>
      </c>
      <c r="AX289" s="160">
        <v>0</v>
      </c>
      <c r="AY289" s="160">
        <v>0</v>
      </c>
      <c r="AZ289" s="160">
        <v>0</v>
      </c>
      <c r="BA289" s="160">
        <v>0</v>
      </c>
      <c r="BB289" s="160">
        <v>0</v>
      </c>
      <c r="BC289"/>
    </row>
    <row r="290" spans="1:55" x14ac:dyDescent="0.3">
      <c r="A290" s="160" t="s">
        <v>1137</v>
      </c>
      <c r="B290" s="160">
        <v>-144654</v>
      </c>
      <c r="C290" s="160">
        <v>0</v>
      </c>
      <c r="D290" s="160">
        <v>0</v>
      </c>
      <c r="E290" s="160">
        <v>0</v>
      </c>
      <c r="F290" s="160">
        <v>0</v>
      </c>
      <c r="G290" s="160">
        <v>-12738.08</v>
      </c>
      <c r="H290" s="160">
        <v>-8651</v>
      </c>
      <c r="I290" s="160">
        <v>-5767</v>
      </c>
      <c r="J290" s="160">
        <v>-2883</v>
      </c>
      <c r="K290" s="160">
        <v>-52400.83</v>
      </c>
      <c r="L290" s="160">
        <v>-43425</v>
      </c>
      <c r="M290" s="160">
        <v>0</v>
      </c>
      <c r="N290" s="160">
        <v>-41720</v>
      </c>
      <c r="O290" s="160">
        <v>-23825.5</v>
      </c>
      <c r="P290" s="160">
        <v>0</v>
      </c>
      <c r="Q290" s="160">
        <v>0</v>
      </c>
      <c r="R290" s="160">
        <v>0</v>
      </c>
      <c r="S290" s="160">
        <v>0</v>
      </c>
      <c r="T290" s="160">
        <v>0</v>
      </c>
      <c r="U290" s="160">
        <v>0</v>
      </c>
      <c r="V290" s="160">
        <v>0</v>
      </c>
      <c r="W290" s="160">
        <v>0</v>
      </c>
      <c r="X290" s="160">
        <v>0</v>
      </c>
      <c r="Y290" s="160">
        <v>0</v>
      </c>
      <c r="Z290" s="160">
        <v>0</v>
      </c>
      <c r="AA290" s="160">
        <v>0</v>
      </c>
      <c r="AB290" s="160">
        <v>0</v>
      </c>
      <c r="AC290" s="160">
        <v>0</v>
      </c>
      <c r="AD290" s="160">
        <v>0</v>
      </c>
      <c r="AE290" s="160">
        <v>0</v>
      </c>
      <c r="AF290" s="160">
        <v>0</v>
      </c>
      <c r="AG290" s="160">
        <v>0</v>
      </c>
      <c r="AH290" s="160">
        <v>0</v>
      </c>
      <c r="AI290" s="160">
        <v>0</v>
      </c>
      <c r="AJ290" s="160">
        <v>0</v>
      </c>
      <c r="AK290" s="160">
        <v>0</v>
      </c>
      <c r="AL290" s="160">
        <v>0</v>
      </c>
      <c r="AM290" s="160">
        <v>0</v>
      </c>
      <c r="AN290" s="160">
        <v>0</v>
      </c>
      <c r="AO290" s="160">
        <v>0</v>
      </c>
      <c r="AP290" s="160">
        <v>0</v>
      </c>
      <c r="AQ290" s="160">
        <v>0</v>
      </c>
      <c r="AR290" s="160">
        <v>0</v>
      </c>
      <c r="AS290" s="160">
        <v>0</v>
      </c>
      <c r="AT290" s="160">
        <v>0</v>
      </c>
      <c r="AU290" s="160">
        <v>0</v>
      </c>
      <c r="AV290" s="160">
        <v>0</v>
      </c>
      <c r="AW290" s="160">
        <v>0</v>
      </c>
      <c r="AX290" s="160">
        <v>0</v>
      </c>
      <c r="AY290" s="160">
        <v>0</v>
      </c>
      <c r="AZ290" s="160">
        <v>0</v>
      </c>
      <c r="BA290" s="160">
        <v>0</v>
      </c>
      <c r="BB290" s="160">
        <v>0</v>
      </c>
      <c r="BC290"/>
    </row>
    <row r="291" spans="1:55" x14ac:dyDescent="0.3">
      <c r="A291" s="160" t="s">
        <v>1138</v>
      </c>
      <c r="B291" s="160">
        <v>0</v>
      </c>
      <c r="C291" s="160">
        <v>0</v>
      </c>
      <c r="D291" s="160">
        <v>0</v>
      </c>
      <c r="E291" s="160">
        <v>0</v>
      </c>
      <c r="F291" s="160">
        <v>0</v>
      </c>
      <c r="G291" s="160">
        <v>0</v>
      </c>
      <c r="H291" s="160">
        <v>0</v>
      </c>
      <c r="I291" s="160">
        <v>0</v>
      </c>
      <c r="J291" s="160">
        <v>0</v>
      </c>
      <c r="K291" s="160">
        <v>0</v>
      </c>
      <c r="L291" s="160">
        <v>0</v>
      </c>
      <c r="M291" s="160">
        <v>0</v>
      </c>
      <c r="N291" s="160">
        <v>0</v>
      </c>
      <c r="O291" s="160">
        <v>12968819.17</v>
      </c>
      <c r="P291" s="160">
        <v>12968820</v>
      </c>
      <c r="Q291" s="160">
        <v>12968820</v>
      </c>
      <c r="R291" s="160">
        <v>0</v>
      </c>
      <c r="S291" s="160">
        <v>3990075.46</v>
      </c>
      <c r="T291" s="160">
        <v>3990075</v>
      </c>
      <c r="U291" s="160">
        <v>3990075</v>
      </c>
      <c r="V291" s="160">
        <v>0</v>
      </c>
      <c r="W291" s="160">
        <v>0</v>
      </c>
      <c r="X291" s="160">
        <v>0</v>
      </c>
      <c r="Y291" s="160">
        <v>0</v>
      </c>
      <c r="Z291" s="160">
        <v>0</v>
      </c>
      <c r="AA291" s="160">
        <v>0</v>
      </c>
      <c r="AB291" s="160">
        <v>0</v>
      </c>
      <c r="AC291" s="160">
        <v>0</v>
      </c>
      <c r="AD291" s="160">
        <v>0</v>
      </c>
      <c r="AE291" s="160">
        <v>5985967.1600000001</v>
      </c>
      <c r="AF291" s="160">
        <v>5985967</v>
      </c>
      <c r="AG291" s="160">
        <v>5985967</v>
      </c>
      <c r="AH291" s="160">
        <v>0</v>
      </c>
      <c r="AI291" s="160">
        <v>0</v>
      </c>
      <c r="AJ291" s="160">
        <v>0</v>
      </c>
      <c r="AK291" s="160">
        <v>0</v>
      </c>
      <c r="AL291" s="160">
        <v>0</v>
      </c>
      <c r="AM291" s="160">
        <v>0</v>
      </c>
      <c r="AN291" s="160">
        <v>0</v>
      </c>
      <c r="AO291" s="160">
        <v>0</v>
      </c>
      <c r="AP291" s="160">
        <v>0</v>
      </c>
      <c r="AQ291" s="160">
        <v>0</v>
      </c>
      <c r="AR291" s="160">
        <v>0</v>
      </c>
      <c r="AS291" s="160">
        <v>0</v>
      </c>
      <c r="AT291" s="160">
        <v>0</v>
      </c>
      <c r="AU291" s="160">
        <v>3988969.25</v>
      </c>
      <c r="AV291" s="160">
        <v>3988969</v>
      </c>
      <c r="AW291" s="160">
        <v>3988969</v>
      </c>
      <c r="AX291" s="160">
        <v>0</v>
      </c>
      <c r="AY291" s="160">
        <v>0</v>
      </c>
      <c r="AZ291" s="160">
        <v>0</v>
      </c>
      <c r="BA291" s="160">
        <v>0</v>
      </c>
      <c r="BB291" s="160">
        <v>0</v>
      </c>
      <c r="BC291"/>
    </row>
    <row r="292" spans="1:55" x14ac:dyDescent="0.3">
      <c r="A292" s="160" t="s">
        <v>1139</v>
      </c>
      <c r="B292" s="160">
        <v>0</v>
      </c>
      <c r="C292" s="160">
        <v>-3000000</v>
      </c>
      <c r="D292" s="160">
        <v>-3000000</v>
      </c>
      <c r="E292" s="160">
        <v>-3000000</v>
      </c>
      <c r="F292" s="160">
        <v>0</v>
      </c>
      <c r="G292" s="160">
        <v>0</v>
      </c>
      <c r="H292" s="160">
        <v>0</v>
      </c>
      <c r="I292" s="160">
        <v>0</v>
      </c>
      <c r="J292" s="160">
        <v>0</v>
      </c>
      <c r="K292" s="160">
        <v>0</v>
      </c>
      <c r="L292" s="160">
        <v>0</v>
      </c>
      <c r="M292" s="160">
        <v>0</v>
      </c>
      <c r="N292" s="160">
        <v>0</v>
      </c>
      <c r="O292" s="160">
        <v>-4000000</v>
      </c>
      <c r="P292" s="160">
        <v>-4000000</v>
      </c>
      <c r="Q292" s="160">
        <v>-4000000</v>
      </c>
      <c r="R292" s="160">
        <v>0</v>
      </c>
      <c r="S292" s="160">
        <v>0</v>
      </c>
      <c r="T292" s="160">
        <v>0</v>
      </c>
      <c r="U292" s="160">
        <v>0</v>
      </c>
      <c r="V292" s="160">
        <v>0</v>
      </c>
      <c r="W292" s="160">
        <v>0</v>
      </c>
      <c r="X292" s="160">
        <v>0</v>
      </c>
      <c r="Y292" s="160">
        <v>0</v>
      </c>
      <c r="Z292" s="160">
        <v>0</v>
      </c>
      <c r="AA292" s="160">
        <v>0</v>
      </c>
      <c r="AB292" s="160">
        <v>0</v>
      </c>
      <c r="AC292" s="160">
        <v>0</v>
      </c>
      <c r="AD292" s="160">
        <v>0</v>
      </c>
      <c r="AE292" s="160">
        <v>-4000000</v>
      </c>
      <c r="AF292" s="160">
        <v>-4000000</v>
      </c>
      <c r="AG292" s="160">
        <v>-4000000</v>
      </c>
      <c r="AH292" s="160">
        <v>0</v>
      </c>
      <c r="AI292" s="160">
        <v>0</v>
      </c>
      <c r="AJ292" s="160">
        <v>0</v>
      </c>
      <c r="AK292" s="160">
        <v>0</v>
      </c>
      <c r="AL292" s="160">
        <v>0</v>
      </c>
      <c r="AM292" s="160">
        <v>0</v>
      </c>
      <c r="AN292" s="160">
        <v>0</v>
      </c>
      <c r="AO292" s="160">
        <v>0</v>
      </c>
      <c r="AP292" s="160">
        <v>0</v>
      </c>
      <c r="AQ292" s="160">
        <v>0</v>
      </c>
      <c r="AR292" s="160">
        <v>0</v>
      </c>
      <c r="AS292" s="160">
        <v>0</v>
      </c>
      <c r="AT292" s="160">
        <v>0</v>
      </c>
      <c r="AU292" s="160">
        <v>0</v>
      </c>
      <c r="AV292" s="160">
        <v>0</v>
      </c>
      <c r="AW292" s="160">
        <v>0</v>
      </c>
      <c r="AX292" s="160">
        <v>0</v>
      </c>
      <c r="AY292" s="160">
        <v>0</v>
      </c>
      <c r="AZ292" s="160">
        <v>0</v>
      </c>
      <c r="BA292" s="160">
        <v>0</v>
      </c>
      <c r="BB292" s="160">
        <v>0</v>
      </c>
      <c r="BC292"/>
    </row>
    <row r="293" spans="1:55" x14ac:dyDescent="0.3">
      <c r="A293" s="160" t="s">
        <v>1140</v>
      </c>
      <c r="B293" s="160">
        <v>0</v>
      </c>
      <c r="C293" s="160">
        <v>0</v>
      </c>
      <c r="D293" s="160">
        <v>0</v>
      </c>
      <c r="E293" s="160">
        <v>0</v>
      </c>
      <c r="F293" s="160">
        <v>0</v>
      </c>
      <c r="G293" s="160">
        <v>0</v>
      </c>
      <c r="H293" s="160">
        <v>0</v>
      </c>
      <c r="I293" s="160">
        <v>0</v>
      </c>
      <c r="J293" s="160">
        <v>0</v>
      </c>
      <c r="K293" s="160">
        <v>0</v>
      </c>
      <c r="L293" s="160">
        <v>0</v>
      </c>
      <c r="M293" s="160">
        <v>0</v>
      </c>
      <c r="N293" s="160">
        <v>0</v>
      </c>
      <c r="O293" s="160">
        <v>16986284.18</v>
      </c>
      <c r="P293" s="160">
        <v>16986284</v>
      </c>
      <c r="Q293" s="160">
        <v>16986284</v>
      </c>
      <c r="R293" s="160">
        <v>0</v>
      </c>
      <c r="S293" s="160">
        <v>0</v>
      </c>
      <c r="T293" s="160">
        <v>0</v>
      </c>
      <c r="U293" s="160">
        <v>0</v>
      </c>
      <c r="V293" s="160">
        <v>0</v>
      </c>
      <c r="W293" s="160">
        <v>0</v>
      </c>
      <c r="X293" s="160">
        <v>0</v>
      </c>
      <c r="Y293" s="160">
        <v>0</v>
      </c>
      <c r="Z293" s="160">
        <v>0</v>
      </c>
      <c r="AA293" s="160">
        <v>0</v>
      </c>
      <c r="AB293" s="160">
        <v>0</v>
      </c>
      <c r="AC293" s="160">
        <v>0</v>
      </c>
      <c r="AD293" s="160">
        <v>0</v>
      </c>
      <c r="AE293" s="160">
        <v>0</v>
      </c>
      <c r="AF293" s="160">
        <v>0</v>
      </c>
      <c r="AG293" s="160">
        <v>0</v>
      </c>
      <c r="AH293" s="160">
        <v>0</v>
      </c>
      <c r="AI293" s="160">
        <v>0</v>
      </c>
      <c r="AJ293" s="160">
        <v>0</v>
      </c>
      <c r="AK293" s="160">
        <v>0</v>
      </c>
      <c r="AL293" s="160">
        <v>0</v>
      </c>
      <c r="AM293" s="160">
        <v>0</v>
      </c>
      <c r="AN293" s="160">
        <v>0</v>
      </c>
      <c r="AO293" s="160">
        <v>0</v>
      </c>
      <c r="AP293" s="160">
        <v>0</v>
      </c>
      <c r="AQ293" s="160">
        <v>0</v>
      </c>
      <c r="AR293" s="160">
        <v>0</v>
      </c>
      <c r="AS293" s="160">
        <v>0</v>
      </c>
      <c r="AT293" s="160">
        <v>0</v>
      </c>
      <c r="AU293" s="160">
        <v>0</v>
      </c>
      <c r="AV293" s="160">
        <v>0</v>
      </c>
      <c r="AW293" s="160">
        <v>0</v>
      </c>
      <c r="AX293" s="160">
        <v>0</v>
      </c>
      <c r="AY293" s="160">
        <v>0</v>
      </c>
      <c r="AZ293" s="160">
        <v>0</v>
      </c>
      <c r="BA293" s="160">
        <v>0</v>
      </c>
      <c r="BB293" s="160">
        <v>0</v>
      </c>
      <c r="BC293"/>
    </row>
    <row r="294" spans="1:55" x14ac:dyDescent="0.3">
      <c r="A294" s="160" t="s">
        <v>1141</v>
      </c>
      <c r="B294" s="160">
        <v>0</v>
      </c>
      <c r="C294" s="160">
        <v>-1453157.52</v>
      </c>
      <c r="D294" s="160">
        <v>-1447890</v>
      </c>
      <c r="E294" s="160">
        <v>-1291424</v>
      </c>
      <c r="F294" s="160">
        <v>-99426</v>
      </c>
      <c r="G294" s="160">
        <v>-2595643</v>
      </c>
      <c r="H294" s="160">
        <v>-2595643</v>
      </c>
      <c r="I294" s="160">
        <v>-1403646</v>
      </c>
      <c r="J294" s="160">
        <v>0</v>
      </c>
      <c r="K294" s="160">
        <v>-2736948.7</v>
      </c>
      <c r="L294" s="160">
        <v>-2666344</v>
      </c>
      <c r="M294" s="160">
        <v>-1473433</v>
      </c>
      <c r="N294" s="160">
        <v>0</v>
      </c>
      <c r="O294" s="160">
        <v>-3922240.4</v>
      </c>
      <c r="P294" s="160">
        <v>-3922240</v>
      </c>
      <c r="Q294" s="160">
        <v>-2133510</v>
      </c>
      <c r="R294" s="160">
        <v>0</v>
      </c>
      <c r="S294" s="160">
        <v>-3449986.2</v>
      </c>
      <c r="T294" s="160">
        <v>-3449986</v>
      </c>
      <c r="U294" s="160">
        <v>-1609993</v>
      </c>
      <c r="V294" s="160">
        <v>0</v>
      </c>
      <c r="W294" s="160">
        <v>-3449721.11</v>
      </c>
      <c r="X294" s="160">
        <v>-3449721</v>
      </c>
      <c r="Y294" s="160">
        <v>-1609742</v>
      </c>
      <c r="Z294" s="160">
        <v>0</v>
      </c>
      <c r="AA294" s="160">
        <v>-3449942.95</v>
      </c>
      <c r="AB294" s="160">
        <v>-3449943</v>
      </c>
      <c r="AC294" s="160">
        <v>-1609994</v>
      </c>
      <c r="AD294" s="160">
        <v>0</v>
      </c>
      <c r="AE294" s="160">
        <v>-3219977.68</v>
      </c>
      <c r="AF294" s="160">
        <v>-3219978</v>
      </c>
      <c r="AG294" s="160">
        <v>-1379985</v>
      </c>
      <c r="AH294" s="160">
        <v>0</v>
      </c>
      <c r="AI294" s="160">
        <v>-2989689.67</v>
      </c>
      <c r="AJ294" s="160">
        <v>-2989690</v>
      </c>
      <c r="AK294" s="160">
        <v>-1379718</v>
      </c>
      <c r="AL294" s="160">
        <v>0</v>
      </c>
      <c r="AM294" s="160">
        <v>-2759965.21</v>
      </c>
      <c r="AN294" s="160">
        <v>-2759966</v>
      </c>
      <c r="AO294" s="160">
        <v>-1149983</v>
      </c>
      <c r="AP294" s="160">
        <v>0</v>
      </c>
      <c r="AQ294" s="160">
        <v>-2528044.67</v>
      </c>
      <c r="AR294" s="160">
        <v>-2528045</v>
      </c>
      <c r="AS294" s="160">
        <v>-1149522</v>
      </c>
      <c r="AT294" s="160">
        <v>0</v>
      </c>
      <c r="AU294" s="160">
        <v>-2414967.17</v>
      </c>
      <c r="AV294" s="160">
        <v>-2414967</v>
      </c>
      <c r="AW294" s="160">
        <v>-1034988</v>
      </c>
      <c r="AX294" s="160">
        <v>0</v>
      </c>
      <c r="AY294" s="160">
        <v>-3219863</v>
      </c>
      <c r="AZ294" s="160">
        <v>-3219862</v>
      </c>
      <c r="BA294" s="160">
        <v>-1724925</v>
      </c>
      <c r="BB294" s="160">
        <v>0</v>
      </c>
      <c r="BC294"/>
    </row>
    <row r="295" spans="1:55" x14ac:dyDescent="0.3">
      <c r="A295" s="160" t="s">
        <v>1142</v>
      </c>
      <c r="B295" s="160">
        <v>-107071</v>
      </c>
      <c r="C295" s="160">
        <v>-221091.3</v>
      </c>
      <c r="D295" s="160">
        <v>-233715</v>
      </c>
      <c r="E295" s="160">
        <v>-107629</v>
      </c>
      <c r="F295" s="160">
        <v>-106924</v>
      </c>
      <c r="G295" s="160">
        <v>-217756.49</v>
      </c>
      <c r="H295" s="160">
        <v>-216116</v>
      </c>
      <c r="I295" s="160">
        <v>-110223</v>
      </c>
      <c r="J295" s="160">
        <v>-107759</v>
      </c>
      <c r="K295" s="160">
        <v>-212323.42</v>
      </c>
      <c r="L295" s="160">
        <v>-157068</v>
      </c>
      <c r="M295" s="160">
        <v>-105863</v>
      </c>
      <c r="N295" s="160">
        <v>-105863</v>
      </c>
      <c r="O295" s="160">
        <v>-298640.15000000002</v>
      </c>
      <c r="P295" s="160">
        <v>-298640</v>
      </c>
      <c r="Q295" s="160">
        <v>-198531</v>
      </c>
      <c r="R295" s="160">
        <v>-97304</v>
      </c>
      <c r="S295" s="160">
        <v>0</v>
      </c>
      <c r="T295" s="160">
        <v>0</v>
      </c>
      <c r="U295" s="160">
        <v>0</v>
      </c>
      <c r="V295" s="160">
        <v>0</v>
      </c>
      <c r="W295" s="160">
        <v>0</v>
      </c>
      <c r="X295" s="160">
        <v>0</v>
      </c>
      <c r="Y295" s="160">
        <v>0</v>
      </c>
      <c r="Z295" s="160">
        <v>0</v>
      </c>
      <c r="AA295" s="160">
        <v>0</v>
      </c>
      <c r="AB295" s="160">
        <v>0</v>
      </c>
      <c r="AC295" s="160">
        <v>0</v>
      </c>
      <c r="AD295" s="160">
        <v>0</v>
      </c>
      <c r="AE295" s="160">
        <v>0</v>
      </c>
      <c r="AF295" s="160">
        <v>0</v>
      </c>
      <c r="AG295" s="160">
        <v>0</v>
      </c>
      <c r="AH295" s="160">
        <v>0</v>
      </c>
      <c r="AI295" s="160">
        <v>0</v>
      </c>
      <c r="AJ295" s="160">
        <v>0</v>
      </c>
      <c r="AK295" s="160">
        <v>0</v>
      </c>
      <c r="AL295" s="160">
        <v>0</v>
      </c>
      <c r="AM295" s="160">
        <v>0</v>
      </c>
      <c r="AN295" s="160">
        <v>0</v>
      </c>
      <c r="AO295" s="160">
        <v>0</v>
      </c>
      <c r="AP295" s="160">
        <v>0</v>
      </c>
      <c r="AQ295" s="160">
        <v>0</v>
      </c>
      <c r="AR295" s="160">
        <v>0</v>
      </c>
      <c r="AS295" s="160">
        <v>0</v>
      </c>
      <c r="AT295" s="160">
        <v>0</v>
      </c>
      <c r="AU295" s="160">
        <v>0</v>
      </c>
      <c r="AV295" s="160">
        <v>0</v>
      </c>
      <c r="AW295" s="160">
        <v>0</v>
      </c>
      <c r="AX295" s="160">
        <v>0</v>
      </c>
      <c r="AY295" s="160">
        <v>0</v>
      </c>
      <c r="AZ295" s="160">
        <v>0</v>
      </c>
      <c r="BA295" s="160">
        <v>0</v>
      </c>
      <c r="BB295" s="160">
        <v>0</v>
      </c>
      <c r="BC295"/>
    </row>
    <row r="296" spans="1:55" x14ac:dyDescent="0.3">
      <c r="A296" s="160" t="s">
        <v>1143</v>
      </c>
      <c r="B296" s="160">
        <v>-112550</v>
      </c>
      <c r="C296" s="160">
        <v>-524272.27</v>
      </c>
      <c r="D296" s="160">
        <v>-416693</v>
      </c>
      <c r="E296" s="160">
        <v>-291016</v>
      </c>
      <c r="F296" s="160">
        <v>-138842</v>
      </c>
      <c r="G296" s="160">
        <v>0</v>
      </c>
      <c r="H296" s="160">
        <v>0</v>
      </c>
      <c r="I296" s="160">
        <v>0</v>
      </c>
      <c r="J296" s="160">
        <v>0</v>
      </c>
      <c r="K296" s="160">
        <v>0</v>
      </c>
      <c r="L296" s="160">
        <v>0</v>
      </c>
      <c r="M296" s="160">
        <v>-42572</v>
      </c>
      <c r="N296" s="160">
        <v>0</v>
      </c>
      <c r="O296" s="160">
        <v>0</v>
      </c>
      <c r="P296" s="160">
        <v>0</v>
      </c>
      <c r="Q296" s="160">
        <v>0</v>
      </c>
      <c r="R296" s="160">
        <v>0</v>
      </c>
      <c r="S296" s="160">
        <v>0</v>
      </c>
      <c r="T296" s="160">
        <v>0</v>
      </c>
      <c r="U296" s="160">
        <v>0</v>
      </c>
      <c r="V296" s="160">
        <v>0</v>
      </c>
      <c r="W296" s="160">
        <v>0</v>
      </c>
      <c r="X296" s="160">
        <v>0</v>
      </c>
      <c r="Y296" s="160">
        <v>0</v>
      </c>
      <c r="Z296" s="160">
        <v>0</v>
      </c>
      <c r="AA296" s="160">
        <v>-47976.29</v>
      </c>
      <c r="AB296" s="160">
        <v>-47976</v>
      </c>
      <c r="AC296" s="160">
        <v>-47976</v>
      </c>
      <c r="AD296" s="160">
        <v>-47976</v>
      </c>
      <c r="AE296" s="160">
        <v>-45044.27</v>
      </c>
      <c r="AF296" s="160">
        <v>-45045</v>
      </c>
      <c r="AG296" s="160">
        <v>-45045</v>
      </c>
      <c r="AH296" s="160">
        <v>-45045</v>
      </c>
      <c r="AI296" s="160">
        <v>-42295.09</v>
      </c>
      <c r="AJ296" s="160">
        <v>-42295</v>
      </c>
      <c r="AK296" s="160">
        <v>-42295</v>
      </c>
      <c r="AL296" s="160">
        <v>-42295</v>
      </c>
      <c r="AM296" s="160">
        <v>-39713.69</v>
      </c>
      <c r="AN296" s="160">
        <v>-39714</v>
      </c>
      <c r="AO296" s="160">
        <v>-39714</v>
      </c>
      <c r="AP296" s="160">
        <v>-39714</v>
      </c>
      <c r="AQ296" s="160">
        <v>-37289.86</v>
      </c>
      <c r="AR296" s="160">
        <v>-37290</v>
      </c>
      <c r="AS296" s="160">
        <v>-37290</v>
      </c>
      <c r="AT296" s="160">
        <v>-37290</v>
      </c>
      <c r="AU296" s="160">
        <v>-35013.949999999997</v>
      </c>
      <c r="AV296" s="160">
        <v>-35014</v>
      </c>
      <c r="AW296" s="160">
        <v>-35014</v>
      </c>
      <c r="AX296" s="160">
        <v>-35014</v>
      </c>
      <c r="AY296" s="160">
        <v>-86877</v>
      </c>
      <c r="AZ296" s="160">
        <v>-59877</v>
      </c>
      <c r="BA296" s="160">
        <v>-59877</v>
      </c>
      <c r="BB296" s="160">
        <v>-32877</v>
      </c>
      <c r="BC296"/>
    </row>
    <row r="297" spans="1:55" x14ac:dyDescent="0.3">
      <c r="A297" s="160" t="s">
        <v>1144</v>
      </c>
      <c r="B297" s="160">
        <v>-548725</v>
      </c>
      <c r="C297" s="160">
        <v>-6006115.3499999996</v>
      </c>
      <c r="D297" s="160">
        <v>-3529614</v>
      </c>
      <c r="E297" s="160">
        <v>-391803</v>
      </c>
      <c r="F297" s="160">
        <v>-226245</v>
      </c>
      <c r="G297" s="160">
        <v>-3854947.6</v>
      </c>
      <c r="H297" s="160">
        <v>-3129684</v>
      </c>
      <c r="I297" s="160">
        <v>-1764033</v>
      </c>
      <c r="J297" s="160">
        <v>510035</v>
      </c>
      <c r="K297" s="160">
        <v>-3847384.77</v>
      </c>
      <c r="L297" s="160">
        <v>-1500319</v>
      </c>
      <c r="M297" s="160">
        <v>112703</v>
      </c>
      <c r="N297" s="160">
        <v>316643</v>
      </c>
      <c r="O297" s="160">
        <v>15340822.93</v>
      </c>
      <c r="P297" s="160">
        <v>16211207</v>
      </c>
      <c r="Q297" s="160">
        <v>16472114</v>
      </c>
      <c r="R297" s="160">
        <v>17193304</v>
      </c>
      <c r="S297" s="160">
        <v>14397956.1</v>
      </c>
      <c r="T297" s="160">
        <v>14383857</v>
      </c>
      <c r="U297" s="160">
        <v>1490229</v>
      </c>
      <c r="V297" s="160">
        <v>-51026</v>
      </c>
      <c r="W297" s="160">
        <v>-3233520.76</v>
      </c>
      <c r="X297" s="160">
        <v>-3000973</v>
      </c>
      <c r="Y297" s="160">
        <v>-1487329</v>
      </c>
      <c r="Z297" s="160">
        <v>63829</v>
      </c>
      <c r="AA297" s="160">
        <v>-3030842.98</v>
      </c>
      <c r="AB297" s="160">
        <v>-3091306</v>
      </c>
      <c r="AC297" s="160">
        <v>-1425593</v>
      </c>
      <c r="AD297" s="160">
        <v>137321</v>
      </c>
      <c r="AE297" s="160">
        <v>-707139.66</v>
      </c>
      <c r="AF297" s="160">
        <v>-759644</v>
      </c>
      <c r="AG297" s="160">
        <v>1079704</v>
      </c>
      <c r="AH297" s="160">
        <v>124500</v>
      </c>
      <c r="AI297" s="160">
        <v>-2410301.08</v>
      </c>
      <c r="AJ297" s="160">
        <v>-2093244</v>
      </c>
      <c r="AK297" s="160">
        <v>-1306973</v>
      </c>
      <c r="AL297" s="160">
        <v>39453</v>
      </c>
      <c r="AM297" s="160">
        <v>-2365580.48</v>
      </c>
      <c r="AN297" s="160">
        <v>-2575739</v>
      </c>
      <c r="AO297" s="160">
        <v>-1195882</v>
      </c>
      <c r="AP297" s="160">
        <v>-39643</v>
      </c>
      <c r="AQ297" s="160">
        <v>-2638373.2400000002</v>
      </c>
      <c r="AR297" s="160">
        <v>-2338240</v>
      </c>
      <c r="AS297" s="160">
        <v>-1258683</v>
      </c>
      <c r="AT297" s="160">
        <v>-79191</v>
      </c>
      <c r="AU297" s="160">
        <v>-2014341.73</v>
      </c>
      <c r="AV297" s="160">
        <v>-1950189</v>
      </c>
      <c r="AW297" s="160">
        <v>-509809</v>
      </c>
      <c r="AX297" s="160">
        <v>-1534520</v>
      </c>
      <c r="AY297" s="160">
        <v>-881439</v>
      </c>
      <c r="AZ297" s="160">
        <v>-752319</v>
      </c>
      <c r="BA297" s="160">
        <v>-1489321</v>
      </c>
      <c r="BB297" s="160">
        <v>-838103</v>
      </c>
      <c r="BC297"/>
    </row>
    <row r="298" spans="1:55" x14ac:dyDescent="0.3">
      <c r="A298" s="160" t="s">
        <v>1145</v>
      </c>
      <c r="B298" s="160">
        <v>1313535</v>
      </c>
      <c r="C298" s="160">
        <v>2942735.8</v>
      </c>
      <c r="D298" s="160">
        <v>2843168</v>
      </c>
      <c r="E298" s="160">
        <v>3926972</v>
      </c>
      <c r="F298" s="160">
        <v>1141167</v>
      </c>
      <c r="G298" s="160">
        <v>2295981.4900000002</v>
      </c>
      <c r="H298" s="160">
        <v>653100</v>
      </c>
      <c r="I298" s="160">
        <v>287004</v>
      </c>
      <c r="J298" s="160">
        <v>1445355</v>
      </c>
      <c r="K298" s="160">
        <v>921550.17</v>
      </c>
      <c r="L298" s="160">
        <v>504837</v>
      </c>
      <c r="M298" s="160">
        <v>781257</v>
      </c>
      <c r="N298" s="160">
        <v>529460</v>
      </c>
      <c r="O298" s="160">
        <v>-1740866.98</v>
      </c>
      <c r="P298" s="160">
        <v>-1489468</v>
      </c>
      <c r="Q298" s="160">
        <v>-1042184</v>
      </c>
      <c r="R298" s="160">
        <v>-260311</v>
      </c>
      <c r="S298" s="160">
        <v>1186334.42</v>
      </c>
      <c r="T298" s="160">
        <v>570892</v>
      </c>
      <c r="U298" s="160">
        <v>649698</v>
      </c>
      <c r="V298" s="160">
        <v>-77096</v>
      </c>
      <c r="W298" s="160">
        <v>-438213.57</v>
      </c>
      <c r="X298" s="160">
        <v>-1489657</v>
      </c>
      <c r="Y298" s="160">
        <v>757621</v>
      </c>
      <c r="Z298" s="160">
        <v>1068068</v>
      </c>
      <c r="AA298" s="160">
        <v>-430854.67</v>
      </c>
      <c r="AB298" s="160">
        <v>-1053624</v>
      </c>
      <c r="AC298" s="160">
        <v>275684</v>
      </c>
      <c r="AD298" s="160">
        <v>1043914</v>
      </c>
      <c r="AE298" s="160">
        <v>947789.68</v>
      </c>
      <c r="AF298" s="160">
        <v>616350</v>
      </c>
      <c r="AG298" s="160">
        <v>2113249</v>
      </c>
      <c r="AH298" s="160">
        <v>167042</v>
      </c>
      <c r="AI298" s="160">
        <v>245323.23</v>
      </c>
      <c r="AJ298" s="160">
        <v>6597</v>
      </c>
      <c r="AK298" s="160">
        <v>494362</v>
      </c>
      <c r="AL298" s="160">
        <v>1282691</v>
      </c>
      <c r="AM298" s="160">
        <v>-74411.899999999994</v>
      </c>
      <c r="AN298" s="160">
        <v>-689632</v>
      </c>
      <c r="AO298" s="160">
        <v>853908</v>
      </c>
      <c r="AP298" s="160">
        <v>1415255</v>
      </c>
      <c r="AQ298" s="160">
        <v>233642.29</v>
      </c>
      <c r="AR298" s="160">
        <v>-220936</v>
      </c>
      <c r="AS298" s="160">
        <v>480659</v>
      </c>
      <c r="AT298" s="160">
        <v>1327658</v>
      </c>
      <c r="AU298" s="160">
        <v>653202.52</v>
      </c>
      <c r="AV298" s="160">
        <v>122691</v>
      </c>
      <c r="AW298" s="160">
        <v>1997234</v>
      </c>
      <c r="AX298" s="160">
        <v>119565</v>
      </c>
      <c r="AY298" s="160">
        <v>606439</v>
      </c>
      <c r="AZ298" s="160">
        <v>397463</v>
      </c>
      <c r="BA298" s="160">
        <v>-12277</v>
      </c>
      <c r="BB298" s="160">
        <v>274624</v>
      </c>
      <c r="BC298"/>
    </row>
    <row r="299" spans="1:55" x14ac:dyDescent="0.3">
      <c r="A299" s="160" t="s">
        <v>1146</v>
      </c>
      <c r="B299" s="160">
        <v>8</v>
      </c>
      <c r="C299" s="160">
        <v>-4579.13</v>
      </c>
      <c r="D299" s="160">
        <v>73</v>
      </c>
      <c r="E299" s="160">
        <v>-147</v>
      </c>
      <c r="F299" s="160">
        <v>132</v>
      </c>
      <c r="G299" s="160">
        <v>893.3</v>
      </c>
      <c r="H299" s="160">
        <v>827</v>
      </c>
      <c r="I299" s="160">
        <v>777</v>
      </c>
      <c r="J299" s="160">
        <v>965</v>
      </c>
      <c r="K299" s="160">
        <v>744.19</v>
      </c>
      <c r="L299" s="160">
        <v>-851</v>
      </c>
      <c r="M299" s="160">
        <v>240</v>
      </c>
      <c r="N299" s="160">
        <v>-2016</v>
      </c>
      <c r="O299" s="160">
        <v>-1820.8</v>
      </c>
      <c r="P299" s="160">
        <v>-1557</v>
      </c>
      <c r="Q299" s="160">
        <v>-1675</v>
      </c>
      <c r="R299" s="160">
        <v>-675</v>
      </c>
      <c r="S299" s="160">
        <v>7013.39</v>
      </c>
      <c r="T299" s="160">
        <v>-543</v>
      </c>
      <c r="U299" s="160">
        <v>-1895</v>
      </c>
      <c r="V299" s="160">
        <v>-3370</v>
      </c>
      <c r="W299" s="160">
        <v>5182.6400000000003</v>
      </c>
      <c r="X299" s="160">
        <v>758</v>
      </c>
      <c r="Y299" s="160">
        <v>-17</v>
      </c>
      <c r="Z299" s="160">
        <v>58</v>
      </c>
      <c r="AA299" s="160">
        <v>-1270.52</v>
      </c>
      <c r="AB299" s="160">
        <v>-1216</v>
      </c>
      <c r="AC299" s="160">
        <v>-1450</v>
      </c>
      <c r="AD299" s="160">
        <v>-1193</v>
      </c>
      <c r="AE299" s="160">
        <v>2192.92</v>
      </c>
      <c r="AF299" s="160">
        <v>1313</v>
      </c>
      <c r="AG299" s="160">
        <v>1302</v>
      </c>
      <c r="AH299" s="160">
        <v>-835</v>
      </c>
      <c r="AI299" s="160">
        <v>-1699.57</v>
      </c>
      <c r="AJ299" s="160">
        <v>-1508</v>
      </c>
      <c r="AK299" s="160">
        <v>-481</v>
      </c>
      <c r="AL299" s="160">
        <v>-1610</v>
      </c>
      <c r="AM299" s="160">
        <v>-2101.31</v>
      </c>
      <c r="AN299" s="160">
        <v>-2743</v>
      </c>
      <c r="AO299" s="160">
        <v>2720</v>
      </c>
      <c r="AP299" s="160">
        <v>2298</v>
      </c>
      <c r="AQ299" s="160">
        <v>2356.29</v>
      </c>
      <c r="AR299" s="160">
        <v>-14545</v>
      </c>
      <c r="AS299" s="160">
        <v>4493</v>
      </c>
      <c r="AT299" s="160">
        <v>-3326</v>
      </c>
      <c r="AU299" s="160">
        <v>6330.69</v>
      </c>
      <c r="AV299" s="160">
        <v>-2728</v>
      </c>
      <c r="AW299" s="160">
        <v>-13124</v>
      </c>
      <c r="AX299" s="160">
        <v>0</v>
      </c>
      <c r="AY299" s="160">
        <v>0</v>
      </c>
      <c r="AZ299" s="160">
        <v>0</v>
      </c>
      <c r="BA299" s="160">
        <v>0</v>
      </c>
      <c r="BB299" s="160">
        <v>0</v>
      </c>
      <c r="BC299"/>
    </row>
    <row r="300" spans="1:55" x14ac:dyDescent="0.3">
      <c r="A300" s="160" t="s">
        <v>1147</v>
      </c>
      <c r="B300" s="160">
        <v>100019</v>
      </c>
      <c r="C300" s="160">
        <v>-83364.53</v>
      </c>
      <c r="D300" s="160">
        <v>101389</v>
      </c>
      <c r="E300" s="160">
        <v>20565</v>
      </c>
      <c r="F300" s="160">
        <v>168351</v>
      </c>
      <c r="G300" s="160">
        <v>-122963.14</v>
      </c>
      <c r="H300" s="160">
        <v>-80358</v>
      </c>
      <c r="I300" s="160">
        <v>-8083</v>
      </c>
      <c r="J300" s="160">
        <v>-17117</v>
      </c>
      <c r="K300" s="160">
        <v>17937.21</v>
      </c>
      <c r="L300" s="160">
        <v>-533</v>
      </c>
      <c r="M300" s="160">
        <v>855</v>
      </c>
      <c r="N300" s="160">
        <v>-949</v>
      </c>
      <c r="O300" s="160">
        <v>-80234.89</v>
      </c>
      <c r="P300" s="160">
        <v>-87914</v>
      </c>
      <c r="Q300" s="160">
        <v>-93145</v>
      </c>
      <c r="R300" s="160">
        <v>-60325</v>
      </c>
      <c r="S300" s="160">
        <v>7525.71</v>
      </c>
      <c r="T300" s="160">
        <v>-59764</v>
      </c>
      <c r="U300" s="160">
        <v>-17775</v>
      </c>
      <c r="V300" s="160">
        <v>-1743</v>
      </c>
      <c r="W300" s="160">
        <v>4594.59</v>
      </c>
      <c r="X300" s="160">
        <v>98519</v>
      </c>
      <c r="Y300" s="160">
        <v>49874</v>
      </c>
      <c r="Z300" s="160">
        <v>80320</v>
      </c>
      <c r="AA300" s="160">
        <v>16751.97</v>
      </c>
      <c r="AB300" s="160">
        <v>21087</v>
      </c>
      <c r="AC300" s="160">
        <v>-17851</v>
      </c>
      <c r="AD300" s="160">
        <v>-64443</v>
      </c>
      <c r="AE300" s="160">
        <v>64023.94</v>
      </c>
      <c r="AF300" s="160">
        <v>39657</v>
      </c>
      <c r="AG300" s="160">
        <v>-1226</v>
      </c>
      <c r="AH300" s="160">
        <v>-6701</v>
      </c>
      <c r="AI300" s="160">
        <v>-6320.69</v>
      </c>
      <c r="AJ300" s="160">
        <v>-12260</v>
      </c>
      <c r="AK300" s="160">
        <v>-4285</v>
      </c>
      <c r="AL300" s="160">
        <v>-7316</v>
      </c>
      <c r="AM300" s="160">
        <v>-3595.56</v>
      </c>
      <c r="AN300" s="160">
        <v>528</v>
      </c>
      <c r="AO300" s="160">
        <v>330</v>
      </c>
      <c r="AP300" s="160">
        <v>83</v>
      </c>
      <c r="AQ300" s="160">
        <v>-1801.51</v>
      </c>
      <c r="AR300" s="160">
        <v>-2210</v>
      </c>
      <c r="AS300" s="160">
        <v>-565</v>
      </c>
      <c r="AT300" s="160">
        <v>-655</v>
      </c>
      <c r="AU300" s="160">
        <v>-713.99</v>
      </c>
      <c r="AV300" s="160">
        <v>-657</v>
      </c>
      <c r="AW300" s="160">
        <v>-535</v>
      </c>
      <c r="AX300" s="160">
        <v>0</v>
      </c>
      <c r="AY300" s="160">
        <v>0</v>
      </c>
      <c r="AZ300" s="160">
        <v>0</v>
      </c>
      <c r="BA300" s="160">
        <v>0</v>
      </c>
      <c r="BB300" s="160">
        <v>0</v>
      </c>
      <c r="BC300"/>
    </row>
    <row r="301" spans="1:55" x14ac:dyDescent="0.3">
      <c r="A301" s="160" t="s">
        <v>29</v>
      </c>
      <c r="B301" s="160">
        <v>0</v>
      </c>
      <c r="C301" s="160">
        <v>0</v>
      </c>
      <c r="D301" s="160">
        <v>0</v>
      </c>
      <c r="E301" s="160">
        <v>0</v>
      </c>
      <c r="F301" s="160">
        <v>0</v>
      </c>
      <c r="G301" s="160">
        <v>0</v>
      </c>
      <c r="H301" s="160">
        <v>0</v>
      </c>
      <c r="I301" s="160">
        <v>0</v>
      </c>
      <c r="J301" s="160">
        <v>0</v>
      </c>
      <c r="K301" s="160">
        <v>0</v>
      </c>
      <c r="L301" s="160">
        <v>0</v>
      </c>
      <c r="M301" s="160">
        <v>0</v>
      </c>
      <c r="N301" s="160">
        <v>0</v>
      </c>
      <c r="O301" s="160">
        <v>0</v>
      </c>
      <c r="P301" s="160">
        <v>0</v>
      </c>
      <c r="Q301" s="160">
        <v>0</v>
      </c>
      <c r="R301" s="160">
        <v>0</v>
      </c>
      <c r="S301" s="160">
        <v>0</v>
      </c>
      <c r="T301" s="160">
        <v>0</v>
      </c>
      <c r="U301" s="160">
        <v>0</v>
      </c>
      <c r="V301" s="160">
        <v>0</v>
      </c>
      <c r="W301" s="160">
        <v>0</v>
      </c>
      <c r="X301" s="160">
        <v>0</v>
      </c>
      <c r="Y301" s="160">
        <v>0</v>
      </c>
      <c r="Z301" s="160">
        <v>0</v>
      </c>
      <c r="AA301" s="160">
        <v>0</v>
      </c>
      <c r="AB301" s="160">
        <v>0</v>
      </c>
      <c r="AC301" s="160">
        <v>0</v>
      </c>
      <c r="AD301" s="160">
        <v>0</v>
      </c>
      <c r="AE301" s="160">
        <v>0</v>
      </c>
      <c r="AF301" s="160">
        <v>0</v>
      </c>
      <c r="AG301" s="160">
        <v>0</v>
      </c>
      <c r="AH301" s="160">
        <v>0</v>
      </c>
      <c r="AI301" s="160">
        <v>0</v>
      </c>
      <c r="AJ301" s="160">
        <v>0</v>
      </c>
      <c r="AK301" s="160">
        <v>0</v>
      </c>
      <c r="AL301" s="160">
        <v>0</v>
      </c>
      <c r="AM301" s="160">
        <v>0</v>
      </c>
      <c r="AN301" s="160">
        <v>0</v>
      </c>
      <c r="AO301" s="160">
        <v>0</v>
      </c>
      <c r="AP301" s="160">
        <v>0</v>
      </c>
      <c r="AQ301" s="160">
        <v>0</v>
      </c>
      <c r="AR301" s="160">
        <v>0</v>
      </c>
      <c r="AS301" s="160">
        <v>0</v>
      </c>
      <c r="AT301" s="160">
        <v>0</v>
      </c>
      <c r="AU301" s="160">
        <v>0</v>
      </c>
      <c r="AV301" s="160">
        <v>0</v>
      </c>
      <c r="AW301" s="160">
        <v>0</v>
      </c>
      <c r="AX301" s="160">
        <v>6904</v>
      </c>
      <c r="AY301" s="160">
        <v>-1090</v>
      </c>
      <c r="AZ301" s="160">
        <v>-1565</v>
      </c>
      <c r="BA301" s="160">
        <v>0</v>
      </c>
      <c r="BB301" s="160">
        <v>0</v>
      </c>
      <c r="BC301"/>
    </row>
    <row r="302" spans="1:55" x14ac:dyDescent="0.3">
      <c r="A302" s="160" t="s">
        <v>1148</v>
      </c>
      <c r="B302" s="160">
        <v>7675790</v>
      </c>
      <c r="C302" s="160">
        <v>4820998.16</v>
      </c>
      <c r="D302" s="160">
        <v>4820998</v>
      </c>
      <c r="E302" s="160">
        <v>4820998</v>
      </c>
      <c r="F302" s="160">
        <v>4820998</v>
      </c>
      <c r="G302" s="160">
        <v>2647086.5099999998</v>
      </c>
      <c r="H302" s="160">
        <v>2647087</v>
      </c>
      <c r="I302" s="160">
        <v>2647087</v>
      </c>
      <c r="J302" s="160">
        <v>2647087</v>
      </c>
      <c r="K302" s="160">
        <v>1706854.95</v>
      </c>
      <c r="L302" s="160">
        <v>1706855</v>
      </c>
      <c r="M302" s="160">
        <v>1706855</v>
      </c>
      <c r="N302" s="160">
        <v>1706855</v>
      </c>
      <c r="O302" s="160">
        <v>3529777.61</v>
      </c>
      <c r="P302" s="160">
        <v>3529778</v>
      </c>
      <c r="Q302" s="160">
        <v>3529778</v>
      </c>
      <c r="R302" s="160">
        <v>3529778</v>
      </c>
      <c r="S302" s="160">
        <v>2328904.09</v>
      </c>
      <c r="T302" s="160">
        <v>2328904</v>
      </c>
      <c r="U302" s="160">
        <v>2328904</v>
      </c>
      <c r="V302" s="160">
        <v>2328904</v>
      </c>
      <c r="W302" s="160">
        <v>2757340.43</v>
      </c>
      <c r="X302" s="160">
        <v>2757340</v>
      </c>
      <c r="Y302" s="160">
        <v>2757340</v>
      </c>
      <c r="Z302" s="160">
        <v>2757340</v>
      </c>
      <c r="AA302" s="160">
        <v>3172713.66</v>
      </c>
      <c r="AB302" s="160">
        <v>3172714</v>
      </c>
      <c r="AC302" s="160">
        <v>3172714</v>
      </c>
      <c r="AD302" s="160">
        <v>3172714</v>
      </c>
      <c r="AE302" s="160">
        <v>2158707.12</v>
      </c>
      <c r="AF302" s="160">
        <v>2158707</v>
      </c>
      <c r="AG302" s="160">
        <v>2158707</v>
      </c>
      <c r="AH302" s="160">
        <v>2158707</v>
      </c>
      <c r="AI302" s="160">
        <v>1921404.15</v>
      </c>
      <c r="AJ302" s="160">
        <v>1921404</v>
      </c>
      <c r="AK302" s="160">
        <v>1921404</v>
      </c>
      <c r="AL302" s="160">
        <v>1921404</v>
      </c>
      <c r="AM302" s="160">
        <v>2001512.91</v>
      </c>
      <c r="AN302" s="160">
        <v>2001513</v>
      </c>
      <c r="AO302" s="160">
        <v>2001513</v>
      </c>
      <c r="AP302" s="160">
        <v>2001513</v>
      </c>
      <c r="AQ302" s="160">
        <v>1767315.85</v>
      </c>
      <c r="AR302" s="160">
        <v>1767316</v>
      </c>
      <c r="AS302" s="160">
        <v>1767316</v>
      </c>
      <c r="AT302" s="160">
        <v>1767316</v>
      </c>
      <c r="AU302" s="160">
        <v>1108496.6299999999</v>
      </c>
      <c r="AV302" s="160">
        <v>1108497</v>
      </c>
      <c r="AW302" s="160">
        <v>1108497</v>
      </c>
      <c r="AX302" s="160">
        <v>1108497</v>
      </c>
      <c r="AY302" s="160">
        <v>503148</v>
      </c>
      <c r="AZ302" s="160">
        <v>503148</v>
      </c>
      <c r="BA302" s="160">
        <v>503148</v>
      </c>
      <c r="BB302" s="160">
        <v>503148</v>
      </c>
      <c r="BC302"/>
    </row>
    <row r="303" spans="1:55" x14ac:dyDescent="0.3">
      <c r="A303" s="160" t="s">
        <v>1149</v>
      </c>
      <c r="B303" s="160">
        <v>9089352</v>
      </c>
      <c r="C303" s="160">
        <v>7675790.29</v>
      </c>
      <c r="D303" s="160">
        <v>7765628</v>
      </c>
      <c r="E303" s="160">
        <v>8768388</v>
      </c>
      <c r="F303" s="160">
        <v>6130648</v>
      </c>
      <c r="G303" s="160">
        <v>4820998.16</v>
      </c>
      <c r="H303" s="160">
        <v>3220656</v>
      </c>
      <c r="I303" s="160">
        <v>2926785</v>
      </c>
      <c r="J303" s="160">
        <v>4076290</v>
      </c>
      <c r="K303" s="160">
        <v>2647086.5099999998</v>
      </c>
      <c r="L303" s="160">
        <v>2210308</v>
      </c>
      <c r="M303" s="160">
        <v>2489207</v>
      </c>
      <c r="N303" s="160">
        <v>2233350</v>
      </c>
      <c r="O303" s="160">
        <v>1706854.95</v>
      </c>
      <c r="P303" s="160">
        <v>1950839</v>
      </c>
      <c r="Q303" s="160">
        <v>2392774</v>
      </c>
      <c r="R303" s="160">
        <v>3208467</v>
      </c>
      <c r="S303" s="160">
        <v>3529777.61</v>
      </c>
      <c r="T303" s="160">
        <v>2839489</v>
      </c>
      <c r="U303" s="160">
        <v>2958932</v>
      </c>
      <c r="V303" s="160">
        <v>2246695</v>
      </c>
      <c r="W303" s="160">
        <v>2328904.09</v>
      </c>
      <c r="X303" s="160">
        <v>1366960</v>
      </c>
      <c r="Y303" s="160">
        <v>3564818</v>
      </c>
      <c r="Z303" s="160">
        <v>3905786</v>
      </c>
      <c r="AA303" s="160">
        <v>2757340.43</v>
      </c>
      <c r="AB303" s="160">
        <v>2138961</v>
      </c>
      <c r="AC303" s="160">
        <v>3429097</v>
      </c>
      <c r="AD303" s="160">
        <v>4150992</v>
      </c>
      <c r="AE303" s="160">
        <v>3172713.66</v>
      </c>
      <c r="AF303" s="160">
        <v>2816027</v>
      </c>
      <c r="AG303" s="160">
        <v>4272032</v>
      </c>
      <c r="AH303" s="160">
        <v>2318213</v>
      </c>
      <c r="AI303" s="160">
        <v>2158707.12</v>
      </c>
      <c r="AJ303" s="160">
        <v>1914233</v>
      </c>
      <c r="AK303" s="160">
        <v>2411000</v>
      </c>
      <c r="AL303" s="160">
        <v>3195169</v>
      </c>
      <c r="AM303" s="160">
        <v>1921404.15</v>
      </c>
      <c r="AN303" s="160">
        <v>1309666</v>
      </c>
      <c r="AO303" s="160">
        <v>2858471</v>
      </c>
      <c r="AP303" s="160">
        <v>3419149</v>
      </c>
      <c r="AQ303" s="160">
        <v>2001512.91</v>
      </c>
      <c r="AR303" s="160">
        <v>1529625</v>
      </c>
      <c r="AS303" s="160">
        <v>2251903</v>
      </c>
      <c r="AT303" s="160">
        <v>3090993</v>
      </c>
      <c r="AU303" s="160">
        <v>1767315.85</v>
      </c>
      <c r="AV303" s="160">
        <v>1227803</v>
      </c>
      <c r="AW303" s="160">
        <v>3092072</v>
      </c>
      <c r="AX303" s="160">
        <v>1234966</v>
      </c>
      <c r="AY303" s="160">
        <v>1108497</v>
      </c>
      <c r="AZ303" s="160">
        <v>899046</v>
      </c>
      <c r="BA303" s="160">
        <v>490871</v>
      </c>
      <c r="BB303" s="160">
        <v>777772</v>
      </c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195" t="s">
        <v>46</v>
      </c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44"/>
      <c r="P349" s="7"/>
      <c r="Q349" s="3"/>
    </row>
    <row r="350" spans="1:53" x14ac:dyDescent="0.3">
      <c r="B350" s="196" t="s">
        <v>869</v>
      </c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45"/>
      <c r="P350" s="7"/>
      <c r="Q350" s="3"/>
    </row>
    <row r="351" spans="1:53" x14ac:dyDescent="0.3">
      <c r="B351" s="8">
        <f t="shared" ref="B351:O354" si="3">IFERROR(VLOOKUP($B$350,$4:$126,MATCH($Q351&amp;"/"&amp;B$348,$2:$2,0),FALSE),"")</f>
        <v>777772</v>
      </c>
      <c r="C351" s="8">
        <f t="shared" si="3"/>
        <v>1234966</v>
      </c>
      <c r="D351" s="8">
        <f t="shared" si="3"/>
        <v>3090993</v>
      </c>
      <c r="E351" s="8">
        <f t="shared" si="3"/>
        <v>3419149</v>
      </c>
      <c r="F351" s="8">
        <f t="shared" si="3"/>
        <v>3195169</v>
      </c>
      <c r="G351" s="8">
        <f t="shared" si="3"/>
        <v>2318213</v>
      </c>
      <c r="H351" s="8">
        <f t="shared" si="3"/>
        <v>4150992</v>
      </c>
      <c r="I351" s="8">
        <f t="shared" si="3"/>
        <v>3905786</v>
      </c>
      <c r="J351" s="8">
        <f t="shared" si="3"/>
        <v>2246695</v>
      </c>
      <c r="K351" s="8">
        <f t="shared" si="3"/>
        <v>3208467</v>
      </c>
      <c r="L351" s="8">
        <f t="shared" si="3"/>
        <v>2233350</v>
      </c>
      <c r="M351" s="8">
        <f t="shared" si="3"/>
        <v>4076290</v>
      </c>
      <c r="N351" s="9">
        <f t="shared" si="3"/>
        <v>6130648</v>
      </c>
      <c r="O351" s="9">
        <f t="shared" si="3"/>
        <v>9089352</v>
      </c>
      <c r="P351" s="7"/>
      <c r="Q351" s="10" t="s">
        <v>47</v>
      </c>
    </row>
    <row r="352" spans="1:53" x14ac:dyDescent="0.3">
      <c r="B352" s="8">
        <f t="shared" si="3"/>
        <v>490871</v>
      </c>
      <c r="C352" s="8">
        <f t="shared" si="3"/>
        <v>3092072</v>
      </c>
      <c r="D352" s="8">
        <f t="shared" si="3"/>
        <v>2251903</v>
      </c>
      <c r="E352" s="8">
        <f t="shared" si="3"/>
        <v>2858471</v>
      </c>
      <c r="F352" s="8">
        <f t="shared" si="3"/>
        <v>2411000</v>
      </c>
      <c r="G352" s="8">
        <f t="shared" si="3"/>
        <v>4272032</v>
      </c>
      <c r="H352" s="8">
        <f t="shared" si="3"/>
        <v>3429097</v>
      </c>
      <c r="I352" s="8">
        <f t="shared" si="3"/>
        <v>3564818</v>
      </c>
      <c r="J352" s="8">
        <f t="shared" si="3"/>
        <v>2958932</v>
      </c>
      <c r="K352" s="8">
        <f t="shared" si="3"/>
        <v>2392774</v>
      </c>
      <c r="L352" s="8">
        <f t="shared" si="3"/>
        <v>2489207</v>
      </c>
      <c r="M352" s="8">
        <f t="shared" si="3"/>
        <v>2926785</v>
      </c>
      <c r="N352" s="9">
        <f t="shared" si="3"/>
        <v>8768388</v>
      </c>
      <c r="O352" s="9" t="str">
        <f t="shared" si="3"/>
        <v/>
      </c>
      <c r="P352" s="7"/>
      <c r="Q352" s="10" t="s">
        <v>48</v>
      </c>
    </row>
    <row r="353" spans="2:17" x14ac:dyDescent="0.3">
      <c r="B353" s="8">
        <f t="shared" si="3"/>
        <v>899046</v>
      </c>
      <c r="C353" s="8">
        <f t="shared" si="3"/>
        <v>1227803</v>
      </c>
      <c r="D353" s="8">
        <f t="shared" si="3"/>
        <v>1529625</v>
      </c>
      <c r="E353" s="8">
        <f t="shared" si="3"/>
        <v>1309666</v>
      </c>
      <c r="F353" s="8">
        <f t="shared" si="3"/>
        <v>1914233</v>
      </c>
      <c r="G353" s="8">
        <f t="shared" si="3"/>
        <v>2816027</v>
      </c>
      <c r="H353" s="8">
        <f t="shared" si="3"/>
        <v>2138961</v>
      </c>
      <c r="I353" s="8">
        <f t="shared" si="3"/>
        <v>1366960</v>
      </c>
      <c r="J353" s="8">
        <f t="shared" si="3"/>
        <v>2839489</v>
      </c>
      <c r="K353" s="8">
        <f t="shared" si="3"/>
        <v>1950839</v>
      </c>
      <c r="L353" s="8">
        <f t="shared" si="3"/>
        <v>2210308</v>
      </c>
      <c r="M353" s="8">
        <f t="shared" si="3"/>
        <v>3220656</v>
      </c>
      <c r="N353" s="9">
        <f t="shared" si="3"/>
        <v>7765628</v>
      </c>
      <c r="O353" s="9" t="str">
        <f t="shared" si="3"/>
        <v/>
      </c>
      <c r="P353" s="7"/>
      <c r="Q353" s="10" t="s">
        <v>49</v>
      </c>
    </row>
    <row r="354" spans="2:17" x14ac:dyDescent="0.3">
      <c r="B354" s="8">
        <f t="shared" si="3"/>
        <v>1108496</v>
      </c>
      <c r="C354" s="8">
        <f t="shared" si="3"/>
        <v>1767315.85</v>
      </c>
      <c r="D354" s="8">
        <f t="shared" si="3"/>
        <v>2001512.91</v>
      </c>
      <c r="E354" s="8">
        <f t="shared" si="3"/>
        <v>1921404.15</v>
      </c>
      <c r="F354" s="8">
        <f t="shared" si="3"/>
        <v>2158707.12</v>
      </c>
      <c r="G354" s="8">
        <f t="shared" si="3"/>
        <v>3172713.66</v>
      </c>
      <c r="H354" s="8">
        <f t="shared" si="3"/>
        <v>2757340.43</v>
      </c>
      <c r="I354" s="8">
        <f t="shared" si="3"/>
        <v>2328904.09</v>
      </c>
      <c r="J354" s="8">
        <f t="shared" si="3"/>
        <v>3529777.61</v>
      </c>
      <c r="K354" s="8">
        <f t="shared" si="3"/>
        <v>1706854.95</v>
      </c>
      <c r="L354" s="8">
        <f t="shared" si="3"/>
        <v>2647086.5099999998</v>
      </c>
      <c r="M354" s="8">
        <f t="shared" si="3"/>
        <v>4820998.16</v>
      </c>
      <c r="N354" s="9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>7675790.29</v>
      </c>
      <c r="O354" s="9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>9089352</v>
      </c>
      <c r="P354" s="7"/>
      <c r="Q354" s="10" t="s">
        <v>50</v>
      </c>
    </row>
    <row r="355" spans="2:17" x14ac:dyDescent="0.3">
      <c r="B355" s="13">
        <f t="shared" ref="B355:O355" si="4">+B354/B$402</f>
        <v>4.7163628299742723E-2</v>
      </c>
      <c r="C355" s="13">
        <f t="shared" si="4"/>
        <v>7.2580838865047986E-2</v>
      </c>
      <c r="D355" s="13">
        <f t="shared" si="4"/>
        <v>7.9548277675440315E-2</v>
      </c>
      <c r="E355" s="13">
        <f t="shared" si="4"/>
        <v>7.2406184841251525E-2</v>
      </c>
      <c r="F355" s="13">
        <f t="shared" si="4"/>
        <v>7.7089922594041557E-2</v>
      </c>
      <c r="G355" s="13">
        <f t="shared" si="4"/>
        <v>9.4838455385440529E-2</v>
      </c>
      <c r="H355" s="13">
        <f t="shared" si="4"/>
        <v>7.7634578372858934E-2</v>
      </c>
      <c r="I355" s="13">
        <f t="shared" si="4"/>
        <v>6.2091483566533261E-2</v>
      </c>
      <c r="J355" s="13">
        <f t="shared" si="4"/>
        <v>5.7168207984026685E-2</v>
      </c>
      <c r="K355" s="13">
        <f t="shared" si="4"/>
        <v>2.0951732218720959E-2</v>
      </c>
      <c r="L355" s="13">
        <f t="shared" si="4"/>
        <v>3.3270454020788161E-2</v>
      </c>
      <c r="M355" s="13">
        <f t="shared" si="4"/>
        <v>6.1644773991215346E-2</v>
      </c>
      <c r="N355" s="13">
        <f t="shared" si="4"/>
        <v>9.8825206271681815E-2</v>
      </c>
      <c r="O355" s="13">
        <f t="shared" si="4"/>
        <v>0.11462645531118497</v>
      </c>
      <c r="P355" s="7">
        <f>RATE(M$348-B$348,,-B355,M355)</f>
        <v>2.4641006306600047E-2</v>
      </c>
      <c r="Q355" s="12" t="s">
        <v>51</v>
      </c>
    </row>
    <row r="356" spans="2:17" x14ac:dyDescent="0.3">
      <c r="B356" s="196" t="s">
        <v>870</v>
      </c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45"/>
      <c r="P356" s="7"/>
      <c r="Q356" s="3"/>
    </row>
    <row r="357" spans="2:17" x14ac:dyDescent="0.3">
      <c r="B357" s="9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>
        <f t="shared" si="5"/>
        <v>0</v>
      </c>
      <c r="D357" s="9">
        <f t="shared" si="5"/>
        <v>0</v>
      </c>
      <c r="E357" s="9">
        <f t="shared" si="5"/>
        <v>0</v>
      </c>
      <c r="F357" s="9">
        <f t="shared" si="5"/>
        <v>0</v>
      </c>
      <c r="G357" s="9">
        <f t="shared" si="5"/>
        <v>180000</v>
      </c>
      <c r="H357" s="9">
        <f t="shared" si="5"/>
        <v>0</v>
      </c>
      <c r="I357" s="9">
        <f t="shared" si="5"/>
        <v>0</v>
      </c>
      <c r="J357" s="9">
        <f t="shared" si="5"/>
        <v>0</v>
      </c>
      <c r="K357" s="9">
        <f t="shared" si="5"/>
        <v>0</v>
      </c>
      <c r="L357" s="9">
        <f t="shared" si="5"/>
        <v>0</v>
      </c>
      <c r="M357" s="9">
        <f t="shared" si="5"/>
        <v>0</v>
      </c>
      <c r="N357" s="9">
        <f t="shared" si="5"/>
        <v>0</v>
      </c>
      <c r="O357" s="9">
        <f t="shared" si="5"/>
        <v>0</v>
      </c>
      <c r="P357" s="7"/>
      <c r="Q357" s="10" t="s">
        <v>47</v>
      </c>
    </row>
    <row r="358" spans="2:17" x14ac:dyDescent="0.3">
      <c r="B358" s="9">
        <f t="shared" si="5"/>
        <v>0</v>
      </c>
      <c r="C358" s="9">
        <f t="shared" si="5"/>
        <v>0</v>
      </c>
      <c r="D358" s="9">
        <f t="shared" si="5"/>
        <v>0</v>
      </c>
      <c r="E358" s="9">
        <f t="shared" si="5"/>
        <v>0</v>
      </c>
      <c r="F358" s="9">
        <f t="shared" si="5"/>
        <v>0</v>
      </c>
      <c r="G358" s="9">
        <f t="shared" si="5"/>
        <v>0</v>
      </c>
      <c r="H358" s="9">
        <f t="shared" si="5"/>
        <v>0</v>
      </c>
      <c r="I358" s="9">
        <f t="shared" si="5"/>
        <v>0</v>
      </c>
      <c r="J358" s="9">
        <f t="shared" si="5"/>
        <v>0</v>
      </c>
      <c r="K358" s="9">
        <f t="shared" si="5"/>
        <v>0</v>
      </c>
      <c r="L358" s="9">
        <f t="shared" si="5"/>
        <v>0</v>
      </c>
      <c r="M358" s="9">
        <f t="shared" si="5"/>
        <v>0</v>
      </c>
      <c r="N358" s="9">
        <f t="shared" si="5"/>
        <v>0</v>
      </c>
      <c r="O358" s="9">
        <f t="shared" si="5"/>
        <v>0</v>
      </c>
      <c r="P358" s="7"/>
      <c r="Q358" s="10" t="s">
        <v>48</v>
      </c>
    </row>
    <row r="359" spans="2:17" x14ac:dyDescent="0.3">
      <c r="B359" s="9">
        <f t="shared" si="5"/>
        <v>0</v>
      </c>
      <c r="C359" s="9">
        <f t="shared" si="5"/>
        <v>0</v>
      </c>
      <c r="D359" s="9">
        <f t="shared" si="5"/>
        <v>0</v>
      </c>
      <c r="E359" s="9">
        <f t="shared" si="5"/>
        <v>0</v>
      </c>
      <c r="F359" s="9">
        <f t="shared" si="5"/>
        <v>0</v>
      </c>
      <c r="G359" s="9">
        <f t="shared" si="5"/>
        <v>0</v>
      </c>
      <c r="H359" s="9">
        <f t="shared" si="5"/>
        <v>0</v>
      </c>
      <c r="I359" s="9">
        <f t="shared" si="5"/>
        <v>0</v>
      </c>
      <c r="J359" s="9">
        <f t="shared" si="5"/>
        <v>0</v>
      </c>
      <c r="K359" s="9">
        <f t="shared" si="5"/>
        <v>0</v>
      </c>
      <c r="L359" s="9">
        <f t="shared" si="5"/>
        <v>0</v>
      </c>
      <c r="M359" s="9">
        <f t="shared" si="5"/>
        <v>0</v>
      </c>
      <c r="N359" s="9">
        <f t="shared" si="5"/>
        <v>0</v>
      </c>
      <c r="O359" s="9">
        <f t="shared" si="5"/>
        <v>0</v>
      </c>
      <c r="P359" s="7"/>
      <c r="Q359" s="10" t="s">
        <v>49</v>
      </c>
    </row>
    <row r="360" spans="2:17" x14ac:dyDescent="0.3">
      <c r="B360" s="9">
        <f t="shared" si="5"/>
        <v>0</v>
      </c>
      <c r="C360" s="9">
        <f t="shared" si="5"/>
        <v>0</v>
      </c>
      <c r="D360" s="9">
        <f t="shared" si="5"/>
        <v>0</v>
      </c>
      <c r="E360" s="9">
        <f t="shared" si="5"/>
        <v>0</v>
      </c>
      <c r="F360" s="9">
        <f t="shared" si="5"/>
        <v>0</v>
      </c>
      <c r="G360" s="9">
        <f t="shared" si="5"/>
        <v>0</v>
      </c>
      <c r="H360" s="9">
        <f t="shared" si="5"/>
        <v>0</v>
      </c>
      <c r="I360" s="9">
        <f t="shared" si="5"/>
        <v>0</v>
      </c>
      <c r="J360" s="9">
        <f t="shared" si="5"/>
        <v>0</v>
      </c>
      <c r="K360" s="9">
        <f t="shared" si="5"/>
        <v>0</v>
      </c>
      <c r="L360" s="9">
        <f t="shared" si="5"/>
        <v>0</v>
      </c>
      <c r="M360" s="9">
        <f t="shared" si="5"/>
        <v>0</v>
      </c>
      <c r="N360" s="9">
        <f t="shared" si="5"/>
        <v>0</v>
      </c>
      <c r="O360" s="9">
        <f t="shared" si="5"/>
        <v>0</v>
      </c>
      <c r="P360" s="7"/>
      <c r="Q360" s="10" t="s">
        <v>50</v>
      </c>
    </row>
    <row r="361" spans="2:17" x14ac:dyDescent="0.3">
      <c r="B361" s="13">
        <f t="shared" ref="B361:O361" si="6">+B360/B$402</f>
        <v>0</v>
      </c>
      <c r="C361" s="13">
        <f t="shared" si="6"/>
        <v>0</v>
      </c>
      <c r="D361" s="13">
        <f t="shared" si="6"/>
        <v>0</v>
      </c>
      <c r="E361" s="13">
        <f t="shared" si="6"/>
        <v>0</v>
      </c>
      <c r="F361" s="13">
        <f t="shared" si="6"/>
        <v>0</v>
      </c>
      <c r="G361" s="13">
        <f t="shared" si="6"/>
        <v>0</v>
      </c>
      <c r="H361" s="13">
        <f t="shared" si="6"/>
        <v>0</v>
      </c>
      <c r="I361" s="13">
        <f t="shared" si="6"/>
        <v>0</v>
      </c>
      <c r="J361" s="13">
        <f t="shared" si="6"/>
        <v>0</v>
      </c>
      <c r="K361" s="13">
        <f t="shared" si="6"/>
        <v>0</v>
      </c>
      <c r="L361" s="13">
        <f t="shared" si="6"/>
        <v>0</v>
      </c>
      <c r="M361" s="13">
        <f t="shared" si="6"/>
        <v>0</v>
      </c>
      <c r="N361" s="13">
        <f t="shared" si="6"/>
        <v>0</v>
      </c>
      <c r="O361" s="13">
        <f t="shared" si="6"/>
        <v>0</v>
      </c>
      <c r="P361" s="7" t="e">
        <f>RATE(M$348-B$348,,-B361,M361)</f>
        <v>#NUM!</v>
      </c>
      <c r="Q361" s="12" t="s">
        <v>51</v>
      </c>
    </row>
    <row r="362" spans="2:17" x14ac:dyDescent="0.3">
      <c r="B362" s="196" t="s">
        <v>871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45"/>
      <c r="P362" s="7"/>
      <c r="Q362" s="3"/>
    </row>
    <row r="363" spans="2:17" x14ac:dyDescent="0.3">
      <c r="B363" s="9">
        <f t="shared" ref="B363:O366" si="7">IFERROR(VLOOKUP($B$362,$4:$126,MATCH($Q363&amp;"/"&amp;B$348,$2:$2,0),FALSE),"")</f>
        <v>2726515</v>
      </c>
      <c r="C363" s="9">
        <f t="shared" si="7"/>
        <v>2773867</v>
      </c>
      <c r="D363" s="9">
        <f t="shared" si="7"/>
        <v>2395544</v>
      </c>
      <c r="E363" s="9">
        <f t="shared" si="7"/>
        <v>2740840</v>
      </c>
      <c r="F363" s="9">
        <f t="shared" si="7"/>
        <v>3198906</v>
      </c>
      <c r="G363" s="9">
        <f t="shared" si="7"/>
        <v>3779328</v>
      </c>
      <c r="H363" s="9">
        <f t="shared" si="7"/>
        <v>4312430</v>
      </c>
      <c r="I363" s="9">
        <f t="shared" si="7"/>
        <v>4500022</v>
      </c>
      <c r="J363" s="9">
        <f t="shared" si="7"/>
        <v>4516031</v>
      </c>
      <c r="K363" s="9">
        <f t="shared" si="7"/>
        <v>4905973</v>
      </c>
      <c r="L363" s="9">
        <f t="shared" si="7"/>
        <v>5924123</v>
      </c>
      <c r="M363" s="9">
        <f t="shared" si="7"/>
        <v>5800621</v>
      </c>
      <c r="N363" s="9">
        <f t="shared" si="7"/>
        <v>5634272</v>
      </c>
      <c r="O363" s="9">
        <f t="shared" si="7"/>
        <v>4916942</v>
      </c>
      <c r="P363" s="7"/>
      <c r="Q363" s="10" t="s">
        <v>47</v>
      </c>
    </row>
    <row r="364" spans="2:17" x14ac:dyDescent="0.3">
      <c r="B364" s="9">
        <f t="shared" si="7"/>
        <v>2427301</v>
      </c>
      <c r="C364" s="9">
        <f t="shared" si="7"/>
        <v>2392617</v>
      </c>
      <c r="D364" s="9">
        <f t="shared" si="7"/>
        <v>2549927</v>
      </c>
      <c r="E364" s="9">
        <f t="shared" si="7"/>
        <v>2728026</v>
      </c>
      <c r="F364" s="9">
        <f t="shared" si="7"/>
        <v>3081510</v>
      </c>
      <c r="G364" s="9">
        <f t="shared" si="7"/>
        <v>4030412</v>
      </c>
      <c r="H364" s="9">
        <f t="shared" si="7"/>
        <v>4134451</v>
      </c>
      <c r="I364" s="9">
        <f t="shared" si="7"/>
        <v>4346321</v>
      </c>
      <c r="J364" s="9">
        <f t="shared" si="7"/>
        <v>4160960</v>
      </c>
      <c r="K364" s="9">
        <f t="shared" si="7"/>
        <v>5067153</v>
      </c>
      <c r="L364" s="9">
        <f t="shared" si="7"/>
        <v>6148854</v>
      </c>
      <c r="M364" s="9">
        <f t="shared" si="7"/>
        <v>5886762</v>
      </c>
      <c r="N364" s="9">
        <f t="shared" si="7"/>
        <v>4914584</v>
      </c>
      <c r="O364" s="9" t="str">
        <f t="shared" si="7"/>
        <v/>
      </c>
      <c r="P364" s="7"/>
      <c r="Q364" s="10" t="s">
        <v>48</v>
      </c>
    </row>
    <row r="365" spans="2:17" x14ac:dyDescent="0.3">
      <c r="B365" s="9">
        <f t="shared" si="7"/>
        <v>2767240</v>
      </c>
      <c r="C365" s="9">
        <f t="shared" si="7"/>
        <v>2262566</v>
      </c>
      <c r="D365" s="9">
        <f t="shared" si="7"/>
        <v>2239607</v>
      </c>
      <c r="E365" s="9">
        <f t="shared" si="7"/>
        <v>2868184</v>
      </c>
      <c r="F365" s="9">
        <f t="shared" si="7"/>
        <v>3373360</v>
      </c>
      <c r="G365" s="9">
        <f t="shared" si="7"/>
        <v>3854686</v>
      </c>
      <c r="H365" s="9">
        <f t="shared" si="7"/>
        <v>4013183</v>
      </c>
      <c r="I365" s="9">
        <f t="shared" si="7"/>
        <v>3862395</v>
      </c>
      <c r="J365" s="9">
        <f t="shared" si="7"/>
        <v>4367121</v>
      </c>
      <c r="K365" s="9">
        <f t="shared" si="7"/>
        <v>5375844</v>
      </c>
      <c r="L365" s="9">
        <f t="shared" si="7"/>
        <v>6505810</v>
      </c>
      <c r="M365" s="9">
        <f t="shared" si="7"/>
        <v>6016131</v>
      </c>
      <c r="N365" s="9">
        <f t="shared" si="7"/>
        <v>4968258</v>
      </c>
      <c r="O365" s="9" t="str">
        <f t="shared" si="7"/>
        <v/>
      </c>
      <c r="P365" s="7"/>
      <c r="Q365" s="10" t="s">
        <v>49</v>
      </c>
    </row>
    <row r="366" spans="2:17" x14ac:dyDescent="0.3">
      <c r="B366" s="9">
        <f t="shared" si="7"/>
        <v>2784090</v>
      </c>
      <c r="C366" s="9">
        <f t="shared" si="7"/>
        <v>2268619.21</v>
      </c>
      <c r="D366" s="9">
        <f t="shared" si="7"/>
        <v>2715630.26</v>
      </c>
      <c r="E366" s="9">
        <f t="shared" si="7"/>
        <v>2387137.5699999998</v>
      </c>
      <c r="F366" s="9">
        <f t="shared" si="7"/>
        <v>3178417.4</v>
      </c>
      <c r="G366" s="9">
        <f t="shared" si="7"/>
        <v>3943940.7</v>
      </c>
      <c r="H366" s="9">
        <f t="shared" si="7"/>
        <v>3925355.97</v>
      </c>
      <c r="I366" s="9">
        <f t="shared" si="7"/>
        <v>3967034.53</v>
      </c>
      <c r="J366" s="9">
        <f t="shared" si="7"/>
        <v>4594890.28</v>
      </c>
      <c r="K366" s="9">
        <f t="shared" si="7"/>
        <v>5920864.4100000001</v>
      </c>
      <c r="L366" s="9">
        <f t="shared" si="7"/>
        <v>5433075.96</v>
      </c>
      <c r="M366" s="9">
        <f t="shared" si="7"/>
        <v>5455711.1200000001</v>
      </c>
      <c r="N366" s="9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>4835210.16</v>
      </c>
      <c r="O366" s="9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>4916942</v>
      </c>
      <c r="P366" s="7">
        <f>RATE(M$348-B$348,,-B366,M366)</f>
        <v>6.3067242619956623E-2</v>
      </c>
      <c r="Q366" s="10" t="s">
        <v>50</v>
      </c>
    </row>
    <row r="367" spans="2:17" x14ac:dyDescent="0.3">
      <c r="B367" s="13">
        <f t="shared" ref="B367:O367" si="8">+B366/B$402</f>
        <v>0.11845580490415006</v>
      </c>
      <c r="C367" s="13">
        <f t="shared" si="8"/>
        <v>9.3168567082767037E-2</v>
      </c>
      <c r="D367" s="13">
        <f t="shared" si="8"/>
        <v>0.10793021064566012</v>
      </c>
      <c r="E367" s="13">
        <f t="shared" si="8"/>
        <v>8.9956880823285401E-2</v>
      </c>
      <c r="F367" s="13">
        <f t="shared" si="8"/>
        <v>0.11350495352864486</v>
      </c>
      <c r="G367" s="13">
        <f t="shared" si="8"/>
        <v>0.11789190081520722</v>
      </c>
      <c r="H367" s="13">
        <f t="shared" si="8"/>
        <v>0.1105207584738946</v>
      </c>
      <c r="I367" s="13">
        <f t="shared" si="8"/>
        <v>0.1057660813019419</v>
      </c>
      <c r="J367" s="13">
        <f t="shared" si="8"/>
        <v>7.4418751608213249E-2</v>
      </c>
      <c r="K367" s="13">
        <f t="shared" si="8"/>
        <v>7.2678914878897743E-2</v>
      </c>
      <c r="L367" s="13">
        <f t="shared" si="8"/>
        <v>6.8286738357723531E-2</v>
      </c>
      <c r="M367" s="13">
        <f t="shared" si="8"/>
        <v>6.9760673576726759E-2</v>
      </c>
      <c r="N367" s="13">
        <f t="shared" si="8"/>
        <v>6.2252956812989174E-2</v>
      </c>
      <c r="O367" s="13">
        <f t="shared" si="8"/>
        <v>6.200790028053578E-2</v>
      </c>
      <c r="P367" s="7">
        <f>RATE(M$348-B$348,,-B367,M367)</f>
        <v>-4.6993534550906477E-2</v>
      </c>
      <c r="Q367" s="12" t="s">
        <v>51</v>
      </c>
    </row>
    <row r="368" spans="2:17" x14ac:dyDescent="0.3">
      <c r="B368" s="196" t="s">
        <v>874</v>
      </c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45"/>
      <c r="P368" s="7"/>
      <c r="Q368" s="3"/>
    </row>
    <row r="369" spans="1:17" x14ac:dyDescent="0.3">
      <c r="B369" s="9">
        <f t="shared" ref="B369:O372" si="9">IFERROR(VLOOKUP($B$368,$4:$126,MATCH($Q369&amp;"/"&amp;B$348,$2:$2,0),FALSE),"")</f>
        <v>1643922</v>
      </c>
      <c r="C369" s="9">
        <f t="shared" si="9"/>
        <v>1555175</v>
      </c>
      <c r="D369" s="9">
        <f t="shared" si="9"/>
        <v>1710980</v>
      </c>
      <c r="E369" s="9">
        <f t="shared" si="9"/>
        <v>1501551</v>
      </c>
      <c r="F369" s="9">
        <f t="shared" si="9"/>
        <v>2213880</v>
      </c>
      <c r="G369" s="9">
        <f t="shared" si="9"/>
        <v>1790362</v>
      </c>
      <c r="H369" s="9">
        <f t="shared" si="9"/>
        <v>1874396</v>
      </c>
      <c r="I369" s="9">
        <f t="shared" si="9"/>
        <v>1868792</v>
      </c>
      <c r="J369" s="9">
        <f t="shared" si="9"/>
        <v>2058978</v>
      </c>
      <c r="K369" s="9">
        <f t="shared" si="9"/>
        <v>3595320</v>
      </c>
      <c r="L369" s="9">
        <f t="shared" si="9"/>
        <v>4547118</v>
      </c>
      <c r="M369" s="9">
        <f t="shared" si="9"/>
        <v>5034393</v>
      </c>
      <c r="N369" s="9">
        <f t="shared" si="9"/>
        <v>4228205</v>
      </c>
      <c r="O369" s="9">
        <f t="shared" si="9"/>
        <v>3259867</v>
      </c>
      <c r="P369" s="7"/>
      <c r="Q369" s="10" t="s">
        <v>47</v>
      </c>
    </row>
    <row r="370" spans="1:17" x14ac:dyDescent="0.3">
      <c r="B370" s="9">
        <f t="shared" si="9"/>
        <v>1630010</v>
      </c>
      <c r="C370" s="9">
        <f t="shared" si="9"/>
        <v>1754550</v>
      </c>
      <c r="D370" s="9">
        <f t="shared" si="9"/>
        <v>1728678</v>
      </c>
      <c r="E370" s="9">
        <f t="shared" si="9"/>
        <v>1807467</v>
      </c>
      <c r="F370" s="9">
        <f t="shared" si="9"/>
        <v>2010418</v>
      </c>
      <c r="G370" s="9">
        <f t="shared" si="9"/>
        <v>1918247</v>
      </c>
      <c r="H370" s="9">
        <f t="shared" si="9"/>
        <v>2045627</v>
      </c>
      <c r="I370" s="9">
        <f t="shared" si="9"/>
        <v>2139305</v>
      </c>
      <c r="J370" s="9">
        <f t="shared" si="9"/>
        <v>2298598</v>
      </c>
      <c r="K370" s="9">
        <f t="shared" si="9"/>
        <v>4008919</v>
      </c>
      <c r="L370" s="9">
        <f t="shared" si="9"/>
        <v>4825617</v>
      </c>
      <c r="M370" s="9">
        <f t="shared" si="9"/>
        <v>4720795</v>
      </c>
      <c r="N370" s="9">
        <f t="shared" si="9"/>
        <v>3402858</v>
      </c>
      <c r="O370" s="9" t="str">
        <f t="shared" si="9"/>
        <v/>
      </c>
      <c r="P370" s="7"/>
      <c r="Q370" s="10" t="s">
        <v>48</v>
      </c>
    </row>
    <row r="371" spans="1:17" x14ac:dyDescent="0.3">
      <c r="B371" s="9">
        <f t="shared" si="9"/>
        <v>1985497</v>
      </c>
      <c r="C371" s="9">
        <f t="shared" si="9"/>
        <v>2163651</v>
      </c>
      <c r="D371" s="9">
        <f t="shared" si="9"/>
        <v>1680365</v>
      </c>
      <c r="E371" s="9">
        <f t="shared" si="9"/>
        <v>1939314</v>
      </c>
      <c r="F371" s="9">
        <f t="shared" si="9"/>
        <v>1812451</v>
      </c>
      <c r="G371" s="9">
        <f t="shared" si="9"/>
        <v>1860572</v>
      </c>
      <c r="H371" s="9">
        <f t="shared" si="9"/>
        <v>1991833</v>
      </c>
      <c r="I371" s="9">
        <f t="shared" si="9"/>
        <v>2317543</v>
      </c>
      <c r="J371" s="9">
        <f t="shared" si="9"/>
        <v>2914497</v>
      </c>
      <c r="K371" s="9">
        <f t="shared" si="9"/>
        <v>4217892</v>
      </c>
      <c r="L371" s="9">
        <f t="shared" si="9"/>
        <v>4610763</v>
      </c>
      <c r="M371" s="9">
        <f t="shared" si="9"/>
        <v>4756079</v>
      </c>
      <c r="N371" s="9">
        <f t="shared" si="9"/>
        <v>3560898</v>
      </c>
      <c r="O371" s="9" t="str">
        <f t="shared" si="9"/>
        <v/>
      </c>
      <c r="P371" s="7"/>
      <c r="Q371" s="10" t="s">
        <v>49</v>
      </c>
    </row>
    <row r="372" spans="1:17" x14ac:dyDescent="0.3">
      <c r="B372" s="9">
        <f t="shared" si="9"/>
        <v>1900108</v>
      </c>
      <c r="C372" s="9">
        <f t="shared" si="9"/>
        <v>1829108.72</v>
      </c>
      <c r="D372" s="9">
        <f t="shared" si="9"/>
        <v>1575362.19</v>
      </c>
      <c r="E372" s="9">
        <f t="shared" si="9"/>
        <v>2392785.1800000002</v>
      </c>
      <c r="F372" s="9">
        <f t="shared" si="9"/>
        <v>2096706.78</v>
      </c>
      <c r="G372" s="9">
        <f t="shared" si="9"/>
        <v>1967056.54</v>
      </c>
      <c r="H372" s="9">
        <f t="shared" si="9"/>
        <v>2040251.45</v>
      </c>
      <c r="I372" s="9">
        <f t="shared" si="9"/>
        <v>2322938.25</v>
      </c>
      <c r="J372" s="9">
        <f t="shared" si="9"/>
        <v>3065231.63</v>
      </c>
      <c r="K372" s="9">
        <f t="shared" si="9"/>
        <v>3901530.82</v>
      </c>
      <c r="L372" s="9">
        <f t="shared" si="9"/>
        <v>4873099.5599999996</v>
      </c>
      <c r="M372" s="9">
        <f t="shared" si="9"/>
        <v>4608212.75</v>
      </c>
      <c r="N372" s="9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>3373603.36</v>
      </c>
      <c r="O372" s="9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>3259867</v>
      </c>
      <c r="P372" s="7">
        <f>RATE(M$348-B$348,,-B372,M372)</f>
        <v>8.3871152792850234E-2</v>
      </c>
      <c r="Q372" s="10" t="s">
        <v>50</v>
      </c>
    </row>
    <row r="373" spans="1:17" x14ac:dyDescent="0.3">
      <c r="B373" s="13">
        <f t="shared" ref="B373:O373" si="10">+B372/B$402</f>
        <v>8.0844664700068875E-2</v>
      </c>
      <c r="C373" s="13">
        <f t="shared" si="10"/>
        <v>7.5118573328572913E-2</v>
      </c>
      <c r="D373" s="13">
        <f t="shared" si="10"/>
        <v>6.2611311824868399E-2</v>
      </c>
      <c r="E373" s="13">
        <f t="shared" si="10"/>
        <v>9.0169705331638483E-2</v>
      </c>
      <c r="F373" s="13">
        <f t="shared" si="10"/>
        <v>7.4875818898768487E-2</v>
      </c>
      <c r="G373" s="13">
        <f t="shared" si="10"/>
        <v>5.8799067265789443E-2</v>
      </c>
      <c r="H373" s="13">
        <f t="shared" si="10"/>
        <v>5.7444506805191288E-2</v>
      </c>
      <c r="I373" s="13">
        <f t="shared" si="10"/>
        <v>6.1932426841994397E-2</v>
      </c>
      <c r="J373" s="13">
        <f t="shared" si="10"/>
        <v>4.9644430529167852E-2</v>
      </c>
      <c r="K373" s="13">
        <f t="shared" si="10"/>
        <v>4.7891491297328337E-2</v>
      </c>
      <c r="L373" s="13">
        <f t="shared" si="10"/>
        <v>6.1248559213013032E-2</v>
      </c>
      <c r="M373" s="13">
        <f t="shared" si="10"/>
        <v>5.8923945633114892E-2</v>
      </c>
      <c r="N373" s="13">
        <f t="shared" si="10"/>
        <v>4.3434882316311797E-2</v>
      </c>
      <c r="O373" s="13">
        <f t="shared" si="10"/>
        <v>4.1110411280793902E-2</v>
      </c>
      <c r="P373" s="7">
        <f>RATE(M$348-B$348,,-B373,M373)</f>
        <v>-2.8343481085186459E-2</v>
      </c>
      <c r="Q373" s="12" t="s">
        <v>51</v>
      </c>
    </row>
    <row r="374" spans="1:17" x14ac:dyDescent="0.3">
      <c r="A374" s="95"/>
      <c r="B374" s="196" t="s">
        <v>879</v>
      </c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45"/>
      <c r="P374" s="7"/>
      <c r="Q374" s="3"/>
    </row>
    <row r="375" spans="1:17" x14ac:dyDescent="0.3">
      <c r="B375" s="9">
        <f t="shared" ref="B375:O378" si="11">IFERROR(VLOOKUP($B$374,$4:$126,MATCH($Q375&amp;"/"&amp;B$348,$2:$2,0),FALSE),"")</f>
        <v>5454959</v>
      </c>
      <c r="C375" s="9">
        <f t="shared" si="11"/>
        <v>5756096</v>
      </c>
      <c r="D375" s="9">
        <f t="shared" si="11"/>
        <v>7595976</v>
      </c>
      <c r="E375" s="9">
        <f t="shared" si="11"/>
        <v>7865653</v>
      </c>
      <c r="F375" s="9">
        <f t="shared" si="11"/>
        <v>8806551</v>
      </c>
      <c r="G375" s="9">
        <f t="shared" si="11"/>
        <v>8404872</v>
      </c>
      <c r="H375" s="9">
        <f t="shared" si="11"/>
        <v>10647752</v>
      </c>
      <c r="I375" s="9">
        <f t="shared" si="11"/>
        <v>10593615</v>
      </c>
      <c r="J375" s="9">
        <f t="shared" si="11"/>
        <v>9221131</v>
      </c>
      <c r="K375" s="9">
        <f t="shared" si="11"/>
        <v>13285730</v>
      </c>
      <c r="L375" s="9">
        <f t="shared" si="11"/>
        <v>13424500</v>
      </c>
      <c r="M375" s="9">
        <f t="shared" si="11"/>
        <v>15762505</v>
      </c>
      <c r="N375" s="9">
        <f t="shared" si="11"/>
        <v>16568892</v>
      </c>
      <c r="O375" s="9">
        <f t="shared" si="11"/>
        <v>18008760</v>
      </c>
      <c r="P375" s="7"/>
      <c r="Q375" s="10" t="s">
        <v>47</v>
      </c>
    </row>
    <row r="376" spans="1:17" x14ac:dyDescent="0.3">
      <c r="B376" s="9">
        <f t="shared" si="11"/>
        <v>4746282</v>
      </c>
      <c r="C376" s="9">
        <f t="shared" si="11"/>
        <v>7558270</v>
      </c>
      <c r="D376" s="9">
        <f t="shared" si="11"/>
        <v>6860054</v>
      </c>
      <c r="E376" s="9">
        <f t="shared" si="11"/>
        <v>7617546</v>
      </c>
      <c r="F376" s="9">
        <f t="shared" si="11"/>
        <v>7690828</v>
      </c>
      <c r="G376" s="9">
        <f t="shared" si="11"/>
        <v>10562858</v>
      </c>
      <c r="H376" s="9">
        <f t="shared" si="11"/>
        <v>9864776</v>
      </c>
      <c r="I376" s="9">
        <f t="shared" si="11"/>
        <v>10465081</v>
      </c>
      <c r="J376" s="9">
        <f t="shared" si="11"/>
        <v>10226613</v>
      </c>
      <c r="K376" s="9">
        <f t="shared" si="11"/>
        <v>12790039</v>
      </c>
      <c r="L376" s="9">
        <f t="shared" si="11"/>
        <v>14285816</v>
      </c>
      <c r="M376" s="9">
        <f t="shared" si="11"/>
        <v>14230462</v>
      </c>
      <c r="N376" s="9">
        <f t="shared" si="11"/>
        <v>17530099</v>
      </c>
      <c r="O376" s="9" t="str">
        <f t="shared" si="11"/>
        <v/>
      </c>
      <c r="P376" s="7"/>
      <c r="Q376" s="10" t="s">
        <v>48</v>
      </c>
    </row>
    <row r="377" spans="1:17" x14ac:dyDescent="0.3">
      <c r="B377" s="9">
        <f t="shared" si="11"/>
        <v>5878577</v>
      </c>
      <c r="C377" s="9">
        <f t="shared" si="11"/>
        <v>5982645</v>
      </c>
      <c r="D377" s="9">
        <f t="shared" si="11"/>
        <v>5649684</v>
      </c>
      <c r="E377" s="9">
        <f t="shared" si="11"/>
        <v>6364348</v>
      </c>
      <c r="F377" s="9">
        <f t="shared" si="11"/>
        <v>7328445</v>
      </c>
      <c r="G377" s="9">
        <f t="shared" si="11"/>
        <v>8814502</v>
      </c>
      <c r="H377" s="9">
        <f t="shared" si="11"/>
        <v>8510321</v>
      </c>
      <c r="I377" s="9">
        <f t="shared" si="11"/>
        <v>7825857</v>
      </c>
      <c r="J377" s="9">
        <f t="shared" si="11"/>
        <v>11124299</v>
      </c>
      <c r="K377" s="9">
        <f t="shared" si="11"/>
        <v>12849148</v>
      </c>
      <c r="L377" s="9">
        <f t="shared" si="11"/>
        <v>14066579</v>
      </c>
      <c r="M377" s="9">
        <f t="shared" si="11"/>
        <v>14635054</v>
      </c>
      <c r="N377" s="9">
        <f t="shared" si="11"/>
        <v>17009634</v>
      </c>
      <c r="O377" s="9" t="str">
        <f t="shared" si="11"/>
        <v/>
      </c>
      <c r="P377" s="7"/>
      <c r="Q377" s="10" t="s">
        <v>49</v>
      </c>
    </row>
    <row r="378" spans="1:17" x14ac:dyDescent="0.3">
      <c r="B378" s="9">
        <f t="shared" si="11"/>
        <v>5983854</v>
      </c>
      <c r="C378" s="9">
        <f t="shared" si="11"/>
        <v>6204374.1600000001</v>
      </c>
      <c r="D378" s="9">
        <f t="shared" si="11"/>
        <v>6496284.6100000003</v>
      </c>
      <c r="E378" s="9">
        <f t="shared" si="11"/>
        <v>6887069.9500000002</v>
      </c>
      <c r="F378" s="9">
        <f t="shared" si="11"/>
        <v>7675466.8799999999</v>
      </c>
      <c r="G378" s="9">
        <f t="shared" si="11"/>
        <v>9363073.4600000009</v>
      </c>
      <c r="H378" s="9">
        <f t="shared" si="11"/>
        <v>9053410.1500000004</v>
      </c>
      <c r="I378" s="9">
        <f t="shared" si="11"/>
        <v>8911910.7899999991</v>
      </c>
      <c r="J378" s="9">
        <f t="shared" si="11"/>
        <v>12494998.039999999</v>
      </c>
      <c r="K378" s="9">
        <f t="shared" si="11"/>
        <v>12007998.210000001</v>
      </c>
      <c r="L378" s="9">
        <f t="shared" si="11"/>
        <v>13621856.439999999</v>
      </c>
      <c r="M378" s="9">
        <f t="shared" si="11"/>
        <v>15424378.48</v>
      </c>
      <c r="N378" s="9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>16566986.32</v>
      </c>
      <c r="O378" s="9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>18008760</v>
      </c>
      <c r="P378" s="7">
        <f>RATE(M$348-B$348,,-B378,M378)</f>
        <v>8.9893955622157101E-2</v>
      </c>
      <c r="Q378" s="10" t="s">
        <v>50</v>
      </c>
    </row>
    <row r="379" spans="1:17" x14ac:dyDescent="0.3">
      <c r="B379" s="13">
        <f t="shared" ref="B379:O379" si="12">+B378/B$402</f>
        <v>0.25459745985184312</v>
      </c>
      <c r="C379" s="13">
        <f t="shared" si="12"/>
        <v>0.25480373593968925</v>
      </c>
      <c r="D379" s="13">
        <f t="shared" si="12"/>
        <v>0.25818881778532699</v>
      </c>
      <c r="E379" s="13">
        <f t="shared" si="12"/>
        <v>0.25953231120809694</v>
      </c>
      <c r="F379" s="13">
        <f t="shared" si="12"/>
        <v>0.27409978045207428</v>
      </c>
      <c r="G379" s="13">
        <f t="shared" si="12"/>
        <v>0.27988010257654716</v>
      </c>
      <c r="H379" s="13">
        <f t="shared" si="12"/>
        <v>0.25490420848462719</v>
      </c>
      <c r="I379" s="13">
        <f t="shared" si="12"/>
        <v>0.23760264097595166</v>
      </c>
      <c r="J379" s="13">
        <f t="shared" si="12"/>
        <v>0.20236873980021811</v>
      </c>
      <c r="K379" s="13">
        <f t="shared" si="12"/>
        <v>0.14739879506386916</v>
      </c>
      <c r="L379" s="13">
        <f t="shared" si="12"/>
        <v>0.17120911864901503</v>
      </c>
      <c r="M379" s="13">
        <f t="shared" si="12"/>
        <v>0.19722727406196847</v>
      </c>
      <c r="N379" s="13">
        <f t="shared" si="12"/>
        <v>0.21329866743586226</v>
      </c>
      <c r="O379" s="13">
        <f t="shared" si="12"/>
        <v>0.22710973492388184</v>
      </c>
      <c r="P379" s="7">
        <f>RATE(M$348-B$348,,-B379,M379)</f>
        <v>-2.2944227116417547E-2</v>
      </c>
      <c r="Q379" s="12" t="s">
        <v>51</v>
      </c>
    </row>
    <row r="380" spans="1:17" x14ac:dyDescent="0.3">
      <c r="B380" s="196" t="s">
        <v>893</v>
      </c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45"/>
      <c r="P380" s="7"/>
      <c r="Q380" s="3"/>
    </row>
    <row r="381" spans="1:17" x14ac:dyDescent="0.3">
      <c r="B381" s="9">
        <f t="shared" ref="B381:O384" si="13">IFERROR(VLOOKUP($B$380,$4:$126,MATCH($Q381&amp;"/"&amp;B$348,$2:$2,0),FALSE),"")</f>
        <v>12626257</v>
      </c>
      <c r="C381" s="9">
        <f t="shared" si="13"/>
        <v>13463159</v>
      </c>
      <c r="D381" s="9">
        <f t="shared" si="13"/>
        <v>14199184</v>
      </c>
      <c r="E381" s="9">
        <f t="shared" si="13"/>
        <v>14428573</v>
      </c>
      <c r="F381" s="9">
        <f t="shared" si="13"/>
        <v>14850295</v>
      </c>
      <c r="G381" s="9">
        <f t="shared" si="13"/>
        <v>16164184</v>
      </c>
      <c r="H381" s="9">
        <f t="shared" si="13"/>
        <v>19749013</v>
      </c>
      <c r="I381" s="9">
        <f t="shared" si="13"/>
        <v>20721142</v>
      </c>
      <c r="J381" s="9">
        <f t="shared" si="13"/>
        <v>21775593</v>
      </c>
      <c r="K381" s="9">
        <f t="shared" si="13"/>
        <v>35308958</v>
      </c>
      <c r="L381" s="9">
        <f t="shared" si="13"/>
        <v>36575859</v>
      </c>
      <c r="M381" s="9">
        <f t="shared" si="13"/>
        <v>34943907</v>
      </c>
      <c r="N381" s="9">
        <f t="shared" si="13"/>
        <v>34637563</v>
      </c>
      <c r="O381" s="9">
        <f t="shared" si="13"/>
        <v>29683065</v>
      </c>
      <c r="P381" s="7"/>
      <c r="Q381" s="10" t="s">
        <v>47</v>
      </c>
    </row>
    <row r="382" spans="1:17" x14ac:dyDescent="0.3">
      <c r="B382" s="9">
        <f t="shared" si="13"/>
        <v>12987185</v>
      </c>
      <c r="C382" s="9">
        <f t="shared" si="13"/>
        <v>13378138</v>
      </c>
      <c r="D382" s="9">
        <f t="shared" si="13"/>
        <v>14271276</v>
      </c>
      <c r="E382" s="9">
        <f t="shared" si="13"/>
        <v>14509329</v>
      </c>
      <c r="F382" s="9">
        <f t="shared" si="13"/>
        <v>14724252</v>
      </c>
      <c r="G382" s="9">
        <f t="shared" si="13"/>
        <v>17179493</v>
      </c>
      <c r="H382" s="9">
        <f t="shared" si="13"/>
        <v>20152849</v>
      </c>
      <c r="I382" s="9">
        <f t="shared" si="13"/>
        <v>20766291</v>
      </c>
      <c r="J382" s="9">
        <f t="shared" si="13"/>
        <v>23219718</v>
      </c>
      <c r="K382" s="9">
        <f t="shared" si="13"/>
        <v>35139813</v>
      </c>
      <c r="L382" s="9">
        <f t="shared" si="13"/>
        <v>37164584</v>
      </c>
      <c r="M382" s="9">
        <f t="shared" si="13"/>
        <v>33935094</v>
      </c>
      <c r="N382" s="9">
        <f t="shared" si="13"/>
        <v>33465110</v>
      </c>
      <c r="O382" s="9" t="str">
        <f t="shared" si="13"/>
        <v/>
      </c>
      <c r="P382" s="7"/>
      <c r="Q382" s="10" t="s">
        <v>48</v>
      </c>
    </row>
    <row r="383" spans="1:17" x14ac:dyDescent="0.3">
      <c r="B383" s="9">
        <f t="shared" si="13"/>
        <v>13008568</v>
      </c>
      <c r="C383" s="9">
        <f t="shared" si="13"/>
        <v>13772234</v>
      </c>
      <c r="D383" s="9">
        <f t="shared" si="13"/>
        <v>14332447</v>
      </c>
      <c r="E383" s="9">
        <f t="shared" si="13"/>
        <v>14409169</v>
      </c>
      <c r="F383" s="9">
        <f t="shared" si="13"/>
        <v>14835685</v>
      </c>
      <c r="G383" s="9">
        <f t="shared" si="13"/>
        <v>17932017</v>
      </c>
      <c r="H383" s="9">
        <f t="shared" si="13"/>
        <v>20523845</v>
      </c>
      <c r="I383" s="9">
        <f t="shared" si="13"/>
        <v>20909286</v>
      </c>
      <c r="J383" s="9">
        <f t="shared" si="13"/>
        <v>26003109</v>
      </c>
      <c r="K383" s="9">
        <f t="shared" si="13"/>
        <v>35424170</v>
      </c>
      <c r="L383" s="9">
        <f t="shared" si="13"/>
        <v>35995882</v>
      </c>
      <c r="M383" s="9">
        <f t="shared" si="13"/>
        <v>33309806</v>
      </c>
      <c r="N383" s="9">
        <f t="shared" si="13"/>
        <v>33069085</v>
      </c>
      <c r="O383" s="9" t="str">
        <f t="shared" si="13"/>
        <v/>
      </c>
      <c r="P383" s="7"/>
      <c r="Q383" s="10" t="s">
        <v>49</v>
      </c>
    </row>
    <row r="384" spans="1:17" x14ac:dyDescent="0.3">
      <c r="B384" s="9">
        <f t="shared" si="13"/>
        <v>13423564</v>
      </c>
      <c r="C384" s="9">
        <f t="shared" si="13"/>
        <v>14240474.220000001</v>
      </c>
      <c r="D384" s="9">
        <f t="shared" si="13"/>
        <v>14306025.279999999</v>
      </c>
      <c r="E384" s="9">
        <f t="shared" si="13"/>
        <v>14762444.529999999</v>
      </c>
      <c r="F384" s="9">
        <f t="shared" si="13"/>
        <v>15233619.720000001</v>
      </c>
      <c r="G384" s="9">
        <f t="shared" si="13"/>
        <v>18859666.77</v>
      </c>
      <c r="H384" s="9">
        <f t="shared" si="13"/>
        <v>20800730.809999999</v>
      </c>
      <c r="I384" s="9">
        <f t="shared" si="13"/>
        <v>21420700.140000001</v>
      </c>
      <c r="J384" s="9">
        <f t="shared" si="13"/>
        <v>27009398.969999999</v>
      </c>
      <c r="K384" s="9">
        <f t="shared" si="13"/>
        <v>37463081.560000002</v>
      </c>
      <c r="L384" s="9">
        <f t="shared" si="13"/>
        <v>35458974.840000004</v>
      </c>
      <c r="M384" s="9">
        <f t="shared" si="13"/>
        <v>32522667.760000002</v>
      </c>
      <c r="N384" s="9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>31745782.329999998</v>
      </c>
      <c r="O384" s="9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>29683065</v>
      </c>
      <c r="P384" s="7">
        <f>RATE(M$348-B$348,,-B384,M384)</f>
        <v>8.3772257050667515E-2</v>
      </c>
      <c r="Q384" s="10" t="s">
        <v>50</v>
      </c>
    </row>
    <row r="385" spans="1:17" x14ac:dyDescent="0.3">
      <c r="A385" s="95"/>
      <c r="B385" s="13">
        <f t="shared" ref="B385:O385" si="14">+B384/B$402</f>
        <v>0.571137814618914</v>
      </c>
      <c r="C385" s="13">
        <f t="shared" si="14"/>
        <v>0.58483352860989168</v>
      </c>
      <c r="D385" s="13">
        <f t="shared" si="14"/>
        <v>0.56857973072245072</v>
      </c>
      <c r="E385" s="13">
        <f t="shared" si="14"/>
        <v>0.55630788938803033</v>
      </c>
      <c r="F385" s="13">
        <f t="shared" si="14"/>
        <v>0.54401014114497614</v>
      </c>
      <c r="G385" s="13">
        <f t="shared" si="14"/>
        <v>0.563751367827792</v>
      </c>
      <c r="H385" s="13">
        <f t="shared" si="14"/>
        <v>0.5856570877908196</v>
      </c>
      <c r="I385" s="13">
        <f t="shared" si="14"/>
        <v>0.57110254408392014</v>
      </c>
      <c r="J385" s="13">
        <f t="shared" si="14"/>
        <v>0.43744368865224803</v>
      </c>
      <c r="K385" s="13">
        <f t="shared" si="14"/>
        <v>0.45986125120545429</v>
      </c>
      <c r="L385" s="13">
        <f t="shared" si="14"/>
        <v>0.44567345554509458</v>
      </c>
      <c r="M385" s="13">
        <f t="shared" si="14"/>
        <v>0.41585838391122426</v>
      </c>
      <c r="N385" s="13">
        <f t="shared" si="14"/>
        <v>0.40872449200513028</v>
      </c>
      <c r="O385" s="13">
        <f t="shared" si="14"/>
        <v>0.37433521374477502</v>
      </c>
      <c r="P385" s="7">
        <f>RATE(M$348-B$348,,-B385,M385)</f>
        <v>-2.8432138018367328E-2</v>
      </c>
      <c r="Q385" s="12" t="s">
        <v>51</v>
      </c>
    </row>
    <row r="386" spans="1:17" x14ac:dyDescent="0.3">
      <c r="B386" s="196" t="s">
        <v>895</v>
      </c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45"/>
      <c r="P386" s="7"/>
      <c r="Q386" s="3"/>
    </row>
    <row r="387" spans="1:17" x14ac:dyDescent="0.3">
      <c r="B387" s="9">
        <f t="shared" ref="B387:O390" si="15">IFERROR(VLOOKUP($B$386,$4:$126,MATCH($Q387&amp;"/"&amp;B$348,$2:$2,0),FALSE),"")</f>
        <v>903687</v>
      </c>
      <c r="C387" s="9">
        <f t="shared" si="15"/>
        <v>1177249</v>
      </c>
      <c r="D387" s="9">
        <f t="shared" si="15"/>
        <v>1154754</v>
      </c>
      <c r="E387" s="9">
        <f t="shared" si="15"/>
        <v>1119902</v>
      </c>
      <c r="F387" s="9">
        <f t="shared" si="15"/>
        <v>1744104</v>
      </c>
      <c r="G387" s="9">
        <f t="shared" si="15"/>
        <v>1943855</v>
      </c>
      <c r="H387" s="9">
        <f t="shared" si="15"/>
        <v>2053107</v>
      </c>
      <c r="I387" s="9">
        <f t="shared" si="15"/>
        <v>2292725</v>
      </c>
      <c r="J387" s="9">
        <f t="shared" si="15"/>
        <v>3295836</v>
      </c>
      <c r="K387" s="9">
        <f t="shared" si="15"/>
        <v>11379466</v>
      </c>
      <c r="L387" s="9">
        <f t="shared" si="15"/>
        <v>11271803</v>
      </c>
      <c r="M387" s="9">
        <f t="shared" si="15"/>
        <v>10420437</v>
      </c>
      <c r="N387" s="9">
        <f t="shared" si="15"/>
        <v>11013083</v>
      </c>
      <c r="O387" s="9">
        <f t="shared" si="15"/>
        <v>9959121</v>
      </c>
      <c r="P387" s="7"/>
      <c r="Q387" s="10" t="s">
        <v>47</v>
      </c>
    </row>
    <row r="388" spans="1:17" x14ac:dyDescent="0.3">
      <c r="B388" s="9">
        <f t="shared" si="15"/>
        <v>891574</v>
      </c>
      <c r="C388" s="9">
        <f t="shared" si="15"/>
        <v>1171154</v>
      </c>
      <c r="D388" s="9">
        <f t="shared" si="15"/>
        <v>1147126</v>
      </c>
      <c r="E388" s="9">
        <f t="shared" si="15"/>
        <v>1119307</v>
      </c>
      <c r="F388" s="9">
        <f t="shared" si="15"/>
        <v>1933290</v>
      </c>
      <c r="G388" s="9">
        <f t="shared" si="15"/>
        <v>1945602</v>
      </c>
      <c r="H388" s="9">
        <f t="shared" si="15"/>
        <v>2048298</v>
      </c>
      <c r="I388" s="9">
        <f t="shared" si="15"/>
        <v>2609869</v>
      </c>
      <c r="J388" s="9">
        <f t="shared" si="15"/>
        <v>3369401</v>
      </c>
      <c r="K388" s="9">
        <f t="shared" si="15"/>
        <v>11200050</v>
      </c>
      <c r="L388" s="9">
        <f t="shared" si="15"/>
        <v>11529937</v>
      </c>
      <c r="M388" s="9">
        <f t="shared" si="15"/>
        <v>10168404</v>
      </c>
      <c r="N388" s="9">
        <f t="shared" si="15"/>
        <v>10607278</v>
      </c>
      <c r="O388" s="9" t="str">
        <f t="shared" si="15"/>
        <v/>
      </c>
      <c r="P388" s="7"/>
      <c r="Q388" s="10" t="s">
        <v>48</v>
      </c>
    </row>
    <row r="389" spans="1:17" x14ac:dyDescent="0.3">
      <c r="B389" s="9">
        <f t="shared" si="15"/>
        <v>1197661</v>
      </c>
      <c r="C389" s="9">
        <f t="shared" si="15"/>
        <v>1164931</v>
      </c>
      <c r="D389" s="9">
        <f t="shared" si="15"/>
        <v>1136011</v>
      </c>
      <c r="E389" s="9">
        <f t="shared" si="15"/>
        <v>1735242</v>
      </c>
      <c r="F389" s="9">
        <f t="shared" si="15"/>
        <v>1952729</v>
      </c>
      <c r="G389" s="9">
        <f t="shared" si="15"/>
        <v>1963928</v>
      </c>
      <c r="H389" s="9">
        <f t="shared" si="15"/>
        <v>2086909</v>
      </c>
      <c r="I389" s="9">
        <f t="shared" si="15"/>
        <v>2813081</v>
      </c>
      <c r="J389" s="9">
        <f t="shared" si="15"/>
        <v>3692887</v>
      </c>
      <c r="K389" s="9">
        <f t="shared" si="15"/>
        <v>11252426</v>
      </c>
      <c r="L389" s="9">
        <f t="shared" si="15"/>
        <v>10784967</v>
      </c>
      <c r="M389" s="9">
        <f t="shared" si="15"/>
        <v>9962333</v>
      </c>
      <c r="N389" s="9">
        <f t="shared" si="15"/>
        <v>10634402</v>
      </c>
      <c r="O389" s="9" t="str">
        <f t="shared" si="15"/>
        <v/>
      </c>
      <c r="P389" s="7"/>
      <c r="Q389" s="10" t="s">
        <v>49</v>
      </c>
    </row>
    <row r="390" spans="1:17" x14ac:dyDescent="0.3">
      <c r="B390" s="9">
        <f t="shared" si="15"/>
        <v>1189002</v>
      </c>
      <c r="C390" s="9">
        <f t="shared" si="15"/>
        <v>1163213.8700000001</v>
      </c>
      <c r="D390" s="9">
        <f t="shared" si="15"/>
        <v>1127190.28</v>
      </c>
      <c r="E390" s="9">
        <f t="shared" si="15"/>
        <v>1733874.97</v>
      </c>
      <c r="F390" s="9">
        <f t="shared" si="15"/>
        <v>1944511.21</v>
      </c>
      <c r="G390" s="9">
        <f t="shared" si="15"/>
        <v>1975282.6</v>
      </c>
      <c r="H390" s="9">
        <f t="shared" si="15"/>
        <v>2250446.5699999998</v>
      </c>
      <c r="I390" s="9">
        <f t="shared" si="15"/>
        <v>3297065.69</v>
      </c>
      <c r="J390" s="9">
        <f t="shared" si="15"/>
        <v>11628118.310000001</v>
      </c>
      <c r="K390" s="9">
        <f t="shared" si="15"/>
        <v>11486027.76</v>
      </c>
      <c r="L390" s="9">
        <f t="shared" si="15"/>
        <v>10308954.9</v>
      </c>
      <c r="M390" s="9">
        <f t="shared" si="15"/>
        <v>10844035.789999999</v>
      </c>
      <c r="N390" s="9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>10128377.41</v>
      </c>
      <c r="O390" s="9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>9959121</v>
      </c>
      <c r="P390" s="7">
        <f>RATE(M$348-B$348,,-B390,M390)</f>
        <v>0.22256930284923002</v>
      </c>
      <c r="Q390" s="10" t="s">
        <v>50</v>
      </c>
    </row>
    <row r="391" spans="1:17" x14ac:dyDescent="0.3">
      <c r="B391" s="13">
        <f t="shared" ref="B391:O391" si="16">+B390/B$402</f>
        <v>5.0588949690076192E-2</v>
      </c>
      <c r="C391" s="13">
        <f t="shared" si="16"/>
        <v>4.7771335533520441E-2</v>
      </c>
      <c r="D391" s="13">
        <f t="shared" si="16"/>
        <v>4.4799134164214466E-2</v>
      </c>
      <c r="E391" s="13">
        <f t="shared" si="16"/>
        <v>6.5339336114913382E-2</v>
      </c>
      <c r="F391" s="13">
        <f t="shared" si="16"/>
        <v>6.9440739446926955E-2</v>
      </c>
      <c r="G391" s="13">
        <f t="shared" si="16"/>
        <v>5.904495987001139E-2</v>
      </c>
      <c r="H391" s="13">
        <f t="shared" si="16"/>
        <v>6.3362676843133417E-2</v>
      </c>
      <c r="I391" s="13">
        <f t="shared" si="16"/>
        <v>8.7903877616710119E-2</v>
      </c>
      <c r="J391" s="13">
        <f t="shared" si="16"/>
        <v>0.18832877293052719</v>
      </c>
      <c r="K391" s="13">
        <f t="shared" si="16"/>
        <v>0.14099158096844452</v>
      </c>
      <c r="L391" s="13">
        <f t="shared" si="16"/>
        <v>0.12957023078283486</v>
      </c>
      <c r="M391" s="13">
        <f t="shared" si="16"/>
        <v>0.13865969520038154</v>
      </c>
      <c r="N391" s="13">
        <f t="shared" si="16"/>
        <v>0.13040207573736259</v>
      </c>
      <c r="O391" s="13">
        <f t="shared" si="16"/>
        <v>0.12559517314822705</v>
      </c>
      <c r="P391" s="7">
        <f>RATE(M$348-B$348,,-B391,M391)</f>
        <v>9.5995063495187674E-2</v>
      </c>
      <c r="Q391" s="12" t="s">
        <v>51</v>
      </c>
    </row>
    <row r="392" spans="1:17" x14ac:dyDescent="0.3">
      <c r="A392" s="95"/>
      <c r="B392" s="196" t="s">
        <v>901</v>
      </c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45"/>
      <c r="P392" s="7"/>
      <c r="Q392" s="3"/>
    </row>
    <row r="393" spans="1:17" x14ac:dyDescent="0.3">
      <c r="B393" s="9">
        <f t="shared" ref="B393:O396" si="17">IFERROR(VLOOKUP($B$392,$4:$126,MATCH($Q393&amp;"/"&amp;B$348,$2:$2,0),FALSE),"")</f>
        <v>16623166</v>
      </c>
      <c r="C393" s="9">
        <f t="shared" si="17"/>
        <v>17404156</v>
      </c>
      <c r="D393" s="9">
        <f t="shared" si="17"/>
        <v>18182719</v>
      </c>
      <c r="E393" s="9">
        <f t="shared" si="17"/>
        <v>18925418</v>
      </c>
      <c r="F393" s="9">
        <f t="shared" si="17"/>
        <v>19849355</v>
      </c>
      <c r="G393" s="9">
        <f t="shared" si="17"/>
        <v>21308928</v>
      </c>
      <c r="H393" s="9">
        <f t="shared" si="17"/>
        <v>25172076</v>
      </c>
      <c r="I393" s="9">
        <f t="shared" si="17"/>
        <v>26459918</v>
      </c>
      <c r="J393" s="9">
        <f t="shared" si="17"/>
        <v>29303868</v>
      </c>
      <c r="K393" s="9">
        <f t="shared" si="17"/>
        <v>71038317</v>
      </c>
      <c r="L393" s="9">
        <f t="shared" si="17"/>
        <v>67962311</v>
      </c>
      <c r="M393" s="9">
        <f t="shared" si="17"/>
        <v>65517605</v>
      </c>
      <c r="N393" s="9">
        <f t="shared" si="17"/>
        <v>66239823</v>
      </c>
      <c r="O393" s="9">
        <f t="shared" si="17"/>
        <v>61286652</v>
      </c>
      <c r="P393" s="7"/>
      <c r="Q393" s="10" t="s">
        <v>47</v>
      </c>
    </row>
    <row r="394" spans="1:17" x14ac:dyDescent="0.3">
      <c r="B394" s="9">
        <f t="shared" si="17"/>
        <v>16772875</v>
      </c>
      <c r="C394" s="9">
        <f t="shared" si="17"/>
        <v>17222584</v>
      </c>
      <c r="D394" s="9">
        <f t="shared" si="17"/>
        <v>18353310</v>
      </c>
      <c r="E394" s="9">
        <f t="shared" si="17"/>
        <v>18936223</v>
      </c>
      <c r="F394" s="9">
        <f t="shared" si="17"/>
        <v>20048375</v>
      </c>
      <c r="G394" s="9">
        <f t="shared" si="17"/>
        <v>22344583</v>
      </c>
      <c r="H394" s="9">
        <f t="shared" si="17"/>
        <v>25646316</v>
      </c>
      <c r="I394" s="9">
        <f t="shared" si="17"/>
        <v>26779458</v>
      </c>
      <c r="J394" s="9">
        <f t="shared" si="17"/>
        <v>31548714</v>
      </c>
      <c r="K394" s="9">
        <f t="shared" si="17"/>
        <v>70547536</v>
      </c>
      <c r="L394" s="9">
        <f t="shared" si="17"/>
        <v>69685247</v>
      </c>
      <c r="M394" s="9">
        <f t="shared" si="17"/>
        <v>63866618</v>
      </c>
      <c r="N394" s="9">
        <f t="shared" si="17"/>
        <v>63960446</v>
      </c>
      <c r="O394" s="9" t="str">
        <f t="shared" si="17"/>
        <v/>
      </c>
      <c r="P394" s="7"/>
      <c r="Q394" s="10" t="s">
        <v>48</v>
      </c>
    </row>
    <row r="395" spans="1:17" x14ac:dyDescent="0.3">
      <c r="B395" s="9">
        <f t="shared" si="17"/>
        <v>17139313</v>
      </c>
      <c r="C395" s="9">
        <f t="shared" si="17"/>
        <v>17766666</v>
      </c>
      <c r="D395" s="9">
        <f t="shared" si="17"/>
        <v>18534861</v>
      </c>
      <c r="E395" s="9">
        <f t="shared" si="17"/>
        <v>19569506</v>
      </c>
      <c r="F395" s="9">
        <f t="shared" si="17"/>
        <v>20248939</v>
      </c>
      <c r="G395" s="9">
        <f t="shared" si="17"/>
        <v>23194365</v>
      </c>
      <c r="H395" s="9">
        <f t="shared" si="17"/>
        <v>26072497</v>
      </c>
      <c r="I395" s="9">
        <f t="shared" si="17"/>
        <v>27189503</v>
      </c>
      <c r="J395" s="9">
        <f t="shared" si="17"/>
        <v>45996739</v>
      </c>
      <c r="K395" s="9">
        <f t="shared" si="17"/>
        <v>70871529</v>
      </c>
      <c r="L395" s="9">
        <f t="shared" si="17"/>
        <v>67145774</v>
      </c>
      <c r="M395" s="9">
        <f t="shared" si="17"/>
        <v>62971865</v>
      </c>
      <c r="N395" s="9">
        <f t="shared" si="17"/>
        <v>63819146</v>
      </c>
      <c r="O395" s="9" t="str">
        <f t="shared" si="17"/>
        <v/>
      </c>
      <c r="P395" s="7"/>
      <c r="Q395" s="10" t="s">
        <v>49</v>
      </c>
    </row>
    <row r="396" spans="1:17" x14ac:dyDescent="0.3">
      <c r="B396" s="9">
        <f t="shared" si="17"/>
        <v>17519342</v>
      </c>
      <c r="C396" s="9">
        <f t="shared" si="17"/>
        <v>18145245.899999999</v>
      </c>
      <c r="D396" s="9">
        <f t="shared" si="17"/>
        <v>18664698.989999998</v>
      </c>
      <c r="E396" s="9">
        <f t="shared" si="17"/>
        <v>19649394.510000002</v>
      </c>
      <c r="F396" s="9">
        <f t="shared" si="17"/>
        <v>20326988.530000001</v>
      </c>
      <c r="G396" s="9">
        <f t="shared" si="17"/>
        <v>24090799.73</v>
      </c>
      <c r="H396" s="9">
        <f t="shared" si="17"/>
        <v>26463501.100000001</v>
      </c>
      <c r="I396" s="9">
        <f t="shared" si="17"/>
        <v>28595714.350000001</v>
      </c>
      <c r="J396" s="9">
        <f t="shared" si="17"/>
        <v>49248718.170000002</v>
      </c>
      <c r="K396" s="9">
        <f t="shared" si="17"/>
        <v>69458055.870000005</v>
      </c>
      <c r="L396" s="9">
        <f t="shared" si="17"/>
        <v>65940824.259999998</v>
      </c>
      <c r="M396" s="9">
        <f t="shared" si="17"/>
        <v>62781734.520000003</v>
      </c>
      <c r="N396" s="9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>61103383.210000001</v>
      </c>
      <c r="O396" s="9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>61286652</v>
      </c>
      <c r="P396" s="7">
        <f>RATE(M$348-B$348,,-B396,M396)</f>
        <v>0.12303248768909245</v>
      </c>
      <c r="Q396" s="10" t="s">
        <v>50</v>
      </c>
    </row>
    <row r="397" spans="1:17" x14ac:dyDescent="0.3">
      <c r="A397" s="96"/>
      <c r="B397" s="13">
        <f t="shared" ref="B397:M397" si="18">+B396/B$402</f>
        <v>0.74540254014815688</v>
      </c>
      <c r="C397" s="13">
        <f t="shared" si="18"/>
        <v>0.7451962640603107</v>
      </c>
      <c r="D397" s="13">
        <f t="shared" si="18"/>
        <v>0.7418111822146729</v>
      </c>
      <c r="E397" s="13">
        <f t="shared" si="18"/>
        <v>0.74046768916874317</v>
      </c>
      <c r="F397" s="13">
        <f t="shared" si="18"/>
        <v>0.72590021954792572</v>
      </c>
      <c r="G397" s="13">
        <f t="shared" si="18"/>
        <v>0.72011989742345284</v>
      </c>
      <c r="H397" s="13">
        <f t="shared" si="18"/>
        <v>0.74509579151537286</v>
      </c>
      <c r="I397" s="13">
        <f t="shared" si="18"/>
        <v>0.76239735902404837</v>
      </c>
      <c r="J397" s="13">
        <f t="shared" si="18"/>
        <v>0.79763126019978192</v>
      </c>
      <c r="K397" s="13">
        <f t="shared" si="18"/>
        <v>0.8526012049361309</v>
      </c>
      <c r="L397" s="13">
        <f t="shared" si="18"/>
        <v>0.82879088135098489</v>
      </c>
      <c r="M397" s="13">
        <f t="shared" si="18"/>
        <v>0.80277272606589889</v>
      </c>
      <c r="N397" s="13">
        <f>+N396/N$402</f>
        <v>0.78670133256413777</v>
      </c>
      <c r="O397" s="13">
        <f>+O396/O$402</f>
        <v>0.77289026507611813</v>
      </c>
      <c r="P397" s="7">
        <f>RATE(M$348-B$348,,-B397,M397)</f>
        <v>6.7634282845623686E-3</v>
      </c>
      <c r="Q397" s="12" t="s">
        <v>51</v>
      </c>
    </row>
    <row r="398" spans="1:17" x14ac:dyDescent="0.3">
      <c r="B398" s="195" t="s">
        <v>902</v>
      </c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44"/>
      <c r="P398" s="7"/>
      <c r="Q398" s="3"/>
    </row>
    <row r="399" spans="1:17" x14ac:dyDescent="0.3">
      <c r="B399" s="9">
        <f t="shared" ref="B399:O402" si="19">IFERROR(VLOOKUP($B$398,$4:$126,MATCH($Q399&amp;"/"&amp;B$348,$2:$2,0),FALSE),"")</f>
        <v>22078125</v>
      </c>
      <c r="C399" s="9">
        <f t="shared" si="19"/>
        <v>23160252</v>
      </c>
      <c r="D399" s="9">
        <f t="shared" si="19"/>
        <v>25778695</v>
      </c>
      <c r="E399" s="9">
        <f t="shared" si="19"/>
        <v>26791071</v>
      </c>
      <c r="F399" s="9">
        <f t="shared" si="19"/>
        <v>28655906</v>
      </c>
      <c r="G399" s="9">
        <f t="shared" si="19"/>
        <v>29713800</v>
      </c>
      <c r="H399" s="9">
        <f t="shared" si="19"/>
        <v>35819828</v>
      </c>
      <c r="I399" s="9">
        <f t="shared" si="19"/>
        <v>37053533</v>
      </c>
      <c r="J399" s="9">
        <f t="shared" si="19"/>
        <v>38524999</v>
      </c>
      <c r="K399" s="9">
        <f t="shared" si="19"/>
        <v>84324047</v>
      </c>
      <c r="L399" s="9">
        <f t="shared" si="19"/>
        <v>81386811</v>
      </c>
      <c r="M399" s="9">
        <f t="shared" si="19"/>
        <v>81280110</v>
      </c>
      <c r="N399" s="9">
        <f t="shared" si="19"/>
        <v>82808715</v>
      </c>
      <c r="O399" s="9">
        <f t="shared" si="19"/>
        <v>79295412</v>
      </c>
      <c r="P399" s="7"/>
      <c r="Q399" s="10" t="s">
        <v>47</v>
      </c>
    </row>
    <row r="400" spans="1:17" x14ac:dyDescent="0.3">
      <c r="B400" s="9">
        <f t="shared" si="19"/>
        <v>21519157</v>
      </c>
      <c r="C400" s="9">
        <f t="shared" si="19"/>
        <v>24780854</v>
      </c>
      <c r="D400" s="9">
        <f t="shared" si="19"/>
        <v>25213364</v>
      </c>
      <c r="E400" s="9">
        <f t="shared" si="19"/>
        <v>26553769</v>
      </c>
      <c r="F400" s="9">
        <f t="shared" si="19"/>
        <v>27739203</v>
      </c>
      <c r="G400" s="9">
        <f t="shared" si="19"/>
        <v>32907441</v>
      </c>
      <c r="H400" s="9">
        <f t="shared" si="19"/>
        <v>35511092</v>
      </c>
      <c r="I400" s="9">
        <f t="shared" si="19"/>
        <v>37244539</v>
      </c>
      <c r="J400" s="9">
        <f t="shared" si="19"/>
        <v>41775327</v>
      </c>
      <c r="K400" s="9">
        <f t="shared" si="19"/>
        <v>83337575</v>
      </c>
      <c r="L400" s="9">
        <f t="shared" si="19"/>
        <v>83971063</v>
      </c>
      <c r="M400" s="9">
        <f t="shared" si="19"/>
        <v>78097080</v>
      </c>
      <c r="N400" s="9">
        <f t="shared" si="19"/>
        <v>81490545</v>
      </c>
      <c r="O400" s="9" t="str">
        <f t="shared" si="19"/>
        <v/>
      </c>
      <c r="P400" s="7"/>
      <c r="Q400" s="10" t="s">
        <v>48</v>
      </c>
    </row>
    <row r="401" spans="1:17" x14ac:dyDescent="0.3">
      <c r="B401" s="9">
        <f t="shared" si="19"/>
        <v>23017890</v>
      </c>
      <c r="C401" s="9">
        <f t="shared" si="19"/>
        <v>23749311</v>
      </c>
      <c r="D401" s="9">
        <f t="shared" si="19"/>
        <v>24184545</v>
      </c>
      <c r="E401" s="9">
        <f t="shared" si="19"/>
        <v>25933854</v>
      </c>
      <c r="F401" s="9">
        <f t="shared" si="19"/>
        <v>27577384</v>
      </c>
      <c r="G401" s="9">
        <f t="shared" si="19"/>
        <v>32008867</v>
      </c>
      <c r="H401" s="9">
        <f t="shared" si="19"/>
        <v>34582818</v>
      </c>
      <c r="I401" s="9">
        <f t="shared" si="19"/>
        <v>35015360</v>
      </c>
      <c r="J401" s="9">
        <f t="shared" si="19"/>
        <v>57121038</v>
      </c>
      <c r="K401" s="9">
        <f t="shared" si="19"/>
        <v>83720677</v>
      </c>
      <c r="L401" s="9">
        <f t="shared" si="19"/>
        <v>81212353</v>
      </c>
      <c r="M401" s="9">
        <f t="shared" si="19"/>
        <v>77606919</v>
      </c>
      <c r="N401" s="9">
        <f t="shared" si="19"/>
        <v>80828780</v>
      </c>
      <c r="O401" s="9" t="str">
        <f t="shared" si="19"/>
        <v/>
      </c>
      <c r="P401" s="7"/>
      <c r="Q401" s="10" t="s">
        <v>49</v>
      </c>
    </row>
    <row r="402" spans="1:17" x14ac:dyDescent="0.3">
      <c r="B402" s="9">
        <f t="shared" si="19"/>
        <v>23503196</v>
      </c>
      <c r="C402" s="9">
        <f t="shared" si="19"/>
        <v>24349620.059999999</v>
      </c>
      <c r="D402" s="9">
        <f t="shared" si="19"/>
        <v>25160983.600000001</v>
      </c>
      <c r="E402" s="9">
        <f t="shared" si="19"/>
        <v>26536464.449999999</v>
      </c>
      <c r="F402" s="9">
        <f t="shared" si="19"/>
        <v>28002455.41</v>
      </c>
      <c r="G402" s="9">
        <f t="shared" si="19"/>
        <v>33453873.190000001</v>
      </c>
      <c r="H402" s="9">
        <f t="shared" si="19"/>
        <v>35516911.25</v>
      </c>
      <c r="I402" s="9">
        <f t="shared" si="19"/>
        <v>37507625.140000001</v>
      </c>
      <c r="J402" s="9">
        <f t="shared" si="19"/>
        <v>61743716.210000001</v>
      </c>
      <c r="K402" s="9">
        <f t="shared" si="19"/>
        <v>81466054.079999998</v>
      </c>
      <c r="L402" s="9">
        <f t="shared" si="19"/>
        <v>79562680.700000003</v>
      </c>
      <c r="M402" s="9">
        <f t="shared" si="19"/>
        <v>78206112.989999995</v>
      </c>
      <c r="N402" s="9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>77670369.530000001</v>
      </c>
      <c r="O402" s="9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>79295412</v>
      </c>
      <c r="P402" s="7">
        <f>RATE(M$348-B$348,,-B402,M402)</f>
        <v>0.11548796483662881</v>
      </c>
      <c r="Q402" s="10" t="s">
        <v>50</v>
      </c>
    </row>
    <row r="403" spans="1:17" x14ac:dyDescent="0.3">
      <c r="B403" s="197" t="s">
        <v>28</v>
      </c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46"/>
    </row>
    <row r="404" spans="1:17" x14ac:dyDescent="0.3">
      <c r="B404" s="194" t="s">
        <v>906</v>
      </c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47"/>
      <c r="P404" s="7"/>
      <c r="Q404" s="3"/>
    </row>
    <row r="405" spans="1:17" x14ac:dyDescent="0.3">
      <c r="B405" s="9">
        <f t="shared" ref="B405:O408" si="20">IFERROR(VLOOKUP($B$404,$4:$126,MATCH($Q405&amp;"/"&amp;B$348,$2:$2,0),FALSE),"")</f>
        <v>1649299</v>
      </c>
      <c r="C405" s="9">
        <f t="shared" si="20"/>
        <v>1140284</v>
      </c>
      <c r="D405" s="9">
        <f t="shared" si="20"/>
        <v>1553804</v>
      </c>
      <c r="E405" s="9">
        <f t="shared" si="20"/>
        <v>1764015</v>
      </c>
      <c r="F405" s="9">
        <f t="shared" si="20"/>
        <v>2112374</v>
      </c>
      <c r="G405" s="9">
        <f t="shared" si="20"/>
        <v>2081307</v>
      </c>
      <c r="H405" s="9">
        <f t="shared" si="20"/>
        <v>2307055</v>
      </c>
      <c r="I405" s="9">
        <f t="shared" si="20"/>
        <v>2316240</v>
      </c>
      <c r="J405" s="9">
        <f t="shared" si="20"/>
        <v>2257753</v>
      </c>
      <c r="K405" s="9">
        <f t="shared" si="20"/>
        <v>4107156</v>
      </c>
      <c r="L405" s="9">
        <f t="shared" si="20"/>
        <v>4771241</v>
      </c>
      <c r="M405" s="9">
        <f t="shared" si="20"/>
        <v>5508993</v>
      </c>
      <c r="N405" s="9">
        <f t="shared" si="20"/>
        <v>3890119</v>
      </c>
      <c r="O405" s="9">
        <f t="shared" si="20"/>
        <v>4318693</v>
      </c>
      <c r="P405" s="7"/>
      <c r="Q405" s="10" t="s">
        <v>47</v>
      </c>
    </row>
    <row r="406" spans="1:17" x14ac:dyDescent="0.3">
      <c r="B406" s="9">
        <f t="shared" si="20"/>
        <v>1350322</v>
      </c>
      <c r="C406" s="9">
        <f t="shared" si="20"/>
        <v>1462197</v>
      </c>
      <c r="D406" s="9">
        <f t="shared" si="20"/>
        <v>1439076</v>
      </c>
      <c r="E406" s="9">
        <f t="shared" si="20"/>
        <v>1829815</v>
      </c>
      <c r="F406" s="9">
        <f t="shared" si="20"/>
        <v>2162739</v>
      </c>
      <c r="G406" s="9">
        <f t="shared" si="20"/>
        <v>2244482</v>
      </c>
      <c r="H406" s="9">
        <f t="shared" si="20"/>
        <v>2252141</v>
      </c>
      <c r="I406" s="9">
        <f t="shared" si="20"/>
        <v>2541388</v>
      </c>
      <c r="J406" s="9">
        <f t="shared" si="20"/>
        <v>2593913</v>
      </c>
      <c r="K406" s="9">
        <f t="shared" si="20"/>
        <v>3942790</v>
      </c>
      <c r="L406" s="9">
        <f t="shared" si="20"/>
        <v>4442751</v>
      </c>
      <c r="M406" s="9">
        <f t="shared" si="20"/>
        <v>5207812</v>
      </c>
      <c r="N406" s="9">
        <f t="shared" si="20"/>
        <v>3637308</v>
      </c>
      <c r="O406" s="9" t="str">
        <f t="shared" si="20"/>
        <v/>
      </c>
      <c r="P406" s="7"/>
      <c r="Q406" s="10" t="s">
        <v>48</v>
      </c>
    </row>
    <row r="407" spans="1:17" x14ac:dyDescent="0.3">
      <c r="B407" s="9">
        <f t="shared" si="20"/>
        <v>1563255</v>
      </c>
      <c r="C407" s="9">
        <f t="shared" si="20"/>
        <v>1562460</v>
      </c>
      <c r="D407" s="9">
        <f t="shared" si="20"/>
        <v>1367419</v>
      </c>
      <c r="E407" s="9">
        <f t="shared" si="20"/>
        <v>2034291</v>
      </c>
      <c r="F407" s="9">
        <f t="shared" si="20"/>
        <v>2040948</v>
      </c>
      <c r="G407" s="9">
        <f t="shared" si="20"/>
        <v>2212349</v>
      </c>
      <c r="H407" s="9">
        <f t="shared" si="20"/>
        <v>2498526</v>
      </c>
      <c r="I407" s="9">
        <f t="shared" si="20"/>
        <v>1268336</v>
      </c>
      <c r="J407" s="9">
        <f t="shared" si="20"/>
        <v>3022525</v>
      </c>
      <c r="K407" s="9">
        <f t="shared" si="20"/>
        <v>4001785</v>
      </c>
      <c r="L407" s="9">
        <f t="shared" si="20"/>
        <v>4590243</v>
      </c>
      <c r="M407" s="9">
        <f t="shared" si="20"/>
        <v>5339799</v>
      </c>
      <c r="N407" s="9">
        <f t="shared" si="20"/>
        <v>3860516</v>
      </c>
      <c r="O407" s="9" t="str">
        <f t="shared" si="20"/>
        <v/>
      </c>
      <c r="P407" s="7"/>
      <c r="Q407" s="10" t="s">
        <v>49</v>
      </c>
    </row>
    <row r="408" spans="1:17" x14ac:dyDescent="0.3">
      <c r="B408" s="9">
        <f t="shared" si="20"/>
        <v>1256664</v>
      </c>
      <c r="C408" s="9">
        <f t="shared" si="20"/>
        <v>1219374.46</v>
      </c>
      <c r="D408" s="9">
        <f t="shared" si="20"/>
        <v>1494799.14</v>
      </c>
      <c r="E408" s="9">
        <f t="shared" si="20"/>
        <v>1866713.72</v>
      </c>
      <c r="F408" s="9">
        <f t="shared" si="20"/>
        <v>2189951.7599999998</v>
      </c>
      <c r="G408" s="9">
        <f t="shared" si="20"/>
        <v>2536604.4300000002</v>
      </c>
      <c r="H408" s="9">
        <f t="shared" si="20"/>
        <v>2673875.2599999998</v>
      </c>
      <c r="I408" s="9">
        <f t="shared" si="20"/>
        <v>2780537.2</v>
      </c>
      <c r="J408" s="9">
        <f t="shared" si="20"/>
        <v>3719536.71</v>
      </c>
      <c r="K408" s="9">
        <f t="shared" si="20"/>
        <v>4510227.54</v>
      </c>
      <c r="L408" s="9">
        <f t="shared" si="20"/>
        <v>5625902.2599999998</v>
      </c>
      <c r="M408" s="9">
        <f t="shared" si="20"/>
        <v>5683983.3700000001</v>
      </c>
      <c r="N408" s="9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>4294169.57</v>
      </c>
      <c r="O408" s="9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>4318693</v>
      </c>
      <c r="P408" s="7">
        <f>RATE(M$348-B$348,,-B408,M408)</f>
        <v>0.14705667092456359</v>
      </c>
      <c r="Q408" s="10" t="s">
        <v>50</v>
      </c>
    </row>
    <row r="409" spans="1:17" x14ac:dyDescent="0.3">
      <c r="A409" s="95"/>
      <c r="B409" s="13">
        <f t="shared" ref="B409:M409" si="21">+B408/B$402</f>
        <v>5.3467792210046668E-2</v>
      </c>
      <c r="C409" s="13">
        <f t="shared" si="21"/>
        <v>5.0077761254398813E-2</v>
      </c>
      <c r="D409" s="13">
        <f t="shared" si="21"/>
        <v>5.9409407985147281E-2</v>
      </c>
      <c r="E409" s="13">
        <f t="shared" si="21"/>
        <v>7.034523093749967E-2</v>
      </c>
      <c r="F409" s="13">
        <f t="shared" si="21"/>
        <v>7.8205704747518062E-2</v>
      </c>
      <c r="G409" s="13">
        <f t="shared" si="21"/>
        <v>7.5823938698919902E-2</v>
      </c>
      <c r="H409" s="13">
        <f t="shared" si="21"/>
        <v>7.5284566306423953E-2</v>
      </c>
      <c r="I409" s="13">
        <f t="shared" si="21"/>
        <v>7.4132584764336276E-2</v>
      </c>
      <c r="J409" s="13">
        <f t="shared" si="21"/>
        <v>6.0241542594379582E-2</v>
      </c>
      <c r="K409" s="13">
        <f t="shared" si="21"/>
        <v>5.53632748134694E-2</v>
      </c>
      <c r="L409" s="13">
        <f t="shared" si="21"/>
        <v>7.0710315571355542E-2</v>
      </c>
      <c r="M409" s="13">
        <f t="shared" si="21"/>
        <v>7.2679527887120482E-2</v>
      </c>
      <c r="N409" s="13">
        <f>+N408/N$402</f>
        <v>5.528710106550204E-2</v>
      </c>
      <c r="O409" s="13">
        <f>+O408/O$402</f>
        <v>5.4463340199304343E-2</v>
      </c>
      <c r="P409" s="7">
        <f>RATE(M$348-B$348,,-B409,M409)</f>
        <v>2.830035561661489E-2</v>
      </c>
      <c r="Q409" s="12" t="s">
        <v>51</v>
      </c>
    </row>
    <row r="410" spans="1:17" x14ac:dyDescent="0.3">
      <c r="A410" s="95"/>
      <c r="B410" s="194" t="s">
        <v>920</v>
      </c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47"/>
      <c r="P410" s="7"/>
      <c r="Q410" s="3"/>
    </row>
    <row r="411" spans="1:17" x14ac:dyDescent="0.3">
      <c r="B411" s="9">
        <f t="shared" ref="B411:O414" si="22">IFERROR(VLOOKUP($B$410,$4:$126,MATCH($Q411&amp;"/"&amp;B$348,$2:$2,0),FALSE),"")</f>
        <v>4146918</v>
      </c>
      <c r="C411" s="9">
        <f t="shared" si="22"/>
        <v>5490409</v>
      </c>
      <c r="D411" s="9">
        <f t="shared" si="22"/>
        <v>3844682</v>
      </c>
      <c r="E411" s="9">
        <f t="shared" si="22"/>
        <v>4252792</v>
      </c>
      <c r="F411" s="9">
        <f t="shared" si="22"/>
        <v>5132758</v>
      </c>
      <c r="G411" s="9">
        <f t="shared" si="22"/>
        <v>8728481</v>
      </c>
      <c r="H411" s="9">
        <f t="shared" si="22"/>
        <v>5940803</v>
      </c>
      <c r="I411" s="9">
        <f t="shared" si="22"/>
        <v>6097625</v>
      </c>
      <c r="J411" s="9">
        <f t="shared" si="22"/>
        <v>6748209</v>
      </c>
      <c r="K411" s="9">
        <f t="shared" si="22"/>
        <v>43199538</v>
      </c>
      <c r="L411" s="9">
        <f t="shared" si="22"/>
        <v>15315429</v>
      </c>
      <c r="M411" s="9">
        <f t="shared" si="22"/>
        <v>15708609</v>
      </c>
      <c r="N411" s="9">
        <f t="shared" si="22"/>
        <v>17153164</v>
      </c>
      <c r="O411" s="9">
        <f t="shared" si="22"/>
        <v>22044486</v>
      </c>
      <c r="P411" s="7"/>
      <c r="Q411" s="10" t="s">
        <v>47</v>
      </c>
    </row>
    <row r="412" spans="1:17" x14ac:dyDescent="0.3">
      <c r="B412" s="9">
        <f t="shared" si="22"/>
        <v>4556830</v>
      </c>
      <c r="C412" s="9">
        <f t="shared" si="22"/>
        <v>3605294</v>
      </c>
      <c r="D412" s="9">
        <f t="shared" si="22"/>
        <v>3680493</v>
      </c>
      <c r="E412" s="9">
        <f t="shared" si="22"/>
        <v>4171037</v>
      </c>
      <c r="F412" s="9">
        <f t="shared" si="22"/>
        <v>8781598</v>
      </c>
      <c r="G412" s="9">
        <f t="shared" si="22"/>
        <v>5372520</v>
      </c>
      <c r="H412" s="9">
        <f t="shared" si="22"/>
        <v>5824658</v>
      </c>
      <c r="I412" s="9">
        <f t="shared" si="22"/>
        <v>6664977</v>
      </c>
      <c r="J412" s="9">
        <f t="shared" si="22"/>
        <v>10815292</v>
      </c>
      <c r="K412" s="9">
        <f t="shared" si="22"/>
        <v>12884070</v>
      </c>
      <c r="L412" s="9">
        <f t="shared" si="22"/>
        <v>15232298</v>
      </c>
      <c r="M412" s="9">
        <f t="shared" si="22"/>
        <v>15897077</v>
      </c>
      <c r="N412" s="9">
        <f t="shared" si="22"/>
        <v>13492562</v>
      </c>
      <c r="O412" s="9" t="str">
        <f t="shared" si="22"/>
        <v/>
      </c>
      <c r="P412" s="7"/>
      <c r="Q412" s="10" t="s">
        <v>48</v>
      </c>
    </row>
    <row r="413" spans="1:17" x14ac:dyDescent="0.3">
      <c r="B413" s="9">
        <f t="shared" si="22"/>
        <v>6816665</v>
      </c>
      <c r="C413" s="9">
        <f t="shared" si="22"/>
        <v>3257298</v>
      </c>
      <c r="D413" s="9">
        <f t="shared" si="22"/>
        <v>3432142</v>
      </c>
      <c r="E413" s="9">
        <f t="shared" si="22"/>
        <v>4175584</v>
      </c>
      <c r="F413" s="9">
        <f t="shared" si="22"/>
        <v>9125984</v>
      </c>
      <c r="G413" s="9">
        <f t="shared" si="22"/>
        <v>4996197</v>
      </c>
      <c r="H413" s="9">
        <f t="shared" si="22"/>
        <v>5533200</v>
      </c>
      <c r="I413" s="9">
        <f t="shared" si="22"/>
        <v>5399166</v>
      </c>
      <c r="J413" s="9">
        <f t="shared" si="22"/>
        <v>27026372</v>
      </c>
      <c r="K413" s="9">
        <f t="shared" si="22"/>
        <v>14742904</v>
      </c>
      <c r="L413" s="9">
        <f t="shared" si="22"/>
        <v>14856913</v>
      </c>
      <c r="M413" s="9">
        <f t="shared" si="22"/>
        <v>15846628</v>
      </c>
      <c r="N413" s="9">
        <f t="shared" si="22"/>
        <v>11290298</v>
      </c>
      <c r="O413" s="9" t="str">
        <f t="shared" si="22"/>
        <v/>
      </c>
      <c r="P413" s="7"/>
      <c r="Q413" s="10" t="s">
        <v>49</v>
      </c>
    </row>
    <row r="414" spans="1:17" x14ac:dyDescent="0.3">
      <c r="B414" s="9">
        <f t="shared" si="22"/>
        <v>6623608</v>
      </c>
      <c r="C414" s="9">
        <f t="shared" si="22"/>
        <v>3203029.61</v>
      </c>
      <c r="D414" s="9">
        <f t="shared" si="22"/>
        <v>3710922.41</v>
      </c>
      <c r="E414" s="9">
        <f t="shared" si="22"/>
        <v>4269435.26</v>
      </c>
      <c r="F414" s="9">
        <f t="shared" si="22"/>
        <v>8520748.75</v>
      </c>
      <c r="G414" s="9">
        <f t="shared" si="22"/>
        <v>5705989.3799999999</v>
      </c>
      <c r="H414" s="9">
        <f t="shared" si="22"/>
        <v>5931180.9900000002</v>
      </c>
      <c r="I414" s="9">
        <f t="shared" si="22"/>
        <v>7058943.7000000002</v>
      </c>
      <c r="J414" s="9">
        <f t="shared" si="22"/>
        <v>28470821.059999999</v>
      </c>
      <c r="K414" s="9">
        <f t="shared" si="22"/>
        <v>13627101.1</v>
      </c>
      <c r="L414" s="9">
        <f t="shared" si="22"/>
        <v>13580127.359999999</v>
      </c>
      <c r="M414" s="9">
        <f t="shared" si="22"/>
        <v>15413651.199999999</v>
      </c>
      <c r="N414" s="9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>11961497.66</v>
      </c>
      <c r="O414" s="9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>22044486</v>
      </c>
      <c r="P414" s="7">
        <f>RATE(M$348-B$348,,-B414,M414)</f>
        <v>7.9807764271929413E-2</v>
      </c>
      <c r="Q414" s="10" t="s">
        <v>50</v>
      </c>
    </row>
    <row r="415" spans="1:17" x14ac:dyDescent="0.3">
      <c r="B415" s="13">
        <f t="shared" ref="B415:M415" si="23">+B414/B$402</f>
        <v>0.28181733241725931</v>
      </c>
      <c r="C415" s="13">
        <f t="shared" si="23"/>
        <v>0.1315433095919937</v>
      </c>
      <c r="D415" s="13">
        <f t="shared" si="23"/>
        <v>0.14748717573982281</v>
      </c>
      <c r="E415" s="13">
        <f t="shared" si="23"/>
        <v>0.16088937801207348</v>
      </c>
      <c r="F415" s="13">
        <f t="shared" si="23"/>
        <v>0.30428577155977338</v>
      </c>
      <c r="G415" s="13">
        <f t="shared" si="23"/>
        <v>0.17056289260119598</v>
      </c>
      <c r="H415" s="13">
        <f t="shared" si="23"/>
        <v>0.16699596843461437</v>
      </c>
      <c r="I415" s="13">
        <f t="shared" si="23"/>
        <v>0.18820023058383376</v>
      </c>
      <c r="J415" s="13">
        <f t="shared" si="23"/>
        <v>0.46111285176237693</v>
      </c>
      <c r="K415" s="13">
        <f t="shared" si="23"/>
        <v>0.167273366236913</v>
      </c>
      <c r="L415" s="13">
        <f t="shared" si="23"/>
        <v>0.17068463808057688</v>
      </c>
      <c r="M415" s="13">
        <f t="shared" si="23"/>
        <v>0.19709010729085719</v>
      </c>
      <c r="N415" s="13">
        <f>+N414/N$402</f>
        <v>0.15400335716672364</v>
      </c>
      <c r="O415" s="13">
        <f>+O414/O$402</f>
        <v>0.27800455844784561</v>
      </c>
      <c r="P415" s="7">
        <f>RATE(M$348-B$348,,-B415,M415)</f>
        <v>-3.1986181554119156E-2</v>
      </c>
      <c r="Q415" s="12" t="s">
        <v>51</v>
      </c>
    </row>
    <row r="416" spans="1:17" x14ac:dyDescent="0.3">
      <c r="B416" s="198" t="s">
        <v>30</v>
      </c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  <c r="M416" s="198"/>
      <c r="N416" s="198"/>
      <c r="O416" s="148"/>
      <c r="P416" s="7"/>
      <c r="Q416" s="3"/>
    </row>
    <row r="417" spans="2:17" x14ac:dyDescent="0.3">
      <c r="B417" s="9">
        <f t="shared" ref="B417:O420" si="24">IFERROR(VLOOKUP($B$416,$4:$126,MATCH($Q417&amp;"/"&amp;B$348,$2:$2,0),FALSE),"")</f>
        <v>292177</v>
      </c>
      <c r="C417" s="9">
        <f t="shared" si="24"/>
        <v>2019604</v>
      </c>
      <c r="D417" s="9">
        <f t="shared" si="24"/>
        <v>86302</v>
      </c>
      <c r="E417" s="9">
        <f t="shared" si="24"/>
        <v>57817</v>
      </c>
      <c r="F417" s="9">
        <f t="shared" si="24"/>
        <v>310842</v>
      </c>
      <c r="G417" s="9">
        <f t="shared" si="24"/>
        <v>4221730</v>
      </c>
      <c r="H417" s="9">
        <f t="shared" si="24"/>
        <v>275000</v>
      </c>
      <c r="I417" s="9">
        <f t="shared" si="24"/>
        <v>744883</v>
      </c>
      <c r="J417" s="9">
        <f t="shared" si="24"/>
        <v>1251440</v>
      </c>
      <c r="K417" s="9">
        <f t="shared" si="24"/>
        <v>32842585</v>
      </c>
      <c r="L417" s="9">
        <f t="shared" si="24"/>
        <v>5774315</v>
      </c>
      <c r="M417" s="9">
        <f t="shared" si="24"/>
        <v>5049904</v>
      </c>
      <c r="N417" s="9">
        <f t="shared" si="24"/>
        <v>8367457</v>
      </c>
      <c r="O417" s="9">
        <f t="shared" si="24"/>
        <v>10727877</v>
      </c>
      <c r="P417" s="7"/>
      <c r="Q417" s="10" t="s">
        <v>47</v>
      </c>
    </row>
    <row r="418" spans="2:17" x14ac:dyDescent="0.3">
      <c r="B418" s="9">
        <f t="shared" si="24"/>
        <v>1390014</v>
      </c>
      <c r="C418" s="9">
        <f t="shared" si="24"/>
        <v>120334</v>
      </c>
      <c r="D418" s="9">
        <f t="shared" si="24"/>
        <v>56332</v>
      </c>
      <c r="E418" s="9">
        <f t="shared" si="24"/>
        <v>51561</v>
      </c>
      <c r="F418" s="9">
        <f t="shared" si="24"/>
        <v>4341356</v>
      </c>
      <c r="G418" s="9">
        <f t="shared" si="24"/>
        <v>235476</v>
      </c>
      <c r="H418" s="9">
        <f t="shared" si="24"/>
        <v>397500</v>
      </c>
      <c r="I418" s="9">
        <f t="shared" si="24"/>
        <v>973627</v>
      </c>
      <c r="J418" s="9">
        <f t="shared" si="24"/>
        <v>5386709</v>
      </c>
      <c r="K418" s="9">
        <f t="shared" si="24"/>
        <v>4569401</v>
      </c>
      <c r="L418" s="9">
        <f t="shared" si="24"/>
        <v>7193841</v>
      </c>
      <c r="M418" s="9">
        <f t="shared" si="24"/>
        <v>7233967</v>
      </c>
      <c r="N418" s="9">
        <f t="shared" si="24"/>
        <v>6483893</v>
      </c>
      <c r="O418" s="9" t="str">
        <f t="shared" si="24"/>
        <v/>
      </c>
      <c r="P418" s="7"/>
      <c r="Q418" s="10" t="s">
        <v>48</v>
      </c>
    </row>
    <row r="419" spans="2:17" x14ac:dyDescent="0.3">
      <c r="B419" s="9">
        <f t="shared" si="24"/>
        <v>3619063</v>
      </c>
      <c r="C419" s="9">
        <f t="shared" si="24"/>
        <v>119933</v>
      </c>
      <c r="D419" s="9">
        <f t="shared" si="24"/>
        <v>355298</v>
      </c>
      <c r="E419" s="9">
        <f t="shared" si="24"/>
        <v>51687</v>
      </c>
      <c r="F419" s="9">
        <f t="shared" si="24"/>
        <v>4881799</v>
      </c>
      <c r="G419" s="9">
        <f t="shared" si="24"/>
        <v>190476</v>
      </c>
      <c r="H419" s="9">
        <f t="shared" si="24"/>
        <v>444950</v>
      </c>
      <c r="I419" s="9">
        <f t="shared" si="24"/>
        <v>1321507</v>
      </c>
      <c r="J419" s="9">
        <f t="shared" si="24"/>
        <v>20696684</v>
      </c>
      <c r="K419" s="9">
        <f t="shared" si="24"/>
        <v>6228402</v>
      </c>
      <c r="L419" s="9">
        <f t="shared" si="24"/>
        <v>6840061</v>
      </c>
      <c r="M419" s="9">
        <f t="shared" si="24"/>
        <v>6937770</v>
      </c>
      <c r="N419" s="9">
        <f t="shared" si="24"/>
        <v>3919935</v>
      </c>
      <c r="O419" s="9" t="str">
        <f t="shared" si="24"/>
        <v/>
      </c>
      <c r="P419" s="7"/>
      <c r="Q419" s="10" t="s">
        <v>49</v>
      </c>
    </row>
    <row r="420" spans="2:17" x14ac:dyDescent="0.3">
      <c r="B420" s="9">
        <f t="shared" si="24"/>
        <v>3516834</v>
      </c>
      <c r="C420" s="9">
        <f t="shared" si="24"/>
        <v>125779.57</v>
      </c>
      <c r="D420" s="9">
        <f t="shared" si="24"/>
        <v>55164.7</v>
      </c>
      <c r="E420" s="9">
        <f t="shared" si="24"/>
        <v>239844.51</v>
      </c>
      <c r="F420" s="9">
        <f t="shared" si="24"/>
        <v>4382493.24</v>
      </c>
      <c r="G420" s="9">
        <f t="shared" si="24"/>
        <v>312976.28999999998</v>
      </c>
      <c r="H420" s="9">
        <f t="shared" si="24"/>
        <v>658376.04</v>
      </c>
      <c r="I420" s="9">
        <f t="shared" si="24"/>
        <v>1278353.5</v>
      </c>
      <c r="J420" s="9">
        <f t="shared" si="24"/>
        <v>20960952.57</v>
      </c>
      <c r="K420" s="9">
        <f t="shared" si="24"/>
        <v>5378356.79</v>
      </c>
      <c r="L420" s="9">
        <f t="shared" si="24"/>
        <v>4560514.66</v>
      </c>
      <c r="M420" s="9">
        <f t="shared" si="24"/>
        <v>6253662.0300000003</v>
      </c>
      <c r="N420" s="9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>4332908.8099999996</v>
      </c>
      <c r="O420" s="9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>10727877</v>
      </c>
      <c r="P420" s="7">
        <f>RATE(M$348-B$348,,-B420,M420)</f>
        <v>5.3721120961883424E-2</v>
      </c>
      <c r="Q420" s="10" t="s">
        <v>50</v>
      </c>
    </row>
    <row r="421" spans="2:17" x14ac:dyDescent="0.3">
      <c r="B421" s="13">
        <f t="shared" ref="B421:M421" si="25">+B420/B$402</f>
        <v>0.14963216066444751</v>
      </c>
      <c r="C421" s="13">
        <f t="shared" si="25"/>
        <v>5.1655660207455415E-3</v>
      </c>
      <c r="D421" s="13">
        <f t="shared" si="25"/>
        <v>2.1924699318988466E-3</v>
      </c>
      <c r="E421" s="13">
        <f t="shared" si="25"/>
        <v>9.0382993729972959E-3</v>
      </c>
      <c r="F421" s="13">
        <f t="shared" si="25"/>
        <v>0.15650389138500195</v>
      </c>
      <c r="G421" s="13">
        <f t="shared" si="25"/>
        <v>9.3554575346915143E-3</v>
      </c>
      <c r="H421" s="13">
        <f t="shared" si="25"/>
        <v>1.8536973425581877E-2</v>
      </c>
      <c r="I421" s="13">
        <f t="shared" si="25"/>
        <v>3.4082496431817544E-2</v>
      </c>
      <c r="J421" s="13">
        <f t="shared" si="25"/>
        <v>0.33948317102761572</v>
      </c>
      <c r="K421" s="13">
        <f t="shared" si="25"/>
        <v>6.6019605966411876E-2</v>
      </c>
      <c r="L421" s="13">
        <f t="shared" si="25"/>
        <v>5.7319771278143972E-2</v>
      </c>
      <c r="M421" s="13">
        <f t="shared" si="25"/>
        <v>7.9963851812960438E-2</v>
      </c>
      <c r="N421" s="13">
        <f>+N420/N$402</f>
        <v>5.5785865784073858E-2</v>
      </c>
      <c r="O421" s="13">
        <f>+O420/O$402</f>
        <v>0.13529000896041754</v>
      </c>
      <c r="P421" s="7">
        <f>RATE(M$348-B$348,,-B421,M421)</f>
        <v>-5.5372039700827325E-2</v>
      </c>
      <c r="Q421" s="12" t="s">
        <v>51</v>
      </c>
    </row>
    <row r="422" spans="2:17" x14ac:dyDescent="0.3">
      <c r="B422" s="194" t="s">
        <v>31</v>
      </c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47"/>
      <c r="P422" s="7"/>
      <c r="Q422" s="3"/>
    </row>
    <row r="423" spans="2:17" x14ac:dyDescent="0.3">
      <c r="B423" s="9">
        <f t="shared" ref="B423:O426" si="26">IFERROR(VLOOKUP($B$422,$4:$126,MATCH($Q423&amp;"/"&amp;B$348,$2:$2,0),FALSE),"")</f>
        <v>424319</v>
      </c>
      <c r="C423" s="9">
        <f t="shared" si="26"/>
        <v>335029</v>
      </c>
      <c r="D423" s="9">
        <f t="shared" si="26"/>
        <v>4126220</v>
      </c>
      <c r="E423" s="9">
        <f t="shared" si="26"/>
        <v>4086653</v>
      </c>
      <c r="F423" s="9">
        <f t="shared" si="26"/>
        <v>4309963</v>
      </c>
      <c r="G423" s="9">
        <f t="shared" si="26"/>
        <v>1066500</v>
      </c>
      <c r="H423" s="9">
        <f t="shared" si="26"/>
        <v>7541624</v>
      </c>
      <c r="I423" s="9">
        <f t="shared" si="26"/>
        <v>7387602</v>
      </c>
      <c r="J423" s="9">
        <f t="shared" si="26"/>
        <v>7019986</v>
      </c>
      <c r="K423" s="9">
        <f t="shared" si="26"/>
        <v>13699314</v>
      </c>
      <c r="L423" s="9">
        <f t="shared" si="26"/>
        <v>26421746</v>
      </c>
      <c r="M423" s="9">
        <f t="shared" si="26"/>
        <v>26459330</v>
      </c>
      <c r="N423" s="9">
        <f t="shared" si="26"/>
        <v>25926901</v>
      </c>
      <c r="O423" s="9">
        <f t="shared" si="26"/>
        <v>16230532</v>
      </c>
      <c r="P423" s="7"/>
      <c r="Q423" s="10" t="s">
        <v>47</v>
      </c>
    </row>
    <row r="424" spans="2:17" x14ac:dyDescent="0.3">
      <c r="B424" s="9">
        <f t="shared" si="26"/>
        <v>396319</v>
      </c>
      <c r="C424" s="9">
        <f t="shared" si="26"/>
        <v>4294106</v>
      </c>
      <c r="D424" s="9">
        <f t="shared" si="26"/>
        <v>4126891</v>
      </c>
      <c r="E424" s="9">
        <f t="shared" si="26"/>
        <v>4087354</v>
      </c>
      <c r="F424" s="9">
        <f t="shared" si="26"/>
        <v>313476</v>
      </c>
      <c r="G424" s="9">
        <f t="shared" si="26"/>
        <v>7388582</v>
      </c>
      <c r="H424" s="9">
        <f t="shared" si="26"/>
        <v>7466916</v>
      </c>
      <c r="I424" s="9">
        <f t="shared" si="26"/>
        <v>7224062</v>
      </c>
      <c r="J424" s="9">
        <f t="shared" si="26"/>
        <v>6371371</v>
      </c>
      <c r="K424" s="9">
        <f t="shared" si="26"/>
        <v>26574480</v>
      </c>
      <c r="L424" s="9">
        <f t="shared" si="26"/>
        <v>26391590</v>
      </c>
      <c r="M424" s="9">
        <f t="shared" si="26"/>
        <v>23364518</v>
      </c>
      <c r="N424" s="9">
        <f t="shared" si="26"/>
        <v>28746720</v>
      </c>
      <c r="O424" s="9" t="str">
        <f t="shared" si="26"/>
        <v/>
      </c>
      <c r="P424" s="7"/>
      <c r="Q424" s="10" t="s">
        <v>48</v>
      </c>
    </row>
    <row r="425" spans="2:17" x14ac:dyDescent="0.3">
      <c r="B425" s="9">
        <f t="shared" si="26"/>
        <v>396319</v>
      </c>
      <c r="C425" s="9">
        <f t="shared" si="26"/>
        <v>4234615</v>
      </c>
      <c r="D425" s="9">
        <f t="shared" si="26"/>
        <v>4127569</v>
      </c>
      <c r="E425" s="9">
        <f t="shared" si="26"/>
        <v>4318064</v>
      </c>
      <c r="F425" s="9">
        <f t="shared" si="26"/>
        <v>597476</v>
      </c>
      <c r="G425" s="9">
        <f t="shared" si="26"/>
        <v>7434919</v>
      </c>
      <c r="H425" s="9">
        <f t="shared" si="26"/>
        <v>7594422</v>
      </c>
      <c r="I425" s="9">
        <f t="shared" si="26"/>
        <v>7196207</v>
      </c>
      <c r="J425" s="9">
        <f t="shared" si="26"/>
        <v>6574148</v>
      </c>
      <c r="K425" s="9">
        <f t="shared" si="26"/>
        <v>26547236</v>
      </c>
      <c r="L425" s="9">
        <f t="shared" si="26"/>
        <v>26287333</v>
      </c>
      <c r="M425" s="9">
        <f t="shared" si="26"/>
        <v>23461830</v>
      </c>
      <c r="N425" s="9">
        <f t="shared" si="26"/>
        <v>28649234</v>
      </c>
      <c r="O425" s="9" t="str">
        <f t="shared" si="26"/>
        <v/>
      </c>
      <c r="P425" s="7"/>
      <c r="Q425" s="10" t="s">
        <v>49</v>
      </c>
    </row>
    <row r="426" spans="2:17" x14ac:dyDescent="0.3">
      <c r="B426" s="9">
        <f t="shared" si="26"/>
        <v>372319</v>
      </c>
      <c r="C426" s="9">
        <f t="shared" si="26"/>
        <v>4165270.88</v>
      </c>
      <c r="D426" s="9">
        <f t="shared" si="26"/>
        <v>4128253.94</v>
      </c>
      <c r="E426" s="9">
        <f t="shared" si="26"/>
        <v>4340781.67</v>
      </c>
      <c r="F426" s="9">
        <f t="shared" si="26"/>
        <v>780476.29</v>
      </c>
      <c r="G426" s="9">
        <f t="shared" si="26"/>
        <v>7365621.04</v>
      </c>
      <c r="H426" s="9">
        <f t="shared" si="26"/>
        <v>7442186.8499999996</v>
      </c>
      <c r="I426" s="9">
        <f t="shared" si="26"/>
        <v>7041390.8399999999</v>
      </c>
      <c r="J426" s="9">
        <f t="shared" si="26"/>
        <v>6413502.2599999998</v>
      </c>
      <c r="K426" s="9">
        <f t="shared" si="26"/>
        <v>26409834.07</v>
      </c>
      <c r="L426" s="9">
        <f t="shared" si="26"/>
        <v>26336978.079999998</v>
      </c>
      <c r="M426" s="9">
        <f t="shared" si="26"/>
        <v>24480958.390000001</v>
      </c>
      <c r="N426" s="9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>25519074.969999999</v>
      </c>
      <c r="O426" s="9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>16230532</v>
      </c>
      <c r="P426" s="7">
        <f>RATE(M$348-B$348,,-B426,M426)</f>
        <v>0.46306909907808558</v>
      </c>
      <c r="Q426" s="10" t="s">
        <v>50</v>
      </c>
    </row>
    <row r="427" spans="2:17" x14ac:dyDescent="0.3">
      <c r="B427" s="13">
        <f t="shared" ref="B427:M427" si="27">+B426/B$402</f>
        <v>1.5841207297935141E-2</v>
      </c>
      <c r="C427" s="13">
        <f t="shared" si="27"/>
        <v>0.17106102147533878</v>
      </c>
      <c r="D427" s="13">
        <f t="shared" si="27"/>
        <v>0.16407363104835057</v>
      </c>
      <c r="E427" s="13">
        <f t="shared" si="27"/>
        <v>0.1635779957868502</v>
      </c>
      <c r="F427" s="13">
        <f t="shared" si="27"/>
        <v>2.7871709054531086E-2</v>
      </c>
      <c r="G427" s="13">
        <f t="shared" si="27"/>
        <v>0.22017244455274984</v>
      </c>
      <c r="H427" s="13">
        <f t="shared" si="27"/>
        <v>0.20953924730715426</v>
      </c>
      <c r="I427" s="13">
        <f t="shared" si="27"/>
        <v>0.187732249475073</v>
      </c>
      <c r="J427" s="13">
        <f t="shared" si="27"/>
        <v>0.10387295507427313</v>
      </c>
      <c r="K427" s="13">
        <f t="shared" si="27"/>
        <v>0.32418207028985885</v>
      </c>
      <c r="L427" s="13">
        <f t="shared" si="27"/>
        <v>0.33102175351917218</v>
      </c>
      <c r="M427" s="13">
        <f t="shared" si="27"/>
        <v>0.31303126384928903</v>
      </c>
      <c r="N427" s="13">
        <f>+N426/N$402</f>
        <v>0.32855611637258036</v>
      </c>
      <c r="O427" s="13">
        <f>+O426/O$402</f>
        <v>0.20468437694730687</v>
      </c>
      <c r="P427" s="7">
        <f>RATE(M$348-B$348,,-B427,M427)</f>
        <v>0.31159559331604908</v>
      </c>
      <c r="Q427" s="12" t="s">
        <v>51</v>
      </c>
    </row>
    <row r="428" spans="2:17" x14ac:dyDescent="0.3">
      <c r="B428" s="194" t="s">
        <v>32</v>
      </c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47"/>
      <c r="P428" s="7"/>
      <c r="Q428" s="3"/>
    </row>
    <row r="429" spans="2:17" x14ac:dyDescent="0.3">
      <c r="B429" s="9">
        <f t="shared" ref="B429:O432" si="28">IFERROR(VLOOKUP($B$428,$4:$126,MATCH($Q429&amp;"/"&amp;B$348,$2:$2,0),FALSE),"")</f>
        <v>716496</v>
      </c>
      <c r="C429" s="9">
        <f t="shared" si="28"/>
        <v>2354633</v>
      </c>
      <c r="D429" s="9">
        <f t="shared" si="28"/>
        <v>4212522</v>
      </c>
      <c r="E429" s="9">
        <f t="shared" si="28"/>
        <v>4144470</v>
      </c>
      <c r="F429" s="9">
        <f t="shared" si="28"/>
        <v>4620805</v>
      </c>
      <c r="G429" s="9">
        <f t="shared" si="28"/>
        <v>5288230</v>
      </c>
      <c r="H429" s="9">
        <f t="shared" si="28"/>
        <v>7816624</v>
      </c>
      <c r="I429" s="9">
        <f t="shared" si="28"/>
        <v>8132485</v>
      </c>
      <c r="J429" s="9">
        <f t="shared" si="28"/>
        <v>8271426</v>
      </c>
      <c r="K429" s="9">
        <f t="shared" si="28"/>
        <v>46541899</v>
      </c>
      <c r="L429" s="9">
        <f t="shared" si="28"/>
        <v>32196061</v>
      </c>
      <c r="M429" s="9">
        <f t="shared" si="28"/>
        <v>31509234</v>
      </c>
      <c r="N429" s="9">
        <f t="shared" si="28"/>
        <v>34294358</v>
      </c>
      <c r="O429" s="9">
        <f t="shared" si="28"/>
        <v>26958409</v>
      </c>
      <c r="P429" s="7"/>
      <c r="Q429" s="10" t="s">
        <v>47</v>
      </c>
    </row>
    <row r="430" spans="2:17" x14ac:dyDescent="0.3">
      <c r="B430" s="9">
        <f t="shared" si="28"/>
        <v>1786333</v>
      </c>
      <c r="C430" s="9">
        <f t="shared" si="28"/>
        <v>4414440</v>
      </c>
      <c r="D430" s="9">
        <f t="shared" si="28"/>
        <v>4183223</v>
      </c>
      <c r="E430" s="9">
        <f t="shared" si="28"/>
        <v>4138915</v>
      </c>
      <c r="F430" s="9">
        <f t="shared" si="28"/>
        <v>4654832</v>
      </c>
      <c r="G430" s="9">
        <f t="shared" si="28"/>
        <v>7624058</v>
      </c>
      <c r="H430" s="9">
        <f t="shared" si="28"/>
        <v>7864416</v>
      </c>
      <c r="I430" s="9">
        <f t="shared" si="28"/>
        <v>8197689</v>
      </c>
      <c r="J430" s="9">
        <f t="shared" si="28"/>
        <v>11758080</v>
      </c>
      <c r="K430" s="9">
        <f t="shared" si="28"/>
        <v>31143881</v>
      </c>
      <c r="L430" s="9">
        <f t="shared" si="28"/>
        <v>33585431</v>
      </c>
      <c r="M430" s="9">
        <f t="shared" si="28"/>
        <v>30598485</v>
      </c>
      <c r="N430" s="9">
        <f t="shared" si="28"/>
        <v>35230613</v>
      </c>
      <c r="O430" s="9" t="str">
        <f t="shared" si="28"/>
        <v/>
      </c>
      <c r="P430" s="7"/>
      <c r="Q430" s="10" t="s">
        <v>48</v>
      </c>
    </row>
    <row r="431" spans="2:17" x14ac:dyDescent="0.3">
      <c r="B431" s="9">
        <f t="shared" si="28"/>
        <v>4015382</v>
      </c>
      <c r="C431" s="9">
        <f t="shared" si="28"/>
        <v>4354548</v>
      </c>
      <c r="D431" s="9">
        <f t="shared" si="28"/>
        <v>4482867</v>
      </c>
      <c r="E431" s="9">
        <f t="shared" si="28"/>
        <v>4369751</v>
      </c>
      <c r="F431" s="9">
        <f t="shared" si="28"/>
        <v>5479275</v>
      </c>
      <c r="G431" s="9">
        <f t="shared" si="28"/>
        <v>7625395</v>
      </c>
      <c r="H431" s="9">
        <f t="shared" si="28"/>
        <v>8039372</v>
      </c>
      <c r="I431" s="9">
        <f t="shared" si="28"/>
        <v>8517714</v>
      </c>
      <c r="J431" s="9">
        <f t="shared" si="28"/>
        <v>27270832</v>
      </c>
      <c r="K431" s="9">
        <f t="shared" si="28"/>
        <v>32775638</v>
      </c>
      <c r="L431" s="9">
        <f t="shared" si="28"/>
        <v>33127394</v>
      </c>
      <c r="M431" s="9">
        <f t="shared" si="28"/>
        <v>30399600</v>
      </c>
      <c r="N431" s="9">
        <f t="shared" si="28"/>
        <v>32569169</v>
      </c>
      <c r="O431" s="9" t="str">
        <f t="shared" si="28"/>
        <v/>
      </c>
      <c r="P431" s="7"/>
      <c r="Q431" s="10" t="s">
        <v>49</v>
      </c>
    </row>
    <row r="432" spans="2:17" x14ac:dyDescent="0.3">
      <c r="B432" s="9">
        <f t="shared" si="28"/>
        <v>3889153</v>
      </c>
      <c r="C432" s="9">
        <f t="shared" si="28"/>
        <v>4291050.45</v>
      </c>
      <c r="D432" s="9">
        <f t="shared" si="28"/>
        <v>4183418.64</v>
      </c>
      <c r="E432" s="9">
        <f t="shared" si="28"/>
        <v>4580626.18</v>
      </c>
      <c r="F432" s="9">
        <f t="shared" si="28"/>
        <v>5162969.53</v>
      </c>
      <c r="G432" s="9">
        <f t="shared" si="28"/>
        <v>7678597.3300000001</v>
      </c>
      <c r="H432" s="9">
        <f t="shared" si="28"/>
        <v>8100562.8899999997</v>
      </c>
      <c r="I432" s="9">
        <f t="shared" si="28"/>
        <v>8319744.3399999999</v>
      </c>
      <c r="J432" s="9">
        <f t="shared" si="28"/>
        <v>27374454.829999998</v>
      </c>
      <c r="K432" s="9">
        <f t="shared" si="28"/>
        <v>31788190.859999999</v>
      </c>
      <c r="L432" s="9">
        <f t="shared" si="28"/>
        <v>30897492.739999998</v>
      </c>
      <c r="M432" s="9">
        <f t="shared" si="28"/>
        <v>30734620.420000002</v>
      </c>
      <c r="N432" s="9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>29851983.779999997</v>
      </c>
      <c r="O432" s="9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>26958409</v>
      </c>
      <c r="P432" s="7">
        <f>RATE(M$348-B$348,,-B432,M432)</f>
        <v>0.2067455649734159</v>
      </c>
      <c r="Q432" s="10" t="s">
        <v>50</v>
      </c>
    </row>
    <row r="433" spans="1:17" s="98" customFormat="1" x14ac:dyDescent="0.3">
      <c r="A433" s="97"/>
      <c r="B433" s="14">
        <f t="shared" ref="B433:O433" si="29">+B432/B$457</f>
        <v>0.24549874083479545</v>
      </c>
      <c r="C433" s="14">
        <f t="shared" si="29"/>
        <v>0.26208827731183887</v>
      </c>
      <c r="D433" s="14">
        <f t="shared" si="29"/>
        <v>0.25297066443967364</v>
      </c>
      <c r="E433" s="14">
        <f t="shared" si="29"/>
        <v>0.26940612631381927</v>
      </c>
      <c r="F433" s="14">
        <f t="shared" si="29"/>
        <v>0.2925858169097772</v>
      </c>
      <c r="G433" s="14">
        <f t="shared" si="29"/>
        <v>0.39913591447202079</v>
      </c>
      <c r="H433" s="14">
        <f t="shared" si="29"/>
        <v>0.38765385905523336</v>
      </c>
      <c r="I433" s="14">
        <f t="shared" si="29"/>
        <v>0.37659734581868182</v>
      </c>
      <c r="J433" s="14">
        <f t="shared" si="29"/>
        <v>1.2362426503814801</v>
      </c>
      <c r="K433" s="14">
        <f t="shared" si="29"/>
        <v>0.92237038456024811</v>
      </c>
      <c r="L433" s="14">
        <f t="shared" si="29"/>
        <v>0.9354239101757803</v>
      </c>
      <c r="M433" s="14">
        <f t="shared" si="29"/>
        <v>0.97899952803230705</v>
      </c>
      <c r="N433" s="14">
        <f t="shared" si="29"/>
        <v>0.89473206035902675</v>
      </c>
      <c r="O433" s="14">
        <f t="shared" si="29"/>
        <v>0.83061661610420956</v>
      </c>
      <c r="P433" s="7">
        <f>RATE(M$348-B$348,,-B433,M433)</f>
        <v>0.13399753446386939</v>
      </c>
      <c r="Q433" s="15" t="s">
        <v>52</v>
      </c>
    </row>
    <row r="434" spans="1:17" x14ac:dyDescent="0.3">
      <c r="A434" s="95"/>
      <c r="B434" s="194" t="s">
        <v>930</v>
      </c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47"/>
      <c r="P434" s="7"/>
      <c r="Q434" s="3"/>
    </row>
    <row r="435" spans="1:17" x14ac:dyDescent="0.3">
      <c r="B435" s="9">
        <f t="shared" ref="B435:O438" si="30">IFERROR(VLOOKUP($B$434,$4:$126,MATCH($Q435&amp;"/"&amp;B$348,$2:$2,0),FALSE),"")</f>
        <v>1028268</v>
      </c>
      <c r="C435" s="9">
        <f t="shared" si="30"/>
        <v>1017290</v>
      </c>
      <c r="D435" s="9">
        <f t="shared" si="30"/>
        <v>4736939</v>
      </c>
      <c r="E435" s="9">
        <f t="shared" si="30"/>
        <v>4874009</v>
      </c>
      <c r="F435" s="9">
        <f t="shared" si="30"/>
        <v>5232998</v>
      </c>
      <c r="G435" s="9">
        <f t="shared" si="30"/>
        <v>2126350</v>
      </c>
      <c r="H435" s="9">
        <f t="shared" si="30"/>
        <v>8697423</v>
      </c>
      <c r="I435" s="9">
        <f t="shared" si="30"/>
        <v>8634027</v>
      </c>
      <c r="J435" s="9">
        <f t="shared" si="30"/>
        <v>8323846</v>
      </c>
      <c r="K435" s="9">
        <f t="shared" si="30"/>
        <v>19121196</v>
      </c>
      <c r="L435" s="9">
        <f t="shared" si="30"/>
        <v>31684083</v>
      </c>
      <c r="M435" s="9">
        <f t="shared" si="30"/>
        <v>31560705</v>
      </c>
      <c r="N435" s="9">
        <f t="shared" si="30"/>
        <v>31878715</v>
      </c>
      <c r="O435" s="9">
        <f t="shared" si="30"/>
        <v>23516944</v>
      </c>
      <c r="P435" s="7"/>
      <c r="Q435" s="10" t="s">
        <v>47</v>
      </c>
    </row>
    <row r="436" spans="1:17" x14ac:dyDescent="0.3">
      <c r="B436" s="9">
        <f t="shared" si="30"/>
        <v>1012901</v>
      </c>
      <c r="C436" s="9">
        <f t="shared" si="30"/>
        <v>4862538</v>
      </c>
      <c r="D436" s="9">
        <f t="shared" si="30"/>
        <v>4753635</v>
      </c>
      <c r="E436" s="9">
        <f t="shared" si="30"/>
        <v>4889876</v>
      </c>
      <c r="F436" s="9">
        <f t="shared" si="30"/>
        <v>1244944</v>
      </c>
      <c r="G436" s="9">
        <f t="shared" si="30"/>
        <v>8476303</v>
      </c>
      <c r="H436" s="9">
        <f t="shared" si="30"/>
        <v>8651790</v>
      </c>
      <c r="I436" s="9">
        <f t="shared" si="30"/>
        <v>8494805</v>
      </c>
      <c r="J436" s="9">
        <f t="shared" si="30"/>
        <v>7901796</v>
      </c>
      <c r="K436" s="9">
        <f t="shared" si="30"/>
        <v>31938388</v>
      </c>
      <c r="L436" s="9">
        <f t="shared" si="30"/>
        <v>31911606</v>
      </c>
      <c r="M436" s="9">
        <f t="shared" si="30"/>
        <v>28662086</v>
      </c>
      <c r="N436" s="9">
        <f t="shared" si="30"/>
        <v>34296810</v>
      </c>
      <c r="O436" s="9" t="str">
        <f t="shared" si="30"/>
        <v/>
      </c>
      <c r="P436" s="7"/>
      <c r="Q436" s="10" t="s">
        <v>48</v>
      </c>
    </row>
    <row r="437" spans="1:17" x14ac:dyDescent="0.3">
      <c r="B437" s="9">
        <f t="shared" si="30"/>
        <v>1034027</v>
      </c>
      <c r="C437" s="9">
        <f t="shared" si="30"/>
        <v>4818368</v>
      </c>
      <c r="D437" s="9">
        <f t="shared" si="30"/>
        <v>4771051</v>
      </c>
      <c r="E437" s="9">
        <f t="shared" si="30"/>
        <v>4998149</v>
      </c>
      <c r="F437" s="9">
        <f t="shared" si="30"/>
        <v>1534980</v>
      </c>
      <c r="G437" s="9">
        <f t="shared" si="30"/>
        <v>8545984</v>
      </c>
      <c r="H437" s="9">
        <f t="shared" si="30"/>
        <v>8799195</v>
      </c>
      <c r="I437" s="9">
        <f t="shared" si="30"/>
        <v>8492025</v>
      </c>
      <c r="J437" s="9">
        <f t="shared" si="30"/>
        <v>8478421</v>
      </c>
      <c r="K437" s="9">
        <f t="shared" si="30"/>
        <v>31827583</v>
      </c>
      <c r="L437" s="9">
        <f t="shared" si="30"/>
        <v>31544256</v>
      </c>
      <c r="M437" s="9">
        <f t="shared" si="30"/>
        <v>28739512</v>
      </c>
      <c r="N437" s="9">
        <f t="shared" si="30"/>
        <v>34216808</v>
      </c>
      <c r="O437" s="9" t="str">
        <f t="shared" si="30"/>
        <v/>
      </c>
      <c r="P437" s="7"/>
      <c r="Q437" s="10" t="s">
        <v>49</v>
      </c>
    </row>
    <row r="438" spans="1:17" x14ac:dyDescent="0.3">
      <c r="B438" s="9">
        <f t="shared" si="30"/>
        <v>1034227</v>
      </c>
      <c r="C438" s="9">
        <f t="shared" si="30"/>
        <v>4767860.88</v>
      </c>
      <c r="D438" s="9">
        <f t="shared" si="30"/>
        <v>4906110.03</v>
      </c>
      <c r="E438" s="9">
        <f t="shared" si="30"/>
        <v>5259370.3099999996</v>
      </c>
      <c r="F438" s="9">
        <f t="shared" si="30"/>
        <v>1829225.38</v>
      </c>
      <c r="G438" s="9">
        <f t="shared" si="30"/>
        <v>8503609.4700000007</v>
      </c>
      <c r="H438" s="9">
        <f t="shared" si="30"/>
        <v>8683126.1500000004</v>
      </c>
      <c r="I438" s="9">
        <f t="shared" si="30"/>
        <v>8356798.8600000003</v>
      </c>
      <c r="J438" s="9">
        <f t="shared" si="30"/>
        <v>11128638.15</v>
      </c>
      <c r="K438" s="9">
        <f t="shared" si="30"/>
        <v>31899797.489999998</v>
      </c>
      <c r="L438" s="9">
        <f t="shared" si="30"/>
        <v>31441522.329999998</v>
      </c>
      <c r="M438" s="9">
        <f t="shared" si="30"/>
        <v>30121466.59</v>
      </c>
      <c r="N438" s="9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>30996388.43</v>
      </c>
      <c r="O438" s="9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>23516944</v>
      </c>
      <c r="P438" s="7">
        <f>RATE(M$348-B$348,,-B438,M438)</f>
        <v>0.35867181873082027</v>
      </c>
      <c r="Q438" s="10" t="s">
        <v>50</v>
      </c>
    </row>
    <row r="439" spans="1:17" x14ac:dyDescent="0.3">
      <c r="B439" s="13">
        <f t="shared" ref="B439:M439" si="31">+B438/B$402</f>
        <v>4.4003675074657932E-2</v>
      </c>
      <c r="C439" s="13">
        <f t="shared" si="31"/>
        <v>0.19580843020348959</v>
      </c>
      <c r="D439" s="13">
        <f t="shared" si="31"/>
        <v>0.19498880123271492</v>
      </c>
      <c r="E439" s="13">
        <f t="shared" si="31"/>
        <v>0.198194085723428</v>
      </c>
      <c r="F439" s="13">
        <f t="shared" si="31"/>
        <v>6.5323749407588103E-2</v>
      </c>
      <c r="G439" s="13">
        <f t="shared" si="31"/>
        <v>0.25418908661798512</v>
      </c>
      <c r="H439" s="13">
        <f t="shared" si="31"/>
        <v>0.24447863973531764</v>
      </c>
      <c r="I439" s="13">
        <f t="shared" si="31"/>
        <v>0.22280266555953962</v>
      </c>
      <c r="J439" s="13">
        <f t="shared" si="31"/>
        <v>0.18023920219103379</v>
      </c>
      <c r="K439" s="13">
        <f t="shared" si="31"/>
        <v>0.39157165337447503</v>
      </c>
      <c r="L439" s="13">
        <f t="shared" si="31"/>
        <v>0.39517927316393198</v>
      </c>
      <c r="M439" s="13">
        <f t="shared" si="31"/>
        <v>0.38515488672671344</v>
      </c>
      <c r="N439" s="13">
        <f>+N438/N$402</f>
        <v>0.39907610350724182</v>
      </c>
      <c r="O439" s="13">
        <f>+O438/O$402</f>
        <v>0.29657382951740008</v>
      </c>
      <c r="P439" s="7">
        <f>RATE(M$348-B$348,,-B439,M439)</f>
        <v>0.21800670339800182</v>
      </c>
      <c r="Q439" s="12" t="s">
        <v>51</v>
      </c>
    </row>
    <row r="440" spans="1:17" x14ac:dyDescent="0.3">
      <c r="B440" s="197" t="s">
        <v>931</v>
      </c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46"/>
      <c r="P440" s="7"/>
      <c r="Q440" s="3"/>
    </row>
    <row r="441" spans="1:17" x14ac:dyDescent="0.3">
      <c r="B441" s="9">
        <f t="shared" ref="B441:O444" si="32">IFERROR(VLOOKUP($B$440,$4:$126,MATCH($Q441&amp;"/"&amp;B$348,$2:$2,0),FALSE),"")</f>
        <v>5175186</v>
      </c>
      <c r="C441" s="9">
        <f t="shared" si="32"/>
        <v>6507699</v>
      </c>
      <c r="D441" s="9">
        <f t="shared" si="32"/>
        <v>8581621</v>
      </c>
      <c r="E441" s="9">
        <f t="shared" si="32"/>
        <v>9126801</v>
      </c>
      <c r="F441" s="9">
        <f t="shared" si="32"/>
        <v>10365756</v>
      </c>
      <c r="G441" s="9">
        <f t="shared" si="32"/>
        <v>10854831</v>
      </c>
      <c r="H441" s="9">
        <f t="shared" si="32"/>
        <v>14638226</v>
      </c>
      <c r="I441" s="9">
        <f t="shared" si="32"/>
        <v>14731652</v>
      </c>
      <c r="J441" s="9">
        <f t="shared" si="32"/>
        <v>15072055</v>
      </c>
      <c r="K441" s="9">
        <f t="shared" si="32"/>
        <v>62320734</v>
      </c>
      <c r="L441" s="9">
        <f t="shared" si="32"/>
        <v>46999512</v>
      </c>
      <c r="M441" s="9">
        <f t="shared" si="32"/>
        <v>47269314</v>
      </c>
      <c r="N441" s="9">
        <f t="shared" si="32"/>
        <v>49031879</v>
      </c>
      <c r="O441" s="9">
        <f t="shared" si="32"/>
        <v>45561430</v>
      </c>
      <c r="P441" s="7"/>
      <c r="Q441" s="10" t="s">
        <v>47</v>
      </c>
    </row>
    <row r="442" spans="1:17" x14ac:dyDescent="0.3">
      <c r="B442" s="9">
        <f t="shared" si="32"/>
        <v>5569731</v>
      </c>
      <c r="C442" s="9">
        <f t="shared" si="32"/>
        <v>8467832</v>
      </c>
      <c r="D442" s="9">
        <f t="shared" si="32"/>
        <v>8434128</v>
      </c>
      <c r="E442" s="9">
        <f t="shared" si="32"/>
        <v>9060913</v>
      </c>
      <c r="F442" s="9">
        <f t="shared" si="32"/>
        <v>10026542</v>
      </c>
      <c r="G442" s="9">
        <f t="shared" si="32"/>
        <v>13848823</v>
      </c>
      <c r="H442" s="9">
        <f t="shared" si="32"/>
        <v>14476448</v>
      </c>
      <c r="I442" s="9">
        <f t="shared" si="32"/>
        <v>15159782</v>
      </c>
      <c r="J442" s="9">
        <f t="shared" si="32"/>
        <v>18717088</v>
      </c>
      <c r="K442" s="9">
        <f t="shared" si="32"/>
        <v>44822458</v>
      </c>
      <c r="L442" s="9">
        <f t="shared" si="32"/>
        <v>47143904</v>
      </c>
      <c r="M442" s="9">
        <f t="shared" si="32"/>
        <v>44559163</v>
      </c>
      <c r="N442" s="9">
        <f t="shared" si="32"/>
        <v>47789372</v>
      </c>
      <c r="O442" s="9" t="str">
        <f t="shared" si="32"/>
        <v/>
      </c>
      <c r="P442" s="7"/>
      <c r="Q442" s="10" t="s">
        <v>48</v>
      </c>
    </row>
    <row r="443" spans="1:17" x14ac:dyDescent="0.3">
      <c r="B443" s="9">
        <f t="shared" si="32"/>
        <v>7850692</v>
      </c>
      <c r="C443" s="9">
        <f t="shared" si="32"/>
        <v>8075666</v>
      </c>
      <c r="D443" s="9">
        <f t="shared" si="32"/>
        <v>8203193</v>
      </c>
      <c r="E443" s="9">
        <f t="shared" si="32"/>
        <v>9173733</v>
      </c>
      <c r="F443" s="9">
        <f t="shared" si="32"/>
        <v>10660964</v>
      </c>
      <c r="G443" s="9">
        <f t="shared" si="32"/>
        <v>13542181</v>
      </c>
      <c r="H443" s="9">
        <f t="shared" si="32"/>
        <v>14332395</v>
      </c>
      <c r="I443" s="9">
        <f t="shared" si="32"/>
        <v>13891191</v>
      </c>
      <c r="J443" s="9">
        <f t="shared" si="32"/>
        <v>35504793</v>
      </c>
      <c r="K443" s="9">
        <f t="shared" si="32"/>
        <v>46570487</v>
      </c>
      <c r="L443" s="9">
        <f t="shared" si="32"/>
        <v>46401169</v>
      </c>
      <c r="M443" s="9">
        <f t="shared" si="32"/>
        <v>44586140</v>
      </c>
      <c r="N443" s="9">
        <f t="shared" si="32"/>
        <v>45507106</v>
      </c>
      <c r="O443" s="9" t="str">
        <f t="shared" si="32"/>
        <v/>
      </c>
      <c r="P443" s="7"/>
      <c r="Q443" s="10" t="s">
        <v>49</v>
      </c>
    </row>
    <row r="444" spans="1:17" x14ac:dyDescent="0.3">
      <c r="B444" s="9">
        <f t="shared" si="32"/>
        <v>7657835</v>
      </c>
      <c r="C444" s="9">
        <f t="shared" si="32"/>
        <v>7970890.4900000002</v>
      </c>
      <c r="D444" s="9">
        <f t="shared" si="32"/>
        <v>8617032.4399999995</v>
      </c>
      <c r="E444" s="9">
        <f t="shared" si="32"/>
        <v>9528805.5700000003</v>
      </c>
      <c r="F444" s="9">
        <f t="shared" si="32"/>
        <v>10349974.119999999</v>
      </c>
      <c r="G444" s="9">
        <f t="shared" si="32"/>
        <v>14209598.85</v>
      </c>
      <c r="H444" s="9">
        <f t="shared" si="32"/>
        <v>14614307.130000001</v>
      </c>
      <c r="I444" s="9">
        <f t="shared" si="32"/>
        <v>15415742.560000001</v>
      </c>
      <c r="J444" s="9">
        <f t="shared" si="32"/>
        <v>39599459.210000001</v>
      </c>
      <c r="K444" s="9">
        <f t="shared" si="32"/>
        <v>45526898.590000004</v>
      </c>
      <c r="L444" s="9">
        <f t="shared" si="32"/>
        <v>45021649.689999998</v>
      </c>
      <c r="M444" s="9">
        <f t="shared" si="32"/>
        <v>45535117.789999999</v>
      </c>
      <c r="N444" s="9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>42957886.090000004</v>
      </c>
      <c r="O444" s="9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>45561430</v>
      </c>
      <c r="P444" s="7">
        <f>RATE(M$348-B$348,,-B444,M444)</f>
        <v>0.17594090180273828</v>
      </c>
      <c r="Q444" s="10" t="s">
        <v>50</v>
      </c>
    </row>
    <row r="445" spans="1:17" x14ac:dyDescent="0.3">
      <c r="B445" s="13">
        <f t="shared" ref="B445:M445" si="33">+B444/B$402</f>
        <v>0.32582100749191728</v>
      </c>
      <c r="C445" s="13">
        <f t="shared" si="33"/>
        <v>0.32735173979548332</v>
      </c>
      <c r="D445" s="13">
        <f t="shared" si="33"/>
        <v>0.34247597697253773</v>
      </c>
      <c r="E445" s="13">
        <f t="shared" si="33"/>
        <v>0.35908346373550154</v>
      </c>
      <c r="F445" s="13">
        <f t="shared" si="33"/>
        <v>0.36960952061024993</v>
      </c>
      <c r="G445" s="13">
        <f t="shared" si="33"/>
        <v>0.42475197921918106</v>
      </c>
      <c r="H445" s="13">
        <f t="shared" si="33"/>
        <v>0.41147460788837603</v>
      </c>
      <c r="I445" s="13">
        <f t="shared" si="33"/>
        <v>0.41100289614337338</v>
      </c>
      <c r="J445" s="13">
        <f t="shared" si="33"/>
        <v>0.64135205395341077</v>
      </c>
      <c r="K445" s="13">
        <f t="shared" si="33"/>
        <v>0.55884501961138811</v>
      </c>
      <c r="L445" s="13">
        <f t="shared" si="33"/>
        <v>0.56586391124450885</v>
      </c>
      <c r="M445" s="13">
        <f t="shared" si="33"/>
        <v>0.58224499401757057</v>
      </c>
      <c r="N445" s="13">
        <f>+N444/N$402</f>
        <v>0.55307946067396552</v>
      </c>
      <c r="O445" s="13">
        <f>+O444/O$402</f>
        <v>0.57457838796524574</v>
      </c>
      <c r="P445" s="7">
        <f>RATE(M$348-B$348,,-B445,M445)</f>
        <v>5.4194163336368673E-2</v>
      </c>
      <c r="Q445" s="12" t="s">
        <v>51</v>
      </c>
    </row>
    <row r="446" spans="1:17" x14ac:dyDescent="0.3">
      <c r="B446" s="199" t="s">
        <v>53</v>
      </c>
      <c r="C446" s="199"/>
      <c r="D446" s="199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49"/>
      <c r="P446" s="7"/>
      <c r="Q446" s="12"/>
    </row>
    <row r="447" spans="1:17" x14ac:dyDescent="0.3">
      <c r="B447" s="200" t="s">
        <v>943</v>
      </c>
      <c r="C447" s="200"/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150"/>
    </row>
    <row r="448" spans="1:17" x14ac:dyDescent="0.3">
      <c r="B448" s="9">
        <f t="shared" ref="B448:O451" si="34">IFERROR(VLOOKUP($B$447,$4:$126,MATCH($Q448&amp;"/"&amp;B$348,$2:$2,0),FALSE),"")</f>
        <v>4122801</v>
      </c>
      <c r="C448" s="9">
        <f t="shared" si="34"/>
        <v>3866453</v>
      </c>
      <c r="D448" s="9">
        <f t="shared" si="34"/>
        <v>4484815</v>
      </c>
      <c r="E448" s="9">
        <f t="shared" si="34"/>
        <v>4956973</v>
      </c>
      <c r="F448" s="9">
        <f t="shared" si="34"/>
        <v>5647093</v>
      </c>
      <c r="G448" s="9">
        <f t="shared" si="34"/>
        <v>6232449</v>
      </c>
      <c r="H448" s="9">
        <f t="shared" si="34"/>
        <v>8493025</v>
      </c>
      <c r="I448" s="9">
        <f t="shared" si="34"/>
        <v>9615235</v>
      </c>
      <c r="J448" s="9">
        <f t="shared" si="34"/>
        <v>10715212</v>
      </c>
      <c r="K448" s="9">
        <f t="shared" si="34"/>
        <v>8343499</v>
      </c>
      <c r="L448" s="9">
        <f t="shared" si="34"/>
        <v>7405187</v>
      </c>
      <c r="M448" s="9">
        <f t="shared" si="34"/>
        <v>8339439</v>
      </c>
      <c r="N448" s="9">
        <f t="shared" si="34"/>
        <v>8603424</v>
      </c>
      <c r="O448" s="9">
        <f t="shared" si="34"/>
        <v>9810995</v>
      </c>
      <c r="P448" s="7"/>
      <c r="Q448" s="10" t="s">
        <v>47</v>
      </c>
    </row>
    <row r="449" spans="1:18" x14ac:dyDescent="0.3">
      <c r="B449" s="9">
        <f t="shared" si="34"/>
        <v>3165866</v>
      </c>
      <c r="C449" s="9">
        <f t="shared" si="34"/>
        <v>3526265</v>
      </c>
      <c r="D449" s="9">
        <f t="shared" si="34"/>
        <v>4066276</v>
      </c>
      <c r="E449" s="9">
        <f t="shared" si="34"/>
        <v>4863443</v>
      </c>
      <c r="F449" s="9">
        <f t="shared" si="34"/>
        <v>5076379</v>
      </c>
      <c r="G449" s="9">
        <f t="shared" si="34"/>
        <v>6467040</v>
      </c>
      <c r="H449" s="9">
        <f t="shared" si="34"/>
        <v>8355611</v>
      </c>
      <c r="I449" s="9">
        <f t="shared" si="34"/>
        <v>9411804</v>
      </c>
      <c r="J449" s="9">
        <f t="shared" si="34"/>
        <v>10324696</v>
      </c>
      <c r="K449" s="9">
        <f t="shared" si="34"/>
        <v>8589266</v>
      </c>
      <c r="L449" s="9">
        <f t="shared" si="34"/>
        <v>8428601</v>
      </c>
      <c r="M449" s="9">
        <f t="shared" si="34"/>
        <v>8976762</v>
      </c>
      <c r="N449" s="9">
        <f t="shared" si="34"/>
        <v>9627608</v>
      </c>
      <c r="O449" s="9" t="str">
        <f t="shared" si="34"/>
        <v/>
      </c>
      <c r="P449" s="7"/>
      <c r="Q449" s="10" t="s">
        <v>48</v>
      </c>
    </row>
    <row r="450" spans="1:18" x14ac:dyDescent="0.3">
      <c r="B450" s="9">
        <f t="shared" si="34"/>
        <v>2385855</v>
      </c>
      <c r="C450" s="9">
        <f t="shared" si="34"/>
        <v>2888245</v>
      </c>
      <c r="D450" s="9">
        <f t="shared" si="34"/>
        <v>3270211</v>
      </c>
      <c r="E450" s="9">
        <f t="shared" si="34"/>
        <v>4121277</v>
      </c>
      <c r="F450" s="9">
        <f t="shared" si="34"/>
        <v>4258491</v>
      </c>
      <c r="G450" s="9">
        <f t="shared" si="34"/>
        <v>5838719</v>
      </c>
      <c r="H450" s="9">
        <f t="shared" si="34"/>
        <v>7567526</v>
      </c>
      <c r="I450" s="9">
        <f t="shared" si="34"/>
        <v>8394371</v>
      </c>
      <c r="J450" s="9">
        <f t="shared" si="34"/>
        <v>8939807</v>
      </c>
      <c r="K450" s="9">
        <f t="shared" si="34"/>
        <v>7388973</v>
      </c>
      <c r="L450" s="9">
        <f t="shared" si="34"/>
        <v>8123975</v>
      </c>
      <c r="M450" s="9">
        <f t="shared" si="34"/>
        <v>8720407</v>
      </c>
      <c r="N450" s="9">
        <f t="shared" si="34"/>
        <v>10526024</v>
      </c>
      <c r="O450" s="9" t="str">
        <f t="shared" si="34"/>
        <v/>
      </c>
      <c r="P450" s="7"/>
      <c r="Q450" s="10" t="s">
        <v>49</v>
      </c>
    </row>
    <row r="451" spans="1:18" x14ac:dyDescent="0.3">
      <c r="B451" s="9">
        <f t="shared" si="34"/>
        <v>3061608</v>
      </c>
      <c r="C451" s="9">
        <f t="shared" si="34"/>
        <v>3593015.48</v>
      </c>
      <c r="D451" s="9">
        <f t="shared" si="34"/>
        <v>3840600.67</v>
      </c>
      <c r="E451" s="9">
        <f t="shared" si="34"/>
        <v>4368493.96</v>
      </c>
      <c r="F451" s="9">
        <f t="shared" si="34"/>
        <v>5014492.18</v>
      </c>
      <c r="G451" s="9">
        <f t="shared" si="34"/>
        <v>6590439.1600000001</v>
      </c>
      <c r="H451" s="9">
        <f t="shared" si="34"/>
        <v>8222939.9100000001</v>
      </c>
      <c r="I451" s="9">
        <f t="shared" si="34"/>
        <v>9352425.4299999997</v>
      </c>
      <c r="J451" s="9">
        <f t="shared" si="34"/>
        <v>9408852.0600000005</v>
      </c>
      <c r="K451" s="9">
        <f t="shared" si="34"/>
        <v>7768233.75</v>
      </c>
      <c r="L451" s="9">
        <f t="shared" si="34"/>
        <v>8425610.5399999991</v>
      </c>
      <c r="M451" s="9">
        <f t="shared" si="34"/>
        <v>8973490.5299999993</v>
      </c>
      <c r="N451" s="9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>11431755.029999999</v>
      </c>
      <c r="O451" s="9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>9810995</v>
      </c>
      <c r="P451" s="7">
        <f>RATE(M$348-B$348,,-B451,M451)</f>
        <v>0.10269554614463645</v>
      </c>
      <c r="Q451" s="10" t="s">
        <v>50</v>
      </c>
    </row>
    <row r="452" spans="1:18" x14ac:dyDescent="0.3">
      <c r="A452" s="96"/>
      <c r="B452" s="13">
        <f t="shared" ref="B452:M452" si="35">+B451/B$402</f>
        <v>0.1302634756566724</v>
      </c>
      <c r="C452" s="13">
        <f t="shared" si="35"/>
        <v>0.14755940631297063</v>
      </c>
      <c r="D452" s="13">
        <f t="shared" si="35"/>
        <v>0.15264111813180467</v>
      </c>
      <c r="E452" s="13">
        <f t="shared" si="35"/>
        <v>0.16462230559127858</v>
      </c>
      <c r="F452" s="13">
        <f t="shared" si="35"/>
        <v>0.17907330291504603</v>
      </c>
      <c r="G452" s="13">
        <f t="shared" si="35"/>
        <v>0.19700078142132754</v>
      </c>
      <c r="H452" s="13">
        <f t="shared" si="35"/>
        <v>0.23152181934176497</v>
      </c>
      <c r="I452" s="13">
        <f t="shared" si="35"/>
        <v>0.24934730991608708</v>
      </c>
      <c r="J452" s="13">
        <f t="shared" si="35"/>
        <v>0.15238558087431972</v>
      </c>
      <c r="K452" s="13">
        <f t="shared" si="35"/>
        <v>9.5355468455260675E-2</v>
      </c>
      <c r="L452" s="13">
        <f t="shared" si="35"/>
        <v>0.10589902785917568</v>
      </c>
      <c r="M452" s="13">
        <f t="shared" si="35"/>
        <v>0.11474154879871623</v>
      </c>
      <c r="N452" s="13">
        <f>+N451/N$402</f>
        <v>0.14718296178035448</v>
      </c>
      <c r="O452" s="13">
        <f>+O451/O$402</f>
        <v>0.12372714577736225</v>
      </c>
      <c r="P452" s="7">
        <f>RATE(M$348-B$348,,-B452,M452)</f>
        <v>-1.146800243033321E-2</v>
      </c>
      <c r="Q452" s="12" t="s">
        <v>51</v>
      </c>
    </row>
    <row r="453" spans="1:18" x14ac:dyDescent="0.3">
      <c r="B453" s="199" t="s">
        <v>951</v>
      </c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49"/>
    </row>
    <row r="454" spans="1:18" x14ac:dyDescent="0.3">
      <c r="B454" s="9">
        <f t="shared" ref="B454:O457" si="36">IFERROR(VLOOKUP($B$453,$4:$126,MATCH($Q454&amp;"/"&amp;B$348,$2:$2,0),FALSE),"")</f>
        <v>16904211</v>
      </c>
      <c r="C454" s="9">
        <f t="shared" si="36"/>
        <v>16646884</v>
      </c>
      <c r="D454" s="9">
        <f t="shared" si="36"/>
        <v>17188683</v>
      </c>
      <c r="E454" s="9">
        <f t="shared" si="36"/>
        <v>17657655</v>
      </c>
      <c r="F454" s="9">
        <f t="shared" si="36"/>
        <v>18283849</v>
      </c>
      <c r="G454" s="9">
        <f t="shared" si="36"/>
        <v>18852855</v>
      </c>
      <c r="H454" s="9">
        <f t="shared" si="36"/>
        <v>21175409</v>
      </c>
      <c r="I454" s="9">
        <f t="shared" si="36"/>
        <v>22315658</v>
      </c>
      <c r="J454" s="9">
        <f t="shared" si="36"/>
        <v>23452944</v>
      </c>
      <c r="K454" s="9">
        <f t="shared" si="36"/>
        <v>20203278</v>
      </c>
      <c r="L454" s="9">
        <f t="shared" si="36"/>
        <v>32922617</v>
      </c>
      <c r="M454" s="9">
        <f t="shared" si="36"/>
        <v>32751516</v>
      </c>
      <c r="N454" s="9">
        <f t="shared" si="36"/>
        <v>32410257</v>
      </c>
      <c r="O454" s="9">
        <f t="shared" si="36"/>
        <v>32455899</v>
      </c>
      <c r="P454" s="7"/>
      <c r="Q454" s="10" t="s">
        <v>47</v>
      </c>
    </row>
    <row r="455" spans="1:18" x14ac:dyDescent="0.3">
      <c r="B455" s="9">
        <f t="shared" si="36"/>
        <v>15947928</v>
      </c>
      <c r="C455" s="9">
        <f t="shared" si="36"/>
        <v>16305967</v>
      </c>
      <c r="D455" s="9">
        <f t="shared" si="36"/>
        <v>16770234</v>
      </c>
      <c r="E455" s="9">
        <f t="shared" si="36"/>
        <v>17486140</v>
      </c>
      <c r="F455" s="9">
        <f t="shared" si="36"/>
        <v>17705213</v>
      </c>
      <c r="G455" s="9">
        <f t="shared" si="36"/>
        <v>19067172</v>
      </c>
      <c r="H455" s="9">
        <f t="shared" si="36"/>
        <v>21028449</v>
      </c>
      <c r="I455" s="9">
        <f t="shared" si="36"/>
        <v>22084757</v>
      </c>
      <c r="J455" s="9">
        <f t="shared" si="36"/>
        <v>23058239</v>
      </c>
      <c r="K455" s="9">
        <f t="shared" si="36"/>
        <v>37080794</v>
      </c>
      <c r="L455" s="9">
        <f t="shared" si="36"/>
        <v>35339984</v>
      </c>
      <c r="M455" s="9">
        <f t="shared" si="36"/>
        <v>32374680</v>
      </c>
      <c r="N455" s="9">
        <f t="shared" si="36"/>
        <v>32325382</v>
      </c>
      <c r="O455" s="9" t="str">
        <f t="shared" si="36"/>
        <v/>
      </c>
      <c r="P455" s="7"/>
      <c r="Q455" s="10" t="s">
        <v>48</v>
      </c>
    </row>
    <row r="456" spans="1:18" x14ac:dyDescent="0.3">
      <c r="B456" s="9">
        <f t="shared" si="36"/>
        <v>15165618</v>
      </c>
      <c r="C456" s="9">
        <f t="shared" si="36"/>
        <v>15667825</v>
      </c>
      <c r="D456" s="9">
        <f t="shared" si="36"/>
        <v>15972524</v>
      </c>
      <c r="E456" s="9">
        <f t="shared" si="36"/>
        <v>16753735</v>
      </c>
      <c r="F456" s="9">
        <f t="shared" si="36"/>
        <v>16908304</v>
      </c>
      <c r="G456" s="9">
        <f t="shared" si="36"/>
        <v>18460621</v>
      </c>
      <c r="H456" s="9">
        <f t="shared" si="36"/>
        <v>20244201</v>
      </c>
      <c r="I456" s="9">
        <f t="shared" si="36"/>
        <v>21124169</v>
      </c>
      <c r="J456" s="9">
        <f t="shared" si="36"/>
        <v>21622443</v>
      </c>
      <c r="K456" s="9">
        <f t="shared" si="36"/>
        <v>35593179</v>
      </c>
      <c r="L456" s="9">
        <f t="shared" si="36"/>
        <v>33328419</v>
      </c>
      <c r="M456" s="9">
        <f t="shared" si="36"/>
        <v>31799154</v>
      </c>
      <c r="N456" s="9">
        <f t="shared" si="36"/>
        <v>33931535</v>
      </c>
      <c r="O456" s="9" t="str">
        <f t="shared" si="36"/>
        <v/>
      </c>
      <c r="P456" s="7"/>
      <c r="Q456" s="10" t="s">
        <v>49</v>
      </c>
    </row>
    <row r="457" spans="1:18" x14ac:dyDescent="0.3">
      <c r="B457" s="9">
        <f t="shared" si="36"/>
        <v>15841845</v>
      </c>
      <c r="C457" s="9">
        <f t="shared" si="36"/>
        <v>16372538.65</v>
      </c>
      <c r="D457" s="9">
        <f t="shared" si="36"/>
        <v>16537169.039999999</v>
      </c>
      <c r="E457" s="9">
        <f t="shared" si="36"/>
        <v>17002680.09</v>
      </c>
      <c r="F457" s="9">
        <f t="shared" si="36"/>
        <v>17646000.699999999</v>
      </c>
      <c r="G457" s="9">
        <f t="shared" si="36"/>
        <v>19238051.629999999</v>
      </c>
      <c r="H457" s="9">
        <f t="shared" si="36"/>
        <v>20896381.399999999</v>
      </c>
      <c r="I457" s="9">
        <f t="shared" si="36"/>
        <v>22091882.57</v>
      </c>
      <c r="J457" s="9">
        <f t="shared" si="36"/>
        <v>22143270.030000001</v>
      </c>
      <c r="K457" s="9">
        <f t="shared" si="36"/>
        <v>34463585.770000003</v>
      </c>
      <c r="L457" s="9">
        <f t="shared" si="36"/>
        <v>33030471.43</v>
      </c>
      <c r="M457" s="9">
        <f t="shared" si="36"/>
        <v>31393907.289999999</v>
      </c>
      <c r="N457" s="9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>33364160.18</v>
      </c>
      <c r="O457" s="9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>32455899</v>
      </c>
      <c r="P457" s="7">
        <f>RATE(M$348-B$348,,-B457,M457)</f>
        <v>6.415184186792823E-2</v>
      </c>
      <c r="Q457" s="10" t="s">
        <v>50</v>
      </c>
    </row>
    <row r="458" spans="1:18" x14ac:dyDescent="0.3">
      <c r="A458" s="96"/>
      <c r="B458" s="13">
        <f t="shared" ref="B458:M458" si="37">+B457/B$402</f>
        <v>0.67402939583195409</v>
      </c>
      <c r="C458" s="13">
        <f t="shared" si="37"/>
        <v>0.67239400900943669</v>
      </c>
      <c r="D458" s="13">
        <f t="shared" si="37"/>
        <v>0.65725447394671799</v>
      </c>
      <c r="E458" s="13">
        <f t="shared" si="37"/>
        <v>0.64072891556584133</v>
      </c>
      <c r="F458" s="13">
        <f t="shared" si="37"/>
        <v>0.63015905004167627</v>
      </c>
      <c r="G458" s="13">
        <f t="shared" si="37"/>
        <v>0.5750620121245219</v>
      </c>
      <c r="H458" s="13">
        <f t="shared" si="37"/>
        <v>0.58835018768699932</v>
      </c>
      <c r="I458" s="13">
        <f t="shared" si="37"/>
        <v>0.58899710359001423</v>
      </c>
      <c r="J458" s="13">
        <f t="shared" si="37"/>
        <v>0.3586319611000946</v>
      </c>
      <c r="K458" s="13">
        <f t="shared" si="37"/>
        <v>0.42304228625283141</v>
      </c>
      <c r="L458" s="13">
        <f t="shared" si="37"/>
        <v>0.41515030840332157</v>
      </c>
      <c r="M458" s="13">
        <f t="shared" si="37"/>
        <v>0.40142523505821409</v>
      </c>
      <c r="N458" s="13">
        <f>+N457/N$402</f>
        <v>0.4295609816445275</v>
      </c>
      <c r="O458" s="13">
        <f>+O457/O$402</f>
        <v>0.40930361771750429</v>
      </c>
      <c r="P458" s="7">
        <f>RATE(M$348-B$348,,-B458,M458)</f>
        <v>-4.6021225317493954E-2</v>
      </c>
      <c r="Q458" s="12" t="s">
        <v>51</v>
      </c>
    </row>
    <row r="459" spans="1:18" x14ac:dyDescent="0.3">
      <c r="B459" s="195" t="s">
        <v>54</v>
      </c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44"/>
      <c r="P459" s="7"/>
      <c r="Q459" s="16"/>
    </row>
    <row r="460" spans="1:18" x14ac:dyDescent="0.3">
      <c r="B460" s="195" t="s">
        <v>1030</v>
      </c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44"/>
      <c r="P460" s="7"/>
      <c r="Q460" s="10"/>
    </row>
    <row r="461" spans="1:18" x14ac:dyDescent="0.3">
      <c r="B461" s="8">
        <f t="shared" ref="B461:O464" si="38">IFERROR(VLOOKUP($B$460,$130:$216,MATCH($Q461&amp;"/"&amp;B$348,$128:$128,0),FALSE),"")</f>
        <v>0</v>
      </c>
      <c r="C461" s="8">
        <f t="shared" si="38"/>
        <v>0</v>
      </c>
      <c r="D461" s="8">
        <f t="shared" si="38"/>
        <v>0</v>
      </c>
      <c r="E461" s="8">
        <f t="shared" si="38"/>
        <v>0</v>
      </c>
      <c r="F461" s="8">
        <f t="shared" si="38"/>
        <v>0</v>
      </c>
      <c r="G461" s="8">
        <f t="shared" si="38"/>
        <v>0</v>
      </c>
      <c r="H461" s="8">
        <f t="shared" si="38"/>
        <v>0</v>
      </c>
      <c r="I461" s="8">
        <f t="shared" si="38"/>
        <v>0</v>
      </c>
      <c r="J461" s="8">
        <f t="shared" si="38"/>
        <v>0</v>
      </c>
      <c r="K461" s="8">
        <f t="shared" si="38"/>
        <v>0</v>
      </c>
      <c r="L461" s="8">
        <f t="shared" si="38"/>
        <v>0</v>
      </c>
      <c r="M461" s="8">
        <f t="shared" si="38"/>
        <v>0</v>
      </c>
      <c r="N461" s="8">
        <f t="shared" si="38"/>
        <v>0</v>
      </c>
      <c r="O461" s="8">
        <f t="shared" si="38"/>
        <v>10377914</v>
      </c>
      <c r="P461" s="18"/>
      <c r="Q461" s="10" t="s">
        <v>47</v>
      </c>
      <c r="R461" s="99"/>
    </row>
    <row r="462" spans="1:18" x14ac:dyDescent="0.3">
      <c r="B462" s="8">
        <f t="shared" si="38"/>
        <v>0</v>
      </c>
      <c r="C462" s="8">
        <f t="shared" si="38"/>
        <v>0</v>
      </c>
      <c r="D462" s="8">
        <f t="shared" si="38"/>
        <v>0</v>
      </c>
      <c r="E462" s="8">
        <f t="shared" si="38"/>
        <v>0</v>
      </c>
      <c r="F462" s="8">
        <f t="shared" si="38"/>
        <v>0</v>
      </c>
      <c r="G462" s="8">
        <f t="shared" si="38"/>
        <v>0</v>
      </c>
      <c r="H462" s="8">
        <f t="shared" si="38"/>
        <v>0</v>
      </c>
      <c r="I462" s="8">
        <f t="shared" si="38"/>
        <v>0</v>
      </c>
      <c r="J462" s="8">
        <f t="shared" si="38"/>
        <v>7786600</v>
      </c>
      <c r="K462" s="8">
        <f t="shared" si="38"/>
        <v>0</v>
      </c>
      <c r="L462" s="8">
        <f t="shared" si="38"/>
        <v>0</v>
      </c>
      <c r="M462" s="8">
        <f t="shared" si="38"/>
        <v>0</v>
      </c>
      <c r="N462" s="8">
        <f t="shared" si="38"/>
        <v>0</v>
      </c>
      <c r="O462" s="8" t="str">
        <f t="shared" si="38"/>
        <v/>
      </c>
      <c r="P462" s="18"/>
      <c r="Q462" s="10" t="s">
        <v>48</v>
      </c>
    </row>
    <row r="463" spans="1:18" x14ac:dyDescent="0.3">
      <c r="B463" s="8">
        <f t="shared" si="38"/>
        <v>0</v>
      </c>
      <c r="C463" s="8">
        <f t="shared" si="38"/>
        <v>0</v>
      </c>
      <c r="D463" s="8">
        <f t="shared" si="38"/>
        <v>0</v>
      </c>
      <c r="E463" s="8">
        <f t="shared" si="38"/>
        <v>0</v>
      </c>
      <c r="F463" s="8">
        <f t="shared" si="38"/>
        <v>0</v>
      </c>
      <c r="G463" s="8">
        <f t="shared" si="38"/>
        <v>0</v>
      </c>
      <c r="H463" s="8">
        <f t="shared" si="38"/>
        <v>0</v>
      </c>
      <c r="I463" s="8">
        <f t="shared" si="38"/>
        <v>0</v>
      </c>
      <c r="J463" s="8">
        <f t="shared" si="38"/>
        <v>0</v>
      </c>
      <c r="K463" s="8">
        <f t="shared" si="38"/>
        <v>0</v>
      </c>
      <c r="L463" s="8">
        <f t="shared" si="38"/>
        <v>11727219</v>
      </c>
      <c r="M463" s="8">
        <f t="shared" si="38"/>
        <v>0</v>
      </c>
      <c r="N463" s="8">
        <f t="shared" si="38"/>
        <v>0</v>
      </c>
      <c r="O463" s="8" t="str">
        <f t="shared" si="38"/>
        <v/>
      </c>
      <c r="P463" s="18"/>
      <c r="Q463" s="10" t="s">
        <v>49</v>
      </c>
    </row>
    <row r="464" spans="1:18" x14ac:dyDescent="0.3">
      <c r="B464" s="19">
        <f t="shared" si="38"/>
        <v>0</v>
      </c>
      <c r="C464" s="19">
        <f t="shared" si="38"/>
        <v>0</v>
      </c>
      <c r="D464" s="19">
        <f t="shared" si="38"/>
        <v>0</v>
      </c>
      <c r="E464" s="19">
        <f t="shared" si="38"/>
        <v>0</v>
      </c>
      <c r="F464" s="19">
        <f t="shared" si="38"/>
        <v>0</v>
      </c>
      <c r="G464" s="19">
        <f t="shared" si="38"/>
        <v>0</v>
      </c>
      <c r="H464" s="19">
        <f t="shared" si="38"/>
        <v>0</v>
      </c>
      <c r="I464" s="19">
        <f t="shared" si="38"/>
        <v>0</v>
      </c>
      <c r="J464" s="19">
        <f t="shared" si="38"/>
        <v>0</v>
      </c>
      <c r="K464" s="19">
        <f t="shared" si="38"/>
        <v>0</v>
      </c>
      <c r="L464" s="19">
        <f t="shared" si="38"/>
        <v>0</v>
      </c>
      <c r="M464" s="19">
        <f t="shared" si="38"/>
        <v>0</v>
      </c>
      <c r="N464" s="19">
        <f t="shared" si="38"/>
        <v>0</v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39">SUM(C461:C464)</f>
        <v>0</v>
      </c>
      <c r="D465" s="17">
        <f t="shared" si="39"/>
        <v>0</v>
      </c>
      <c r="E465" s="17">
        <f t="shared" si="39"/>
        <v>0</v>
      </c>
      <c r="F465" s="17">
        <f t="shared" si="39"/>
        <v>0</v>
      </c>
      <c r="G465" s="17">
        <f t="shared" si="39"/>
        <v>0</v>
      </c>
      <c r="H465" s="17">
        <f t="shared" si="39"/>
        <v>0</v>
      </c>
      <c r="I465" s="17">
        <f t="shared" si="39"/>
        <v>0</v>
      </c>
      <c r="J465" s="17">
        <f t="shared" si="39"/>
        <v>7786600</v>
      </c>
      <c r="K465" s="17">
        <f t="shared" si="39"/>
        <v>0</v>
      </c>
      <c r="L465" s="17">
        <f t="shared" si="39"/>
        <v>11727219</v>
      </c>
      <c r="M465" s="17">
        <f t="shared" si="39"/>
        <v>0</v>
      </c>
      <c r="N465" s="17">
        <f>IF(N462="",N461*4,IF(N463="",(N462+N461)*2,IF(N464="",((N463+N462+N461)/3)*4,SUM(N461:N464))))</f>
        <v>0</v>
      </c>
      <c r="O465" s="17">
        <f>IF(O462="",O461*4,IF(O463="",(O462+O461)*2,IF(O464="",((O463+O462+O461)/3)*4,SUM(O461:O464))))</f>
        <v>41511656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40">C465/B465-1</f>
        <v>#DIV/0!</v>
      </c>
      <c r="D466" s="21" t="e">
        <f t="shared" si="40"/>
        <v>#DIV/0!</v>
      </c>
      <c r="E466" s="21" t="e">
        <f t="shared" si="40"/>
        <v>#DIV/0!</v>
      </c>
      <c r="F466" s="21" t="e">
        <f t="shared" si="40"/>
        <v>#DIV/0!</v>
      </c>
      <c r="G466" s="21" t="e">
        <f t="shared" si="40"/>
        <v>#DIV/0!</v>
      </c>
      <c r="H466" s="21" t="e">
        <f t="shared" si="40"/>
        <v>#DIV/0!</v>
      </c>
      <c r="I466" s="21" t="e">
        <f t="shared" si="40"/>
        <v>#DIV/0!</v>
      </c>
      <c r="J466" s="21" t="e">
        <f t="shared" si="40"/>
        <v>#DIV/0!</v>
      </c>
      <c r="K466" s="21">
        <f t="shared" si="40"/>
        <v>-1</v>
      </c>
      <c r="L466" s="21" t="e">
        <f t="shared" si="40"/>
        <v>#DIV/0!</v>
      </c>
      <c r="M466" s="21">
        <f t="shared" si="40"/>
        <v>-1</v>
      </c>
      <c r="N466" s="13" t="e">
        <f>N465/M465-1</f>
        <v>#DIV/0!</v>
      </c>
      <c r="O466" s="13" t="e">
        <f>O465/N465-1</f>
        <v>#DIV/0!</v>
      </c>
      <c r="P466" s="18"/>
      <c r="Q466" s="15" t="s">
        <v>56</v>
      </c>
    </row>
    <row r="467" spans="1:17" x14ac:dyDescent="0.3">
      <c r="B467" s="195" t="s">
        <v>832</v>
      </c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44"/>
      <c r="P467" s="7"/>
      <c r="Q467" s="10"/>
    </row>
    <row r="468" spans="1:17" x14ac:dyDescent="0.3">
      <c r="B468" s="8">
        <f t="shared" ref="B468:O471" si="41">IFERROR(VLOOKUP($B$467,$130:$216,MATCH($Q468&amp;"/"&amp;B$348,$128:$128,0),FALSE),"")</f>
        <v>70266</v>
      </c>
      <c r="C468" s="8">
        <f t="shared" si="41"/>
        <v>43209</v>
      </c>
      <c r="D468" s="8">
        <f t="shared" si="41"/>
        <v>32774</v>
      </c>
      <c r="E468" s="8">
        <f t="shared" si="41"/>
        <v>4678</v>
      </c>
      <c r="F468" s="8">
        <f t="shared" si="41"/>
        <v>23853</v>
      </c>
      <c r="G468" s="8">
        <f t="shared" si="41"/>
        <v>23464</v>
      </c>
      <c r="H468" s="8">
        <f t="shared" si="41"/>
        <v>20314</v>
      </c>
      <c r="I468" s="8">
        <f t="shared" si="41"/>
        <v>10473</v>
      </c>
      <c r="J468" s="8">
        <f t="shared" si="41"/>
        <v>10808</v>
      </c>
      <c r="K468" s="8">
        <f t="shared" si="41"/>
        <v>38769</v>
      </c>
      <c r="L468" s="8">
        <f t="shared" si="41"/>
        <v>67481</v>
      </c>
      <c r="M468" s="8">
        <f t="shared" si="41"/>
        <v>131216</v>
      </c>
      <c r="N468" s="8">
        <f t="shared" si="41"/>
        <v>74840</v>
      </c>
      <c r="O468" s="8">
        <f t="shared" si="41"/>
        <v>40118</v>
      </c>
      <c r="P468" s="7"/>
      <c r="Q468" s="10" t="s">
        <v>47</v>
      </c>
    </row>
    <row r="469" spans="1:17" x14ac:dyDescent="0.3">
      <c r="B469" s="8">
        <f t="shared" si="41"/>
        <v>-13721</v>
      </c>
      <c r="C469" s="8">
        <f t="shared" si="41"/>
        <v>17457</v>
      </c>
      <c r="D469" s="8">
        <f t="shared" si="41"/>
        <v>38748</v>
      </c>
      <c r="E469" s="8">
        <f t="shared" si="41"/>
        <v>41828</v>
      </c>
      <c r="F469" s="8">
        <f t="shared" si="41"/>
        <v>57484</v>
      </c>
      <c r="G469" s="8">
        <f t="shared" si="41"/>
        <v>16728</v>
      </c>
      <c r="H469" s="8">
        <f t="shared" si="41"/>
        <v>21426</v>
      </c>
      <c r="I469" s="8">
        <f t="shared" si="41"/>
        <v>16961</v>
      </c>
      <c r="J469" s="8">
        <f t="shared" si="41"/>
        <v>64011</v>
      </c>
      <c r="K469" s="8">
        <f t="shared" si="41"/>
        <v>43959</v>
      </c>
      <c r="L469" s="8">
        <f t="shared" si="41"/>
        <v>105866</v>
      </c>
      <c r="M469" s="8">
        <f t="shared" si="41"/>
        <v>44213</v>
      </c>
      <c r="N469" s="8">
        <f t="shared" si="41"/>
        <v>55899</v>
      </c>
      <c r="O469" s="8" t="str">
        <f t="shared" si="41"/>
        <v/>
      </c>
      <c r="P469" s="7"/>
      <c r="Q469" s="10" t="s">
        <v>48</v>
      </c>
    </row>
    <row r="470" spans="1:17" x14ac:dyDescent="0.3">
      <c r="B470" s="8">
        <f t="shared" si="41"/>
        <v>34529</v>
      </c>
      <c r="C470" s="8">
        <f t="shared" si="41"/>
        <v>33519</v>
      </c>
      <c r="D470" s="8">
        <f t="shared" si="41"/>
        <v>28420</v>
      </c>
      <c r="E470" s="8">
        <f t="shared" si="41"/>
        <v>34189</v>
      </c>
      <c r="F470" s="8">
        <f t="shared" si="41"/>
        <v>50672</v>
      </c>
      <c r="G470" s="8">
        <f t="shared" si="41"/>
        <v>28778</v>
      </c>
      <c r="H470" s="8">
        <f t="shared" si="41"/>
        <v>18465</v>
      </c>
      <c r="I470" s="8">
        <f t="shared" si="41"/>
        <v>12594</v>
      </c>
      <c r="J470" s="8">
        <f t="shared" si="41"/>
        <v>35296</v>
      </c>
      <c r="K470" s="8">
        <f t="shared" si="41"/>
        <v>58789</v>
      </c>
      <c r="L470" s="8">
        <f t="shared" si="41"/>
        <v>65287</v>
      </c>
      <c r="M470" s="8">
        <f t="shared" si="41"/>
        <v>39415</v>
      </c>
      <c r="N470" s="8">
        <f t="shared" si="41"/>
        <v>74321</v>
      </c>
      <c r="O470" s="8" t="str">
        <f t="shared" si="41"/>
        <v/>
      </c>
      <c r="P470" s="7"/>
      <c r="Q470" s="10" t="s">
        <v>49</v>
      </c>
    </row>
    <row r="471" spans="1:17" x14ac:dyDescent="0.3">
      <c r="B471" s="19">
        <f t="shared" si="41"/>
        <v>43549</v>
      </c>
      <c r="C471" s="19">
        <f t="shared" si="41"/>
        <v>32163.38</v>
      </c>
      <c r="D471" s="19">
        <f t="shared" si="41"/>
        <v>19202.439999999999</v>
      </c>
      <c r="E471" s="19">
        <f t="shared" si="41"/>
        <v>20298.14</v>
      </c>
      <c r="F471" s="19">
        <f t="shared" si="41"/>
        <v>15494.44</v>
      </c>
      <c r="G471" s="19">
        <f t="shared" si="41"/>
        <v>17538.25</v>
      </c>
      <c r="H471" s="19">
        <f t="shared" si="41"/>
        <v>30618.44</v>
      </c>
      <c r="I471" s="19">
        <f t="shared" si="41"/>
        <v>159984.32999999999</v>
      </c>
      <c r="J471" s="19">
        <f t="shared" si="41"/>
        <v>92074.69</v>
      </c>
      <c r="K471" s="19">
        <f t="shared" si="41"/>
        <v>59392.19</v>
      </c>
      <c r="L471" s="19">
        <f t="shared" si="41"/>
        <v>37125.64</v>
      </c>
      <c r="M471" s="19">
        <f t="shared" si="41"/>
        <v>42074.91</v>
      </c>
      <c r="N471" s="19">
        <f t="shared" si="41"/>
        <v>-31469.73</v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134623</v>
      </c>
      <c r="C472" s="140">
        <f t="shared" ref="C472:M472" si="42">SUM(C468:C471)</f>
        <v>126348.38</v>
      </c>
      <c r="D472" s="140">
        <f t="shared" si="42"/>
        <v>119144.44</v>
      </c>
      <c r="E472" s="140">
        <f t="shared" si="42"/>
        <v>100993.14</v>
      </c>
      <c r="F472" s="140">
        <f t="shared" si="42"/>
        <v>147503.44</v>
      </c>
      <c r="G472" s="140">
        <f t="shared" si="42"/>
        <v>86508.25</v>
      </c>
      <c r="H472" s="140">
        <f t="shared" si="42"/>
        <v>90823.44</v>
      </c>
      <c r="I472" s="140">
        <f t="shared" si="42"/>
        <v>200012.33</v>
      </c>
      <c r="J472" s="140">
        <f t="shared" si="42"/>
        <v>202189.69</v>
      </c>
      <c r="K472" s="140">
        <f t="shared" si="42"/>
        <v>200909.19</v>
      </c>
      <c r="L472" s="140">
        <f t="shared" si="42"/>
        <v>275759.64</v>
      </c>
      <c r="M472" s="140">
        <f t="shared" si="42"/>
        <v>256918.91</v>
      </c>
      <c r="N472" s="140">
        <f>IF(N469="",N468*4,IF(N470="",(N469+N468)*2,IF(N471="",((N470+N469+N468)/3)*4,SUM(N468:N471))))</f>
        <v>173590.27</v>
      </c>
      <c r="O472" s="140">
        <f>IF(O469="",O468*4,IF(O470="",(O469+O468)*2,IF(O471="",((O470+O469+O468)/3)*4,SUM(O468:O471))))</f>
        <v>160472</v>
      </c>
      <c r="P472" s="7">
        <f>RATE(M$348-B$348,,-B472,M472)</f>
        <v>6.0513187426653223E-2</v>
      </c>
      <c r="Q472" s="10" t="s">
        <v>50</v>
      </c>
    </row>
    <row r="473" spans="1:17" x14ac:dyDescent="0.3">
      <c r="B473" s="195" t="s">
        <v>1031</v>
      </c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44"/>
      <c r="P473" s="7"/>
      <c r="Q473" s="10"/>
    </row>
    <row r="474" spans="1:17" x14ac:dyDescent="0.3">
      <c r="B474" s="8">
        <f t="shared" ref="B474:O477" si="43">IFERROR(VLOOKUP($B$473,$130:$216,MATCH($Q474&amp;"/"&amp;B$348,$128:$128,0),FALSE),"")</f>
        <v>0</v>
      </c>
      <c r="C474" s="8">
        <f t="shared" si="43"/>
        <v>0</v>
      </c>
      <c r="D474" s="8">
        <f t="shared" si="43"/>
        <v>0</v>
      </c>
      <c r="E474" s="8">
        <f t="shared" si="43"/>
        <v>0</v>
      </c>
      <c r="F474" s="8">
        <f t="shared" si="43"/>
        <v>0</v>
      </c>
      <c r="G474" s="8">
        <f t="shared" si="43"/>
        <v>0</v>
      </c>
      <c r="H474" s="8">
        <f t="shared" si="43"/>
        <v>0</v>
      </c>
      <c r="I474" s="8">
        <f t="shared" si="43"/>
        <v>0</v>
      </c>
      <c r="J474" s="8">
        <f t="shared" si="43"/>
        <v>0</v>
      </c>
      <c r="K474" s="8">
        <f t="shared" si="43"/>
        <v>0</v>
      </c>
      <c r="L474" s="8">
        <f t="shared" si="43"/>
        <v>0</v>
      </c>
      <c r="M474" s="8">
        <f t="shared" si="43"/>
        <v>0</v>
      </c>
      <c r="N474" s="8">
        <f t="shared" si="43"/>
        <v>0</v>
      </c>
      <c r="O474" s="8">
        <f t="shared" si="43"/>
        <v>21350</v>
      </c>
      <c r="P474" s="7"/>
      <c r="Q474" s="10" t="s">
        <v>47</v>
      </c>
    </row>
    <row r="475" spans="1:17" x14ac:dyDescent="0.3">
      <c r="B475" s="8">
        <f t="shared" si="43"/>
        <v>0</v>
      </c>
      <c r="C475" s="8">
        <f t="shared" si="43"/>
        <v>0</v>
      </c>
      <c r="D475" s="8">
        <f t="shared" si="43"/>
        <v>0</v>
      </c>
      <c r="E475" s="8">
        <f t="shared" si="43"/>
        <v>0</v>
      </c>
      <c r="F475" s="8">
        <f t="shared" si="43"/>
        <v>0</v>
      </c>
      <c r="G475" s="8">
        <f t="shared" si="43"/>
        <v>9134</v>
      </c>
      <c r="H475" s="8">
        <f t="shared" si="43"/>
        <v>15513</v>
      </c>
      <c r="I475" s="8">
        <f t="shared" si="43"/>
        <v>20887</v>
      </c>
      <c r="J475" s="8">
        <f t="shared" si="43"/>
        <v>7814</v>
      </c>
      <c r="K475" s="8">
        <f t="shared" si="43"/>
        <v>0</v>
      </c>
      <c r="L475" s="8">
        <f t="shared" si="43"/>
        <v>0</v>
      </c>
      <c r="M475" s="8">
        <f t="shared" si="43"/>
        <v>0</v>
      </c>
      <c r="N475" s="8">
        <f t="shared" si="43"/>
        <v>0</v>
      </c>
      <c r="O475" s="8" t="str">
        <f t="shared" si="43"/>
        <v/>
      </c>
      <c r="P475" s="7"/>
      <c r="Q475" s="10" t="s">
        <v>48</v>
      </c>
    </row>
    <row r="476" spans="1:17" x14ac:dyDescent="0.3">
      <c r="B476" s="8">
        <f t="shared" si="43"/>
        <v>0</v>
      </c>
      <c r="C476" s="8">
        <f t="shared" si="43"/>
        <v>0</v>
      </c>
      <c r="D476" s="8">
        <f t="shared" si="43"/>
        <v>0</v>
      </c>
      <c r="E476" s="8">
        <f t="shared" si="43"/>
        <v>0</v>
      </c>
      <c r="F476" s="8">
        <f t="shared" si="43"/>
        <v>0</v>
      </c>
      <c r="G476" s="8">
        <f t="shared" si="43"/>
        <v>3044.67</v>
      </c>
      <c r="H476" s="8">
        <f t="shared" si="43"/>
        <v>5171</v>
      </c>
      <c r="I476" s="8">
        <f t="shared" si="43"/>
        <v>6962.33</v>
      </c>
      <c r="J476" s="8">
        <f t="shared" si="43"/>
        <v>2604.67</v>
      </c>
      <c r="K476" s="8">
        <f t="shared" si="43"/>
        <v>0</v>
      </c>
      <c r="L476" s="8">
        <f t="shared" si="43"/>
        <v>0</v>
      </c>
      <c r="M476" s="8">
        <f t="shared" si="43"/>
        <v>0</v>
      </c>
      <c r="N476" s="8">
        <f t="shared" si="43"/>
        <v>0</v>
      </c>
      <c r="O476" s="8" t="str">
        <f t="shared" si="43"/>
        <v/>
      </c>
      <c r="P476" s="7"/>
      <c r="Q476" s="10" t="s">
        <v>49</v>
      </c>
    </row>
    <row r="477" spans="1:17" x14ac:dyDescent="0.3">
      <c r="B477" s="19">
        <f t="shared" si="43"/>
        <v>0</v>
      </c>
      <c r="C477" s="19">
        <f t="shared" si="43"/>
        <v>0</v>
      </c>
      <c r="D477" s="19">
        <f t="shared" si="43"/>
        <v>3970.15</v>
      </c>
      <c r="E477" s="19">
        <f t="shared" si="43"/>
        <v>0</v>
      </c>
      <c r="F477" s="19">
        <f t="shared" si="43"/>
        <v>4332.8599999999997</v>
      </c>
      <c r="G477" s="19">
        <f t="shared" si="43"/>
        <v>0.62</v>
      </c>
      <c r="H477" s="19">
        <f t="shared" si="43"/>
        <v>0.49</v>
      </c>
      <c r="I477" s="19">
        <f t="shared" si="43"/>
        <v>-0.2</v>
      </c>
      <c r="J477" s="19">
        <f t="shared" si="43"/>
        <v>-0.8</v>
      </c>
      <c r="K477" s="19">
        <f t="shared" si="43"/>
        <v>0</v>
      </c>
      <c r="L477" s="19">
        <f t="shared" si="43"/>
        <v>0</v>
      </c>
      <c r="M477" s="19">
        <f t="shared" si="43"/>
        <v>0</v>
      </c>
      <c r="N477" s="19">
        <f t="shared" si="43"/>
        <v>0</v>
      </c>
      <c r="O477" s="19" t="str">
        <f t="shared" si="43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3970.15</v>
      </c>
      <c r="E478" s="140">
        <f t="shared" si="44"/>
        <v>0</v>
      </c>
      <c r="F478" s="140">
        <f t="shared" si="44"/>
        <v>4332.8599999999997</v>
      </c>
      <c r="G478" s="140">
        <f t="shared" si="44"/>
        <v>12179.29</v>
      </c>
      <c r="H478" s="140">
        <f t="shared" si="44"/>
        <v>20684.490000000002</v>
      </c>
      <c r="I478" s="140">
        <f t="shared" si="44"/>
        <v>27849.13</v>
      </c>
      <c r="J478" s="140">
        <f t="shared" si="44"/>
        <v>10417.870000000001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>
        <f>IF(N475="",N474*4,IF(N476="",(N475+N474)*2,IF(N477="",((N476+N475+N474)/3)*4,SUM(N474:N477))))</f>
        <v>0</v>
      </c>
      <c r="O478" s="140">
        <f>IF(O475="",O474*4,IF(O476="",(O475+O474)*2,IF(O477="",((O476+O475+O474)/3)*4,SUM(O474:O477))))</f>
        <v>85400</v>
      </c>
      <c r="P478" s="7" t="e">
        <f>RATE(M$348-B$348,,-B478,M478)</f>
        <v>#NUM!</v>
      </c>
      <c r="Q478" s="10" t="s">
        <v>50</v>
      </c>
    </row>
    <row r="479" spans="1:17" x14ac:dyDescent="0.3">
      <c r="B479" s="195" t="s">
        <v>1042</v>
      </c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44"/>
      <c r="P479" s="7"/>
      <c r="Q479" s="10"/>
    </row>
    <row r="480" spans="1:17" x14ac:dyDescent="0.3">
      <c r="B480" s="8">
        <f t="shared" ref="B480:O483" si="45">IFERROR(VLOOKUP($B$479,$130:$216,MATCH($Q480&amp;"/"&amp;B$348,$128:$128,0),FALSE),"")</f>
        <v>61692</v>
      </c>
      <c r="C480" s="8">
        <f t="shared" si="45"/>
        <v>-88515</v>
      </c>
      <c r="D480" s="8">
        <f t="shared" si="45"/>
        <v>66250</v>
      </c>
      <c r="E480" s="8">
        <f t="shared" si="45"/>
        <v>116192</v>
      </c>
      <c r="F480" s="8">
        <f t="shared" si="45"/>
        <v>92096</v>
      </c>
      <c r="G480" s="8">
        <f t="shared" si="45"/>
        <v>80696</v>
      </c>
      <c r="H480" s="8">
        <f t="shared" si="45"/>
        <v>93457</v>
      </c>
      <c r="I480" s="8">
        <f t="shared" si="45"/>
        <v>32978</v>
      </c>
      <c r="J480" s="8">
        <f t="shared" si="45"/>
        <v>43057</v>
      </c>
      <c r="K480" s="8">
        <f t="shared" si="45"/>
        <v>23565</v>
      </c>
      <c r="L480" s="8">
        <f t="shared" si="45"/>
        <v>121605</v>
      </c>
      <c r="M480" s="8">
        <f t="shared" si="45"/>
        <v>197391</v>
      </c>
      <c r="N480" s="8">
        <f t="shared" si="45"/>
        <v>198591</v>
      </c>
      <c r="O480" s="8">
        <f t="shared" si="45"/>
        <v>295206</v>
      </c>
      <c r="P480" s="7"/>
      <c r="Q480" s="10" t="s">
        <v>47</v>
      </c>
    </row>
    <row r="481" spans="2:17" x14ac:dyDescent="0.3">
      <c r="B481" s="8">
        <f t="shared" si="45"/>
        <v>62855</v>
      </c>
      <c r="C481" s="8">
        <f t="shared" si="45"/>
        <v>139531</v>
      </c>
      <c r="D481" s="8">
        <f t="shared" si="45"/>
        <v>84520</v>
      </c>
      <c r="E481" s="8">
        <f t="shared" si="45"/>
        <v>147357</v>
      </c>
      <c r="F481" s="8">
        <f t="shared" si="45"/>
        <v>136119</v>
      </c>
      <c r="G481" s="8">
        <f t="shared" si="45"/>
        <v>104127</v>
      </c>
      <c r="H481" s="8">
        <f t="shared" si="45"/>
        <v>64507</v>
      </c>
      <c r="I481" s="8">
        <f t="shared" si="45"/>
        <v>41696</v>
      </c>
      <c r="J481" s="8">
        <f t="shared" si="45"/>
        <v>31059</v>
      </c>
      <c r="K481" s="8">
        <f t="shared" si="45"/>
        <v>56855</v>
      </c>
      <c r="L481" s="8">
        <f t="shared" si="45"/>
        <v>99047</v>
      </c>
      <c r="M481" s="8">
        <f t="shared" si="45"/>
        <v>168467</v>
      </c>
      <c r="N481" s="8">
        <f t="shared" si="45"/>
        <v>161711</v>
      </c>
      <c r="O481" s="8" t="str">
        <f t="shared" si="45"/>
        <v/>
      </c>
      <c r="P481" s="7"/>
      <c r="Q481" s="10" t="s">
        <v>48</v>
      </c>
    </row>
    <row r="482" spans="2:17" x14ac:dyDescent="0.3">
      <c r="B482" s="8">
        <f t="shared" si="45"/>
        <v>53646</v>
      </c>
      <c r="C482" s="8">
        <f t="shared" si="45"/>
        <v>116321</v>
      </c>
      <c r="D482" s="8">
        <f t="shared" si="45"/>
        <v>68990</v>
      </c>
      <c r="E482" s="8">
        <f t="shared" si="45"/>
        <v>109449</v>
      </c>
      <c r="F482" s="8">
        <f t="shared" si="45"/>
        <v>74323</v>
      </c>
      <c r="G482" s="8">
        <f t="shared" si="45"/>
        <v>40015</v>
      </c>
      <c r="H482" s="8">
        <f t="shared" si="45"/>
        <v>28828</v>
      </c>
      <c r="I482" s="8">
        <f t="shared" si="45"/>
        <v>23352</v>
      </c>
      <c r="J482" s="8">
        <f t="shared" si="45"/>
        <v>23219</v>
      </c>
      <c r="K482" s="8">
        <f t="shared" si="45"/>
        <v>91548</v>
      </c>
      <c r="L482" s="8">
        <f t="shared" si="45"/>
        <v>65666</v>
      </c>
      <c r="M482" s="8">
        <f t="shared" si="45"/>
        <v>70431</v>
      </c>
      <c r="N482" s="8">
        <f t="shared" si="45"/>
        <v>115735</v>
      </c>
      <c r="O482" s="8" t="str">
        <f t="shared" si="45"/>
        <v/>
      </c>
      <c r="P482" s="7"/>
      <c r="Q482" s="10" t="s">
        <v>49</v>
      </c>
    </row>
    <row r="483" spans="2:17" x14ac:dyDescent="0.3">
      <c r="B483" s="19">
        <f t="shared" si="45"/>
        <v>93924</v>
      </c>
      <c r="C483" s="19">
        <f t="shared" si="45"/>
        <v>67771.8</v>
      </c>
      <c r="D483" s="19">
        <f t="shared" si="45"/>
        <v>81547.39</v>
      </c>
      <c r="E483" s="19">
        <f t="shared" si="45"/>
        <v>110700.7</v>
      </c>
      <c r="F483" s="19">
        <f t="shared" si="45"/>
        <v>66036.509999999995</v>
      </c>
      <c r="G483" s="19">
        <f t="shared" si="45"/>
        <v>58851.22</v>
      </c>
      <c r="H483" s="19">
        <f t="shared" si="45"/>
        <v>41198.559999999998</v>
      </c>
      <c r="I483" s="19">
        <f t="shared" si="45"/>
        <v>42587.91</v>
      </c>
      <c r="J483" s="19">
        <f t="shared" si="45"/>
        <v>-14162.7</v>
      </c>
      <c r="K483" s="19">
        <f t="shared" si="45"/>
        <v>-45720.18</v>
      </c>
      <c r="L483" s="19">
        <f t="shared" si="45"/>
        <v>43932.34</v>
      </c>
      <c r="M483" s="19">
        <f t="shared" si="45"/>
        <v>99756.43</v>
      </c>
      <c r="N483" s="19">
        <f t="shared" si="45"/>
        <v>109926.05</v>
      </c>
      <c r="O483" s="19" t="str">
        <f t="shared" si="45"/>
        <v/>
      </c>
      <c r="P483" s="7"/>
      <c r="Q483" s="10" t="s">
        <v>55</v>
      </c>
    </row>
    <row r="484" spans="2:17" x14ac:dyDescent="0.3">
      <c r="B484" s="8">
        <f>SUM(B480:B483)</f>
        <v>272117</v>
      </c>
      <c r="C484" s="140">
        <f t="shared" ref="C484:M484" si="46">SUM(C480:C483)</f>
        <v>235108.8</v>
      </c>
      <c r="D484" s="140">
        <f t="shared" si="46"/>
        <v>301307.39</v>
      </c>
      <c r="E484" s="140">
        <f t="shared" si="46"/>
        <v>483698.7</v>
      </c>
      <c r="F484" s="140">
        <f t="shared" si="46"/>
        <v>368574.51</v>
      </c>
      <c r="G484" s="140">
        <f t="shared" si="46"/>
        <v>283689.21999999997</v>
      </c>
      <c r="H484" s="140">
        <f t="shared" si="46"/>
        <v>227990.56</v>
      </c>
      <c r="I484" s="140">
        <f t="shared" si="46"/>
        <v>140613.91</v>
      </c>
      <c r="J484" s="140">
        <f t="shared" si="46"/>
        <v>83172.3</v>
      </c>
      <c r="K484" s="140">
        <f t="shared" si="46"/>
        <v>126247.82</v>
      </c>
      <c r="L484" s="140">
        <f t="shared" si="46"/>
        <v>330250.33999999997</v>
      </c>
      <c r="M484" s="140">
        <f t="shared" si="46"/>
        <v>536045.42999999993</v>
      </c>
      <c r="N484" s="140">
        <f>IF(N481="",N480*4,IF(N482="",(N481+N480)*2,IF(N483="",((N482+N481+N480)/3)*4,SUM(N480:N483))))</f>
        <v>585963.05000000005</v>
      </c>
      <c r="O484" s="140">
        <f>IF(O481="",O480*4,IF(O482="",(O481+O480)*2,IF(O483="",((O482+O481+O480)/3)*4,SUM(O480:O483))))</f>
        <v>1180824</v>
      </c>
      <c r="P484" s="7">
        <f>RATE(M$348-B$348,,-B484,M484)</f>
        <v>6.357424280317768E-2</v>
      </c>
      <c r="Q484" s="10" t="s">
        <v>50</v>
      </c>
    </row>
    <row r="485" spans="2:17" x14ac:dyDescent="0.3">
      <c r="B485" s="195" t="s">
        <v>1043</v>
      </c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44"/>
      <c r="P485" s="7"/>
      <c r="Q485" s="10"/>
    </row>
    <row r="486" spans="2:17" x14ac:dyDescent="0.3">
      <c r="B486" s="8">
        <f t="shared" ref="B486:O489" si="47">IFERROR(VLOOKUP($B$485,$130:$216,MATCH($Q486&amp;"/"&amp;B$348,$128:$128,0),FALSE),"")</f>
        <v>0</v>
      </c>
      <c r="C486" s="8">
        <f t="shared" si="47"/>
        <v>0</v>
      </c>
      <c r="D486" s="8">
        <f t="shared" si="47"/>
        <v>-39265</v>
      </c>
      <c r="E486" s="8">
        <f t="shared" si="47"/>
        <v>-9981</v>
      </c>
      <c r="F486" s="8">
        <f t="shared" si="47"/>
        <v>-2732</v>
      </c>
      <c r="G486" s="8">
        <f t="shared" si="47"/>
        <v>-19647</v>
      </c>
      <c r="H486" s="8">
        <f t="shared" si="47"/>
        <v>74611</v>
      </c>
      <c r="I486" s="8">
        <f t="shared" si="47"/>
        <v>-44253</v>
      </c>
      <c r="J486" s="8">
        <f t="shared" si="47"/>
        <v>8315</v>
      </c>
      <c r="K486" s="8">
        <f t="shared" si="47"/>
        <v>24758</v>
      </c>
      <c r="L486" s="8">
        <f t="shared" si="47"/>
        <v>-15010</v>
      </c>
      <c r="M486" s="8">
        <f t="shared" si="47"/>
        <v>63090</v>
      </c>
      <c r="N486" s="8">
        <f t="shared" si="47"/>
        <v>-3811</v>
      </c>
      <c r="O486" s="8">
        <f t="shared" si="47"/>
        <v>0</v>
      </c>
      <c r="P486" s="7"/>
      <c r="Q486" s="10" t="s">
        <v>47</v>
      </c>
    </row>
    <row r="487" spans="2:17" x14ac:dyDescent="0.3">
      <c r="B487" s="8">
        <f t="shared" si="47"/>
        <v>0</v>
      </c>
      <c r="C487" s="8">
        <f t="shared" si="47"/>
        <v>-44321</v>
      </c>
      <c r="D487" s="8">
        <f t="shared" si="47"/>
        <v>17108</v>
      </c>
      <c r="E487" s="8">
        <f t="shared" si="47"/>
        <v>5564</v>
      </c>
      <c r="F487" s="8">
        <f t="shared" si="47"/>
        <v>25741</v>
      </c>
      <c r="G487" s="8">
        <f t="shared" si="47"/>
        <v>25897</v>
      </c>
      <c r="H487" s="8">
        <f t="shared" si="47"/>
        <v>-36702</v>
      </c>
      <c r="I487" s="8">
        <f t="shared" si="47"/>
        <v>2523</v>
      </c>
      <c r="J487" s="8">
        <f t="shared" si="47"/>
        <v>11972</v>
      </c>
      <c r="K487" s="8">
        <f t="shared" si="47"/>
        <v>25005</v>
      </c>
      <c r="L487" s="8">
        <f t="shared" si="47"/>
        <v>-17859</v>
      </c>
      <c r="M487" s="8">
        <f t="shared" si="47"/>
        <v>46904</v>
      </c>
      <c r="N487" s="8">
        <f t="shared" si="47"/>
        <v>22419</v>
      </c>
      <c r="O487" s="8" t="str">
        <f t="shared" si="47"/>
        <v/>
      </c>
      <c r="P487" s="7"/>
      <c r="Q487" s="10" t="s">
        <v>48</v>
      </c>
    </row>
    <row r="488" spans="2:17" x14ac:dyDescent="0.3">
      <c r="B488" s="8">
        <f t="shared" si="47"/>
        <v>0</v>
      </c>
      <c r="C488" s="8">
        <f t="shared" si="47"/>
        <v>-16870</v>
      </c>
      <c r="D488" s="8">
        <f t="shared" si="47"/>
        <v>-22189</v>
      </c>
      <c r="E488" s="8">
        <f t="shared" si="47"/>
        <v>20418</v>
      </c>
      <c r="F488" s="8">
        <f t="shared" si="47"/>
        <v>-14389</v>
      </c>
      <c r="G488" s="8">
        <f t="shared" si="47"/>
        <v>-6255</v>
      </c>
      <c r="H488" s="8">
        <f t="shared" si="47"/>
        <v>-10012</v>
      </c>
      <c r="I488" s="8">
        <f t="shared" si="47"/>
        <v>-69200</v>
      </c>
      <c r="J488" s="8">
        <f t="shared" si="47"/>
        <v>44320</v>
      </c>
      <c r="K488" s="8">
        <f t="shared" si="47"/>
        <v>-1213</v>
      </c>
      <c r="L488" s="8">
        <f t="shared" si="47"/>
        <v>-34992</v>
      </c>
      <c r="M488" s="8">
        <f t="shared" si="47"/>
        <v>-264</v>
      </c>
      <c r="N488" s="8">
        <f t="shared" si="47"/>
        <v>7707</v>
      </c>
      <c r="O488" s="8" t="str">
        <f t="shared" si="47"/>
        <v/>
      </c>
      <c r="P488" s="7"/>
      <c r="Q488" s="10" t="s">
        <v>49</v>
      </c>
    </row>
    <row r="489" spans="2:17" x14ac:dyDescent="0.3">
      <c r="B489" s="19">
        <f t="shared" si="47"/>
        <v>0</v>
      </c>
      <c r="C489" s="19">
        <f t="shared" si="47"/>
        <v>23943.87</v>
      </c>
      <c r="D489" s="19">
        <f t="shared" si="47"/>
        <v>9229.99</v>
      </c>
      <c r="E489" s="19">
        <f t="shared" si="47"/>
        <v>20275.54</v>
      </c>
      <c r="F489" s="19">
        <f t="shared" si="47"/>
        <v>-9150.14</v>
      </c>
      <c r="G489" s="19">
        <f t="shared" si="47"/>
        <v>-121474.2</v>
      </c>
      <c r="H489" s="19">
        <f t="shared" si="47"/>
        <v>13648.56</v>
      </c>
      <c r="I489" s="19">
        <f t="shared" si="47"/>
        <v>94244.72</v>
      </c>
      <c r="J489" s="19">
        <f t="shared" si="47"/>
        <v>429540.33</v>
      </c>
      <c r="K489" s="19">
        <f t="shared" si="47"/>
        <v>1824.49</v>
      </c>
      <c r="L489" s="19">
        <f t="shared" si="47"/>
        <v>6276.89</v>
      </c>
      <c r="M489" s="19">
        <f t="shared" si="47"/>
        <v>31423.31</v>
      </c>
      <c r="N489" s="19">
        <f t="shared" si="47"/>
        <v>0</v>
      </c>
      <c r="O489" s="19" t="str">
        <f t="shared" si="47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-37247.130000000005</v>
      </c>
      <c r="D490" s="140">
        <f t="shared" si="48"/>
        <v>-35116.01</v>
      </c>
      <c r="E490" s="140">
        <f t="shared" si="48"/>
        <v>36276.54</v>
      </c>
      <c r="F490" s="140">
        <f t="shared" si="48"/>
        <v>-530.13999999999942</v>
      </c>
      <c r="G490" s="140">
        <f t="shared" si="48"/>
        <v>-121479.2</v>
      </c>
      <c r="H490" s="140">
        <f t="shared" si="48"/>
        <v>41545.56</v>
      </c>
      <c r="I490" s="140">
        <f t="shared" si="48"/>
        <v>-16685.28</v>
      </c>
      <c r="J490" s="140">
        <f t="shared" si="48"/>
        <v>494147.33</v>
      </c>
      <c r="K490" s="140">
        <f t="shared" si="48"/>
        <v>50374.49</v>
      </c>
      <c r="L490" s="140">
        <f t="shared" si="48"/>
        <v>-61584.11</v>
      </c>
      <c r="M490" s="140">
        <f t="shared" si="48"/>
        <v>141153.31</v>
      </c>
      <c r="N490" s="140">
        <f>IF(N487="",N486*4,IF(N488="",(N487+N486)*2,IF(N489="",((N488+N487+N486)/3)*4,SUM(N486:N489))))</f>
        <v>26315</v>
      </c>
      <c r="O490" s="140">
        <f>IF(O487="",O486*4,IF(O488="",(O487+O486)*2,IF(O489="",((O488+O487+O486)/3)*4,SUM(O486:O489))))</f>
        <v>0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195" t="s">
        <v>834</v>
      </c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44"/>
      <c r="P491" s="7"/>
      <c r="Q491" s="10"/>
    </row>
    <row r="492" spans="2:17" s="2" customFormat="1" x14ac:dyDescent="0.3">
      <c r="B492" s="8">
        <f t="shared" ref="B492:O495" si="49">IFERROR(B468+B461+B474+B480+B486,"")</f>
        <v>131958</v>
      </c>
      <c r="C492" s="8">
        <f t="shared" si="49"/>
        <v>-45306</v>
      </c>
      <c r="D492" s="8">
        <f t="shared" si="49"/>
        <v>59759</v>
      </c>
      <c r="E492" s="8">
        <f t="shared" si="49"/>
        <v>110889</v>
      </c>
      <c r="F492" s="8">
        <f t="shared" si="49"/>
        <v>113217</v>
      </c>
      <c r="G492" s="8">
        <f t="shared" si="49"/>
        <v>84513</v>
      </c>
      <c r="H492" s="8">
        <f t="shared" si="49"/>
        <v>188382</v>
      </c>
      <c r="I492" s="8">
        <f t="shared" si="49"/>
        <v>-802</v>
      </c>
      <c r="J492" s="8">
        <f t="shared" si="49"/>
        <v>62180</v>
      </c>
      <c r="K492" s="8">
        <f t="shared" si="49"/>
        <v>87092</v>
      </c>
      <c r="L492" s="8">
        <f t="shared" si="49"/>
        <v>174076</v>
      </c>
      <c r="M492" s="8">
        <f t="shared" si="49"/>
        <v>391697</v>
      </c>
      <c r="N492" s="8">
        <f t="shared" si="49"/>
        <v>269620</v>
      </c>
      <c r="O492" s="8">
        <f t="shared" si="49"/>
        <v>10734588</v>
      </c>
      <c r="P492" s="7"/>
      <c r="Q492" s="10" t="s">
        <v>47</v>
      </c>
    </row>
    <row r="493" spans="2:17" s="2" customFormat="1" x14ac:dyDescent="0.3">
      <c r="B493" s="8">
        <f t="shared" si="49"/>
        <v>49134</v>
      </c>
      <c r="C493" s="8">
        <f t="shared" si="49"/>
        <v>112667</v>
      </c>
      <c r="D493" s="8">
        <f t="shared" si="49"/>
        <v>140376</v>
      </c>
      <c r="E493" s="8">
        <f t="shared" si="49"/>
        <v>194749</v>
      </c>
      <c r="F493" s="8">
        <f t="shared" si="49"/>
        <v>219344</v>
      </c>
      <c r="G493" s="8">
        <f t="shared" si="49"/>
        <v>155886</v>
      </c>
      <c r="H493" s="8">
        <f t="shared" si="49"/>
        <v>64744</v>
      </c>
      <c r="I493" s="8">
        <f t="shared" si="49"/>
        <v>82067</v>
      </c>
      <c r="J493" s="8">
        <f t="shared" si="49"/>
        <v>7901456</v>
      </c>
      <c r="K493" s="8">
        <f t="shared" si="49"/>
        <v>125819</v>
      </c>
      <c r="L493" s="8">
        <f t="shared" si="49"/>
        <v>187054</v>
      </c>
      <c r="M493" s="8">
        <f t="shared" si="49"/>
        <v>259584</v>
      </c>
      <c r="N493" s="8">
        <f t="shared" si="49"/>
        <v>240029</v>
      </c>
      <c r="O493" s="8" t="str">
        <f t="shared" si="49"/>
        <v/>
      </c>
      <c r="P493" s="7"/>
      <c r="Q493" s="10" t="s">
        <v>48</v>
      </c>
    </row>
    <row r="494" spans="2:17" s="2" customFormat="1" x14ac:dyDescent="0.3">
      <c r="B494" s="8">
        <f t="shared" si="49"/>
        <v>88175</v>
      </c>
      <c r="C494" s="8">
        <f t="shared" si="49"/>
        <v>132970</v>
      </c>
      <c r="D494" s="8">
        <f t="shared" si="49"/>
        <v>75221</v>
      </c>
      <c r="E494" s="8">
        <f t="shared" si="49"/>
        <v>164056</v>
      </c>
      <c r="F494" s="8">
        <f t="shared" si="49"/>
        <v>110606</v>
      </c>
      <c r="G494" s="8">
        <f t="shared" si="49"/>
        <v>65582.67</v>
      </c>
      <c r="H494" s="8">
        <f t="shared" si="49"/>
        <v>42452</v>
      </c>
      <c r="I494" s="8">
        <f t="shared" si="49"/>
        <v>-26291.67</v>
      </c>
      <c r="J494" s="8">
        <f t="shared" si="49"/>
        <v>105439.67</v>
      </c>
      <c r="K494" s="8">
        <f t="shared" si="49"/>
        <v>149124</v>
      </c>
      <c r="L494" s="8">
        <f t="shared" si="49"/>
        <v>11823180</v>
      </c>
      <c r="M494" s="8">
        <f t="shared" si="49"/>
        <v>109582</v>
      </c>
      <c r="N494" s="8">
        <f t="shared" si="49"/>
        <v>197763</v>
      </c>
      <c r="O494" s="8" t="str">
        <f t="shared" si="49"/>
        <v/>
      </c>
      <c r="P494" s="7"/>
      <c r="Q494" s="10" t="s">
        <v>49</v>
      </c>
    </row>
    <row r="495" spans="2:17" s="2" customFormat="1" x14ac:dyDescent="0.3">
      <c r="B495" s="8">
        <f t="shared" si="49"/>
        <v>137473</v>
      </c>
      <c r="C495" s="8">
        <f t="shared" si="49"/>
        <v>123879.05</v>
      </c>
      <c r="D495" s="8">
        <f t="shared" si="49"/>
        <v>113949.97</v>
      </c>
      <c r="E495" s="8">
        <f t="shared" si="49"/>
        <v>151274.38</v>
      </c>
      <c r="F495" s="8">
        <f t="shared" si="49"/>
        <v>76713.67</v>
      </c>
      <c r="G495" s="8">
        <f t="shared" si="49"/>
        <v>-45084.11</v>
      </c>
      <c r="H495" s="8">
        <f t="shared" si="49"/>
        <v>85466.049999999988</v>
      </c>
      <c r="I495" s="8">
        <f t="shared" si="49"/>
        <v>296816.76</v>
      </c>
      <c r="J495" s="8">
        <f t="shared" si="49"/>
        <v>507451.52</v>
      </c>
      <c r="K495" s="8">
        <f t="shared" si="49"/>
        <v>15496.500000000002</v>
      </c>
      <c r="L495" s="8">
        <f t="shared" si="49"/>
        <v>87334.87</v>
      </c>
      <c r="M495" s="8">
        <f t="shared" si="49"/>
        <v>173254.65</v>
      </c>
      <c r="N495" s="8">
        <f t="shared" si="49"/>
        <v>78456.320000000007</v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>
        <f t="shared" ref="B496:O496" si="50">IF(B493="",B492*4,IF(B494="",(B493+B492)*2,IF(B495="",((B494+B493+B492)/3)*4,SUM(B492:B495))))</f>
        <v>406740</v>
      </c>
      <c r="C496" s="17">
        <f t="shared" si="50"/>
        <v>324210.05</v>
      </c>
      <c r="D496" s="17">
        <f t="shared" si="50"/>
        <v>389305.97</v>
      </c>
      <c r="E496" s="17">
        <f t="shared" si="50"/>
        <v>620968.38</v>
      </c>
      <c r="F496" s="17">
        <f t="shared" si="50"/>
        <v>519880.67</v>
      </c>
      <c r="G496" s="17">
        <f t="shared" si="50"/>
        <v>260897.56</v>
      </c>
      <c r="H496" s="17">
        <f t="shared" si="50"/>
        <v>381044.05</v>
      </c>
      <c r="I496" s="17">
        <f t="shared" si="50"/>
        <v>351790.09</v>
      </c>
      <c r="J496" s="17">
        <f t="shared" si="50"/>
        <v>8576527.1899999995</v>
      </c>
      <c r="K496" s="17">
        <f t="shared" si="50"/>
        <v>377531.5</v>
      </c>
      <c r="L496" s="17">
        <f t="shared" si="50"/>
        <v>12271644.869999999</v>
      </c>
      <c r="M496" s="17">
        <f t="shared" si="50"/>
        <v>934117.65</v>
      </c>
      <c r="N496" s="17">
        <f t="shared" si="50"/>
        <v>785868.32000000007</v>
      </c>
      <c r="O496" s="17">
        <f t="shared" si="50"/>
        <v>42938352</v>
      </c>
      <c r="P496" s="7">
        <f>RATE(M$348-B$348,,-B496,M496)</f>
        <v>7.8514234127595048E-2</v>
      </c>
      <c r="Q496" s="10" t="s">
        <v>50</v>
      </c>
    </row>
    <row r="497" spans="1:17" x14ac:dyDescent="0.3">
      <c r="B497" s="197" t="s">
        <v>57</v>
      </c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46"/>
      <c r="P497" s="7"/>
      <c r="Q497" s="10"/>
    </row>
    <row r="498" spans="1:17" x14ac:dyDescent="0.3">
      <c r="B498" s="194" t="s">
        <v>1036</v>
      </c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47"/>
      <c r="P498" s="7"/>
      <c r="Q498" s="10"/>
    </row>
    <row r="499" spans="1:17" x14ac:dyDescent="0.3">
      <c r="B499" s="8">
        <f t="shared" ref="B499:O502" si="51">IFERROR(VLOOKUP($B$498,$130:$216,MATCH($Q499&amp;"/"&amp;B$348,$128:$128,0),FALSE),"")</f>
        <v>3888811</v>
      </c>
      <c r="C499" s="8">
        <f t="shared" si="51"/>
        <v>2690274</v>
      </c>
      <c r="D499" s="8">
        <f t="shared" si="51"/>
        <v>3033571</v>
      </c>
      <c r="E499" s="8">
        <f t="shared" si="51"/>
        <v>3360449</v>
      </c>
      <c r="F499" s="8">
        <f t="shared" si="51"/>
        <v>3819508</v>
      </c>
      <c r="G499" s="8">
        <f t="shared" si="51"/>
        <v>4246113</v>
      </c>
      <c r="H499" s="8">
        <f t="shared" si="51"/>
        <v>4567537</v>
      </c>
      <c r="I499" s="8">
        <f t="shared" si="51"/>
        <v>4544568</v>
      </c>
      <c r="J499" s="8">
        <f t="shared" si="51"/>
        <v>4487172</v>
      </c>
      <c r="K499" s="8">
        <f t="shared" si="51"/>
        <v>7157968</v>
      </c>
      <c r="L499" s="8">
        <f t="shared" si="51"/>
        <v>7370253</v>
      </c>
      <c r="M499" s="8">
        <f t="shared" si="51"/>
        <v>7992816</v>
      </c>
      <c r="N499" s="8">
        <f t="shared" si="51"/>
        <v>7430218</v>
      </c>
      <c r="O499" s="8">
        <f t="shared" si="51"/>
        <v>7181835</v>
      </c>
      <c r="P499" s="7"/>
      <c r="Q499" s="10" t="s">
        <v>47</v>
      </c>
    </row>
    <row r="500" spans="1:17" x14ac:dyDescent="0.3">
      <c r="B500" s="8">
        <f t="shared" si="51"/>
        <v>3609217</v>
      </c>
      <c r="C500" s="8">
        <f t="shared" si="51"/>
        <v>2843855</v>
      </c>
      <c r="D500" s="8">
        <f t="shared" si="51"/>
        <v>3038007</v>
      </c>
      <c r="E500" s="8">
        <f t="shared" si="51"/>
        <v>3118115</v>
      </c>
      <c r="F500" s="8">
        <f t="shared" si="51"/>
        <v>3833528</v>
      </c>
      <c r="G500" s="8">
        <f t="shared" si="51"/>
        <v>3883416</v>
      </c>
      <c r="H500" s="8">
        <f t="shared" si="51"/>
        <v>4166583</v>
      </c>
      <c r="I500" s="8">
        <f t="shared" si="51"/>
        <v>4230400</v>
      </c>
      <c r="J500" s="8">
        <f t="shared" si="51"/>
        <v>4324785</v>
      </c>
      <c r="K500" s="8">
        <f t="shared" si="51"/>
        <v>7328269</v>
      </c>
      <c r="L500" s="8">
        <f t="shared" si="51"/>
        <v>6978666</v>
      </c>
      <c r="M500" s="8">
        <f t="shared" si="51"/>
        <v>8514394</v>
      </c>
      <c r="N500" s="8">
        <f t="shared" si="51"/>
        <v>6863614</v>
      </c>
      <c r="O500" s="8" t="str">
        <f t="shared" si="51"/>
        <v/>
      </c>
      <c r="P500" s="7"/>
      <c r="Q500" s="10" t="s">
        <v>48</v>
      </c>
    </row>
    <row r="501" spans="1:17" x14ac:dyDescent="0.3">
      <c r="B501" s="8">
        <f t="shared" si="51"/>
        <v>3719611</v>
      </c>
      <c r="C501" s="8">
        <f t="shared" si="51"/>
        <v>2870066</v>
      </c>
      <c r="D501" s="8">
        <f t="shared" si="51"/>
        <v>2947652</v>
      </c>
      <c r="E501" s="8">
        <f t="shared" si="51"/>
        <v>3477191</v>
      </c>
      <c r="F501" s="8">
        <f t="shared" si="51"/>
        <v>3857031</v>
      </c>
      <c r="G501" s="8">
        <f t="shared" si="51"/>
        <v>4078190</v>
      </c>
      <c r="H501" s="8">
        <f t="shared" si="51"/>
        <v>4373761</v>
      </c>
      <c r="I501" s="8">
        <f t="shared" si="51"/>
        <v>4220802</v>
      </c>
      <c r="J501" s="8">
        <f t="shared" si="51"/>
        <v>5292322</v>
      </c>
      <c r="K501" s="8">
        <f t="shared" si="51"/>
        <v>7333068</v>
      </c>
      <c r="L501" s="8">
        <f t="shared" si="51"/>
        <v>7716205</v>
      </c>
      <c r="M501" s="8">
        <f t="shared" si="51"/>
        <v>7840958</v>
      </c>
      <c r="N501" s="8">
        <f t="shared" si="51"/>
        <v>6972093</v>
      </c>
      <c r="O501" s="8" t="str">
        <f t="shared" si="51"/>
        <v/>
      </c>
      <c r="P501" s="7"/>
      <c r="Q501" s="10" t="s">
        <v>49</v>
      </c>
    </row>
    <row r="502" spans="1:17" x14ac:dyDescent="0.3">
      <c r="B502" s="19">
        <f t="shared" si="51"/>
        <v>385244</v>
      </c>
      <c r="C502" s="19">
        <f t="shared" si="51"/>
        <v>2867874.81</v>
      </c>
      <c r="D502" s="19">
        <f t="shared" si="51"/>
        <v>3094922.52</v>
      </c>
      <c r="E502" s="19">
        <f t="shared" si="51"/>
        <v>2908041.6</v>
      </c>
      <c r="F502" s="19">
        <f t="shared" si="51"/>
        <v>3762809.11</v>
      </c>
      <c r="G502" s="19">
        <f t="shared" si="51"/>
        <v>4314533.54</v>
      </c>
      <c r="H502" s="19">
        <f t="shared" si="51"/>
        <v>4490386.95</v>
      </c>
      <c r="I502" s="19">
        <f t="shared" si="51"/>
        <v>4340262.79</v>
      </c>
      <c r="J502" s="19">
        <f t="shared" si="51"/>
        <v>7213448.0899999999</v>
      </c>
      <c r="K502" s="19">
        <f t="shared" si="51"/>
        <v>7367553.6500000004</v>
      </c>
      <c r="L502" s="19">
        <f t="shared" si="51"/>
        <v>7475746.21</v>
      </c>
      <c r="M502" s="19">
        <f t="shared" si="51"/>
        <v>8114336.5499999998</v>
      </c>
      <c r="N502" s="19">
        <f t="shared" si="51"/>
        <v>6715200.3899999997</v>
      </c>
      <c r="O502" s="19" t="str">
        <f t="shared" si="51"/>
        <v/>
      </c>
      <c r="P502" s="7"/>
      <c r="Q502" s="10" t="s">
        <v>55</v>
      </c>
    </row>
    <row r="503" spans="1:17" x14ac:dyDescent="0.3">
      <c r="B503" s="19">
        <f>SUM(B499:B502)</f>
        <v>11602883</v>
      </c>
      <c r="C503" s="19">
        <f t="shared" ref="C503:M503" si="52">SUM(C499:C502)</f>
        <v>11272069.810000001</v>
      </c>
      <c r="D503" s="19">
        <f t="shared" si="52"/>
        <v>12114152.52</v>
      </c>
      <c r="E503" s="19">
        <f t="shared" si="52"/>
        <v>12863796.6</v>
      </c>
      <c r="F503" s="19">
        <f t="shared" si="52"/>
        <v>15272876.109999999</v>
      </c>
      <c r="G503" s="19">
        <f t="shared" si="52"/>
        <v>16522252.539999999</v>
      </c>
      <c r="H503" s="19">
        <f t="shared" si="52"/>
        <v>17598267.949999999</v>
      </c>
      <c r="I503" s="19">
        <f t="shared" si="52"/>
        <v>17336032.789999999</v>
      </c>
      <c r="J503" s="19">
        <f t="shared" si="52"/>
        <v>21317727.09</v>
      </c>
      <c r="K503" s="19">
        <f t="shared" si="52"/>
        <v>29186858.649999999</v>
      </c>
      <c r="L503" s="19">
        <f t="shared" si="52"/>
        <v>29540870.210000001</v>
      </c>
      <c r="M503" s="19">
        <f t="shared" si="52"/>
        <v>32462504.550000001</v>
      </c>
      <c r="N503" s="19">
        <f>IF(N500="",N499*4,IF(N501="",(N500+N499)*2,IF(N502="",((N501+N500+N499)/3)*4,SUM(N499:N502))))</f>
        <v>27981125.390000001</v>
      </c>
      <c r="O503" s="19">
        <f>IF(O500="",O499*4,IF(O501="",(O500+O499)*2,IF(O502="",((O501+O500+O499)/3)*4,SUM(O499:O502))))</f>
        <v>28727340</v>
      </c>
      <c r="P503" s="7">
        <f>RATE(M$348-B$348,,-B503,M503)</f>
        <v>9.8043755320787754E-2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53">D503/D$465</f>
        <v>#DIV/0!</v>
      </c>
      <c r="E504" s="23" t="e">
        <f t="shared" si="53"/>
        <v>#DIV/0!</v>
      </c>
      <c r="F504" s="23" t="e">
        <f t="shared" si="53"/>
        <v>#DIV/0!</v>
      </c>
      <c r="G504" s="23" t="e">
        <f t="shared" si="53"/>
        <v>#DIV/0!</v>
      </c>
      <c r="H504" s="23" t="e">
        <f t="shared" si="53"/>
        <v>#DIV/0!</v>
      </c>
      <c r="I504" s="23" t="e">
        <f t="shared" si="53"/>
        <v>#DIV/0!</v>
      </c>
      <c r="J504" s="23">
        <f t="shared" si="53"/>
        <v>2.7377452405414431</v>
      </c>
      <c r="K504" s="23" t="e">
        <f t="shared" si="53"/>
        <v>#DIV/0!</v>
      </c>
      <c r="L504" s="23">
        <f t="shared" si="53"/>
        <v>2.5190004731727105</v>
      </c>
      <c r="M504" s="23" t="e">
        <f t="shared" si="53"/>
        <v>#DIV/0!</v>
      </c>
      <c r="N504" s="24" t="e">
        <f t="shared" si="53"/>
        <v>#DIV/0!</v>
      </c>
      <c r="O504" s="24">
        <f t="shared" si="53"/>
        <v>0.69203069133161055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>
        <f t="shared" ref="C505:M505" si="54">C503/B503-1</f>
        <v>-2.8511292408964217E-2</v>
      </c>
      <c r="D505" s="11">
        <f t="shared" si="54"/>
        <v>7.4705242621275092E-2</v>
      </c>
      <c r="E505" s="11">
        <f t="shared" si="54"/>
        <v>6.1881677547180214E-2</v>
      </c>
      <c r="F505" s="11">
        <f t="shared" si="54"/>
        <v>0.18727593298544543</v>
      </c>
      <c r="G505" s="11">
        <f t="shared" si="54"/>
        <v>8.1803611906598572E-2</v>
      </c>
      <c r="H505" s="11">
        <f t="shared" si="54"/>
        <v>6.5125224747351496E-2</v>
      </c>
      <c r="I505" s="11">
        <f t="shared" si="54"/>
        <v>-1.4901191455037543E-2</v>
      </c>
      <c r="J505" s="11">
        <f t="shared" si="54"/>
        <v>0.22967736322561505</v>
      </c>
      <c r="K505" s="11">
        <f t="shared" si="54"/>
        <v>0.36913558029792748</v>
      </c>
      <c r="L505" s="11">
        <f t="shared" si="54"/>
        <v>1.2129142236415369E-2</v>
      </c>
      <c r="M505" s="11">
        <f t="shared" si="54"/>
        <v>9.8901431109872595E-2</v>
      </c>
      <c r="N505" s="11">
        <f>N503/M503-1</f>
        <v>-0.1380478561996844</v>
      </c>
      <c r="O505" s="11">
        <f>O503/N503-1</f>
        <v>2.6668498839817367E-2</v>
      </c>
      <c r="P505" s="18"/>
      <c r="Q505" s="15" t="s">
        <v>56</v>
      </c>
    </row>
    <row r="506" spans="1:17" x14ac:dyDescent="0.3">
      <c r="B506" s="199" t="s">
        <v>58</v>
      </c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49"/>
      <c r="P506" s="7"/>
      <c r="Q506" s="10"/>
    </row>
    <row r="507" spans="1:17" x14ac:dyDescent="0.3">
      <c r="B507" s="17">
        <f t="shared" ref="B507:O511" si="55">IFERROR(B461-B499,"")</f>
        <v>-3888811</v>
      </c>
      <c r="C507" s="17">
        <f t="shared" si="55"/>
        <v>-2690274</v>
      </c>
      <c r="D507" s="17">
        <f t="shared" si="55"/>
        <v>-3033571</v>
      </c>
      <c r="E507" s="17">
        <f t="shared" si="55"/>
        <v>-3360449</v>
      </c>
      <c r="F507" s="17">
        <f t="shared" si="55"/>
        <v>-3819508</v>
      </c>
      <c r="G507" s="17">
        <f t="shared" si="55"/>
        <v>-4246113</v>
      </c>
      <c r="H507" s="17">
        <f t="shared" si="55"/>
        <v>-4567537</v>
      </c>
      <c r="I507" s="17">
        <f t="shared" si="55"/>
        <v>-4544568</v>
      </c>
      <c r="J507" s="17">
        <f t="shared" si="55"/>
        <v>-4487172</v>
      </c>
      <c r="K507" s="17">
        <f t="shared" si="55"/>
        <v>-7157968</v>
      </c>
      <c r="L507" s="17">
        <f t="shared" si="55"/>
        <v>-7370253</v>
      </c>
      <c r="M507" s="17">
        <f t="shared" si="55"/>
        <v>-7992816</v>
      </c>
      <c r="N507" s="17">
        <f t="shared" si="55"/>
        <v>-7430218</v>
      </c>
      <c r="O507" s="17">
        <f t="shared" si="55"/>
        <v>3196079</v>
      </c>
      <c r="P507" s="7"/>
      <c r="Q507" s="10" t="s">
        <v>47</v>
      </c>
    </row>
    <row r="508" spans="1:17" x14ac:dyDescent="0.3">
      <c r="B508" s="8">
        <f t="shared" si="55"/>
        <v>-3609217</v>
      </c>
      <c r="C508" s="8">
        <f t="shared" si="55"/>
        <v>-2843855</v>
      </c>
      <c r="D508" s="8">
        <f t="shared" si="55"/>
        <v>-3038007</v>
      </c>
      <c r="E508" s="8">
        <f t="shared" si="55"/>
        <v>-3118115</v>
      </c>
      <c r="F508" s="8">
        <f t="shared" si="55"/>
        <v>-3833528</v>
      </c>
      <c r="G508" s="8">
        <f t="shared" si="55"/>
        <v>-3883416</v>
      </c>
      <c r="H508" s="8">
        <f t="shared" si="55"/>
        <v>-4166583</v>
      </c>
      <c r="I508" s="8">
        <f t="shared" si="55"/>
        <v>-4230400</v>
      </c>
      <c r="J508" s="8">
        <f t="shared" si="55"/>
        <v>3461815</v>
      </c>
      <c r="K508" s="8">
        <f t="shared" si="55"/>
        <v>-7328269</v>
      </c>
      <c r="L508" s="8">
        <f t="shared" si="55"/>
        <v>-6978666</v>
      </c>
      <c r="M508" s="8">
        <f t="shared" si="55"/>
        <v>-8514394</v>
      </c>
      <c r="N508" s="8">
        <f t="shared" si="55"/>
        <v>-6863614</v>
      </c>
      <c r="O508" s="8" t="str">
        <f t="shared" si="55"/>
        <v/>
      </c>
      <c r="P508" s="7"/>
      <c r="Q508" s="10" t="s">
        <v>48</v>
      </c>
    </row>
    <row r="509" spans="1:17" x14ac:dyDescent="0.3">
      <c r="B509" s="8">
        <f t="shared" si="55"/>
        <v>-3719611</v>
      </c>
      <c r="C509" s="8">
        <f t="shared" si="55"/>
        <v>-2870066</v>
      </c>
      <c r="D509" s="8">
        <f t="shared" si="55"/>
        <v>-2947652</v>
      </c>
      <c r="E509" s="8">
        <f t="shared" si="55"/>
        <v>-3477191</v>
      </c>
      <c r="F509" s="8">
        <f t="shared" si="55"/>
        <v>-3857031</v>
      </c>
      <c r="G509" s="8">
        <f t="shared" si="55"/>
        <v>-4078190</v>
      </c>
      <c r="H509" s="8">
        <f t="shared" si="55"/>
        <v>-4373761</v>
      </c>
      <c r="I509" s="8">
        <f t="shared" si="55"/>
        <v>-4220802</v>
      </c>
      <c r="J509" s="8">
        <f t="shared" si="55"/>
        <v>-5292322</v>
      </c>
      <c r="K509" s="8">
        <f t="shared" si="55"/>
        <v>-7333068</v>
      </c>
      <c r="L509" s="8">
        <f t="shared" si="55"/>
        <v>4011014</v>
      </c>
      <c r="M509" s="8">
        <f t="shared" si="55"/>
        <v>-7840958</v>
      </c>
      <c r="N509" s="8">
        <f t="shared" si="55"/>
        <v>-6972093</v>
      </c>
      <c r="O509" s="8" t="str">
        <f t="shared" si="55"/>
        <v/>
      </c>
      <c r="P509" s="7"/>
      <c r="Q509" s="10" t="s">
        <v>49</v>
      </c>
    </row>
    <row r="510" spans="1:17" x14ac:dyDescent="0.3">
      <c r="B510" s="19">
        <f t="shared" si="55"/>
        <v>-385244</v>
      </c>
      <c r="C510" s="19">
        <f t="shared" si="55"/>
        <v>-2867874.81</v>
      </c>
      <c r="D510" s="19">
        <f t="shared" si="55"/>
        <v>-3094922.52</v>
      </c>
      <c r="E510" s="19">
        <f t="shared" si="55"/>
        <v>-2908041.6</v>
      </c>
      <c r="F510" s="19">
        <f t="shared" si="55"/>
        <v>-3762809.11</v>
      </c>
      <c r="G510" s="19">
        <f t="shared" si="55"/>
        <v>-4314533.54</v>
      </c>
      <c r="H510" s="19">
        <f t="shared" si="55"/>
        <v>-4490386.95</v>
      </c>
      <c r="I510" s="19">
        <f t="shared" si="55"/>
        <v>-4340262.79</v>
      </c>
      <c r="J510" s="19">
        <f t="shared" si="55"/>
        <v>-7213448.0899999999</v>
      </c>
      <c r="K510" s="19">
        <f t="shared" si="55"/>
        <v>-7367553.6500000004</v>
      </c>
      <c r="L510" s="19">
        <f t="shared" si="55"/>
        <v>-7475746.21</v>
      </c>
      <c r="M510" s="19">
        <f t="shared" si="55"/>
        <v>-8114336.5499999998</v>
      </c>
      <c r="N510" s="19">
        <f t="shared" si="55"/>
        <v>-6715200.3899999997</v>
      </c>
      <c r="O510" s="19" t="str">
        <f t="shared" si="55"/>
        <v/>
      </c>
      <c r="P510" s="7"/>
      <c r="Q510" s="10" t="s">
        <v>55</v>
      </c>
    </row>
    <row r="511" spans="1:17" x14ac:dyDescent="0.3">
      <c r="B511" s="17">
        <f t="shared" si="55"/>
        <v>-11602883</v>
      </c>
      <c r="C511" s="17">
        <f t="shared" si="55"/>
        <v>-11272069.810000001</v>
      </c>
      <c r="D511" s="17">
        <f t="shared" si="55"/>
        <v>-12114152.52</v>
      </c>
      <c r="E511" s="17">
        <f t="shared" si="55"/>
        <v>-12863796.6</v>
      </c>
      <c r="F511" s="17">
        <f t="shared" si="55"/>
        <v>-15272876.109999999</v>
      </c>
      <c r="G511" s="17">
        <f t="shared" si="55"/>
        <v>-16522252.539999999</v>
      </c>
      <c r="H511" s="17">
        <f t="shared" si="55"/>
        <v>-17598267.949999999</v>
      </c>
      <c r="I511" s="17">
        <f t="shared" si="55"/>
        <v>-17336032.789999999</v>
      </c>
      <c r="J511" s="17">
        <f t="shared" si="55"/>
        <v>-13531127.09</v>
      </c>
      <c r="K511" s="17">
        <f t="shared" si="55"/>
        <v>-29186858.649999999</v>
      </c>
      <c r="L511" s="17">
        <f t="shared" si="55"/>
        <v>-17813651.210000001</v>
      </c>
      <c r="M511" s="17">
        <f t="shared" si="55"/>
        <v>-32462504.550000001</v>
      </c>
      <c r="N511" s="17">
        <f t="shared" si="55"/>
        <v>-27981125.390000001</v>
      </c>
      <c r="O511" s="17">
        <f t="shared" si="55"/>
        <v>12784316</v>
      </c>
      <c r="P511" s="7">
        <f>RATE(M$348-B$348,,-B511,M511)</f>
        <v>9.8043755320787573E-2</v>
      </c>
      <c r="Q511" s="10" t="s">
        <v>50</v>
      </c>
    </row>
    <row r="512" spans="1:17" x14ac:dyDescent="0.3">
      <c r="B512" s="11" t="e">
        <f t="shared" ref="B512:O512" si="56">B511/B$465</f>
        <v>#DIV/0!</v>
      </c>
      <c r="C512" s="11" t="e">
        <f t="shared" si="56"/>
        <v>#DIV/0!</v>
      </c>
      <c r="D512" s="11" t="e">
        <f t="shared" si="56"/>
        <v>#DIV/0!</v>
      </c>
      <c r="E512" s="11" t="e">
        <f t="shared" si="56"/>
        <v>#DIV/0!</v>
      </c>
      <c r="F512" s="11" t="e">
        <f t="shared" si="56"/>
        <v>#DIV/0!</v>
      </c>
      <c r="G512" s="11" t="e">
        <f t="shared" si="56"/>
        <v>#DIV/0!</v>
      </c>
      <c r="H512" s="11" t="e">
        <f t="shared" si="56"/>
        <v>#DIV/0!</v>
      </c>
      <c r="I512" s="11" t="e">
        <f t="shared" si="56"/>
        <v>#DIV/0!</v>
      </c>
      <c r="J512" s="11">
        <f t="shared" si="56"/>
        <v>-1.7377452405414431</v>
      </c>
      <c r="K512" s="11" t="e">
        <f t="shared" si="56"/>
        <v>#DIV/0!</v>
      </c>
      <c r="L512" s="11">
        <f t="shared" si="56"/>
        <v>-1.5190004731727105</v>
      </c>
      <c r="M512" s="11" t="e">
        <f t="shared" si="56"/>
        <v>#DIV/0!</v>
      </c>
      <c r="N512" s="11" t="e">
        <f t="shared" si="56"/>
        <v>#DIV/0!</v>
      </c>
      <c r="O512" s="11">
        <f t="shared" si="56"/>
        <v>0.30796930866838945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>
        <f t="shared" ref="C513:M513" si="57">C511/B511-1</f>
        <v>-2.8511292408964217E-2</v>
      </c>
      <c r="D513" s="11">
        <f t="shared" si="57"/>
        <v>7.4705242621275092E-2</v>
      </c>
      <c r="E513" s="11">
        <f t="shared" si="57"/>
        <v>6.1881677547180214E-2</v>
      </c>
      <c r="F513" s="11">
        <f t="shared" si="57"/>
        <v>0.18727593298544543</v>
      </c>
      <c r="G513" s="11">
        <f t="shared" si="57"/>
        <v>8.1803611906598572E-2</v>
      </c>
      <c r="H513" s="11">
        <f t="shared" si="57"/>
        <v>6.5125224747351496E-2</v>
      </c>
      <c r="I513" s="11">
        <f t="shared" si="57"/>
        <v>-1.4901191455037543E-2</v>
      </c>
      <c r="J513" s="11">
        <f t="shared" si="57"/>
        <v>-0.21947960909457875</v>
      </c>
      <c r="K513" s="11">
        <f t="shared" si="57"/>
        <v>1.1570160752957643</v>
      </c>
      <c r="L513" s="11">
        <f t="shared" si="57"/>
        <v>-0.38966877444345993</v>
      </c>
      <c r="M513" s="11">
        <f t="shared" si="57"/>
        <v>0.82233861925940333</v>
      </c>
      <c r="N513" s="11">
        <f>N511/M511-1</f>
        <v>-0.1380478561996844</v>
      </c>
      <c r="O513" s="11">
        <f>O511/N511-1</f>
        <v>-1.4568907012070682</v>
      </c>
      <c r="P513" s="18"/>
      <c r="Q513" s="15" t="s">
        <v>56</v>
      </c>
    </row>
    <row r="514" spans="1:17" x14ac:dyDescent="0.3">
      <c r="B514" s="197" t="s">
        <v>60</v>
      </c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46"/>
      <c r="P514" s="7"/>
      <c r="Q514" s="3"/>
    </row>
    <row r="515" spans="1:17" x14ac:dyDescent="0.3">
      <c r="B515" s="194" t="s">
        <v>1038</v>
      </c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47"/>
      <c r="P515" s="7"/>
      <c r="Q515" s="3"/>
    </row>
    <row r="516" spans="1:17" x14ac:dyDescent="0.3">
      <c r="B516" s="17">
        <f t="shared" ref="B516:O519" si="58">IFERROR(VLOOKUP($B$515,$130:$216,MATCH($Q516&amp;"/"&amp;B$348,$128:$128,0),FALSE),"")</f>
        <v>0</v>
      </c>
      <c r="C516" s="17">
        <f t="shared" si="58"/>
        <v>0</v>
      </c>
      <c r="D516" s="17">
        <f t="shared" si="58"/>
        <v>1016418</v>
      </c>
      <c r="E516" s="17">
        <f t="shared" si="58"/>
        <v>1140673</v>
      </c>
      <c r="F516" s="17">
        <f t="shared" si="58"/>
        <v>1403281</v>
      </c>
      <c r="G516" s="17">
        <f t="shared" si="58"/>
        <v>1591989</v>
      </c>
      <c r="H516" s="17">
        <f t="shared" si="58"/>
        <v>1639573</v>
      </c>
      <c r="I516" s="17">
        <f t="shared" si="58"/>
        <v>1759595</v>
      </c>
      <c r="J516" s="17">
        <f t="shared" si="58"/>
        <v>1780676</v>
      </c>
      <c r="K516" s="17">
        <f t="shared" si="58"/>
        <v>1769745</v>
      </c>
      <c r="L516" s="17">
        <f t="shared" si="58"/>
        <v>1750726</v>
      </c>
      <c r="M516" s="17">
        <f t="shared" si="58"/>
        <v>2062416</v>
      </c>
      <c r="N516" s="17">
        <f t="shared" si="58"/>
        <v>1996627</v>
      </c>
      <c r="O516" s="17">
        <f t="shared" si="58"/>
        <v>1509372</v>
      </c>
      <c r="P516" s="7"/>
      <c r="Q516" s="10" t="s">
        <v>47</v>
      </c>
    </row>
    <row r="517" spans="1:17" x14ac:dyDescent="0.3">
      <c r="B517" s="8">
        <f t="shared" si="58"/>
        <v>0</v>
      </c>
      <c r="C517" s="8">
        <f t="shared" si="58"/>
        <v>965964</v>
      </c>
      <c r="D517" s="8">
        <f t="shared" si="58"/>
        <v>1068172</v>
      </c>
      <c r="E517" s="8">
        <f t="shared" si="58"/>
        <v>1106238</v>
      </c>
      <c r="F517" s="8">
        <f t="shared" si="58"/>
        <v>1403688</v>
      </c>
      <c r="G517" s="8">
        <f t="shared" si="58"/>
        <v>1516612</v>
      </c>
      <c r="H517" s="8">
        <f t="shared" si="58"/>
        <v>1556597</v>
      </c>
      <c r="I517" s="8">
        <f t="shared" si="58"/>
        <v>1659053</v>
      </c>
      <c r="J517" s="8">
        <f t="shared" si="58"/>
        <v>1598389</v>
      </c>
      <c r="K517" s="8">
        <f t="shared" si="58"/>
        <v>1801559</v>
      </c>
      <c r="L517" s="8">
        <f t="shared" si="58"/>
        <v>2006123</v>
      </c>
      <c r="M517" s="8">
        <f t="shared" si="58"/>
        <v>1999096</v>
      </c>
      <c r="N517" s="8">
        <f t="shared" si="58"/>
        <v>1459994</v>
      </c>
      <c r="O517" s="8" t="str">
        <f t="shared" si="58"/>
        <v/>
      </c>
      <c r="P517" s="7"/>
      <c r="Q517" s="10" t="s">
        <v>48</v>
      </c>
    </row>
    <row r="518" spans="1:17" x14ac:dyDescent="0.3">
      <c r="B518" s="8">
        <f t="shared" si="58"/>
        <v>0</v>
      </c>
      <c r="C518" s="8">
        <f t="shared" si="58"/>
        <v>946796</v>
      </c>
      <c r="D518" s="8">
        <f t="shared" si="58"/>
        <v>1052592</v>
      </c>
      <c r="E518" s="8">
        <f t="shared" si="58"/>
        <v>1252460</v>
      </c>
      <c r="F518" s="8">
        <f t="shared" si="58"/>
        <v>1457785</v>
      </c>
      <c r="G518" s="8">
        <f t="shared" si="58"/>
        <v>1456124</v>
      </c>
      <c r="H518" s="8">
        <f t="shared" si="58"/>
        <v>1662062</v>
      </c>
      <c r="I518" s="8">
        <f t="shared" si="58"/>
        <v>1607897</v>
      </c>
      <c r="J518" s="8">
        <f t="shared" si="58"/>
        <v>1906516</v>
      </c>
      <c r="K518" s="8">
        <f t="shared" si="58"/>
        <v>1987173</v>
      </c>
      <c r="L518" s="8">
        <f t="shared" si="58"/>
        <v>2144916</v>
      </c>
      <c r="M518" s="8">
        <f t="shared" si="58"/>
        <v>2099690</v>
      </c>
      <c r="N518" s="8">
        <f t="shared" si="58"/>
        <v>1551587</v>
      </c>
      <c r="O518" s="8" t="str">
        <f t="shared" si="58"/>
        <v/>
      </c>
      <c r="P518" s="7"/>
      <c r="Q518" s="10" t="s">
        <v>49</v>
      </c>
    </row>
    <row r="519" spans="1:17" x14ac:dyDescent="0.3">
      <c r="B519" s="19">
        <f t="shared" si="58"/>
        <v>0</v>
      </c>
      <c r="C519" s="19">
        <f t="shared" si="58"/>
        <v>1034413.17</v>
      </c>
      <c r="D519" s="19">
        <f t="shared" si="58"/>
        <v>1150494.07</v>
      </c>
      <c r="E519" s="19">
        <f t="shared" si="58"/>
        <v>1234168.02</v>
      </c>
      <c r="F519" s="19">
        <f t="shared" si="58"/>
        <v>1453813.71</v>
      </c>
      <c r="G519" s="19">
        <f t="shared" si="58"/>
        <v>1629813.08</v>
      </c>
      <c r="H519" s="19">
        <f t="shared" si="58"/>
        <v>1837571.59</v>
      </c>
      <c r="I519" s="19">
        <f t="shared" si="58"/>
        <v>1683538.43</v>
      </c>
      <c r="J519" s="19">
        <f t="shared" si="58"/>
        <v>792252.43</v>
      </c>
      <c r="K519" s="19">
        <f t="shared" si="58"/>
        <v>1910991.02</v>
      </c>
      <c r="L519" s="19">
        <f t="shared" si="58"/>
        <v>2105678.79</v>
      </c>
      <c r="M519" s="19">
        <f t="shared" si="58"/>
        <v>1958758.79</v>
      </c>
      <c r="N519" s="19">
        <f t="shared" si="58"/>
        <v>1616404.2</v>
      </c>
      <c r="O519" s="19" t="str">
        <f t="shared" si="58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59">SUM(C516:C519)</f>
        <v>2947173.17</v>
      </c>
      <c r="D520" s="19">
        <f t="shared" si="59"/>
        <v>4287676.07</v>
      </c>
      <c r="E520" s="19">
        <f t="shared" si="59"/>
        <v>4733539.0199999996</v>
      </c>
      <c r="F520" s="19">
        <f t="shared" si="59"/>
        <v>5718567.71</v>
      </c>
      <c r="G520" s="19">
        <f t="shared" si="59"/>
        <v>6194538.0800000001</v>
      </c>
      <c r="H520" s="19">
        <f t="shared" si="59"/>
        <v>6695803.5899999999</v>
      </c>
      <c r="I520" s="19">
        <f t="shared" si="59"/>
        <v>6710083.4299999997</v>
      </c>
      <c r="J520" s="19">
        <f t="shared" si="59"/>
        <v>6077833.4299999997</v>
      </c>
      <c r="K520" s="19">
        <f t="shared" si="59"/>
        <v>7469468.0199999996</v>
      </c>
      <c r="L520" s="19">
        <f t="shared" si="59"/>
        <v>8007443.79</v>
      </c>
      <c r="M520" s="19">
        <f t="shared" si="59"/>
        <v>8119960.79</v>
      </c>
      <c r="N520" s="19">
        <f>IF(N517="",N516*4,IF(N518="",(N517+N516)*2,IF(N519="",((N518+N517+N516)/3)*4,SUM(N516:N519))))</f>
        <v>6624612.2000000002</v>
      </c>
      <c r="O520" s="19">
        <f>IF(O517="",O516*4,IF(O518="",(O517+O516)*2,IF(O519="",((O518+O517+O516)/3)*4,SUM(O516:O519))))</f>
        <v>6037488</v>
      </c>
      <c r="P520" s="7">
        <f>RATE(M$348-C$348,,-C520,M520)</f>
        <v>0.10666156707650343</v>
      </c>
      <c r="Q520" s="10" t="s">
        <v>50</v>
      </c>
    </row>
    <row r="521" spans="1:17" x14ac:dyDescent="0.3">
      <c r="B521" s="11">
        <f t="shared" ref="B521:M521" si="60">+B520/(B$465+B$472)</f>
        <v>0</v>
      </c>
      <c r="C521" s="11">
        <f t="shared" si="60"/>
        <v>23.325769352958858</v>
      </c>
      <c r="D521" s="11">
        <f t="shared" si="60"/>
        <v>35.987210733459321</v>
      </c>
      <c r="E521" s="11">
        <f t="shared" si="60"/>
        <v>46.869906411465173</v>
      </c>
      <c r="F521" s="11">
        <f t="shared" si="60"/>
        <v>38.769046403256766</v>
      </c>
      <c r="G521" s="11">
        <f t="shared" si="60"/>
        <v>71.606327488996712</v>
      </c>
      <c r="H521" s="11">
        <f t="shared" si="60"/>
        <v>73.723298633040102</v>
      </c>
      <c r="I521" s="11">
        <f t="shared" si="60"/>
        <v>33.548348894290669</v>
      </c>
      <c r="J521" s="11">
        <f t="shared" si="60"/>
        <v>0.76079527260655666</v>
      </c>
      <c r="K521" s="11">
        <f t="shared" si="60"/>
        <v>37.178329274036692</v>
      </c>
      <c r="L521" s="11">
        <f t="shared" si="60"/>
        <v>0.66712138962866629</v>
      </c>
      <c r="M521" s="11">
        <f t="shared" si="60"/>
        <v>31.605150395508062</v>
      </c>
      <c r="N521" s="11">
        <f>+N520/(N$465+N$472)</f>
        <v>38.162347463368775</v>
      </c>
      <c r="O521" s="11">
        <f>+O520/(O$465+O$472)</f>
        <v>0.1448807221939806</v>
      </c>
      <c r="P521" s="7">
        <f>RATE(M$348-C$348,,-C521,M521)</f>
        <v>3.084219834334475E-2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1">C520/B520-1</f>
        <v>#DIV/0!</v>
      </c>
      <c r="D522" s="11">
        <f t="shared" si="61"/>
        <v>0.45484361544998753</v>
      </c>
      <c r="E522" s="11">
        <f t="shared" si="61"/>
        <v>0.10398708827833603</v>
      </c>
      <c r="F522" s="11">
        <f t="shared" si="61"/>
        <v>0.20809561003682209</v>
      </c>
      <c r="G522" s="11">
        <f t="shared" si="61"/>
        <v>8.323244458007828E-2</v>
      </c>
      <c r="H522" s="11">
        <f t="shared" si="61"/>
        <v>8.092056316812557E-2</v>
      </c>
      <c r="I522" s="11">
        <f t="shared" si="61"/>
        <v>2.1326551485658651E-3</v>
      </c>
      <c r="J522" s="11">
        <f t="shared" si="61"/>
        <v>-9.4223865708328414E-2</v>
      </c>
      <c r="K522" s="11">
        <f t="shared" si="61"/>
        <v>0.22896885971420899</v>
      </c>
      <c r="L522" s="11">
        <f t="shared" si="61"/>
        <v>7.2023304545857147E-2</v>
      </c>
      <c r="M522" s="11">
        <f t="shared" si="61"/>
        <v>1.4051550401204871E-2</v>
      </c>
      <c r="N522" s="11">
        <f>N520/M520-1</f>
        <v>-0.1841571195567312</v>
      </c>
      <c r="O522" s="11">
        <f>O520/N520-1</f>
        <v>-8.8627708652892934E-2</v>
      </c>
      <c r="P522" s="18"/>
      <c r="Q522" s="15" t="s">
        <v>56</v>
      </c>
    </row>
    <row r="523" spans="1:17" x14ac:dyDescent="0.3">
      <c r="B523" s="194" t="s">
        <v>1039</v>
      </c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47"/>
      <c r="P523" s="7"/>
      <c r="Q523" s="3"/>
    </row>
    <row r="524" spans="1:17" x14ac:dyDescent="0.3">
      <c r="B524" s="17">
        <f t="shared" ref="B524:O527" si="62">IFERROR(VLOOKUP($B$523,$130:$216,MATCH($Q524&amp;"/"&amp;B$348,$128:$128,0),FALSE),"")</f>
        <v>0</v>
      </c>
      <c r="C524" s="17">
        <f t="shared" si="62"/>
        <v>0</v>
      </c>
      <c r="D524" s="17">
        <f t="shared" si="62"/>
        <v>214006</v>
      </c>
      <c r="E524" s="17">
        <f t="shared" si="62"/>
        <v>220056</v>
      </c>
      <c r="F524" s="17">
        <f t="shared" si="62"/>
        <v>216478</v>
      </c>
      <c r="G524" s="17">
        <f t="shared" si="62"/>
        <v>248214</v>
      </c>
      <c r="H524" s="17">
        <f t="shared" si="62"/>
        <v>234450</v>
      </c>
      <c r="I524" s="17">
        <f t="shared" si="62"/>
        <v>261592</v>
      </c>
      <c r="J524" s="17">
        <f t="shared" si="62"/>
        <v>273596</v>
      </c>
      <c r="K524" s="17">
        <f t="shared" si="62"/>
        <v>674279</v>
      </c>
      <c r="L524" s="17">
        <f t="shared" si="62"/>
        <v>564746</v>
      </c>
      <c r="M524" s="17">
        <f t="shared" si="62"/>
        <v>528894</v>
      </c>
      <c r="N524" s="17">
        <f t="shared" si="62"/>
        <v>467438</v>
      </c>
      <c r="O524" s="17">
        <f t="shared" si="62"/>
        <v>449553</v>
      </c>
      <c r="P524" s="7"/>
      <c r="Q524" s="10" t="s">
        <v>47</v>
      </c>
    </row>
    <row r="525" spans="1:17" x14ac:dyDescent="0.3">
      <c r="B525" s="8">
        <f t="shared" si="62"/>
        <v>0</v>
      </c>
      <c r="C525" s="8">
        <f t="shared" si="62"/>
        <v>243775</v>
      </c>
      <c r="D525" s="8">
        <f t="shared" si="62"/>
        <v>213847</v>
      </c>
      <c r="E525" s="8">
        <f t="shared" si="62"/>
        <v>265530</v>
      </c>
      <c r="F525" s="8">
        <f t="shared" si="62"/>
        <v>272364</v>
      </c>
      <c r="G525" s="8">
        <f t="shared" si="62"/>
        <v>231128</v>
      </c>
      <c r="H525" s="8">
        <f t="shared" si="62"/>
        <v>280840</v>
      </c>
      <c r="I525" s="8">
        <f t="shared" si="62"/>
        <v>291479</v>
      </c>
      <c r="J525" s="8">
        <f t="shared" si="62"/>
        <v>344375</v>
      </c>
      <c r="K525" s="8">
        <f t="shared" si="62"/>
        <v>682462</v>
      </c>
      <c r="L525" s="8">
        <f t="shared" si="62"/>
        <v>555903</v>
      </c>
      <c r="M525" s="8">
        <f t="shared" si="62"/>
        <v>559984</v>
      </c>
      <c r="N525" s="8">
        <f t="shared" si="62"/>
        <v>413641</v>
      </c>
      <c r="O525" s="8" t="str">
        <f t="shared" si="62"/>
        <v/>
      </c>
      <c r="P525" s="7"/>
      <c r="Q525" s="10" t="s">
        <v>48</v>
      </c>
    </row>
    <row r="526" spans="1:17" x14ac:dyDescent="0.3">
      <c r="B526" s="8">
        <f t="shared" si="62"/>
        <v>0</v>
      </c>
      <c r="C526" s="8">
        <f t="shared" si="62"/>
        <v>197519</v>
      </c>
      <c r="D526" s="8">
        <f t="shared" si="62"/>
        <v>218909</v>
      </c>
      <c r="E526" s="8">
        <f t="shared" si="62"/>
        <v>236539</v>
      </c>
      <c r="F526" s="8">
        <f t="shared" si="62"/>
        <v>276134</v>
      </c>
      <c r="G526" s="8">
        <f t="shared" si="62"/>
        <v>402998</v>
      </c>
      <c r="H526" s="8">
        <f t="shared" si="62"/>
        <v>344266</v>
      </c>
      <c r="I526" s="8">
        <f t="shared" si="62"/>
        <v>360304</v>
      </c>
      <c r="J526" s="8">
        <f t="shared" si="62"/>
        <v>728571</v>
      </c>
      <c r="K526" s="8">
        <f t="shared" si="62"/>
        <v>722744</v>
      </c>
      <c r="L526" s="8">
        <f t="shared" si="62"/>
        <v>479385</v>
      </c>
      <c r="M526" s="8">
        <f t="shared" si="62"/>
        <v>474529</v>
      </c>
      <c r="N526" s="8">
        <f t="shared" si="62"/>
        <v>505383</v>
      </c>
      <c r="O526" s="8" t="str">
        <f t="shared" si="62"/>
        <v/>
      </c>
      <c r="P526" s="7"/>
      <c r="Q526" s="10" t="s">
        <v>49</v>
      </c>
    </row>
    <row r="527" spans="1:17" x14ac:dyDescent="0.3">
      <c r="B527" s="19">
        <f t="shared" si="62"/>
        <v>0</v>
      </c>
      <c r="C527" s="19">
        <f t="shared" si="62"/>
        <v>245620.05</v>
      </c>
      <c r="D527" s="19">
        <f t="shared" si="62"/>
        <v>252577.16</v>
      </c>
      <c r="E527" s="19">
        <f t="shared" si="62"/>
        <v>329120.64000000001</v>
      </c>
      <c r="F527" s="19">
        <f t="shared" si="62"/>
        <v>249591.03</v>
      </c>
      <c r="G527" s="19">
        <f t="shared" si="62"/>
        <v>354641.78</v>
      </c>
      <c r="H527" s="19">
        <f t="shared" si="62"/>
        <v>400883.08</v>
      </c>
      <c r="I527" s="19">
        <f t="shared" si="62"/>
        <v>371887.22</v>
      </c>
      <c r="J527" s="19">
        <f t="shared" si="62"/>
        <v>614081.22</v>
      </c>
      <c r="K527" s="19">
        <f t="shared" si="62"/>
        <v>381866.91</v>
      </c>
      <c r="L527" s="19">
        <f t="shared" si="62"/>
        <v>550076.69999999995</v>
      </c>
      <c r="M527" s="19">
        <f t="shared" si="62"/>
        <v>507614.88</v>
      </c>
      <c r="N527" s="19">
        <f t="shared" si="62"/>
        <v>568470.01</v>
      </c>
      <c r="O527" s="19" t="str">
        <f t="shared" si="62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3">SUM(C524:C527)</f>
        <v>686914.05</v>
      </c>
      <c r="D528" s="19">
        <f t="shared" si="63"/>
        <v>899339.16</v>
      </c>
      <c r="E528" s="19">
        <f t="shared" si="63"/>
        <v>1051245.6400000001</v>
      </c>
      <c r="F528" s="19">
        <f t="shared" si="63"/>
        <v>1014567.03</v>
      </c>
      <c r="G528" s="19">
        <f t="shared" si="63"/>
        <v>1236981.78</v>
      </c>
      <c r="H528" s="19">
        <f t="shared" si="63"/>
        <v>1260439.08</v>
      </c>
      <c r="I528" s="19">
        <f t="shared" si="63"/>
        <v>1285262.22</v>
      </c>
      <c r="J528" s="19">
        <f t="shared" si="63"/>
        <v>1960623.22</v>
      </c>
      <c r="K528" s="19">
        <f t="shared" si="63"/>
        <v>2461351.91</v>
      </c>
      <c r="L528" s="19">
        <f t="shared" si="63"/>
        <v>2150110.7000000002</v>
      </c>
      <c r="M528" s="19">
        <f t="shared" si="63"/>
        <v>2071021.88</v>
      </c>
      <c r="N528" s="19">
        <f>IF(N525="",N524*4,IF(N526="",(N525+N524)*2,IF(N527="",((N526+N525+N524)/3)*4,SUM(N524:N527))))</f>
        <v>1954932.01</v>
      </c>
      <c r="O528" s="19">
        <f>IF(O525="",O524*4,IF(O526="",(O525+O524)*2,IF(O527="",((O526+O525+O524)/3)*4,SUM(O524:O527))))</f>
        <v>1798212</v>
      </c>
      <c r="P528" s="7">
        <f>RATE(M$348-C$348,,-C528,M528)</f>
        <v>0.1166786909277607</v>
      </c>
      <c r="Q528" s="10" t="s">
        <v>50</v>
      </c>
    </row>
    <row r="529" spans="1:17" x14ac:dyDescent="0.3">
      <c r="B529" s="11">
        <f t="shared" ref="B529:O529" si="64">+B528/(B$465+B$472)</f>
        <v>0</v>
      </c>
      <c r="C529" s="11">
        <f t="shared" si="64"/>
        <v>5.4366668571452994</v>
      </c>
      <c r="D529" s="11">
        <f t="shared" si="64"/>
        <v>7.5483099337241422</v>
      </c>
      <c r="E529" s="11">
        <f t="shared" si="64"/>
        <v>10.409079666203072</v>
      </c>
      <c r="F529" s="11">
        <f t="shared" si="64"/>
        <v>6.8782601273570299</v>
      </c>
      <c r="G529" s="11">
        <f t="shared" si="64"/>
        <v>14.299003621041924</v>
      </c>
      <c r="H529" s="11">
        <f t="shared" si="64"/>
        <v>13.877905087056822</v>
      </c>
      <c r="I529" s="11">
        <f t="shared" si="64"/>
        <v>6.4259149423438044</v>
      </c>
      <c r="J529" s="11">
        <f t="shared" si="64"/>
        <v>0.2454218093204053</v>
      </c>
      <c r="K529" s="11">
        <f t="shared" si="64"/>
        <v>12.251066812822252</v>
      </c>
      <c r="L529" s="11">
        <f t="shared" si="64"/>
        <v>0.179131427663692</v>
      </c>
      <c r="M529" s="11">
        <f t="shared" si="64"/>
        <v>8.0609943425339914</v>
      </c>
      <c r="N529" s="11">
        <f t="shared" si="64"/>
        <v>11.261760293362066</v>
      </c>
      <c r="O529" s="11">
        <f t="shared" si="64"/>
        <v>4.3151432055497624E-2</v>
      </c>
      <c r="P529" s="7">
        <f>RATE(M$348-C$348,,-C529,M529)</f>
        <v>4.0173031073860679E-2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5">C528/B528-1</f>
        <v>#DIV/0!</v>
      </c>
      <c r="D530" s="11">
        <f t="shared" si="65"/>
        <v>0.30924554534879567</v>
      </c>
      <c r="E530" s="11">
        <f t="shared" si="65"/>
        <v>0.16890900202766668</v>
      </c>
      <c r="F530" s="11">
        <f t="shared" si="65"/>
        <v>-3.4890617953002967E-2</v>
      </c>
      <c r="G530" s="11">
        <f t="shared" si="65"/>
        <v>0.21922134607508381</v>
      </c>
      <c r="H530" s="11">
        <f t="shared" si="65"/>
        <v>1.8963335094555722E-2</v>
      </c>
      <c r="I530" s="11">
        <f t="shared" si="65"/>
        <v>1.9694041857223121E-2</v>
      </c>
      <c r="J530" s="11">
        <f t="shared" si="65"/>
        <v>0.52546553496297443</v>
      </c>
      <c r="K530" s="11">
        <f t="shared" si="65"/>
        <v>0.25539261439533512</v>
      </c>
      <c r="L530" s="11">
        <f t="shared" si="65"/>
        <v>-0.12645132487373578</v>
      </c>
      <c r="M530" s="11">
        <f t="shared" si="65"/>
        <v>-3.6783603746542104E-2</v>
      </c>
      <c r="N530" s="11">
        <f>N528/M528-1</f>
        <v>-5.6054390888424566E-2</v>
      </c>
      <c r="O530" s="11">
        <f>O528/N528-1</f>
        <v>-8.0166475968645123E-2</v>
      </c>
      <c r="P530" s="18"/>
      <c r="Q530" s="15" t="s">
        <v>56</v>
      </c>
    </row>
    <row r="531" spans="1:17" x14ac:dyDescent="0.3">
      <c r="B531" s="197" t="s">
        <v>1037</v>
      </c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46"/>
      <c r="P531" s="7"/>
      <c r="Q531" s="3"/>
    </row>
    <row r="532" spans="1:17" x14ac:dyDescent="0.3">
      <c r="B532" s="17">
        <f t="shared" ref="B532:O535" si="66">IFERROR(VLOOKUP($B$531,$130:$216,MATCH($Q532&amp;"/"&amp;B$348,$128:$128,0),FALSE),"")</f>
        <v>488596</v>
      </c>
      <c r="C532" s="17">
        <f t="shared" si="66"/>
        <v>1131866</v>
      </c>
      <c r="D532" s="17">
        <f t="shared" si="66"/>
        <v>1230424</v>
      </c>
      <c r="E532" s="17">
        <f t="shared" si="66"/>
        <v>1360729</v>
      </c>
      <c r="F532" s="17">
        <f t="shared" si="66"/>
        <v>1619759</v>
      </c>
      <c r="G532" s="17">
        <f t="shared" si="66"/>
        <v>1840203</v>
      </c>
      <c r="H532" s="17">
        <f t="shared" si="66"/>
        <v>1874023</v>
      </c>
      <c r="I532" s="17">
        <f t="shared" si="66"/>
        <v>2021187</v>
      </c>
      <c r="J532" s="17">
        <f t="shared" si="66"/>
        <v>2054272</v>
      </c>
      <c r="K532" s="17">
        <f t="shared" si="66"/>
        <v>2444024</v>
      </c>
      <c r="L532" s="17">
        <f t="shared" si="66"/>
        <v>2315472</v>
      </c>
      <c r="M532" s="17">
        <f t="shared" si="66"/>
        <v>2591310</v>
      </c>
      <c r="N532" s="17">
        <f t="shared" si="66"/>
        <v>2464065</v>
      </c>
      <c r="O532" s="17">
        <f t="shared" si="66"/>
        <v>1958925</v>
      </c>
      <c r="P532" s="7"/>
      <c r="Q532" s="10" t="s">
        <v>47</v>
      </c>
    </row>
    <row r="533" spans="1:17" x14ac:dyDescent="0.3">
      <c r="B533" s="8">
        <f t="shared" si="66"/>
        <v>504467</v>
      </c>
      <c r="C533" s="8">
        <f t="shared" si="66"/>
        <v>1209739</v>
      </c>
      <c r="D533" s="8">
        <f t="shared" si="66"/>
        <v>1282019</v>
      </c>
      <c r="E533" s="8">
        <f t="shared" si="66"/>
        <v>1371768</v>
      </c>
      <c r="F533" s="8">
        <f t="shared" si="66"/>
        <v>1676052</v>
      </c>
      <c r="G533" s="8">
        <f t="shared" si="66"/>
        <v>1747740</v>
      </c>
      <c r="H533" s="8">
        <f t="shared" si="66"/>
        <v>1837437</v>
      </c>
      <c r="I533" s="8">
        <f t="shared" si="66"/>
        <v>1950532</v>
      </c>
      <c r="J533" s="8">
        <f t="shared" si="66"/>
        <v>1942764</v>
      </c>
      <c r="K533" s="8">
        <f t="shared" si="66"/>
        <v>2484021</v>
      </c>
      <c r="L533" s="8">
        <f t="shared" si="66"/>
        <v>2562026</v>
      </c>
      <c r="M533" s="8">
        <f t="shared" si="66"/>
        <v>2559080</v>
      </c>
      <c r="N533" s="8">
        <f t="shared" si="66"/>
        <v>1873635</v>
      </c>
      <c r="O533" s="8" t="str">
        <f t="shared" si="66"/>
        <v/>
      </c>
      <c r="P533" s="7"/>
      <c r="Q533" s="10" t="s">
        <v>48</v>
      </c>
    </row>
    <row r="534" spans="1:17" x14ac:dyDescent="0.3">
      <c r="B534" s="8">
        <f t="shared" si="66"/>
        <v>532664</v>
      </c>
      <c r="C534" s="8">
        <f t="shared" si="66"/>
        <v>1144315</v>
      </c>
      <c r="D534" s="8">
        <f t="shared" si="66"/>
        <v>1271501</v>
      </c>
      <c r="E534" s="8">
        <f t="shared" si="66"/>
        <v>1488999</v>
      </c>
      <c r="F534" s="8">
        <f t="shared" si="66"/>
        <v>1733919</v>
      </c>
      <c r="G534" s="8">
        <f t="shared" si="66"/>
        <v>1859122</v>
      </c>
      <c r="H534" s="8">
        <f t="shared" si="66"/>
        <v>2006328</v>
      </c>
      <c r="I534" s="8">
        <f t="shared" si="66"/>
        <v>1968201</v>
      </c>
      <c r="J534" s="8">
        <f t="shared" si="66"/>
        <v>2635087</v>
      </c>
      <c r="K534" s="8">
        <f t="shared" si="66"/>
        <v>2709917</v>
      </c>
      <c r="L534" s="8">
        <f t="shared" si="66"/>
        <v>2624301</v>
      </c>
      <c r="M534" s="8">
        <f t="shared" si="66"/>
        <v>2574219</v>
      </c>
      <c r="N534" s="8">
        <f t="shared" si="66"/>
        <v>2056970</v>
      </c>
      <c r="O534" s="8" t="str">
        <f t="shared" si="66"/>
        <v/>
      </c>
      <c r="P534" s="7"/>
      <c r="Q534" s="10" t="s">
        <v>49</v>
      </c>
    </row>
    <row r="535" spans="1:17" x14ac:dyDescent="0.3">
      <c r="B535" s="19">
        <f t="shared" si="66"/>
        <v>3999920</v>
      </c>
      <c r="C535" s="19">
        <f t="shared" si="66"/>
        <v>1280033.22</v>
      </c>
      <c r="D535" s="19">
        <f t="shared" si="66"/>
        <v>1403071.23</v>
      </c>
      <c r="E535" s="19">
        <f t="shared" si="66"/>
        <v>1563288.66</v>
      </c>
      <c r="F535" s="19">
        <f t="shared" si="66"/>
        <v>1703404.74</v>
      </c>
      <c r="G535" s="19">
        <f t="shared" si="66"/>
        <v>1984454.86</v>
      </c>
      <c r="H535" s="19">
        <f t="shared" si="66"/>
        <v>2238454.67</v>
      </c>
      <c r="I535" s="19">
        <f t="shared" si="66"/>
        <v>2055425.65</v>
      </c>
      <c r="J535" s="19">
        <f t="shared" si="66"/>
        <v>1406333.64</v>
      </c>
      <c r="K535" s="19">
        <f t="shared" si="66"/>
        <v>2292857.9300000002</v>
      </c>
      <c r="L535" s="19">
        <f t="shared" si="66"/>
        <v>2655755.4900000002</v>
      </c>
      <c r="M535" s="19">
        <f t="shared" si="66"/>
        <v>2466373.67</v>
      </c>
      <c r="N535" s="19">
        <f t="shared" si="66"/>
        <v>2184874.21</v>
      </c>
      <c r="O535" s="19" t="str">
        <f t="shared" si="66"/>
        <v/>
      </c>
      <c r="P535" s="7"/>
      <c r="Q535" s="10" t="s">
        <v>55</v>
      </c>
    </row>
    <row r="536" spans="1:17" x14ac:dyDescent="0.3">
      <c r="B536" s="26">
        <f t="shared" ref="B536:M536" si="67">SUM(B532:B535)</f>
        <v>5525647</v>
      </c>
      <c r="C536" s="26">
        <f t="shared" si="67"/>
        <v>4765953.22</v>
      </c>
      <c r="D536" s="26">
        <f t="shared" si="67"/>
        <v>5187015.2300000004</v>
      </c>
      <c r="E536" s="26">
        <f t="shared" si="67"/>
        <v>5784784.6600000001</v>
      </c>
      <c r="F536" s="26">
        <f t="shared" si="67"/>
        <v>6733134.7400000002</v>
      </c>
      <c r="G536" s="26">
        <f t="shared" si="67"/>
        <v>7431519.8600000003</v>
      </c>
      <c r="H536" s="26">
        <f t="shared" si="67"/>
        <v>7956242.6699999999</v>
      </c>
      <c r="I536" s="26">
        <f t="shared" si="67"/>
        <v>7995345.6500000004</v>
      </c>
      <c r="J536" s="26">
        <f t="shared" si="67"/>
        <v>8038456.6399999997</v>
      </c>
      <c r="K536" s="26">
        <f t="shared" si="67"/>
        <v>9930819.9299999997</v>
      </c>
      <c r="L536" s="26">
        <f t="shared" si="67"/>
        <v>10157554.49</v>
      </c>
      <c r="M536" s="26">
        <f t="shared" si="67"/>
        <v>10190982.67</v>
      </c>
      <c r="N536" s="26">
        <f>IF(N533="",N532*4,IF(N534="",(N533+N532)*2,IF(N535="",((N534+N533+N532)/3)*4,SUM(N532:N535))))</f>
        <v>8579544.2100000009</v>
      </c>
      <c r="O536" s="26">
        <f>IF(O533="",O532*4,IF(O534="",(O533+O532)*2,IF(O535="",((O534+O533+O532)/3)*4,SUM(O532:O535))))</f>
        <v>7835700</v>
      </c>
      <c r="P536" s="7">
        <f>RATE(M$348-C$348,,-C536,M536)</f>
        <v>7.8963190682658488E-2</v>
      </c>
      <c r="Q536" s="10" t="s">
        <v>50</v>
      </c>
    </row>
    <row r="537" spans="1:17" x14ac:dyDescent="0.3">
      <c r="B537" s="22">
        <f t="shared" ref="B537:O537" si="68">+B536/(B$465+B$472)</f>
        <v>41.045341434970247</v>
      </c>
      <c r="C537" s="11">
        <f t="shared" si="68"/>
        <v>37.720730728799211</v>
      </c>
      <c r="D537" s="11">
        <f t="shared" si="68"/>
        <v>43.535520667183462</v>
      </c>
      <c r="E537" s="11">
        <f t="shared" si="68"/>
        <v>57.27898607766825</v>
      </c>
      <c r="F537" s="11">
        <f t="shared" si="68"/>
        <v>45.647306530613797</v>
      </c>
      <c r="G537" s="11">
        <f t="shared" si="68"/>
        <v>85.905331110038645</v>
      </c>
      <c r="H537" s="11">
        <f t="shared" si="68"/>
        <v>87.601203720096919</v>
      </c>
      <c r="I537" s="11">
        <f t="shared" si="68"/>
        <v>39.974263836634478</v>
      </c>
      <c r="J537" s="11">
        <f t="shared" si="68"/>
        <v>1.006217080675208</v>
      </c>
      <c r="K537" s="11">
        <f t="shared" si="68"/>
        <v>49.429396086858944</v>
      </c>
      <c r="L537" s="11">
        <f t="shared" si="68"/>
        <v>0.84625281729235835</v>
      </c>
      <c r="M537" s="11">
        <f t="shared" si="68"/>
        <v>39.66614473804205</v>
      </c>
      <c r="N537" s="11">
        <f t="shared" si="68"/>
        <v>49.424107756730841</v>
      </c>
      <c r="O537" s="11">
        <f t="shared" si="68"/>
        <v>0.18803215424947822</v>
      </c>
      <c r="P537" s="7">
        <f>RATE(M$348-C$348,,-C537,M537)</f>
        <v>5.0414873924498936E-3</v>
      </c>
      <c r="Q537" s="12" t="s">
        <v>51</v>
      </c>
    </row>
    <row r="538" spans="1:17" s="98" customFormat="1" x14ac:dyDescent="0.3">
      <c r="A538" s="97"/>
      <c r="B538" s="20"/>
      <c r="C538" s="11">
        <f t="shared" ref="C538:M538" si="69">C536/B536-1</f>
        <v>-0.13748503659390476</v>
      </c>
      <c r="D538" s="11">
        <f t="shared" si="69"/>
        <v>8.834791080891069E-2</v>
      </c>
      <c r="E538" s="11">
        <f t="shared" si="69"/>
        <v>0.11524343066176024</v>
      </c>
      <c r="F538" s="11">
        <f t="shared" si="69"/>
        <v>0.16393870052891479</v>
      </c>
      <c r="G538" s="11">
        <f t="shared" si="69"/>
        <v>0.10372362160689508</v>
      </c>
      <c r="H538" s="11">
        <f t="shared" si="69"/>
        <v>7.0607738374529383E-2</v>
      </c>
      <c r="I538" s="11">
        <f t="shared" si="69"/>
        <v>4.914754567183266E-3</v>
      </c>
      <c r="J538" s="11">
        <f t="shared" si="69"/>
        <v>5.3920107881764157E-3</v>
      </c>
      <c r="K538" s="11">
        <f t="shared" si="69"/>
        <v>0.23541375847988655</v>
      </c>
      <c r="L538" s="11">
        <f t="shared" si="69"/>
        <v>2.2831403811387041E-2</v>
      </c>
      <c r="M538" s="11">
        <f t="shared" si="69"/>
        <v>3.290967332039374E-3</v>
      </c>
      <c r="N538" s="11">
        <f>N536/M536-1</f>
        <v>-0.1581239525353838</v>
      </c>
      <c r="O538" s="11">
        <f>O536/N536-1</f>
        <v>-8.6699735066695482E-2</v>
      </c>
      <c r="P538" s="18"/>
      <c r="Q538" s="15" t="s">
        <v>56</v>
      </c>
    </row>
    <row r="539" spans="1:17" x14ac:dyDescent="0.3">
      <c r="B539" s="194" t="s">
        <v>42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47"/>
      <c r="P539" s="7"/>
      <c r="Q539" s="3"/>
    </row>
    <row r="540" spans="1:17" x14ac:dyDescent="0.3">
      <c r="B540" s="17">
        <f t="shared" ref="B540:O543" si="70">IFERROR(VLOOKUP($B$539,$130:$216,MATCH($Q540&amp;"/"&amp;B$348,$128:$128,0),FALSE),"")</f>
        <v>0</v>
      </c>
      <c r="C540" s="17">
        <f t="shared" si="70"/>
        <v>0</v>
      </c>
      <c r="D540" s="17">
        <f t="shared" si="70"/>
        <v>0</v>
      </c>
      <c r="E540" s="17">
        <f t="shared" si="70"/>
        <v>0</v>
      </c>
      <c r="F540" s="17">
        <f t="shared" si="70"/>
        <v>0</v>
      </c>
      <c r="G540" s="17">
        <f t="shared" si="70"/>
        <v>0</v>
      </c>
      <c r="H540" s="17">
        <f t="shared" si="70"/>
        <v>0</v>
      </c>
      <c r="I540" s="17">
        <f t="shared" si="70"/>
        <v>0</v>
      </c>
      <c r="J540" s="17">
        <f t="shared" si="70"/>
        <v>0</v>
      </c>
      <c r="K540" s="17">
        <f t="shared" si="70"/>
        <v>0</v>
      </c>
      <c r="L540" s="17">
        <f t="shared" si="70"/>
        <v>0</v>
      </c>
      <c r="M540" s="17">
        <f t="shared" si="70"/>
        <v>0</v>
      </c>
      <c r="N540" s="17">
        <f t="shared" si="70"/>
        <v>0</v>
      </c>
      <c r="O540" s="17">
        <f t="shared" si="70"/>
        <v>0</v>
      </c>
      <c r="P540" s="7"/>
      <c r="Q540" s="10" t="s">
        <v>47</v>
      </c>
    </row>
    <row r="541" spans="1:17" x14ac:dyDescent="0.3">
      <c r="B541" s="8">
        <f t="shared" si="70"/>
        <v>0</v>
      </c>
      <c r="C541" s="8">
        <f t="shared" si="70"/>
        <v>0</v>
      </c>
      <c r="D541" s="8">
        <f t="shared" si="70"/>
        <v>0</v>
      </c>
      <c r="E541" s="8">
        <f t="shared" si="70"/>
        <v>0</v>
      </c>
      <c r="F541" s="8">
        <f t="shared" si="70"/>
        <v>0</v>
      </c>
      <c r="G541" s="8">
        <f t="shared" si="70"/>
        <v>0</v>
      </c>
      <c r="H541" s="8">
        <f t="shared" si="70"/>
        <v>0</v>
      </c>
      <c r="I541" s="8">
        <f t="shared" si="70"/>
        <v>0</v>
      </c>
      <c r="J541" s="8">
        <f t="shared" si="70"/>
        <v>0</v>
      </c>
      <c r="K541" s="8">
        <f t="shared" si="70"/>
        <v>0</v>
      </c>
      <c r="L541" s="8">
        <f t="shared" si="70"/>
        <v>0</v>
      </c>
      <c r="M541" s="8">
        <f t="shared" si="70"/>
        <v>0</v>
      </c>
      <c r="N541" s="8">
        <f t="shared" si="70"/>
        <v>0</v>
      </c>
      <c r="O541" s="8" t="str">
        <f t="shared" si="70"/>
        <v/>
      </c>
      <c r="P541" s="7"/>
      <c r="Q541" s="10" t="s">
        <v>48</v>
      </c>
    </row>
    <row r="542" spans="1:17" x14ac:dyDescent="0.3">
      <c r="B542" s="8">
        <f t="shared" si="70"/>
        <v>0</v>
      </c>
      <c r="C542" s="8">
        <f t="shared" si="70"/>
        <v>0</v>
      </c>
      <c r="D542" s="8">
        <f t="shared" si="70"/>
        <v>0</v>
      </c>
      <c r="E542" s="8">
        <f t="shared" si="70"/>
        <v>0</v>
      </c>
      <c r="F542" s="8">
        <f t="shared" si="70"/>
        <v>0</v>
      </c>
      <c r="G542" s="8">
        <f t="shared" si="70"/>
        <v>0</v>
      </c>
      <c r="H542" s="8">
        <f t="shared" si="70"/>
        <v>0</v>
      </c>
      <c r="I542" s="8">
        <f t="shared" si="70"/>
        <v>0</v>
      </c>
      <c r="J542" s="8">
        <f t="shared" si="70"/>
        <v>0</v>
      </c>
      <c r="K542" s="8">
        <f t="shared" si="70"/>
        <v>0</v>
      </c>
      <c r="L542" s="8">
        <f t="shared" si="70"/>
        <v>0</v>
      </c>
      <c r="M542" s="8">
        <f t="shared" si="70"/>
        <v>0</v>
      </c>
      <c r="N542" s="8">
        <f t="shared" si="70"/>
        <v>0</v>
      </c>
      <c r="O542" s="8" t="str">
        <f t="shared" si="70"/>
        <v/>
      </c>
      <c r="P542" s="7"/>
      <c r="Q542" s="10" t="s">
        <v>49</v>
      </c>
    </row>
    <row r="543" spans="1:17" x14ac:dyDescent="0.3">
      <c r="B543" s="19">
        <f t="shared" si="70"/>
        <v>0</v>
      </c>
      <c r="C543" s="19">
        <f t="shared" si="70"/>
        <v>0</v>
      </c>
      <c r="D543" s="19">
        <f t="shared" si="70"/>
        <v>0</v>
      </c>
      <c r="E543" s="19">
        <f t="shared" si="70"/>
        <v>0</v>
      </c>
      <c r="F543" s="19">
        <f t="shared" si="70"/>
        <v>0</v>
      </c>
      <c r="G543" s="19">
        <f t="shared" si="70"/>
        <v>0</v>
      </c>
      <c r="H543" s="19">
        <f t="shared" si="70"/>
        <v>0</v>
      </c>
      <c r="I543" s="19">
        <f t="shared" si="70"/>
        <v>0</v>
      </c>
      <c r="J543" s="19">
        <f t="shared" si="70"/>
        <v>0</v>
      </c>
      <c r="K543" s="19">
        <f t="shared" si="70"/>
        <v>0</v>
      </c>
      <c r="L543" s="19">
        <f t="shared" si="70"/>
        <v>0</v>
      </c>
      <c r="M543" s="19">
        <f t="shared" si="70"/>
        <v>0</v>
      </c>
      <c r="N543" s="19">
        <f t="shared" si="70"/>
        <v>0</v>
      </c>
      <c r="O543" s="19" t="str">
        <f t="shared" si="70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1">SUM(C540:C543)</f>
        <v>0</v>
      </c>
      <c r="D544" s="19">
        <f t="shared" si="71"/>
        <v>0</v>
      </c>
      <c r="E544" s="19">
        <f t="shared" si="71"/>
        <v>0</v>
      </c>
      <c r="F544" s="19">
        <f t="shared" si="71"/>
        <v>0</v>
      </c>
      <c r="G544" s="19">
        <f t="shared" si="71"/>
        <v>0</v>
      </c>
      <c r="H544" s="19">
        <f t="shared" si="71"/>
        <v>0</v>
      </c>
      <c r="I544" s="19">
        <f t="shared" si="71"/>
        <v>0</v>
      </c>
      <c r="J544" s="19">
        <f t="shared" si="71"/>
        <v>0</v>
      </c>
      <c r="K544" s="19">
        <f t="shared" si="71"/>
        <v>0</v>
      </c>
      <c r="L544" s="19">
        <f t="shared" si="71"/>
        <v>0</v>
      </c>
      <c r="M544" s="19">
        <f t="shared" si="71"/>
        <v>0</v>
      </c>
      <c r="N544" s="19">
        <f>IF(N541="",N540*4,IF(N542="",(N541+N540)*2,IF(N543="",((N542+N541+N540)/3)*4,SUM(N540:N543))))</f>
        <v>0</v>
      </c>
      <c r="O544" s="19">
        <f>IF(O541="",O540*4,IF(O542="",(O541+O540)*2,IF(O543="",((O542+O541+O540)/3)*4,SUM(O540:O543))))</f>
        <v>0</v>
      </c>
      <c r="P544" s="7" t="e">
        <f>RATE(M$348-C$348,,-C544,M544)</f>
        <v>#NUM!</v>
      </c>
      <c r="Q544" s="10" t="s">
        <v>50</v>
      </c>
    </row>
    <row r="545" spans="1:17" x14ac:dyDescent="0.3">
      <c r="B545" s="22">
        <f t="shared" ref="B545:O545" si="72">+B544/(B$465+B$472)</f>
        <v>0</v>
      </c>
      <c r="C545" s="23">
        <f t="shared" si="72"/>
        <v>0</v>
      </c>
      <c r="D545" s="23">
        <f t="shared" si="72"/>
        <v>0</v>
      </c>
      <c r="E545" s="23">
        <f t="shared" si="72"/>
        <v>0</v>
      </c>
      <c r="F545" s="23">
        <f t="shared" si="72"/>
        <v>0</v>
      </c>
      <c r="G545" s="23">
        <f t="shared" si="72"/>
        <v>0</v>
      </c>
      <c r="H545" s="23">
        <f t="shared" si="72"/>
        <v>0</v>
      </c>
      <c r="I545" s="23">
        <f t="shared" si="72"/>
        <v>0</v>
      </c>
      <c r="J545" s="23">
        <f t="shared" si="72"/>
        <v>0</v>
      </c>
      <c r="K545" s="23">
        <f t="shared" si="72"/>
        <v>0</v>
      </c>
      <c r="L545" s="23">
        <f t="shared" si="72"/>
        <v>0</v>
      </c>
      <c r="M545" s="23">
        <f t="shared" si="72"/>
        <v>0</v>
      </c>
      <c r="N545" s="24">
        <f t="shared" si="72"/>
        <v>0</v>
      </c>
      <c r="O545" s="24">
        <f t="shared" si="72"/>
        <v>0</v>
      </c>
      <c r="P545" s="7" t="e">
        <f>RATE(M$348-C$348,,-C545,M545)</f>
        <v>#NUM!</v>
      </c>
      <c r="Q545" s="12" t="s">
        <v>51</v>
      </c>
    </row>
    <row r="546" spans="1:17" x14ac:dyDescent="0.3">
      <c r="B546" s="199" t="s">
        <v>61</v>
      </c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49"/>
      <c r="P546" s="7"/>
      <c r="Q546" s="3"/>
    </row>
    <row r="547" spans="1:17" x14ac:dyDescent="0.3">
      <c r="B547" s="17">
        <f t="shared" ref="B547:O551" si="73">IFERROR(B507+B468-B532-B540,"")</f>
        <v>-4307141</v>
      </c>
      <c r="C547" s="17">
        <f t="shared" si="73"/>
        <v>-3778931</v>
      </c>
      <c r="D547" s="17">
        <f t="shared" si="73"/>
        <v>-4231221</v>
      </c>
      <c r="E547" s="17">
        <f t="shared" si="73"/>
        <v>-4716500</v>
      </c>
      <c r="F547" s="17">
        <f t="shared" si="73"/>
        <v>-5415414</v>
      </c>
      <c r="G547" s="17">
        <f t="shared" si="73"/>
        <v>-6062852</v>
      </c>
      <c r="H547" s="17">
        <f t="shared" si="73"/>
        <v>-6421246</v>
      </c>
      <c r="I547" s="17">
        <f t="shared" si="73"/>
        <v>-6555282</v>
      </c>
      <c r="J547" s="17">
        <f t="shared" si="73"/>
        <v>-6530636</v>
      </c>
      <c r="K547" s="17">
        <f t="shared" si="73"/>
        <v>-9563223</v>
      </c>
      <c r="L547" s="17">
        <f t="shared" si="73"/>
        <v>-9618244</v>
      </c>
      <c r="M547" s="17">
        <f t="shared" si="73"/>
        <v>-10452910</v>
      </c>
      <c r="N547" s="17">
        <f t="shared" si="73"/>
        <v>-9819443</v>
      </c>
      <c r="O547" s="17">
        <f t="shared" si="73"/>
        <v>1277272</v>
      </c>
      <c r="P547" s="7"/>
      <c r="Q547" s="10" t="s">
        <v>47</v>
      </c>
    </row>
    <row r="548" spans="1:17" x14ac:dyDescent="0.3">
      <c r="B548" s="8">
        <f t="shared" si="73"/>
        <v>-4127405</v>
      </c>
      <c r="C548" s="8">
        <f t="shared" si="73"/>
        <v>-4036137</v>
      </c>
      <c r="D548" s="8">
        <f t="shared" si="73"/>
        <v>-4281278</v>
      </c>
      <c r="E548" s="8">
        <f t="shared" si="73"/>
        <v>-4448055</v>
      </c>
      <c r="F548" s="8">
        <f t="shared" si="73"/>
        <v>-5452096</v>
      </c>
      <c r="G548" s="8">
        <f t="shared" si="73"/>
        <v>-5614428</v>
      </c>
      <c r="H548" s="8">
        <f t="shared" si="73"/>
        <v>-5982594</v>
      </c>
      <c r="I548" s="8">
        <f t="shared" si="73"/>
        <v>-6163971</v>
      </c>
      <c r="J548" s="8">
        <f t="shared" si="73"/>
        <v>1583062</v>
      </c>
      <c r="K548" s="8">
        <f t="shared" si="73"/>
        <v>-9768331</v>
      </c>
      <c r="L548" s="8">
        <f t="shared" si="73"/>
        <v>-9434826</v>
      </c>
      <c r="M548" s="8">
        <f t="shared" si="73"/>
        <v>-11029261</v>
      </c>
      <c r="N548" s="8">
        <f t="shared" si="73"/>
        <v>-8681350</v>
      </c>
      <c r="O548" s="8" t="str">
        <f t="shared" si="73"/>
        <v/>
      </c>
      <c r="P548" s="7"/>
      <c r="Q548" s="10" t="s">
        <v>48</v>
      </c>
    </row>
    <row r="549" spans="1:17" x14ac:dyDescent="0.3">
      <c r="B549" s="8">
        <f t="shared" si="73"/>
        <v>-4217746</v>
      </c>
      <c r="C549" s="8">
        <f t="shared" si="73"/>
        <v>-3980862</v>
      </c>
      <c r="D549" s="8">
        <f t="shared" si="73"/>
        <v>-4190733</v>
      </c>
      <c r="E549" s="8">
        <f t="shared" si="73"/>
        <v>-4932001</v>
      </c>
      <c r="F549" s="8">
        <f t="shared" si="73"/>
        <v>-5540278</v>
      </c>
      <c r="G549" s="8">
        <f t="shared" si="73"/>
        <v>-5908534</v>
      </c>
      <c r="H549" s="8">
        <f t="shared" si="73"/>
        <v>-6361624</v>
      </c>
      <c r="I549" s="8">
        <f t="shared" si="73"/>
        <v>-6176409</v>
      </c>
      <c r="J549" s="8">
        <f t="shared" si="73"/>
        <v>-7892113</v>
      </c>
      <c r="K549" s="8">
        <f t="shared" si="73"/>
        <v>-9984196</v>
      </c>
      <c r="L549" s="8">
        <f t="shared" si="73"/>
        <v>1452000</v>
      </c>
      <c r="M549" s="8">
        <f t="shared" si="73"/>
        <v>-10375762</v>
      </c>
      <c r="N549" s="8">
        <f t="shared" si="73"/>
        <v>-8954742</v>
      </c>
      <c r="O549" s="8" t="str">
        <f t="shared" si="73"/>
        <v/>
      </c>
      <c r="P549" s="7"/>
      <c r="Q549" s="10" t="s">
        <v>49</v>
      </c>
    </row>
    <row r="550" spans="1:17" x14ac:dyDescent="0.3">
      <c r="B550" s="19">
        <f t="shared" si="73"/>
        <v>-4341615</v>
      </c>
      <c r="C550" s="19">
        <f t="shared" si="73"/>
        <v>-4115744.6500000004</v>
      </c>
      <c r="D550" s="19">
        <f t="shared" si="73"/>
        <v>-4478791.3100000005</v>
      </c>
      <c r="E550" s="19">
        <f t="shared" si="73"/>
        <v>-4451032.12</v>
      </c>
      <c r="F550" s="19">
        <f t="shared" si="73"/>
        <v>-5450719.4100000001</v>
      </c>
      <c r="G550" s="19">
        <f t="shared" si="73"/>
        <v>-6281450.1500000004</v>
      </c>
      <c r="H550" s="19">
        <f t="shared" si="73"/>
        <v>-6698223.1799999997</v>
      </c>
      <c r="I550" s="19">
        <f t="shared" si="73"/>
        <v>-6235704.1099999994</v>
      </c>
      <c r="J550" s="19">
        <f t="shared" si="73"/>
        <v>-8527707.0399999991</v>
      </c>
      <c r="K550" s="19">
        <f t="shared" si="73"/>
        <v>-9601019.3900000006</v>
      </c>
      <c r="L550" s="19">
        <f t="shared" si="73"/>
        <v>-10094376.060000001</v>
      </c>
      <c r="M550" s="19">
        <f t="shared" si="73"/>
        <v>-10538635.309999999</v>
      </c>
      <c r="N550" s="19">
        <f t="shared" si="73"/>
        <v>-8931544.3300000001</v>
      </c>
      <c r="O550" s="19" t="str">
        <f t="shared" si="73"/>
        <v/>
      </c>
      <c r="P550" s="7"/>
      <c r="Q550" s="10" t="s">
        <v>55</v>
      </c>
    </row>
    <row r="551" spans="1:17" x14ac:dyDescent="0.3">
      <c r="B551" s="26">
        <f t="shared" si="73"/>
        <v>-16993907</v>
      </c>
      <c r="C551" s="19">
        <f t="shared" si="73"/>
        <v>-15911674.649999999</v>
      </c>
      <c r="D551" s="19">
        <f t="shared" si="73"/>
        <v>-17182023.310000002</v>
      </c>
      <c r="E551" s="19">
        <f t="shared" si="73"/>
        <v>-18547588.119999997</v>
      </c>
      <c r="F551" s="19">
        <f t="shared" si="73"/>
        <v>-21858507.41</v>
      </c>
      <c r="G551" s="19">
        <f t="shared" si="73"/>
        <v>-23867264.149999999</v>
      </c>
      <c r="H551" s="19">
        <f t="shared" si="73"/>
        <v>-25463687.18</v>
      </c>
      <c r="I551" s="19">
        <f t="shared" si="73"/>
        <v>-25131366.109999999</v>
      </c>
      <c r="J551" s="19">
        <f t="shared" si="73"/>
        <v>-21367394.039999999</v>
      </c>
      <c r="K551" s="19">
        <f t="shared" si="73"/>
        <v>-38916769.390000001</v>
      </c>
      <c r="L551" s="19">
        <f t="shared" si="73"/>
        <v>-27695446.060000002</v>
      </c>
      <c r="M551" s="19">
        <f t="shared" si="73"/>
        <v>-42396568.310000002</v>
      </c>
      <c r="N551" s="19">
        <f t="shared" si="73"/>
        <v>-36387079.329999998</v>
      </c>
      <c r="O551" s="19">
        <f t="shared" si="73"/>
        <v>5109088</v>
      </c>
      <c r="P551" s="7">
        <f>RATE(M$348-C$348,,-C551,M551)</f>
        <v>0.10296436547524712</v>
      </c>
      <c r="Q551" s="10" t="s">
        <v>50</v>
      </c>
    </row>
    <row r="552" spans="1:17" x14ac:dyDescent="0.3">
      <c r="B552" s="11">
        <f t="shared" ref="B552:O552" si="74">+B551/(B$465+B$472)</f>
        <v>-126.23331080127467</v>
      </c>
      <c r="C552" s="11">
        <f t="shared" si="74"/>
        <v>-125.93493205057317</v>
      </c>
      <c r="D552" s="11">
        <f t="shared" si="74"/>
        <v>-144.21170899791883</v>
      </c>
      <c r="E552" s="11">
        <f t="shared" si="74"/>
        <v>-183.6519601232321</v>
      </c>
      <c r="F552" s="11">
        <f t="shared" si="74"/>
        <v>-148.18981448839429</v>
      </c>
      <c r="G552" s="11">
        <f t="shared" si="74"/>
        <v>-275.89581513901851</v>
      </c>
      <c r="H552" s="11">
        <f t="shared" si="74"/>
        <v>-280.36470739271709</v>
      </c>
      <c r="I552" s="11">
        <f t="shared" si="74"/>
        <v>-125.6490842839539</v>
      </c>
      <c r="J552" s="11">
        <f t="shared" si="74"/>
        <v>-2.6746722431242271</v>
      </c>
      <c r="K552" s="11">
        <f t="shared" si="74"/>
        <v>-193.70328151738605</v>
      </c>
      <c r="L552" s="11">
        <f t="shared" si="74"/>
        <v>-2.3073811001966424</v>
      </c>
      <c r="M552" s="11">
        <f t="shared" si="74"/>
        <v>-165.01925961775254</v>
      </c>
      <c r="N552" s="11">
        <f t="shared" si="74"/>
        <v>-209.61474010035241</v>
      </c>
      <c r="O552" s="11">
        <f t="shared" si="74"/>
        <v>0.12260204230511099</v>
      </c>
      <c r="P552" s="7">
        <f>RATE(M$348-C$348,,-C552,M552)</f>
        <v>2.7398298654825827E-2</v>
      </c>
      <c r="Q552" s="12" t="s">
        <v>62</v>
      </c>
    </row>
    <row r="553" spans="1:17" s="98" customFormat="1" x14ac:dyDescent="0.3">
      <c r="A553" s="97"/>
      <c r="B553" s="20"/>
      <c r="C553" s="11">
        <f t="shared" ref="C553:M553" si="75">C551/B551-1</f>
        <v>-6.3683551404630001E-2</v>
      </c>
      <c r="D553" s="11">
        <f t="shared" si="75"/>
        <v>7.9837521061933314E-2</v>
      </c>
      <c r="E553" s="11">
        <f t="shared" si="75"/>
        <v>7.9476368141418563E-2</v>
      </c>
      <c r="F553" s="11">
        <f t="shared" si="75"/>
        <v>0.17850942497638367</v>
      </c>
      <c r="G553" s="11">
        <f t="shared" si="75"/>
        <v>9.1898165886707295E-2</v>
      </c>
      <c r="H553" s="11">
        <f t="shared" si="75"/>
        <v>6.6887558622842791E-2</v>
      </c>
      <c r="I553" s="11">
        <f t="shared" si="75"/>
        <v>-1.3050783558989698E-2</v>
      </c>
      <c r="J553" s="11">
        <f t="shared" si="75"/>
        <v>-0.14977188480423598</v>
      </c>
      <c r="K553" s="11">
        <f t="shared" si="75"/>
        <v>0.82131566054088645</v>
      </c>
      <c r="L553" s="11">
        <f t="shared" si="75"/>
        <v>-0.28834159427641015</v>
      </c>
      <c r="M553" s="11">
        <f t="shared" si="75"/>
        <v>0.53081370194042643</v>
      </c>
      <c r="N553" s="11">
        <f>N551/M551-1</f>
        <v>-0.14174470292168806</v>
      </c>
      <c r="O553" s="11">
        <f>O551/N551-1</f>
        <v>-1.1404094006464465</v>
      </c>
      <c r="P553" s="18"/>
      <c r="Q553" s="15" t="s">
        <v>56</v>
      </c>
    </row>
    <row r="554" spans="1:17" x14ac:dyDescent="0.3">
      <c r="B554" s="199" t="s">
        <v>63</v>
      </c>
      <c r="C554" s="199"/>
      <c r="D554" s="199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49"/>
      <c r="P554" s="7"/>
      <c r="Q554" s="12"/>
    </row>
    <row r="555" spans="1:17" x14ac:dyDescent="0.3">
      <c r="B555" s="17">
        <f t="shared" ref="B555:O555" si="76">IFERROR(B547+B593,"")</f>
        <v>-4089298</v>
      </c>
      <c r="C555" s="17">
        <f t="shared" si="76"/>
        <v>-3550950</v>
      </c>
      <c r="D555" s="17">
        <f t="shared" si="76"/>
        <v>-3992837</v>
      </c>
      <c r="E555" s="17">
        <f t="shared" si="76"/>
        <v>-4453055</v>
      </c>
      <c r="F555" s="17">
        <f t="shared" si="76"/>
        <v>-5130469</v>
      </c>
      <c r="G555" s="17">
        <f t="shared" si="76"/>
        <v>-5769146</v>
      </c>
      <c r="H555" s="17">
        <f t="shared" si="76"/>
        <v>-6126017</v>
      </c>
      <c r="I555" s="17">
        <f t="shared" si="76"/>
        <v>-6211774</v>
      </c>
      <c r="J555" s="17">
        <f t="shared" si="76"/>
        <v>-6154511</v>
      </c>
      <c r="K555" s="17">
        <f t="shared" si="76"/>
        <v>-8885222</v>
      </c>
      <c r="L555" s="17">
        <f t="shared" si="76"/>
        <v>-8862327</v>
      </c>
      <c r="M555" s="17">
        <f t="shared" si="76"/>
        <v>-9675374</v>
      </c>
      <c r="N555" s="17">
        <f t="shared" si="76"/>
        <v>-8835887</v>
      </c>
      <c r="O555" s="17">
        <f t="shared" si="76"/>
        <v>2258742</v>
      </c>
      <c r="P555" s="7"/>
      <c r="Q555" s="10" t="s">
        <v>47</v>
      </c>
    </row>
    <row r="556" spans="1:17" x14ac:dyDescent="0.3">
      <c r="B556" s="8">
        <f t="shared" ref="B556:O558" si="77">IFERROR(B548+B594-B593,"")</f>
        <v>-3913113</v>
      </c>
      <c r="C556" s="8">
        <f t="shared" si="77"/>
        <v>-3796675</v>
      </c>
      <c r="D556" s="8">
        <f t="shared" si="77"/>
        <v>-4032625</v>
      </c>
      <c r="E556" s="8">
        <f t="shared" si="77"/>
        <v>-4192561</v>
      </c>
      <c r="F556" s="8">
        <f t="shared" si="77"/>
        <v>-5167269</v>
      </c>
      <c r="G556" s="8">
        <f t="shared" si="77"/>
        <v>-5302586</v>
      </c>
      <c r="H556" s="8">
        <f t="shared" si="77"/>
        <v>-5676028</v>
      </c>
      <c r="I556" s="8">
        <f t="shared" si="77"/>
        <v>-5813869</v>
      </c>
      <c r="J556" s="8">
        <f t="shared" si="77"/>
        <v>2021099</v>
      </c>
      <c r="K556" s="8">
        <f t="shared" si="77"/>
        <v>-9020329</v>
      </c>
      <c r="L556" s="8">
        <f t="shared" si="77"/>
        <v>-8653185</v>
      </c>
      <c r="M556" s="8">
        <f t="shared" si="77"/>
        <v>-10210207</v>
      </c>
      <c r="N556" s="8">
        <f t="shared" si="77"/>
        <v>-7711965</v>
      </c>
      <c r="O556" s="8" t="str">
        <f t="shared" si="77"/>
        <v/>
      </c>
      <c r="P556" s="7"/>
      <c r="Q556" s="10" t="s">
        <v>48</v>
      </c>
    </row>
    <row r="557" spans="1:17" x14ac:dyDescent="0.3">
      <c r="B557" s="8">
        <f t="shared" si="77"/>
        <v>-3998021</v>
      </c>
      <c r="C557" s="8">
        <f t="shared" si="77"/>
        <v>-3733721</v>
      </c>
      <c r="D557" s="8">
        <f t="shared" si="77"/>
        <v>-3937156</v>
      </c>
      <c r="E557" s="8">
        <f t="shared" si="77"/>
        <v>-4658734</v>
      </c>
      <c r="F557" s="8">
        <f t="shared" si="77"/>
        <v>-5252347</v>
      </c>
      <c r="G557" s="8">
        <f t="shared" si="77"/>
        <v>-5618942</v>
      </c>
      <c r="H557" s="8">
        <f t="shared" si="77"/>
        <v>-6045516</v>
      </c>
      <c r="I557" s="8">
        <f t="shared" si="77"/>
        <v>-5800679</v>
      </c>
      <c r="J557" s="8">
        <f t="shared" si="77"/>
        <v>-7375045</v>
      </c>
      <c r="K557" s="8">
        <f t="shared" si="77"/>
        <v>-9283839</v>
      </c>
      <c r="L557" s="8">
        <f t="shared" si="77"/>
        <v>2284624</v>
      </c>
      <c r="M557" s="8">
        <f t="shared" si="77"/>
        <v>-9565878</v>
      </c>
      <c r="N557" s="8">
        <f t="shared" si="77"/>
        <v>-7903110</v>
      </c>
      <c r="O557" s="8" t="str">
        <f t="shared" si="77"/>
        <v/>
      </c>
      <c r="P557" s="7"/>
      <c r="Q557" s="10" t="s">
        <v>49</v>
      </c>
    </row>
    <row r="558" spans="1:17" x14ac:dyDescent="0.3">
      <c r="B558" s="19">
        <f t="shared" si="77"/>
        <v>-4115396</v>
      </c>
      <c r="C558" s="19">
        <f t="shared" si="77"/>
        <v>-3866300.4800000004</v>
      </c>
      <c r="D558" s="19">
        <f t="shared" si="77"/>
        <v>-4201241.8600000003</v>
      </c>
      <c r="E558" s="19">
        <f t="shared" si="77"/>
        <v>-4164179.41</v>
      </c>
      <c r="F558" s="19">
        <f t="shared" si="77"/>
        <v>-5159491.1900000004</v>
      </c>
      <c r="G558" s="19">
        <f t="shared" si="77"/>
        <v>-6010771.0899999999</v>
      </c>
      <c r="H558" s="19">
        <f t="shared" si="77"/>
        <v>-6363495.9199999999</v>
      </c>
      <c r="I558" s="19">
        <f t="shared" si="77"/>
        <v>-5857579.5699999994</v>
      </c>
      <c r="J558" s="19">
        <f t="shared" si="77"/>
        <v>-7930232.2599999988</v>
      </c>
      <c r="K558" s="19">
        <f t="shared" si="77"/>
        <v>-8762993.5300000012</v>
      </c>
      <c r="L558" s="19">
        <f t="shared" si="77"/>
        <v>-9196369.1600000001</v>
      </c>
      <c r="M558" s="19">
        <f t="shared" si="77"/>
        <v>-9615452.0499999989</v>
      </c>
      <c r="N558" s="19">
        <f t="shared" si="77"/>
        <v>-8001299.7000000002</v>
      </c>
      <c r="O558" s="19" t="str">
        <f t="shared" si="77"/>
        <v/>
      </c>
      <c r="P558" s="7"/>
      <c r="Q558" s="10" t="s">
        <v>55</v>
      </c>
    </row>
    <row r="559" spans="1:17" x14ac:dyDescent="0.3">
      <c r="B559" s="26">
        <f t="shared" ref="B559:O559" si="78">IFERROR(B551+B596,"")</f>
        <v>-16115828</v>
      </c>
      <c r="C559" s="19">
        <f t="shared" si="78"/>
        <v>-14947646.479999999</v>
      </c>
      <c r="D559" s="19">
        <f t="shared" si="78"/>
        <v>-16163859.860000003</v>
      </c>
      <c r="E559" s="19">
        <f t="shared" si="78"/>
        <v>-17468529.409999996</v>
      </c>
      <c r="F559" s="19">
        <f t="shared" si="78"/>
        <v>-20709576.190000001</v>
      </c>
      <c r="G559" s="19">
        <f t="shared" si="78"/>
        <v>-22701445.09</v>
      </c>
      <c r="H559" s="19">
        <f t="shared" si="78"/>
        <v>-24211056.919999998</v>
      </c>
      <c r="I559" s="19">
        <f t="shared" si="78"/>
        <v>-23683901.57</v>
      </c>
      <c r="J559" s="19">
        <f t="shared" si="78"/>
        <v>-19438689.259999998</v>
      </c>
      <c r="K559" s="19">
        <f t="shared" si="78"/>
        <v>-35952383.530000001</v>
      </c>
      <c r="L559" s="19">
        <f t="shared" si="78"/>
        <v>-24427257.160000004</v>
      </c>
      <c r="M559" s="19">
        <f t="shared" si="78"/>
        <v>-39066911.050000004</v>
      </c>
      <c r="N559" s="19">
        <f t="shared" si="78"/>
        <v>-32452261.699999999</v>
      </c>
      <c r="O559" s="19">
        <f t="shared" si="78"/>
        <v>9034968</v>
      </c>
      <c r="P559" s="7">
        <f>RATE(M$348-C$348,,-C559,M559)</f>
        <v>0.10083853975693309</v>
      </c>
      <c r="Q559" s="10" t="s">
        <v>50</v>
      </c>
    </row>
    <row r="560" spans="1:17" x14ac:dyDescent="0.3">
      <c r="B560" s="11">
        <f t="shared" ref="B560:O560" si="79">+B559/(B$465+B$472)</f>
        <v>-119.71080721719171</v>
      </c>
      <c r="C560" s="11">
        <f t="shared" si="79"/>
        <v>-118.30501095463192</v>
      </c>
      <c r="D560" s="11">
        <f t="shared" si="79"/>
        <v>-135.66608613880769</v>
      </c>
      <c r="E560" s="11">
        <f t="shared" si="79"/>
        <v>-172.96748482124625</v>
      </c>
      <c r="F560" s="11">
        <f t="shared" si="79"/>
        <v>-140.40063194458381</v>
      </c>
      <c r="G560" s="11">
        <f t="shared" si="79"/>
        <v>-262.41942346539201</v>
      </c>
      <c r="H560" s="11">
        <f t="shared" si="79"/>
        <v>-266.57278033071634</v>
      </c>
      <c r="I560" s="11">
        <f t="shared" si="79"/>
        <v>-118.412207737393</v>
      </c>
      <c r="J560" s="11">
        <f t="shared" si="79"/>
        <v>-2.4332458375180979</v>
      </c>
      <c r="K560" s="11">
        <f t="shared" si="79"/>
        <v>-178.94842704806086</v>
      </c>
      <c r="L560" s="11">
        <f t="shared" si="79"/>
        <v>-2.0350996109079138</v>
      </c>
      <c r="M560" s="11">
        <f t="shared" si="79"/>
        <v>-152.05930559957616</v>
      </c>
      <c r="N560" s="11">
        <f t="shared" si="79"/>
        <v>-186.94746946358228</v>
      </c>
      <c r="O560" s="11">
        <f t="shared" si="79"/>
        <v>0.21681081417296472</v>
      </c>
      <c r="P560" s="7">
        <f>RATE(M$348-C$348,,-C560,M560)</f>
        <v>2.5418117069370524E-2</v>
      </c>
      <c r="Q560" s="12" t="s">
        <v>64</v>
      </c>
    </row>
    <row r="561" spans="1:17" s="98" customFormat="1" x14ac:dyDescent="0.3">
      <c r="A561" s="97"/>
      <c r="B561" s="20"/>
      <c r="C561" s="11">
        <f t="shared" ref="C561:M561" si="80">C559/B559-1</f>
        <v>-7.2486596406960979E-2</v>
      </c>
      <c r="D561" s="11">
        <f t="shared" si="80"/>
        <v>8.1364874505648999E-2</v>
      </c>
      <c r="E561" s="11">
        <f t="shared" si="80"/>
        <v>8.0715222805698872E-2</v>
      </c>
      <c r="F561" s="11">
        <f t="shared" si="80"/>
        <v>0.18553632672391074</v>
      </c>
      <c r="G561" s="11">
        <f t="shared" si="80"/>
        <v>9.6181055649116054E-2</v>
      </c>
      <c r="H561" s="11">
        <f t="shared" si="80"/>
        <v>6.649849047120715E-2</v>
      </c>
      <c r="I561" s="11">
        <f t="shared" si="80"/>
        <v>-2.1773330744785935E-2</v>
      </c>
      <c r="J561" s="11">
        <f t="shared" si="80"/>
        <v>-0.17924463574774108</v>
      </c>
      <c r="K561" s="11">
        <f t="shared" si="80"/>
        <v>0.84952714913659788</v>
      </c>
      <c r="L561" s="11">
        <f t="shared" si="80"/>
        <v>-0.3205664058513118</v>
      </c>
      <c r="M561" s="11">
        <f t="shared" si="80"/>
        <v>0.59931632086686548</v>
      </c>
      <c r="N561" s="11">
        <f>N559/M559-1</f>
        <v>-0.16931590372052219</v>
      </c>
      <c r="O561" s="11">
        <f>O559/N559-1</f>
        <v>-1.2784079607000087</v>
      </c>
      <c r="P561" s="18"/>
      <c r="Q561" s="15" t="s">
        <v>56</v>
      </c>
    </row>
    <row r="562" spans="1:17" x14ac:dyDescent="0.3">
      <c r="B562" s="194" t="s">
        <v>1047</v>
      </c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47"/>
      <c r="P562" s="7"/>
      <c r="Q562" s="3"/>
    </row>
    <row r="563" spans="1:17" x14ac:dyDescent="0.3">
      <c r="B563" s="17">
        <f t="shared" ref="B563:O566" si="81">IFERROR(VLOOKUP($B$562,$130:$216,MATCH($Q563&amp;"/"&amp;B$348,$128:$128,0),FALSE),"")</f>
        <v>24738</v>
      </c>
      <c r="C563" s="17">
        <f t="shared" si="81"/>
        <v>50901</v>
      </c>
      <c r="D563" s="17">
        <f t="shared" si="81"/>
        <v>47864</v>
      </c>
      <c r="E563" s="17">
        <f t="shared" si="81"/>
        <v>46439</v>
      </c>
      <c r="F563" s="17">
        <f t="shared" si="81"/>
        <v>63854</v>
      </c>
      <c r="G563" s="17">
        <f t="shared" si="81"/>
        <v>68757</v>
      </c>
      <c r="H563" s="17">
        <f t="shared" si="81"/>
        <v>79140</v>
      </c>
      <c r="I563" s="17">
        <f t="shared" si="81"/>
        <v>102697</v>
      </c>
      <c r="J563" s="17">
        <f t="shared" si="81"/>
        <v>106650</v>
      </c>
      <c r="K563" s="17">
        <f t="shared" si="81"/>
        <v>304707</v>
      </c>
      <c r="L563" s="17">
        <f t="shared" si="81"/>
        <v>309933</v>
      </c>
      <c r="M563" s="17">
        <f t="shared" si="81"/>
        <v>353202</v>
      </c>
      <c r="N563" s="17">
        <f t="shared" si="81"/>
        <v>339958</v>
      </c>
      <c r="O563" s="17">
        <f t="shared" si="81"/>
        <v>290126</v>
      </c>
      <c r="P563" s="7"/>
      <c r="Q563" s="10" t="s">
        <v>47</v>
      </c>
    </row>
    <row r="564" spans="1:17" x14ac:dyDescent="0.3">
      <c r="B564" s="8">
        <f t="shared" si="81"/>
        <v>31155</v>
      </c>
      <c r="C564" s="8">
        <f t="shared" si="81"/>
        <v>35518</v>
      </c>
      <c r="D564" s="8">
        <f t="shared" si="81"/>
        <v>47597</v>
      </c>
      <c r="E564" s="8">
        <f t="shared" si="81"/>
        <v>50425</v>
      </c>
      <c r="F564" s="8">
        <f t="shared" si="81"/>
        <v>67657</v>
      </c>
      <c r="G564" s="8">
        <f t="shared" si="81"/>
        <v>72816</v>
      </c>
      <c r="H564" s="8">
        <f t="shared" si="81"/>
        <v>82222</v>
      </c>
      <c r="I564" s="8">
        <f t="shared" si="81"/>
        <v>104629</v>
      </c>
      <c r="J564" s="8">
        <f t="shared" si="81"/>
        <v>141090</v>
      </c>
      <c r="K564" s="8">
        <f t="shared" si="81"/>
        <v>373295</v>
      </c>
      <c r="L564" s="8">
        <f t="shared" si="81"/>
        <v>335658</v>
      </c>
      <c r="M564" s="8">
        <f t="shared" si="81"/>
        <v>359523</v>
      </c>
      <c r="N564" s="8">
        <f t="shared" si="81"/>
        <v>333993</v>
      </c>
      <c r="O564" s="8" t="str">
        <f t="shared" si="81"/>
        <v/>
      </c>
      <c r="P564" s="7"/>
      <c r="Q564" s="10" t="s">
        <v>48</v>
      </c>
    </row>
    <row r="565" spans="1:17" x14ac:dyDescent="0.3">
      <c r="B565" s="8">
        <f t="shared" si="81"/>
        <v>40395</v>
      </c>
      <c r="C565" s="8">
        <f t="shared" si="81"/>
        <v>57471</v>
      </c>
      <c r="D565" s="8">
        <f t="shared" si="81"/>
        <v>48250</v>
      </c>
      <c r="E565" s="8">
        <f t="shared" si="81"/>
        <v>57292</v>
      </c>
      <c r="F565" s="8">
        <f t="shared" si="81"/>
        <v>69770</v>
      </c>
      <c r="G565" s="8">
        <f t="shared" si="81"/>
        <v>83885</v>
      </c>
      <c r="H565" s="8">
        <f t="shared" si="81"/>
        <v>106103</v>
      </c>
      <c r="I565" s="8">
        <f t="shared" si="81"/>
        <v>111836</v>
      </c>
      <c r="J565" s="8">
        <f t="shared" si="81"/>
        <v>272302</v>
      </c>
      <c r="K565" s="8">
        <f t="shared" si="81"/>
        <v>305077</v>
      </c>
      <c r="L565" s="8">
        <f t="shared" si="81"/>
        <v>343332</v>
      </c>
      <c r="M565" s="8">
        <f t="shared" si="81"/>
        <v>360183</v>
      </c>
      <c r="N565" s="8">
        <f t="shared" si="81"/>
        <v>312935</v>
      </c>
      <c r="O565" s="8" t="str">
        <f t="shared" si="81"/>
        <v/>
      </c>
      <c r="P565" s="7"/>
      <c r="Q565" s="10" t="s">
        <v>49</v>
      </c>
    </row>
    <row r="566" spans="1:17" x14ac:dyDescent="0.3">
      <c r="B566" s="19">
        <f t="shared" si="81"/>
        <v>70726</v>
      </c>
      <c r="C566" s="19">
        <f t="shared" si="81"/>
        <v>51944.37</v>
      </c>
      <c r="D566" s="19">
        <f t="shared" si="81"/>
        <v>46882.11</v>
      </c>
      <c r="E566" s="19">
        <f t="shared" si="81"/>
        <v>61447.51</v>
      </c>
      <c r="F566" s="19">
        <f t="shared" si="81"/>
        <v>66122.990000000005</v>
      </c>
      <c r="G566" s="19">
        <f t="shared" si="81"/>
        <v>79423.89</v>
      </c>
      <c r="H566" s="19">
        <f t="shared" si="81"/>
        <v>105789.22</v>
      </c>
      <c r="I566" s="19">
        <f t="shared" si="81"/>
        <v>134047.31</v>
      </c>
      <c r="J566" s="19">
        <f t="shared" si="81"/>
        <v>209625.57</v>
      </c>
      <c r="K566" s="19">
        <f t="shared" si="81"/>
        <v>312005.65000000002</v>
      </c>
      <c r="L566" s="19">
        <f t="shared" si="81"/>
        <v>360846.37</v>
      </c>
      <c r="M566" s="19">
        <f t="shared" si="81"/>
        <v>386499.76</v>
      </c>
      <c r="N566" s="19">
        <f t="shared" si="81"/>
        <v>311099.53999999998</v>
      </c>
      <c r="O566" s="19" t="str">
        <f t="shared" si="81"/>
        <v/>
      </c>
      <c r="P566" s="7"/>
      <c r="Q566" s="10" t="s">
        <v>55</v>
      </c>
    </row>
    <row r="567" spans="1:17" x14ac:dyDescent="0.3">
      <c r="B567" s="19">
        <f>SUM(B563:B566)</f>
        <v>167014</v>
      </c>
      <c r="C567" s="19">
        <f t="shared" ref="C567:M567" si="82">SUM(C563:C566)</f>
        <v>195834.37</v>
      </c>
      <c r="D567" s="19">
        <f t="shared" si="82"/>
        <v>190593.11</v>
      </c>
      <c r="E567" s="19">
        <f t="shared" si="82"/>
        <v>215603.51</v>
      </c>
      <c r="F567" s="19">
        <f t="shared" si="82"/>
        <v>267403.99</v>
      </c>
      <c r="G567" s="19">
        <f t="shared" si="82"/>
        <v>304881.89</v>
      </c>
      <c r="H567" s="19">
        <f t="shared" si="82"/>
        <v>373254.22</v>
      </c>
      <c r="I567" s="19">
        <f t="shared" si="82"/>
        <v>453209.31</v>
      </c>
      <c r="J567" s="19">
        <f t="shared" si="82"/>
        <v>729667.57000000007</v>
      </c>
      <c r="K567" s="19">
        <f t="shared" si="82"/>
        <v>1295084.6499999999</v>
      </c>
      <c r="L567" s="19">
        <f t="shared" si="82"/>
        <v>1349769.37</v>
      </c>
      <c r="M567" s="19">
        <f t="shared" si="82"/>
        <v>1459407.76</v>
      </c>
      <c r="N567" s="19">
        <f>IF(N564="",N563*4,IF(N565="",(N564+N563)*2,IF(N566="",((N565+N564+N563)/3)*4,SUM(N563:N566))))</f>
        <v>1297985.54</v>
      </c>
      <c r="O567" s="19">
        <f>IF(O564="",O563*4,IF(O565="",(O564+O563)*2,IF(O566="",((O565+O564+O563)/3)*4,SUM(O563:O566))))</f>
        <v>1160504</v>
      </c>
      <c r="P567" s="7">
        <f>RATE(M$348-C$348,,-C567,M567)</f>
        <v>0.22244343793879087</v>
      </c>
      <c r="Q567" s="10" t="s">
        <v>50</v>
      </c>
    </row>
    <row r="568" spans="1:17" x14ac:dyDescent="0.3">
      <c r="B568" s="11">
        <f t="shared" ref="B568:O568" si="83">+B567/(B$465+B$472)</f>
        <v>1.2406052457603827</v>
      </c>
      <c r="C568" s="11">
        <f t="shared" si="83"/>
        <v>1.5499555277242176</v>
      </c>
      <c r="D568" s="11">
        <f t="shared" si="83"/>
        <v>1.5996811097521628</v>
      </c>
      <c r="E568" s="11">
        <f t="shared" si="83"/>
        <v>2.1348332173848639</v>
      </c>
      <c r="F568" s="11">
        <f t="shared" si="83"/>
        <v>1.8128661270543927</v>
      </c>
      <c r="G568" s="11">
        <f t="shared" si="83"/>
        <v>3.5243099935555282</v>
      </c>
      <c r="H568" s="11">
        <f t="shared" si="83"/>
        <v>4.1096683851657669</v>
      </c>
      <c r="I568" s="11">
        <f t="shared" si="83"/>
        <v>2.265906856842276</v>
      </c>
      <c r="J568" s="11">
        <f t="shared" si="83"/>
        <v>9.1336434968786864E-2</v>
      </c>
      <c r="K568" s="11">
        <f t="shared" si="83"/>
        <v>6.4461195129998776</v>
      </c>
      <c r="L568" s="11">
        <f t="shared" si="83"/>
        <v>0.11245286778249236</v>
      </c>
      <c r="M568" s="11">
        <f t="shared" si="83"/>
        <v>5.6804217330674494</v>
      </c>
      <c r="N568" s="11">
        <f t="shared" si="83"/>
        <v>7.4772943207012705</v>
      </c>
      <c r="O568" s="11">
        <f t="shared" si="83"/>
        <v>2.7848445848505744E-2</v>
      </c>
      <c r="P568" s="7">
        <f>RATE(M$348-C$348,,-C568,M568)</f>
        <v>0.13869164558042527</v>
      </c>
      <c r="Q568" s="12" t="s">
        <v>51</v>
      </c>
    </row>
    <row r="569" spans="1:17" x14ac:dyDescent="0.3">
      <c r="B569" s="199" t="s">
        <v>65</v>
      </c>
      <c r="C569" s="199"/>
      <c r="D569" s="199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49"/>
      <c r="P569" s="7"/>
      <c r="Q569" s="3"/>
    </row>
    <row r="570" spans="1:17" x14ac:dyDescent="0.3">
      <c r="B570" s="17">
        <f t="shared" ref="B570:O573" si="84">IFERROR(B547-B563,"")</f>
        <v>-4331879</v>
      </c>
      <c r="C570" s="17">
        <f t="shared" si="84"/>
        <v>-3829832</v>
      </c>
      <c r="D570" s="17">
        <f t="shared" si="84"/>
        <v>-4279085</v>
      </c>
      <c r="E570" s="17">
        <f t="shared" si="84"/>
        <v>-4762939</v>
      </c>
      <c r="F570" s="17">
        <f t="shared" si="84"/>
        <v>-5479268</v>
      </c>
      <c r="G570" s="17">
        <f t="shared" si="84"/>
        <v>-6131609</v>
      </c>
      <c r="H570" s="17">
        <f t="shared" si="84"/>
        <v>-6500386</v>
      </c>
      <c r="I570" s="17">
        <f t="shared" si="84"/>
        <v>-6657979</v>
      </c>
      <c r="J570" s="17">
        <f t="shared" si="84"/>
        <v>-6637286</v>
      </c>
      <c r="K570" s="17">
        <f t="shared" si="84"/>
        <v>-9867930</v>
      </c>
      <c r="L570" s="17">
        <f t="shared" si="84"/>
        <v>-9928177</v>
      </c>
      <c r="M570" s="17">
        <f t="shared" si="84"/>
        <v>-10806112</v>
      </c>
      <c r="N570" s="17">
        <f t="shared" si="84"/>
        <v>-10159401</v>
      </c>
      <c r="O570" s="17">
        <f t="shared" si="84"/>
        <v>987146</v>
      </c>
      <c r="P570" s="7"/>
      <c r="Q570" s="10" t="s">
        <v>47</v>
      </c>
    </row>
    <row r="571" spans="1:17" x14ac:dyDescent="0.3">
      <c r="B571" s="8">
        <f t="shared" si="84"/>
        <v>-4158560</v>
      </c>
      <c r="C571" s="8">
        <f t="shared" si="84"/>
        <v>-4071655</v>
      </c>
      <c r="D571" s="8">
        <f t="shared" si="84"/>
        <v>-4328875</v>
      </c>
      <c r="E571" s="8">
        <f t="shared" si="84"/>
        <v>-4498480</v>
      </c>
      <c r="F571" s="8">
        <f t="shared" si="84"/>
        <v>-5519753</v>
      </c>
      <c r="G571" s="8">
        <f t="shared" si="84"/>
        <v>-5687244</v>
      </c>
      <c r="H571" s="8">
        <f t="shared" si="84"/>
        <v>-6064816</v>
      </c>
      <c r="I571" s="8">
        <f t="shared" si="84"/>
        <v>-6268600</v>
      </c>
      <c r="J571" s="8">
        <f t="shared" si="84"/>
        <v>1441972</v>
      </c>
      <c r="K571" s="8">
        <f t="shared" si="84"/>
        <v>-10141626</v>
      </c>
      <c r="L571" s="8">
        <f t="shared" si="84"/>
        <v>-9770484</v>
      </c>
      <c r="M571" s="8">
        <f t="shared" si="84"/>
        <v>-11388784</v>
      </c>
      <c r="N571" s="8">
        <f t="shared" si="84"/>
        <v>-9015343</v>
      </c>
      <c r="O571" s="8" t="str">
        <f t="shared" si="84"/>
        <v/>
      </c>
      <c r="P571" s="7"/>
      <c r="Q571" s="10" t="s">
        <v>48</v>
      </c>
    </row>
    <row r="572" spans="1:17" x14ac:dyDescent="0.3">
      <c r="B572" s="8">
        <f t="shared" si="84"/>
        <v>-4258141</v>
      </c>
      <c r="C572" s="8">
        <f t="shared" si="84"/>
        <v>-4038333</v>
      </c>
      <c r="D572" s="8">
        <f t="shared" si="84"/>
        <v>-4238983</v>
      </c>
      <c r="E572" s="8">
        <f t="shared" si="84"/>
        <v>-4989293</v>
      </c>
      <c r="F572" s="8">
        <f t="shared" si="84"/>
        <v>-5610048</v>
      </c>
      <c r="G572" s="8">
        <f t="shared" si="84"/>
        <v>-5992419</v>
      </c>
      <c r="H572" s="8">
        <f t="shared" si="84"/>
        <v>-6467727</v>
      </c>
      <c r="I572" s="8">
        <f t="shared" si="84"/>
        <v>-6288245</v>
      </c>
      <c r="J572" s="8">
        <f t="shared" si="84"/>
        <v>-8164415</v>
      </c>
      <c r="K572" s="8">
        <f t="shared" si="84"/>
        <v>-10289273</v>
      </c>
      <c r="L572" s="8">
        <f t="shared" si="84"/>
        <v>1108668</v>
      </c>
      <c r="M572" s="8">
        <f t="shared" si="84"/>
        <v>-10735945</v>
      </c>
      <c r="N572" s="8">
        <f t="shared" si="84"/>
        <v>-9267677</v>
      </c>
      <c r="O572" s="8" t="str">
        <f t="shared" si="84"/>
        <v/>
      </c>
      <c r="P572" s="7"/>
      <c r="Q572" s="10" t="s">
        <v>49</v>
      </c>
    </row>
    <row r="573" spans="1:17" x14ac:dyDescent="0.3">
      <c r="B573" s="8">
        <f t="shared" si="84"/>
        <v>-4412341</v>
      </c>
      <c r="C573" s="19">
        <f t="shared" si="84"/>
        <v>-4167689.0200000005</v>
      </c>
      <c r="D573" s="19">
        <f t="shared" si="84"/>
        <v>-4525673.4200000009</v>
      </c>
      <c r="E573" s="19">
        <f t="shared" si="84"/>
        <v>-4512479.63</v>
      </c>
      <c r="F573" s="19">
        <f t="shared" si="84"/>
        <v>-5516842.4000000004</v>
      </c>
      <c r="G573" s="19">
        <f t="shared" si="84"/>
        <v>-6360874.04</v>
      </c>
      <c r="H573" s="19">
        <f t="shared" si="84"/>
        <v>-6804012.3999999994</v>
      </c>
      <c r="I573" s="19">
        <f t="shared" si="84"/>
        <v>-6369751.419999999</v>
      </c>
      <c r="J573" s="19">
        <f t="shared" si="84"/>
        <v>-8737332.6099999994</v>
      </c>
      <c r="K573" s="19">
        <f t="shared" si="84"/>
        <v>-9913025.040000001</v>
      </c>
      <c r="L573" s="19">
        <f t="shared" si="84"/>
        <v>-10455222.43</v>
      </c>
      <c r="M573" s="19">
        <f t="shared" si="84"/>
        <v>-10925135.069999998</v>
      </c>
      <c r="N573" s="19">
        <f t="shared" si="84"/>
        <v>-9242643.8699999992</v>
      </c>
      <c r="O573" s="19" t="str">
        <f t="shared" si="84"/>
        <v/>
      </c>
      <c r="P573" s="7"/>
      <c r="Q573" s="10" t="s">
        <v>55</v>
      </c>
    </row>
    <row r="574" spans="1:17" x14ac:dyDescent="0.3">
      <c r="B574" s="26">
        <f t="shared" ref="B574:M574" si="85">B551-B567</f>
        <v>-17160921</v>
      </c>
      <c r="C574" s="19">
        <f t="shared" si="85"/>
        <v>-16107509.019999998</v>
      </c>
      <c r="D574" s="19">
        <f t="shared" si="85"/>
        <v>-17372616.420000002</v>
      </c>
      <c r="E574" s="19">
        <f t="shared" si="85"/>
        <v>-18763191.629999999</v>
      </c>
      <c r="F574" s="19">
        <f t="shared" si="85"/>
        <v>-22125911.399999999</v>
      </c>
      <c r="G574" s="19">
        <f t="shared" si="85"/>
        <v>-24172146.039999999</v>
      </c>
      <c r="H574" s="19">
        <f t="shared" si="85"/>
        <v>-25836941.399999999</v>
      </c>
      <c r="I574" s="19">
        <f t="shared" si="85"/>
        <v>-25584575.419999998</v>
      </c>
      <c r="J574" s="19">
        <f t="shared" si="85"/>
        <v>-22097061.609999999</v>
      </c>
      <c r="K574" s="19">
        <f t="shared" si="85"/>
        <v>-40211854.039999999</v>
      </c>
      <c r="L574" s="19">
        <f t="shared" si="85"/>
        <v>-29045215.430000003</v>
      </c>
      <c r="M574" s="19">
        <f t="shared" si="85"/>
        <v>-43855976.07</v>
      </c>
      <c r="N574" s="19">
        <f>IFERROR(N551-N567,"")</f>
        <v>-37685064.869999997</v>
      </c>
      <c r="O574" s="19">
        <f>IFERROR(O551-O567,"")</f>
        <v>3948584</v>
      </c>
      <c r="P574" s="7">
        <f>RATE(M$348-C$348,,-C574,M574)</f>
        <v>0.10535057068162895</v>
      </c>
      <c r="Q574" s="10" t="s">
        <v>50</v>
      </c>
    </row>
    <row r="575" spans="1:17" x14ac:dyDescent="0.3">
      <c r="B575" s="11">
        <f t="shared" ref="B575:O575" si="86">+B574/(B$465+B$472)</f>
        <v>-127.47391604703505</v>
      </c>
      <c r="C575" s="11">
        <f t="shared" si="86"/>
        <v>-127.48488757829737</v>
      </c>
      <c r="D575" s="11">
        <f t="shared" si="86"/>
        <v>-145.811390107671</v>
      </c>
      <c r="E575" s="11">
        <f t="shared" si="86"/>
        <v>-185.78679334061698</v>
      </c>
      <c r="F575" s="11">
        <f t="shared" si="86"/>
        <v>-150.0026806154487</v>
      </c>
      <c r="G575" s="11">
        <f t="shared" si="86"/>
        <v>-279.42012513257407</v>
      </c>
      <c r="H575" s="11">
        <f t="shared" si="86"/>
        <v>-284.47437577788287</v>
      </c>
      <c r="I575" s="11">
        <f t="shared" si="86"/>
        <v>-127.91499114079618</v>
      </c>
      <c r="J575" s="11">
        <f t="shared" si="86"/>
        <v>-2.766008678093014</v>
      </c>
      <c r="K575" s="11">
        <f t="shared" si="86"/>
        <v>-200.14940103038592</v>
      </c>
      <c r="L575" s="11">
        <f t="shared" si="86"/>
        <v>-2.4198339679791352</v>
      </c>
      <c r="M575" s="11">
        <f t="shared" si="86"/>
        <v>-170.69968135081999</v>
      </c>
      <c r="N575" s="11">
        <f t="shared" si="86"/>
        <v>-217.09203442105365</v>
      </c>
      <c r="O575" s="11">
        <f t="shared" si="86"/>
        <v>9.4753596456605235E-2</v>
      </c>
      <c r="P575" s="7">
        <f>RATE(M$348-C$348,,-C575,M575)</f>
        <v>2.9621020662729747E-2</v>
      </c>
      <c r="Q575" s="12" t="s">
        <v>66</v>
      </c>
    </row>
    <row r="576" spans="1:17" x14ac:dyDescent="0.3">
      <c r="B576" s="203" t="s">
        <v>1048</v>
      </c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3"/>
      <c r="N576" s="203"/>
      <c r="O576" s="151"/>
      <c r="P576" s="7"/>
      <c r="Q576" s="3"/>
    </row>
    <row r="577" spans="1:17" x14ac:dyDescent="0.3">
      <c r="B577" s="17">
        <f t="shared" ref="B577:O580" si="87">IFERROR(VLOOKUP($B$576,$130:$216,MATCH($Q577&amp;"/"&amp;B$348,$128:$128,0),FALSE),"")</f>
        <v>424323</v>
      </c>
      <c r="C577" s="17">
        <f t="shared" si="87"/>
        <v>402448</v>
      </c>
      <c r="D577" s="17">
        <f t="shared" si="87"/>
        <v>340151</v>
      </c>
      <c r="E577" s="17">
        <f t="shared" si="87"/>
        <v>445514</v>
      </c>
      <c r="F577" s="17">
        <f t="shared" si="87"/>
        <v>322239</v>
      </c>
      <c r="G577" s="17">
        <f t="shared" si="87"/>
        <v>290967</v>
      </c>
      <c r="H577" s="17">
        <f t="shared" si="87"/>
        <v>418041</v>
      </c>
      <c r="I577" s="17">
        <f t="shared" si="87"/>
        <v>357945</v>
      </c>
      <c r="J577" s="17">
        <f t="shared" si="87"/>
        <v>308865</v>
      </c>
      <c r="K577" s="17">
        <f t="shared" si="87"/>
        <v>230551</v>
      </c>
      <c r="L577" s="17">
        <f t="shared" si="87"/>
        <v>177873</v>
      </c>
      <c r="M577" s="17">
        <f t="shared" si="87"/>
        <v>215323</v>
      </c>
      <c r="N577" s="17">
        <f t="shared" si="87"/>
        <v>163959</v>
      </c>
      <c r="O577" s="17">
        <f t="shared" si="87"/>
        <v>204570</v>
      </c>
      <c r="P577" s="7"/>
      <c r="Q577" s="10" t="s">
        <v>47</v>
      </c>
    </row>
    <row r="578" spans="1:17" x14ac:dyDescent="0.3">
      <c r="B578" s="8">
        <f t="shared" si="87"/>
        <v>353856</v>
      </c>
      <c r="C578" s="8">
        <f t="shared" si="87"/>
        <v>247104</v>
      </c>
      <c r="D578" s="8">
        <f t="shared" si="87"/>
        <v>250741</v>
      </c>
      <c r="E578" s="8">
        <f t="shared" si="87"/>
        <v>382352</v>
      </c>
      <c r="F578" s="8">
        <f t="shared" si="87"/>
        <v>92947</v>
      </c>
      <c r="G578" s="8">
        <f t="shared" si="87"/>
        <v>335848</v>
      </c>
      <c r="H578" s="8">
        <f t="shared" si="87"/>
        <v>335102</v>
      </c>
      <c r="I578" s="8">
        <f t="shared" si="87"/>
        <v>264353</v>
      </c>
      <c r="J578" s="8">
        <f t="shared" si="87"/>
        <v>273340</v>
      </c>
      <c r="K578" s="8">
        <f t="shared" si="87"/>
        <v>345219</v>
      </c>
      <c r="L578" s="8">
        <f t="shared" si="87"/>
        <v>228374</v>
      </c>
      <c r="M578" s="8">
        <f t="shared" si="87"/>
        <v>68968</v>
      </c>
      <c r="N578" s="8">
        <f t="shared" si="87"/>
        <v>174778</v>
      </c>
      <c r="O578" s="8" t="str">
        <f t="shared" si="87"/>
        <v/>
      </c>
      <c r="P578" s="7"/>
      <c r="Q578" s="10" t="s">
        <v>48</v>
      </c>
    </row>
    <row r="579" spans="1:17" x14ac:dyDescent="0.3">
      <c r="B579" s="8">
        <f t="shared" si="87"/>
        <v>224841</v>
      </c>
      <c r="C579" s="8">
        <f t="shared" si="87"/>
        <v>235764</v>
      </c>
      <c r="D579" s="8">
        <f t="shared" si="87"/>
        <v>247864</v>
      </c>
      <c r="E579" s="8">
        <f t="shared" si="87"/>
        <v>353214</v>
      </c>
      <c r="F579" s="8">
        <f t="shared" si="87"/>
        <v>206628</v>
      </c>
      <c r="G579" s="8">
        <f t="shared" si="87"/>
        <v>316859</v>
      </c>
      <c r="H579" s="8">
        <f t="shared" si="87"/>
        <v>300785</v>
      </c>
      <c r="I579" s="8">
        <f t="shared" si="87"/>
        <v>262038</v>
      </c>
      <c r="J579" s="8">
        <f t="shared" si="87"/>
        <v>196771</v>
      </c>
      <c r="K579" s="8">
        <f t="shared" si="87"/>
        <v>131361</v>
      </c>
      <c r="L579" s="8">
        <f t="shared" si="87"/>
        <v>86409</v>
      </c>
      <c r="M579" s="8">
        <f t="shared" si="87"/>
        <v>287732</v>
      </c>
      <c r="N579" s="8">
        <f t="shared" si="87"/>
        <v>199261</v>
      </c>
      <c r="O579" s="8" t="str">
        <f t="shared" si="87"/>
        <v/>
      </c>
      <c r="P579" s="7"/>
      <c r="Q579" s="10" t="s">
        <v>49</v>
      </c>
    </row>
    <row r="580" spans="1:17" x14ac:dyDescent="0.3">
      <c r="B580" s="19">
        <f t="shared" si="87"/>
        <v>240483</v>
      </c>
      <c r="C580" s="19">
        <f t="shared" si="87"/>
        <v>226356.56</v>
      </c>
      <c r="D580" s="19">
        <f t="shared" si="87"/>
        <v>350840.64</v>
      </c>
      <c r="E580" s="19">
        <f t="shared" si="87"/>
        <v>434051.3</v>
      </c>
      <c r="F580" s="19">
        <f t="shared" si="87"/>
        <v>200544.5</v>
      </c>
      <c r="G580" s="19">
        <f t="shared" si="87"/>
        <v>209137.64</v>
      </c>
      <c r="H580" s="19">
        <f t="shared" si="87"/>
        <v>173945.3</v>
      </c>
      <c r="I580" s="19">
        <f t="shared" si="87"/>
        <v>217112.27</v>
      </c>
      <c r="J580" s="19">
        <f t="shared" si="87"/>
        <v>200347.81</v>
      </c>
      <c r="K580" s="19">
        <f t="shared" si="87"/>
        <v>145050.04</v>
      </c>
      <c r="L580" s="19">
        <f t="shared" si="87"/>
        <v>76155.149999999994</v>
      </c>
      <c r="M580" s="19">
        <f t="shared" si="87"/>
        <v>125482.25</v>
      </c>
      <c r="N580" s="19">
        <f t="shared" si="87"/>
        <v>217647.1</v>
      </c>
      <c r="O580" s="19" t="str">
        <f t="shared" si="87"/>
        <v/>
      </c>
      <c r="P580" s="7"/>
      <c r="Q580" s="10" t="s">
        <v>55</v>
      </c>
    </row>
    <row r="581" spans="1:17" x14ac:dyDescent="0.3">
      <c r="B581" s="19">
        <f>SUM(B577:B580)</f>
        <v>1243503</v>
      </c>
      <c r="C581" s="19">
        <f t="shared" ref="C581:M581" si="88">SUM(C577:C580)</f>
        <v>1111672.56</v>
      </c>
      <c r="D581" s="19">
        <f t="shared" si="88"/>
        <v>1189596.6400000001</v>
      </c>
      <c r="E581" s="19">
        <f t="shared" si="88"/>
        <v>1615131.3</v>
      </c>
      <c r="F581" s="19">
        <f t="shared" si="88"/>
        <v>822358.5</v>
      </c>
      <c r="G581" s="19">
        <f t="shared" si="88"/>
        <v>1152811.6400000001</v>
      </c>
      <c r="H581" s="19">
        <f t="shared" si="88"/>
        <v>1227873.3</v>
      </c>
      <c r="I581" s="19">
        <f t="shared" si="88"/>
        <v>1101448.27</v>
      </c>
      <c r="J581" s="19">
        <f t="shared" si="88"/>
        <v>979323.81</v>
      </c>
      <c r="K581" s="19">
        <f t="shared" si="88"/>
        <v>852181.04</v>
      </c>
      <c r="L581" s="19">
        <f t="shared" si="88"/>
        <v>568811.15</v>
      </c>
      <c r="M581" s="19">
        <f t="shared" si="88"/>
        <v>697505.25</v>
      </c>
      <c r="N581" s="19">
        <f>IF(N578="",N577*4,IF(N579="",(N578+N577)*2,IF(N580="",((N579+N578+N577)/3)*4,SUM(N577:N580))))</f>
        <v>755645.1</v>
      </c>
      <c r="O581" s="19">
        <f>IF(O578="",O577*4,IF(O579="",(O578+O577)*2,IF(O580="",((O579+O578+O577)/3)*4,SUM(O577:O580))))</f>
        <v>818280</v>
      </c>
      <c r="P581" s="7">
        <f>RATE(M$348-C$348,,-C581,M581)</f>
        <v>-4.5541479025188181E-2</v>
      </c>
      <c r="Q581" s="10" t="s">
        <v>50</v>
      </c>
    </row>
    <row r="582" spans="1:17" x14ac:dyDescent="0.3">
      <c r="B582" s="11">
        <f t="shared" ref="B582:M582" si="89">+B581/B$574</f>
        <v>-7.2461320694850812E-2</v>
      </c>
      <c r="C582" s="11">
        <f t="shared" si="89"/>
        <v>-6.9015796211548561E-2</v>
      </c>
      <c r="D582" s="11">
        <f t="shared" si="89"/>
        <v>-6.8475387428141923E-2</v>
      </c>
      <c r="E582" s="11">
        <f t="shared" si="89"/>
        <v>-8.607977426492873E-2</v>
      </c>
      <c r="F582" s="11">
        <f t="shared" si="89"/>
        <v>-3.7167214725446297E-2</v>
      </c>
      <c r="G582" s="11">
        <f t="shared" si="89"/>
        <v>-4.7691737344807146E-2</v>
      </c>
      <c r="H582" s="11">
        <f t="shared" si="89"/>
        <v>-4.7523941823856913E-2</v>
      </c>
      <c r="I582" s="11">
        <f t="shared" si="89"/>
        <v>-4.3051262407855902E-2</v>
      </c>
      <c r="J582" s="11">
        <f t="shared" si="89"/>
        <v>-4.4319187197125257E-2</v>
      </c>
      <c r="K582" s="11">
        <f t="shared" si="89"/>
        <v>-2.1192284224256577E-2</v>
      </c>
      <c r="L582" s="11">
        <f t="shared" si="89"/>
        <v>-1.9583643694117366E-2</v>
      </c>
      <c r="M582" s="11">
        <f t="shared" si="89"/>
        <v>-1.5904451627907868E-2</v>
      </c>
      <c r="N582" s="11">
        <f>+N581/N$574</f>
        <v>-2.0051580184529481E-2</v>
      </c>
      <c r="O582" s="11">
        <f>+O581/O$574</f>
        <v>0.20723378304728987</v>
      </c>
      <c r="P582" s="7">
        <f>RATE(M$348-C$348,,-C582,M582)</f>
        <v>-0.13651058199003641</v>
      </c>
      <c r="Q582" s="12" t="s">
        <v>67</v>
      </c>
    </row>
    <row r="583" spans="1:17" x14ac:dyDescent="0.3">
      <c r="B583" s="199" t="s">
        <v>1064</v>
      </c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49"/>
      <c r="P583" s="7"/>
      <c r="Q583" s="3"/>
    </row>
    <row r="584" spans="1:17" x14ac:dyDescent="0.3">
      <c r="B584" s="17">
        <f t="shared" ref="B584:O587" si="90">IFERROR(VLOOKUP($B$583,$130:$216,MATCH($Q584&amp;"/"&amp;B$348,$128:$128,0),FALSE),"")</f>
        <v>1014007</v>
      </c>
      <c r="C584" s="17">
        <f t="shared" si="90"/>
        <v>804845</v>
      </c>
      <c r="D584" s="17">
        <f t="shared" si="90"/>
        <v>816800</v>
      </c>
      <c r="E584" s="17">
        <f t="shared" si="90"/>
        <v>1116372</v>
      </c>
      <c r="F584" s="17">
        <f t="shared" si="90"/>
        <v>1278599</v>
      </c>
      <c r="G584" s="17">
        <f t="shared" si="90"/>
        <v>1217957</v>
      </c>
      <c r="H584" s="17">
        <f t="shared" si="90"/>
        <v>1902586</v>
      </c>
      <c r="I584" s="17">
        <f t="shared" si="90"/>
        <v>1392295</v>
      </c>
      <c r="J584" s="17">
        <f t="shared" si="90"/>
        <v>1361807</v>
      </c>
      <c r="K584" s="17">
        <f t="shared" si="90"/>
        <v>549930</v>
      </c>
      <c r="L584" s="17">
        <f t="shared" si="90"/>
        <v>833009</v>
      </c>
      <c r="M584" s="17">
        <f t="shared" si="90"/>
        <v>1104771</v>
      </c>
      <c r="N584" s="17">
        <f t="shared" si="90"/>
        <v>825710</v>
      </c>
      <c r="O584" s="17">
        <f t="shared" si="90"/>
        <v>1063355</v>
      </c>
      <c r="P584" s="7"/>
      <c r="Q584" s="10" t="s">
        <v>47</v>
      </c>
    </row>
    <row r="585" spans="1:17" x14ac:dyDescent="0.3">
      <c r="B585" s="8">
        <f t="shared" si="90"/>
        <v>767990</v>
      </c>
      <c r="C585" s="8">
        <f t="shared" si="90"/>
        <v>694800</v>
      </c>
      <c r="D585" s="8">
        <f t="shared" si="90"/>
        <v>730983</v>
      </c>
      <c r="E585" s="8">
        <f t="shared" si="90"/>
        <v>1056453</v>
      </c>
      <c r="F585" s="8">
        <f t="shared" si="90"/>
        <v>809004</v>
      </c>
      <c r="G585" s="8">
        <f t="shared" si="90"/>
        <v>1614576</v>
      </c>
      <c r="H585" s="8">
        <f t="shared" si="90"/>
        <v>1472580</v>
      </c>
      <c r="I585" s="8">
        <f t="shared" si="90"/>
        <v>1406311</v>
      </c>
      <c r="J585" s="8">
        <f t="shared" si="90"/>
        <v>1219477</v>
      </c>
      <c r="K585" s="8">
        <f t="shared" si="90"/>
        <v>245731</v>
      </c>
      <c r="L585" s="8">
        <f t="shared" si="90"/>
        <v>1021199</v>
      </c>
      <c r="M585" s="8">
        <f t="shared" si="90"/>
        <v>637318</v>
      </c>
      <c r="N585" s="8">
        <f t="shared" si="90"/>
        <v>1024182</v>
      </c>
      <c r="O585" s="8" t="str">
        <f t="shared" si="90"/>
        <v/>
      </c>
      <c r="P585" s="7"/>
      <c r="Q585" s="10" t="s">
        <v>48</v>
      </c>
    </row>
    <row r="586" spans="1:17" x14ac:dyDescent="0.3">
      <c r="B586" s="8">
        <f t="shared" si="90"/>
        <v>714926</v>
      </c>
      <c r="C586" s="8">
        <f t="shared" si="90"/>
        <v>741959</v>
      </c>
      <c r="D586" s="8">
        <f t="shared" si="90"/>
        <v>582458</v>
      </c>
      <c r="E586" s="8">
        <f t="shared" si="90"/>
        <v>867817</v>
      </c>
      <c r="F586" s="8">
        <f t="shared" si="90"/>
        <v>792084</v>
      </c>
      <c r="G586" s="8">
        <f t="shared" si="90"/>
        <v>1211672</v>
      </c>
      <c r="H586" s="8">
        <f t="shared" si="90"/>
        <v>1051864</v>
      </c>
      <c r="I586" s="8">
        <f t="shared" si="90"/>
        <v>822546</v>
      </c>
      <c r="J586" s="8">
        <f t="shared" si="90"/>
        <v>455104</v>
      </c>
      <c r="K586" s="8">
        <f t="shared" si="90"/>
        <v>617470</v>
      </c>
      <c r="L586" s="8">
        <f t="shared" si="90"/>
        <v>887373</v>
      </c>
      <c r="M586" s="8">
        <f t="shared" si="90"/>
        <v>935642</v>
      </c>
      <c r="N586" s="8">
        <f t="shared" si="90"/>
        <v>898416</v>
      </c>
      <c r="O586" s="8" t="str">
        <f t="shared" si="90"/>
        <v/>
      </c>
      <c r="P586" s="7"/>
      <c r="Q586" s="10" t="s">
        <v>49</v>
      </c>
    </row>
    <row r="587" spans="1:17" x14ac:dyDescent="0.3">
      <c r="B587" s="8">
        <f t="shared" si="90"/>
        <v>675753</v>
      </c>
      <c r="C587" s="19">
        <f t="shared" si="90"/>
        <v>704770.39</v>
      </c>
      <c r="D587" s="19">
        <f t="shared" si="90"/>
        <v>570388.85</v>
      </c>
      <c r="E587" s="19">
        <f t="shared" si="90"/>
        <v>252765.11</v>
      </c>
      <c r="F587" s="19">
        <f t="shared" si="90"/>
        <v>756000.9</v>
      </c>
      <c r="G587" s="19">
        <f t="shared" si="90"/>
        <v>751719.66</v>
      </c>
      <c r="H587" s="19">
        <f t="shared" si="90"/>
        <v>655413.69999999995</v>
      </c>
      <c r="I587" s="19">
        <f t="shared" si="90"/>
        <v>958054.62</v>
      </c>
      <c r="J587" s="19">
        <f t="shared" si="90"/>
        <v>877730.71</v>
      </c>
      <c r="K587" s="19">
        <f t="shared" si="90"/>
        <v>404983.65</v>
      </c>
      <c r="L587" s="19">
        <f t="shared" si="90"/>
        <v>280244.09000000003</v>
      </c>
      <c r="M587" s="19">
        <f t="shared" si="90"/>
        <v>479254.41</v>
      </c>
      <c r="N587" s="19">
        <f t="shared" si="90"/>
        <v>932156.33</v>
      </c>
      <c r="O587" s="19" t="str">
        <f t="shared" si="90"/>
        <v/>
      </c>
      <c r="P587" s="7"/>
      <c r="Q587" s="10" t="s">
        <v>55</v>
      </c>
    </row>
    <row r="588" spans="1:17" x14ac:dyDescent="0.3">
      <c r="B588" s="27">
        <f>SUM(B584:B587)</f>
        <v>3172676</v>
      </c>
      <c r="C588" s="19">
        <f t="shared" ref="C588:M588" si="91">SUM(C584:C587)</f>
        <v>2946374.39</v>
      </c>
      <c r="D588" s="19">
        <f t="shared" si="91"/>
        <v>2700629.85</v>
      </c>
      <c r="E588" s="19">
        <f t="shared" si="91"/>
        <v>3293407.11</v>
      </c>
      <c r="F588" s="19">
        <f t="shared" si="91"/>
        <v>3635687.9</v>
      </c>
      <c r="G588" s="19">
        <f t="shared" si="91"/>
        <v>4795924.66</v>
      </c>
      <c r="H588" s="19">
        <f t="shared" si="91"/>
        <v>5082443.7</v>
      </c>
      <c r="I588" s="19">
        <f t="shared" si="91"/>
        <v>4579206.62</v>
      </c>
      <c r="J588" s="19">
        <f t="shared" si="91"/>
        <v>3914118.71</v>
      </c>
      <c r="K588" s="19">
        <f t="shared" si="91"/>
        <v>1818114.65</v>
      </c>
      <c r="L588" s="19">
        <f t="shared" si="91"/>
        <v>3021825.09</v>
      </c>
      <c r="M588" s="19">
        <f t="shared" si="91"/>
        <v>3156985.41</v>
      </c>
      <c r="N588" s="19">
        <f>IF(N585="",N584*4,IF(N586="",(N585+N584)*2,IF(N587="",((N586+N585+N584)/3)*4,SUM(N584:N587))))</f>
        <v>3680464.33</v>
      </c>
      <c r="O588" s="19">
        <f>IF(O585="",O584*4,IF(O586="",(O585+O584)*2,IF(O587="",((O586+O585+O584)/3)*4,SUM(O584:O587))))</f>
        <v>4253420</v>
      </c>
      <c r="P588" s="7">
        <f>RATE(M$348-C$348,,-C588,M588)</f>
        <v>6.9281084636557619E-3</v>
      </c>
      <c r="Q588" s="10" t="s">
        <v>50</v>
      </c>
    </row>
    <row r="589" spans="1:17" x14ac:dyDescent="0.3">
      <c r="B589" s="11">
        <f t="shared" ref="B589:O589" si="92">+B588/(B$465+B$472)</f>
        <v>23.567117060234878</v>
      </c>
      <c r="C589" s="11">
        <f t="shared" si="92"/>
        <v>23.319447309098859</v>
      </c>
      <c r="D589" s="11">
        <f t="shared" si="92"/>
        <v>22.666855876782837</v>
      </c>
      <c r="E589" s="11">
        <f t="shared" si="92"/>
        <v>32.610206099146929</v>
      </c>
      <c r="F589" s="11">
        <f t="shared" si="92"/>
        <v>24.648156680278099</v>
      </c>
      <c r="G589" s="11">
        <f t="shared" si="92"/>
        <v>55.438928194709753</v>
      </c>
      <c r="H589" s="11">
        <f t="shared" si="92"/>
        <v>55.959603600127899</v>
      </c>
      <c r="I589" s="11">
        <f t="shared" si="92"/>
        <v>22.894621646575491</v>
      </c>
      <c r="J589" s="11">
        <f t="shared" si="92"/>
        <v>0.48995140213786248</v>
      </c>
      <c r="K589" s="11">
        <f t="shared" si="92"/>
        <v>9.0494349710931576</v>
      </c>
      <c r="L589" s="11">
        <f t="shared" si="92"/>
        <v>0.25175626655951455</v>
      </c>
      <c r="M589" s="11">
        <f t="shared" si="92"/>
        <v>12.287867055017477</v>
      </c>
      <c r="N589" s="11">
        <f t="shared" si="92"/>
        <v>21.202019733018449</v>
      </c>
      <c r="O589" s="11">
        <f t="shared" si="92"/>
        <v>0.10206870165113718</v>
      </c>
      <c r="P589" s="7">
        <f>RATE(M$348-C$348,,-C589,M589)</f>
        <v>-6.2058342150405822E-2</v>
      </c>
      <c r="Q589" s="12" t="s">
        <v>68</v>
      </c>
    </row>
    <row r="590" spans="1:17" s="98" customFormat="1" x14ac:dyDescent="0.3">
      <c r="A590" s="97"/>
      <c r="B590" s="20"/>
      <c r="C590" s="11">
        <f t="shared" ref="C590:M590" si="93">C588/B588-1</f>
        <v>-7.1328307712479888E-2</v>
      </c>
      <c r="D590" s="11">
        <f t="shared" si="93"/>
        <v>-8.3405741250690113E-2</v>
      </c>
      <c r="E590" s="11">
        <f t="shared" si="93"/>
        <v>0.21949592981059585</v>
      </c>
      <c r="F590" s="11">
        <f t="shared" si="93"/>
        <v>0.10392908576674564</v>
      </c>
      <c r="G590" s="11">
        <f t="shared" si="93"/>
        <v>0.31912441109150214</v>
      </c>
      <c r="H590" s="11">
        <f t="shared" si="93"/>
        <v>5.9742189528056544E-2</v>
      </c>
      <c r="I590" s="11">
        <f t="shared" si="93"/>
        <v>-9.9014786922283049E-2</v>
      </c>
      <c r="J590" s="11">
        <f t="shared" si="93"/>
        <v>-0.14524086052269036</v>
      </c>
      <c r="K590" s="11">
        <f t="shared" si="93"/>
        <v>-0.53549833699346339</v>
      </c>
      <c r="L590" s="11">
        <f t="shared" si="93"/>
        <v>0.66206520034366378</v>
      </c>
      <c r="M590" s="11">
        <f t="shared" si="93"/>
        <v>4.4728042151506608E-2</v>
      </c>
      <c r="N590" s="11">
        <f>N588/M588-1</f>
        <v>0.16581607198495085</v>
      </c>
      <c r="O590" s="11">
        <f>O588/N588-1</f>
        <v>0.15567483301760454</v>
      </c>
      <c r="P590" s="18"/>
      <c r="Q590" s="15" t="s">
        <v>56</v>
      </c>
    </row>
    <row r="591" spans="1:17" x14ac:dyDescent="0.3">
      <c r="B591" s="195" t="s">
        <v>44</v>
      </c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44"/>
    </row>
    <row r="592" spans="1:17" x14ac:dyDescent="0.3">
      <c r="B592" s="204" t="s">
        <v>1073</v>
      </c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152"/>
    </row>
    <row r="593" spans="2:17" x14ac:dyDescent="0.3">
      <c r="B593" s="8">
        <f t="shared" ref="B593:O596" si="94">IFERROR(VLOOKUP($B$592,$221:$343,MATCH($Q593&amp;"/"&amp;B$348,$219:$219,0),FALSE),"")</f>
        <v>217843</v>
      </c>
      <c r="C593" s="8">
        <f t="shared" si="94"/>
        <v>227981</v>
      </c>
      <c r="D593" s="8">
        <f t="shared" si="94"/>
        <v>238384</v>
      </c>
      <c r="E593" s="8">
        <f t="shared" si="94"/>
        <v>263445</v>
      </c>
      <c r="F593" s="8">
        <f t="shared" si="94"/>
        <v>284945</v>
      </c>
      <c r="G593" s="8">
        <f t="shared" si="94"/>
        <v>293706</v>
      </c>
      <c r="H593" s="8">
        <f t="shared" si="94"/>
        <v>295229</v>
      </c>
      <c r="I593" s="8">
        <f t="shared" si="94"/>
        <v>343508</v>
      </c>
      <c r="J593" s="8">
        <f t="shared" si="94"/>
        <v>376125</v>
      </c>
      <c r="K593" s="8">
        <f t="shared" si="94"/>
        <v>678001</v>
      </c>
      <c r="L593" s="8">
        <f t="shared" si="94"/>
        <v>755917</v>
      </c>
      <c r="M593" s="8">
        <f t="shared" si="94"/>
        <v>777536</v>
      </c>
      <c r="N593" s="9">
        <f t="shared" si="94"/>
        <v>983556</v>
      </c>
      <c r="O593" s="9">
        <f t="shared" si="94"/>
        <v>981470</v>
      </c>
      <c r="P593" s="7"/>
      <c r="Q593" s="10" t="s">
        <v>47</v>
      </c>
    </row>
    <row r="594" spans="2:17" x14ac:dyDescent="0.3">
      <c r="B594" s="8">
        <f t="shared" si="94"/>
        <v>432135</v>
      </c>
      <c r="C594" s="8">
        <f t="shared" si="94"/>
        <v>467443</v>
      </c>
      <c r="D594" s="8">
        <f t="shared" si="94"/>
        <v>487037</v>
      </c>
      <c r="E594" s="8">
        <f t="shared" si="94"/>
        <v>518939</v>
      </c>
      <c r="F594" s="8">
        <f t="shared" si="94"/>
        <v>569772</v>
      </c>
      <c r="G594" s="8">
        <f t="shared" si="94"/>
        <v>605548</v>
      </c>
      <c r="H594" s="8">
        <f t="shared" si="94"/>
        <v>601795</v>
      </c>
      <c r="I594" s="8">
        <f t="shared" si="94"/>
        <v>693610</v>
      </c>
      <c r="J594" s="8">
        <f t="shared" si="94"/>
        <v>814162</v>
      </c>
      <c r="K594" s="8">
        <f t="shared" si="94"/>
        <v>1426003</v>
      </c>
      <c r="L594" s="8">
        <f t="shared" si="94"/>
        <v>1537558</v>
      </c>
      <c r="M594" s="8">
        <f t="shared" si="94"/>
        <v>1596590</v>
      </c>
      <c r="N594" s="9">
        <f t="shared" si="94"/>
        <v>1952941</v>
      </c>
      <c r="O594" s="9" t="str">
        <f t="shared" si="94"/>
        <v/>
      </c>
      <c r="P594" s="7"/>
      <c r="Q594" s="10" t="s">
        <v>48</v>
      </c>
    </row>
    <row r="595" spans="2:17" x14ac:dyDescent="0.3">
      <c r="B595" s="8">
        <f t="shared" si="94"/>
        <v>651860</v>
      </c>
      <c r="C595" s="8">
        <f t="shared" si="94"/>
        <v>714584</v>
      </c>
      <c r="D595" s="8">
        <f t="shared" si="94"/>
        <v>740614</v>
      </c>
      <c r="E595" s="8">
        <f t="shared" si="94"/>
        <v>792206</v>
      </c>
      <c r="F595" s="8">
        <f t="shared" si="94"/>
        <v>857703</v>
      </c>
      <c r="G595" s="8">
        <f t="shared" si="94"/>
        <v>895140</v>
      </c>
      <c r="H595" s="8">
        <f t="shared" si="94"/>
        <v>917903</v>
      </c>
      <c r="I595" s="8">
        <f t="shared" si="94"/>
        <v>1069340</v>
      </c>
      <c r="J595" s="8">
        <f t="shared" si="94"/>
        <v>1331230</v>
      </c>
      <c r="K595" s="8">
        <f t="shared" si="94"/>
        <v>2126360</v>
      </c>
      <c r="L595" s="8">
        <f t="shared" si="94"/>
        <v>2370182</v>
      </c>
      <c r="M595" s="8">
        <f t="shared" si="94"/>
        <v>2406474</v>
      </c>
      <c r="N595" s="9">
        <f t="shared" si="94"/>
        <v>3004573</v>
      </c>
      <c r="O595" s="9" t="str">
        <f t="shared" si="94"/>
        <v/>
      </c>
      <c r="P595" s="7"/>
      <c r="Q595" s="10" t="s">
        <v>49</v>
      </c>
    </row>
    <row r="596" spans="2:17" x14ac:dyDescent="0.3">
      <c r="B596" s="8">
        <f t="shared" si="94"/>
        <v>878079</v>
      </c>
      <c r="C596" s="8">
        <f t="shared" si="94"/>
        <v>964028.17</v>
      </c>
      <c r="D596" s="8">
        <f t="shared" si="94"/>
        <v>1018163.45</v>
      </c>
      <c r="E596" s="8">
        <f t="shared" si="94"/>
        <v>1079058.71</v>
      </c>
      <c r="F596" s="8">
        <f t="shared" si="94"/>
        <v>1148931.22</v>
      </c>
      <c r="G596" s="8">
        <f t="shared" si="94"/>
        <v>1165819.06</v>
      </c>
      <c r="H596" s="8">
        <f t="shared" si="94"/>
        <v>1252630.26</v>
      </c>
      <c r="I596" s="8">
        <f t="shared" si="94"/>
        <v>1447464.54</v>
      </c>
      <c r="J596" s="8">
        <f t="shared" si="94"/>
        <v>1928704.78</v>
      </c>
      <c r="K596" s="8">
        <f t="shared" si="94"/>
        <v>2964385.86</v>
      </c>
      <c r="L596" s="8">
        <f t="shared" si="94"/>
        <v>3268188.9</v>
      </c>
      <c r="M596" s="8">
        <f t="shared" si="94"/>
        <v>3329657.26</v>
      </c>
      <c r="N596" s="9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>3934817.63</v>
      </c>
      <c r="O596" s="9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>3925880</v>
      </c>
      <c r="P596" s="7">
        <f>RATE(M$348-C$348,,-C596,M596)</f>
        <v>0.13195973986440274</v>
      </c>
      <c r="Q596" s="10" t="s">
        <v>50</v>
      </c>
    </row>
    <row r="597" spans="2:17" x14ac:dyDescent="0.3">
      <c r="B597" s="11">
        <f t="shared" ref="B597:O597" si="95">B596/(B$465+B472)</f>
        <v>6.5225035840829575</v>
      </c>
      <c r="C597" s="11">
        <f t="shared" si="95"/>
        <v>7.6299210959412385</v>
      </c>
      <c r="D597" s="11">
        <f t="shared" si="95"/>
        <v>8.5456228591111749</v>
      </c>
      <c r="E597" s="11">
        <f t="shared" si="95"/>
        <v>10.684475301985858</v>
      </c>
      <c r="F597" s="11">
        <f t="shared" si="95"/>
        <v>7.7891825438105036</v>
      </c>
      <c r="G597" s="11">
        <f t="shared" si="95"/>
        <v>13.476391673626505</v>
      </c>
      <c r="H597" s="11">
        <f t="shared" si="95"/>
        <v>13.791927062000735</v>
      </c>
      <c r="I597" s="11">
        <f t="shared" si="95"/>
        <v>7.2368765465609055</v>
      </c>
      <c r="J597" s="11">
        <f t="shared" si="95"/>
        <v>0.2414264056061288</v>
      </c>
      <c r="K597" s="11">
        <f t="shared" si="95"/>
        <v>14.754854469325171</v>
      </c>
      <c r="L597" s="11">
        <f t="shared" si="95"/>
        <v>0.27228148928872875</v>
      </c>
      <c r="M597" s="11">
        <f t="shared" si="95"/>
        <v>12.959954018176395</v>
      </c>
      <c r="N597" s="11">
        <f t="shared" si="95"/>
        <v>22.667270636770137</v>
      </c>
      <c r="O597" s="11">
        <f t="shared" si="95"/>
        <v>9.420877186785373E-2</v>
      </c>
      <c r="P597" s="7">
        <f>RATE(M$348-C$348,,-C597,M597)</f>
        <v>5.4407147941617912E-2</v>
      </c>
      <c r="Q597" s="12" t="s">
        <v>51</v>
      </c>
    </row>
    <row r="598" spans="2:17" x14ac:dyDescent="0.3">
      <c r="B598" s="205" t="s">
        <v>1104</v>
      </c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144"/>
    </row>
    <row r="599" spans="2:17" x14ac:dyDescent="0.3">
      <c r="B599" s="8">
        <f t="shared" ref="B599:O602" si="96">IFERROR(VLOOKUP($B$598,$221:$343,MATCH($Q599&amp;"/"&amp;B$348,$219:$219,0),FALSE),"")</f>
        <v>1389001</v>
      </c>
      <c r="C599" s="8">
        <f t="shared" si="96"/>
        <v>1891966</v>
      </c>
      <c r="D599" s="8">
        <f t="shared" si="96"/>
        <v>1579793</v>
      </c>
      <c r="E599" s="8">
        <f t="shared" si="96"/>
        <v>1853093</v>
      </c>
      <c r="F599" s="8">
        <f t="shared" si="96"/>
        <v>1661881</v>
      </c>
      <c r="G599" s="8">
        <f t="shared" si="96"/>
        <v>1488955</v>
      </c>
      <c r="H599" s="8">
        <f t="shared" si="96"/>
        <v>2151260</v>
      </c>
      <c r="I599" s="8">
        <f t="shared" si="96"/>
        <v>1558574</v>
      </c>
      <c r="J599" s="8">
        <f t="shared" si="96"/>
        <v>1141686</v>
      </c>
      <c r="K599" s="8">
        <f t="shared" si="96"/>
        <v>898410</v>
      </c>
      <c r="L599" s="8">
        <f t="shared" si="96"/>
        <v>1146304</v>
      </c>
      <c r="M599" s="8">
        <f t="shared" si="96"/>
        <v>1348556</v>
      </c>
      <c r="N599" s="9">
        <f t="shared" si="96"/>
        <v>1620133</v>
      </c>
      <c r="O599" s="9">
        <f t="shared" si="96"/>
        <v>2076433</v>
      </c>
      <c r="P599" s="7"/>
      <c r="Q599" s="10" t="s">
        <v>47</v>
      </c>
    </row>
    <row r="600" spans="2:17" x14ac:dyDescent="0.3">
      <c r="B600" s="8">
        <f t="shared" si="96"/>
        <v>2129185</v>
      </c>
      <c r="C600" s="8">
        <f t="shared" si="96"/>
        <v>2730099</v>
      </c>
      <c r="D600" s="8">
        <f t="shared" si="96"/>
        <v>2246036</v>
      </c>
      <c r="E600" s="8">
        <f t="shared" si="96"/>
        <v>2675984</v>
      </c>
      <c r="F600" s="8">
        <f t="shared" si="96"/>
        <v>2370133</v>
      </c>
      <c r="G600" s="8">
        <f t="shared" si="96"/>
        <v>3525446</v>
      </c>
      <c r="H600" s="8">
        <f t="shared" si="96"/>
        <v>3737239</v>
      </c>
      <c r="I600" s="8">
        <f t="shared" si="96"/>
        <v>3383167</v>
      </c>
      <c r="J600" s="8">
        <f t="shared" si="96"/>
        <v>2730451</v>
      </c>
      <c r="K600" s="8">
        <f t="shared" si="96"/>
        <v>1441396</v>
      </c>
      <c r="L600" s="8">
        <f t="shared" si="96"/>
        <v>2246184</v>
      </c>
      <c r="M600" s="8">
        <f t="shared" si="96"/>
        <v>2833354</v>
      </c>
      <c r="N600" s="9">
        <f t="shared" si="96"/>
        <v>4509288</v>
      </c>
      <c r="O600" s="9" t="str">
        <f t="shared" si="96"/>
        <v/>
      </c>
      <c r="P600" s="7"/>
      <c r="Q600" s="10" t="s">
        <v>48</v>
      </c>
    </row>
    <row r="601" spans="2:17" x14ac:dyDescent="0.3">
      <c r="B601" s="8">
        <f t="shared" si="96"/>
        <v>2272186</v>
      </c>
      <c r="C601" s="8">
        <f t="shared" si="96"/>
        <v>2978648</v>
      </c>
      <c r="D601" s="8">
        <f t="shared" si="96"/>
        <v>3050536</v>
      </c>
      <c r="E601" s="8">
        <f t="shared" si="96"/>
        <v>3307248</v>
      </c>
      <c r="F601" s="8">
        <f t="shared" si="96"/>
        <v>3034457</v>
      </c>
      <c r="G601" s="8">
        <f t="shared" si="96"/>
        <v>5020052</v>
      </c>
      <c r="H601" s="8">
        <f t="shared" si="96"/>
        <v>4841235</v>
      </c>
      <c r="I601" s="8">
        <f t="shared" si="96"/>
        <v>3496996</v>
      </c>
      <c r="J601" s="8">
        <f t="shared" si="96"/>
        <v>3683370</v>
      </c>
      <c r="K601" s="8">
        <f t="shared" si="96"/>
        <v>2492468</v>
      </c>
      <c r="L601" s="8">
        <f t="shared" si="96"/>
        <v>4122141</v>
      </c>
      <c r="M601" s="8">
        <f t="shared" si="96"/>
        <v>4896672</v>
      </c>
      <c r="N601" s="9">
        <f t="shared" si="96"/>
        <v>6421656</v>
      </c>
      <c r="O601" s="9" t="str">
        <f t="shared" si="96"/>
        <v/>
      </c>
      <c r="P601" s="7"/>
      <c r="Q601" s="10" t="s">
        <v>49</v>
      </c>
    </row>
    <row r="602" spans="2:17" x14ac:dyDescent="0.3">
      <c r="B602" s="8">
        <f t="shared" si="96"/>
        <v>3098991</v>
      </c>
      <c r="C602" s="8">
        <f t="shared" si="96"/>
        <v>4127565.91</v>
      </c>
      <c r="D602" s="8">
        <f t="shared" si="96"/>
        <v>4082125.04</v>
      </c>
      <c r="E602" s="8">
        <f t="shared" si="96"/>
        <v>4159000.42</v>
      </c>
      <c r="F602" s="8">
        <f t="shared" si="96"/>
        <v>4250871.93</v>
      </c>
      <c r="G602" s="8">
        <f t="shared" si="96"/>
        <v>6472009.8600000003</v>
      </c>
      <c r="H602" s="8">
        <f t="shared" si="96"/>
        <v>6008923.7400000002</v>
      </c>
      <c r="I602" s="8">
        <f t="shared" si="96"/>
        <v>6362487.79</v>
      </c>
      <c r="J602" s="8">
        <f t="shared" si="96"/>
        <v>5173798.5</v>
      </c>
      <c r="K602" s="8">
        <f t="shared" si="96"/>
        <v>3941409.09</v>
      </c>
      <c r="L602" s="8">
        <f t="shared" si="96"/>
        <v>6988868.75</v>
      </c>
      <c r="M602" s="8">
        <f t="shared" si="96"/>
        <v>7585815.8899999997</v>
      </c>
      <c r="N602" s="9">
        <f t="shared" si="96"/>
        <v>8931669.2899999991</v>
      </c>
      <c r="O602" s="9" t="str">
        <f t="shared" si="96"/>
        <v/>
      </c>
      <c r="P602" s="7"/>
      <c r="Q602" s="10" t="s">
        <v>50</v>
      </c>
    </row>
    <row r="603" spans="2:17" x14ac:dyDescent="0.3">
      <c r="B603" s="139">
        <f t="shared" ref="B603:M603" si="97">B602/B$588</f>
        <v>0.97677512610805517</v>
      </c>
      <c r="C603" s="139">
        <f t="shared" si="97"/>
        <v>1.4008966151786297</v>
      </c>
      <c r="D603" s="139">
        <f t="shared" si="97"/>
        <v>1.511545552975355</v>
      </c>
      <c r="E603" s="139">
        <f t="shared" si="97"/>
        <v>1.2628260889374225</v>
      </c>
      <c r="F603" s="139">
        <f t="shared" si="97"/>
        <v>1.1692070515733761</v>
      </c>
      <c r="G603" s="139">
        <f t="shared" si="97"/>
        <v>1.3494811363446231</v>
      </c>
      <c r="H603" s="139">
        <f t="shared" si="97"/>
        <v>1.1822902711150545</v>
      </c>
      <c r="I603" s="139">
        <f t="shared" si="97"/>
        <v>1.3894301607207233</v>
      </c>
      <c r="J603" s="139">
        <f t="shared" si="97"/>
        <v>1.3218297357159103</v>
      </c>
      <c r="K603" s="139">
        <f t="shared" si="97"/>
        <v>2.1678550854864955</v>
      </c>
      <c r="L603" s="139">
        <f t="shared" si="97"/>
        <v>2.3127972473085796</v>
      </c>
      <c r="M603" s="139">
        <f t="shared" si="97"/>
        <v>2.4028669457804051</v>
      </c>
      <c r="N603" s="139">
        <f>IFERROR(N602/N$588,IFERROR(N601/N$588,IFERROR(N600/N$588,N599/N$588)))</f>
        <v>2.4267778435445395</v>
      </c>
      <c r="O603" s="139">
        <f>IFERROR(O602/O$588,IFERROR(O601/O$588,IFERROR(O600/O$588,O599/O$588)))</f>
        <v>0.4881796295686765</v>
      </c>
      <c r="P603" s="7">
        <f>RATE(M$348-C$348,,-C603,M603)</f>
        <v>5.5437118462879652E-2</v>
      </c>
      <c r="Q603" s="12" t="s">
        <v>69</v>
      </c>
    </row>
    <row r="604" spans="2:17" x14ac:dyDescent="0.3">
      <c r="B604" s="207" t="s">
        <v>70</v>
      </c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149"/>
    </row>
    <row r="605" spans="2:17" x14ac:dyDescent="0.3">
      <c r="B605" s="8">
        <f>IFERROR(B599+B611,"")</f>
        <v>1083173</v>
      </c>
      <c r="C605" s="8">
        <f t="shared" ref="C605:O608" si="98">IFERROR(C599+C611,"")</f>
        <v>1637606</v>
      </c>
      <c r="D605" s="8">
        <f t="shared" si="98"/>
        <v>1346609</v>
      </c>
      <c r="E605" s="8">
        <f t="shared" si="98"/>
        <v>1430726</v>
      </c>
      <c r="F605" s="8">
        <f t="shared" si="98"/>
        <v>1248467</v>
      </c>
      <c r="G605" s="8">
        <f t="shared" si="98"/>
        <v>210837</v>
      </c>
      <c r="H605" s="8">
        <f t="shared" si="98"/>
        <v>907785</v>
      </c>
      <c r="I605" s="8">
        <f t="shared" si="98"/>
        <v>1028147</v>
      </c>
      <c r="J605" s="8">
        <f t="shared" si="98"/>
        <v>377830</v>
      </c>
      <c r="K605" s="8">
        <f t="shared" si="98"/>
        <v>428062</v>
      </c>
      <c r="L605" s="8">
        <f t="shared" si="98"/>
        <v>212002</v>
      </c>
      <c r="M605" s="8">
        <f t="shared" si="98"/>
        <v>853131</v>
      </c>
      <c r="N605" s="9">
        <f t="shared" si="98"/>
        <v>1355967</v>
      </c>
      <c r="O605" s="9">
        <f t="shared" si="98"/>
        <v>1739676</v>
      </c>
      <c r="P605" s="7"/>
      <c r="Q605" s="10" t="s">
        <v>47</v>
      </c>
    </row>
    <row r="606" spans="2:17" x14ac:dyDescent="0.3">
      <c r="B606" s="8">
        <f t="shared" ref="B606:N608" si="99">IFERROR(B600+B612,"")</f>
        <v>1249627</v>
      </c>
      <c r="C606" s="8">
        <f t="shared" si="99"/>
        <v>2328257</v>
      </c>
      <c r="D606" s="8">
        <f t="shared" si="99"/>
        <v>1576421</v>
      </c>
      <c r="E606" s="8">
        <f t="shared" si="99"/>
        <v>1907996</v>
      </c>
      <c r="F606" s="8">
        <f t="shared" si="99"/>
        <v>1600782</v>
      </c>
      <c r="G606" s="8">
        <f t="shared" si="99"/>
        <v>931687</v>
      </c>
      <c r="H606" s="8">
        <f t="shared" si="99"/>
        <v>1680881</v>
      </c>
      <c r="I606" s="8">
        <f t="shared" si="99"/>
        <v>2160082</v>
      </c>
      <c r="J606" s="8">
        <f t="shared" si="99"/>
        <v>1160282</v>
      </c>
      <c r="K606" s="8">
        <f t="shared" si="99"/>
        <v>303638</v>
      </c>
      <c r="L606" s="8">
        <f t="shared" si="99"/>
        <v>716526</v>
      </c>
      <c r="M606" s="8">
        <f t="shared" si="99"/>
        <v>1904547</v>
      </c>
      <c r="N606" s="9">
        <f t="shared" si="99"/>
        <v>4055537</v>
      </c>
      <c r="O606" s="9" t="str">
        <f t="shared" si="98"/>
        <v/>
      </c>
      <c r="P606" s="7"/>
      <c r="Q606" s="10" t="s">
        <v>48</v>
      </c>
    </row>
    <row r="607" spans="2:17" x14ac:dyDescent="0.3">
      <c r="B607" s="8">
        <f t="shared" si="99"/>
        <v>856910</v>
      </c>
      <c r="C607" s="8">
        <f t="shared" si="99"/>
        <v>1875206</v>
      </c>
      <c r="D607" s="8">
        <f t="shared" si="99"/>
        <v>1948307</v>
      </c>
      <c r="E607" s="8">
        <f t="shared" si="99"/>
        <v>1676885</v>
      </c>
      <c r="F607" s="8">
        <f t="shared" si="99"/>
        <v>1828125</v>
      </c>
      <c r="G607" s="8">
        <f t="shared" si="99"/>
        <v>1262756</v>
      </c>
      <c r="H607" s="8">
        <f t="shared" si="99"/>
        <v>2014329</v>
      </c>
      <c r="I607" s="8">
        <f t="shared" si="99"/>
        <v>1414619</v>
      </c>
      <c r="J607" s="8">
        <f t="shared" si="99"/>
        <v>1450774</v>
      </c>
      <c r="K607" s="8">
        <f t="shared" si="99"/>
        <v>96648</v>
      </c>
      <c r="L607" s="8">
        <f t="shared" si="99"/>
        <v>2071047</v>
      </c>
      <c r="M607" s="8">
        <f t="shared" si="99"/>
        <v>3624486</v>
      </c>
      <c r="N607" s="9">
        <f t="shared" si="99"/>
        <v>5805578</v>
      </c>
      <c r="O607" s="9" t="str">
        <f t="shared" si="98"/>
        <v/>
      </c>
      <c r="P607" s="7"/>
      <c r="Q607" s="10" t="s">
        <v>49</v>
      </c>
    </row>
    <row r="608" spans="2:17" x14ac:dyDescent="0.3">
      <c r="B608" s="8">
        <f t="shared" si="99"/>
        <v>990786</v>
      </c>
      <c r="C608" s="19">
        <f t="shared" si="99"/>
        <v>2287383.34</v>
      </c>
      <c r="D608" s="19">
        <f t="shared" si="99"/>
        <v>2620250.19</v>
      </c>
      <c r="E608" s="19">
        <f t="shared" si="99"/>
        <v>1954216.5499999998</v>
      </c>
      <c r="F608" s="19">
        <f t="shared" si="99"/>
        <v>2271249.3899999997</v>
      </c>
      <c r="G608" s="19">
        <f t="shared" si="99"/>
        <v>1432638.4500000002</v>
      </c>
      <c r="H608" s="19">
        <f t="shared" si="99"/>
        <v>2455673.85</v>
      </c>
      <c r="I608" s="19">
        <f t="shared" si="99"/>
        <v>2999241</v>
      </c>
      <c r="J608" s="19">
        <f t="shared" si="99"/>
        <v>1562125.02</v>
      </c>
      <c r="K608" s="19">
        <f t="shared" si="99"/>
        <v>551101.15999999968</v>
      </c>
      <c r="L608" s="19">
        <f t="shared" si="99"/>
        <v>4534928.18</v>
      </c>
      <c r="M608" s="19">
        <f t="shared" si="99"/>
        <v>5914599.8199999994</v>
      </c>
      <c r="N608" s="19">
        <f t="shared" si="99"/>
        <v>8158923.4399999995</v>
      </c>
      <c r="O608" s="19" t="str">
        <f t="shared" si="98"/>
        <v/>
      </c>
      <c r="P608" s="7">
        <f>RATE(M$348-C$348,,-C608,M608)</f>
        <v>9.9660540032122644E-2</v>
      </c>
      <c r="Q608" s="10" t="s">
        <v>50</v>
      </c>
    </row>
    <row r="609" spans="2:17" x14ac:dyDescent="0.3">
      <c r="B609" s="209" t="s">
        <v>45</v>
      </c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153"/>
      <c r="P609" s="7"/>
      <c r="Q609" s="10"/>
    </row>
    <row r="610" spans="2:17" x14ac:dyDescent="0.3">
      <c r="B610" s="201" t="s">
        <v>1117</v>
      </c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147"/>
    </row>
    <row r="611" spans="2:17" x14ac:dyDescent="0.3">
      <c r="B611" s="8">
        <f t="shared" ref="B611:O614" si="100">IFERROR(VLOOKUP($B$610,$221:$343,MATCH($Q611&amp;"/"&amp;B$348,$219:$219,0),FALSE),"")</f>
        <v>-305828</v>
      </c>
      <c r="C611" s="8">
        <f t="shared" si="100"/>
        <v>-254360</v>
      </c>
      <c r="D611" s="8">
        <f t="shared" si="100"/>
        <v>-233184</v>
      </c>
      <c r="E611" s="8">
        <f t="shared" si="100"/>
        <v>-422367</v>
      </c>
      <c r="F611" s="8">
        <f t="shared" si="100"/>
        <v>-413414</v>
      </c>
      <c r="G611" s="8">
        <f t="shared" si="100"/>
        <v>-1278118</v>
      </c>
      <c r="H611" s="8">
        <f t="shared" si="100"/>
        <v>-1243475</v>
      </c>
      <c r="I611" s="8">
        <f t="shared" si="100"/>
        <v>-530427</v>
      </c>
      <c r="J611" s="8">
        <f t="shared" si="100"/>
        <v>-763856</v>
      </c>
      <c r="K611" s="8">
        <f t="shared" si="100"/>
        <v>-470348</v>
      </c>
      <c r="L611" s="8">
        <f t="shared" si="100"/>
        <v>-934302</v>
      </c>
      <c r="M611" s="8">
        <f t="shared" si="100"/>
        <v>-495425</v>
      </c>
      <c r="N611" s="9">
        <f t="shared" si="100"/>
        <v>-264166</v>
      </c>
      <c r="O611" s="9">
        <f t="shared" si="100"/>
        <v>-336757</v>
      </c>
      <c r="P611" s="7"/>
      <c r="Q611" s="10" t="s">
        <v>47</v>
      </c>
    </row>
    <row r="612" spans="2:17" x14ac:dyDescent="0.3">
      <c r="B612" s="8">
        <f t="shared" si="100"/>
        <v>-879558</v>
      </c>
      <c r="C612" s="8">
        <f t="shared" si="100"/>
        <v>-401842</v>
      </c>
      <c r="D612" s="8">
        <f t="shared" si="100"/>
        <v>-669615</v>
      </c>
      <c r="E612" s="8">
        <f t="shared" si="100"/>
        <v>-767988</v>
      </c>
      <c r="F612" s="8">
        <f t="shared" si="100"/>
        <v>-769351</v>
      </c>
      <c r="G612" s="8">
        <f t="shared" si="100"/>
        <v>-2593759</v>
      </c>
      <c r="H612" s="8">
        <f t="shared" si="100"/>
        <v>-2056358</v>
      </c>
      <c r="I612" s="8">
        <f t="shared" si="100"/>
        <v>-1223085</v>
      </c>
      <c r="J612" s="8">
        <f t="shared" si="100"/>
        <v>-1570169</v>
      </c>
      <c r="K612" s="8">
        <f t="shared" si="100"/>
        <v>-1137758</v>
      </c>
      <c r="L612" s="8">
        <f t="shared" si="100"/>
        <v>-1529658</v>
      </c>
      <c r="M612" s="8">
        <f t="shared" si="100"/>
        <v>-928807</v>
      </c>
      <c r="N612" s="9">
        <f t="shared" si="100"/>
        <v>-453751</v>
      </c>
      <c r="O612" s="9" t="str">
        <f t="shared" si="100"/>
        <v/>
      </c>
      <c r="P612" s="7"/>
      <c r="Q612" s="10" t="s">
        <v>48</v>
      </c>
    </row>
    <row r="613" spans="2:17" x14ac:dyDescent="0.3">
      <c r="B613" s="8">
        <f t="shared" si="100"/>
        <v>-1415276</v>
      </c>
      <c r="C613" s="8">
        <f t="shared" si="100"/>
        <v>-1103442</v>
      </c>
      <c r="D613" s="8">
        <f t="shared" si="100"/>
        <v>-1102229</v>
      </c>
      <c r="E613" s="8">
        <f t="shared" si="100"/>
        <v>-1630363</v>
      </c>
      <c r="F613" s="8">
        <f t="shared" si="100"/>
        <v>-1206332</v>
      </c>
      <c r="G613" s="8">
        <f t="shared" si="100"/>
        <v>-3757296</v>
      </c>
      <c r="H613" s="8">
        <f t="shared" si="100"/>
        <v>-2826906</v>
      </c>
      <c r="I613" s="8">
        <f t="shared" si="100"/>
        <v>-2082377</v>
      </c>
      <c r="J613" s="8">
        <f t="shared" si="100"/>
        <v>-2232596</v>
      </c>
      <c r="K613" s="8">
        <f t="shared" si="100"/>
        <v>-2395820</v>
      </c>
      <c r="L613" s="8">
        <f t="shared" si="100"/>
        <v>-2051094</v>
      </c>
      <c r="M613" s="8">
        <f t="shared" si="100"/>
        <v>-1272186</v>
      </c>
      <c r="N613" s="9">
        <f t="shared" si="100"/>
        <v>-616078</v>
      </c>
      <c r="O613" s="9" t="str">
        <f t="shared" si="100"/>
        <v/>
      </c>
      <c r="P613" s="7"/>
      <c r="Q613" s="10" t="s">
        <v>49</v>
      </c>
    </row>
    <row r="614" spans="2:17" x14ac:dyDescent="0.3">
      <c r="B614" s="8">
        <f t="shared" si="100"/>
        <v>-2108205</v>
      </c>
      <c r="C614" s="8">
        <f t="shared" si="100"/>
        <v>-1840182.57</v>
      </c>
      <c r="D614" s="8">
        <f t="shared" si="100"/>
        <v>-1461874.85</v>
      </c>
      <c r="E614" s="8">
        <f t="shared" si="100"/>
        <v>-2204783.87</v>
      </c>
      <c r="F614" s="8">
        <f t="shared" si="100"/>
        <v>-1979622.54</v>
      </c>
      <c r="G614" s="8">
        <f t="shared" si="100"/>
        <v>-5039371.41</v>
      </c>
      <c r="H614" s="8">
        <f t="shared" si="100"/>
        <v>-3553249.89</v>
      </c>
      <c r="I614" s="8">
        <f t="shared" si="100"/>
        <v>-3363246.79</v>
      </c>
      <c r="J614" s="8">
        <f t="shared" si="100"/>
        <v>-3611673.48</v>
      </c>
      <c r="K614" s="8">
        <f t="shared" si="100"/>
        <v>-3390307.93</v>
      </c>
      <c r="L614" s="8">
        <f t="shared" si="100"/>
        <v>-2453940.5699999998</v>
      </c>
      <c r="M614" s="8">
        <f t="shared" si="100"/>
        <v>-1671216.07</v>
      </c>
      <c r="N614" s="9">
        <f t="shared" si="100"/>
        <v>-772745.85</v>
      </c>
      <c r="O614" s="9" t="str">
        <f t="shared" si="100"/>
        <v/>
      </c>
      <c r="P614" s="7"/>
      <c r="Q614" s="10" t="s">
        <v>50</v>
      </c>
    </row>
    <row r="615" spans="2:17" x14ac:dyDescent="0.3">
      <c r="B615" s="219" t="s">
        <v>1119</v>
      </c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151"/>
    </row>
    <row r="616" spans="2:17" x14ac:dyDescent="0.3">
      <c r="B616" s="8">
        <f t="shared" ref="B616:O619" si="101">IFERROR(VLOOKUP($B$615,$221:$343,MATCH($Q616&amp;"/"&amp;B$348,$219:$219,0),FALSE),"")</f>
        <v>-276274</v>
      </c>
      <c r="C616" s="8">
        <f t="shared" si="101"/>
        <v>-237881</v>
      </c>
      <c r="D616" s="8">
        <f t="shared" si="101"/>
        <v>-172944</v>
      </c>
      <c r="E616" s="8">
        <f t="shared" si="101"/>
        <v>-398195</v>
      </c>
      <c r="F616" s="8">
        <f t="shared" si="101"/>
        <v>-418643</v>
      </c>
      <c r="G616" s="8">
        <f t="shared" si="101"/>
        <v>-1446413</v>
      </c>
      <c r="H616" s="8">
        <f t="shared" si="101"/>
        <v>-1244667</v>
      </c>
      <c r="I616" s="8">
        <f t="shared" si="101"/>
        <v>-554335</v>
      </c>
      <c r="J616" s="8">
        <f t="shared" si="101"/>
        <v>-1167756</v>
      </c>
      <c r="K616" s="8">
        <f t="shared" si="101"/>
        <v>-18352025</v>
      </c>
      <c r="L616" s="8">
        <f t="shared" si="101"/>
        <v>-933487</v>
      </c>
      <c r="M616" s="8">
        <f t="shared" si="101"/>
        <v>-413236</v>
      </c>
      <c r="N616" s="9">
        <f t="shared" si="101"/>
        <v>-252721</v>
      </c>
      <c r="O616" s="9">
        <f t="shared" si="101"/>
        <v>-214173</v>
      </c>
      <c r="P616" s="7"/>
      <c r="Q616" s="10" t="s">
        <v>47</v>
      </c>
    </row>
    <row r="617" spans="2:17" x14ac:dyDescent="0.3">
      <c r="B617" s="8">
        <f t="shared" si="101"/>
        <v>-652141</v>
      </c>
      <c r="C617" s="8">
        <f t="shared" si="101"/>
        <v>-223056</v>
      </c>
      <c r="D617" s="8">
        <f t="shared" si="101"/>
        <v>-506694</v>
      </c>
      <c r="E617" s="8">
        <f t="shared" si="101"/>
        <v>-626194</v>
      </c>
      <c r="F617" s="8">
        <f t="shared" si="101"/>
        <v>-568798</v>
      </c>
      <c r="G617" s="8">
        <f t="shared" si="101"/>
        <v>-2491901</v>
      </c>
      <c r="H617" s="8">
        <f t="shared" si="101"/>
        <v>-2035962</v>
      </c>
      <c r="I617" s="8">
        <f t="shared" si="101"/>
        <v>-1138217</v>
      </c>
      <c r="J617" s="8">
        <f t="shared" si="101"/>
        <v>-3570982</v>
      </c>
      <c r="K617" s="8">
        <f t="shared" si="101"/>
        <v>-18955694</v>
      </c>
      <c r="L617" s="8">
        <f t="shared" si="101"/>
        <v>-1577630</v>
      </c>
      <c r="M617" s="8">
        <f t="shared" si="101"/>
        <v>-782317</v>
      </c>
      <c r="N617" s="9">
        <f t="shared" si="101"/>
        <v>-190513</v>
      </c>
      <c r="O617" s="9" t="str">
        <f t="shared" si="101"/>
        <v/>
      </c>
      <c r="P617" s="7"/>
      <c r="Q617" s="10" t="s">
        <v>48</v>
      </c>
    </row>
    <row r="618" spans="2:17" x14ac:dyDescent="0.3">
      <c r="B618" s="8">
        <f t="shared" si="101"/>
        <v>-1122404</v>
      </c>
      <c r="C618" s="8">
        <f t="shared" si="101"/>
        <v>-905768</v>
      </c>
      <c r="D618" s="8">
        <f t="shared" si="101"/>
        <v>-933232</v>
      </c>
      <c r="E618" s="8">
        <f t="shared" si="101"/>
        <v>-1421141</v>
      </c>
      <c r="F618" s="8">
        <f t="shared" si="101"/>
        <v>-934616</v>
      </c>
      <c r="G618" s="8">
        <f t="shared" si="101"/>
        <v>-3644058</v>
      </c>
      <c r="H618" s="8">
        <f t="shared" si="101"/>
        <v>-2803553</v>
      </c>
      <c r="I618" s="8">
        <f t="shared" si="101"/>
        <v>-1985680</v>
      </c>
      <c r="J618" s="8">
        <f t="shared" si="101"/>
        <v>-17496335</v>
      </c>
      <c r="K618" s="8">
        <f t="shared" si="101"/>
        <v>-20193143</v>
      </c>
      <c r="L618" s="8">
        <f t="shared" si="101"/>
        <v>-2116985</v>
      </c>
      <c r="M618" s="8">
        <f t="shared" si="101"/>
        <v>-1113888</v>
      </c>
      <c r="N618" s="9">
        <f t="shared" si="101"/>
        <v>-48874</v>
      </c>
      <c r="O618" s="9" t="str">
        <f t="shared" si="101"/>
        <v/>
      </c>
      <c r="P618" s="7"/>
      <c r="Q618" s="10" t="s">
        <v>49</v>
      </c>
    </row>
    <row r="619" spans="2:17" x14ac:dyDescent="0.3">
      <c r="B619" s="8">
        <f t="shared" si="101"/>
        <v>-1611113</v>
      </c>
      <c r="C619" s="8">
        <f t="shared" si="101"/>
        <v>-1460021.67</v>
      </c>
      <c r="D619" s="8">
        <f t="shared" si="101"/>
        <v>-1210109.51</v>
      </c>
      <c r="E619" s="8">
        <f t="shared" si="101"/>
        <v>-1867831.84</v>
      </c>
      <c r="F619" s="8">
        <f t="shared" si="101"/>
        <v>-1595247.62</v>
      </c>
      <c r="G619" s="8">
        <f t="shared" si="101"/>
        <v>-4817080.5199999996</v>
      </c>
      <c r="H619" s="8">
        <f t="shared" si="101"/>
        <v>-3408935.43</v>
      </c>
      <c r="I619" s="8">
        <f t="shared" si="101"/>
        <v>-3567180.6</v>
      </c>
      <c r="J619" s="8">
        <f t="shared" si="101"/>
        <v>-18385420.190000001</v>
      </c>
      <c r="K619" s="8">
        <f t="shared" si="101"/>
        <v>-21023099</v>
      </c>
      <c r="L619" s="8">
        <f t="shared" si="101"/>
        <v>-2219933.8199999998</v>
      </c>
      <c r="M619" s="8">
        <f t="shared" si="101"/>
        <v>-1434886.8</v>
      </c>
      <c r="N619" s="9">
        <f t="shared" si="101"/>
        <v>17181.86</v>
      </c>
      <c r="O619" s="9" t="str">
        <f t="shared" si="101"/>
        <v/>
      </c>
      <c r="P619" s="7"/>
      <c r="Q619" s="10" t="s">
        <v>50</v>
      </c>
    </row>
    <row r="620" spans="2:17" x14ac:dyDescent="0.3">
      <c r="B620" s="207" t="s">
        <v>1144</v>
      </c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149"/>
    </row>
    <row r="621" spans="2:17" x14ac:dyDescent="0.3">
      <c r="B621" s="8">
        <f t="shared" ref="B621:O624" si="102">IFERROR(VLOOKUP($B$620,$221:$343,MATCH($Q621&amp;"/"&amp;B$348,$219:$219,0),FALSE),"")</f>
        <v>-838103</v>
      </c>
      <c r="C621" s="8">
        <f t="shared" si="102"/>
        <v>-1534520</v>
      </c>
      <c r="D621" s="8">
        <f t="shared" si="102"/>
        <v>-79191</v>
      </c>
      <c r="E621" s="8">
        <f t="shared" si="102"/>
        <v>-39643</v>
      </c>
      <c r="F621" s="8">
        <f t="shared" si="102"/>
        <v>39453</v>
      </c>
      <c r="G621" s="8">
        <f t="shared" si="102"/>
        <v>124500</v>
      </c>
      <c r="H621" s="8">
        <f t="shared" si="102"/>
        <v>137321</v>
      </c>
      <c r="I621" s="8">
        <f t="shared" si="102"/>
        <v>63829</v>
      </c>
      <c r="J621" s="8">
        <f t="shared" si="102"/>
        <v>-51026</v>
      </c>
      <c r="K621" s="8">
        <f t="shared" si="102"/>
        <v>17193304</v>
      </c>
      <c r="L621" s="8">
        <f t="shared" si="102"/>
        <v>316643</v>
      </c>
      <c r="M621" s="8">
        <f t="shared" si="102"/>
        <v>510035</v>
      </c>
      <c r="N621" s="8">
        <f t="shared" si="102"/>
        <v>-226245</v>
      </c>
      <c r="O621" s="8">
        <f t="shared" si="102"/>
        <v>-548725</v>
      </c>
      <c r="P621" s="7"/>
      <c r="Q621" s="10" t="s">
        <v>47</v>
      </c>
    </row>
    <row r="622" spans="2:17" x14ac:dyDescent="0.3">
      <c r="B622" s="8">
        <f t="shared" si="102"/>
        <v>-1489321</v>
      </c>
      <c r="C622" s="8">
        <f t="shared" si="102"/>
        <v>-509809</v>
      </c>
      <c r="D622" s="8">
        <f t="shared" si="102"/>
        <v>-1258683</v>
      </c>
      <c r="E622" s="8">
        <f t="shared" si="102"/>
        <v>-1195882</v>
      </c>
      <c r="F622" s="8">
        <f t="shared" si="102"/>
        <v>-1306973</v>
      </c>
      <c r="G622" s="8">
        <f t="shared" si="102"/>
        <v>1079704</v>
      </c>
      <c r="H622" s="8">
        <f t="shared" si="102"/>
        <v>-1425593</v>
      </c>
      <c r="I622" s="8">
        <f t="shared" si="102"/>
        <v>-1487329</v>
      </c>
      <c r="J622" s="8">
        <f t="shared" si="102"/>
        <v>1490229</v>
      </c>
      <c r="K622" s="8">
        <f t="shared" si="102"/>
        <v>16472114</v>
      </c>
      <c r="L622" s="8">
        <f t="shared" si="102"/>
        <v>112703</v>
      </c>
      <c r="M622" s="8">
        <f t="shared" si="102"/>
        <v>-1764033</v>
      </c>
      <c r="N622" s="8">
        <f t="shared" si="102"/>
        <v>-391803</v>
      </c>
      <c r="O622" s="8" t="str">
        <f t="shared" si="102"/>
        <v/>
      </c>
      <c r="P622" s="7"/>
      <c r="Q622" s="10" t="s">
        <v>48</v>
      </c>
    </row>
    <row r="623" spans="2:17" x14ac:dyDescent="0.3">
      <c r="B623" s="8">
        <f t="shared" si="102"/>
        <v>-752319</v>
      </c>
      <c r="C623" s="8">
        <f t="shared" si="102"/>
        <v>-1950189</v>
      </c>
      <c r="D623" s="8">
        <f t="shared" si="102"/>
        <v>-2338240</v>
      </c>
      <c r="E623" s="8">
        <f t="shared" si="102"/>
        <v>-2575739</v>
      </c>
      <c r="F623" s="8">
        <f t="shared" si="102"/>
        <v>-2093244</v>
      </c>
      <c r="G623" s="8">
        <f t="shared" si="102"/>
        <v>-759644</v>
      </c>
      <c r="H623" s="8">
        <f t="shared" si="102"/>
        <v>-3091306</v>
      </c>
      <c r="I623" s="8">
        <f t="shared" si="102"/>
        <v>-3000973</v>
      </c>
      <c r="J623" s="8">
        <f t="shared" si="102"/>
        <v>14383857</v>
      </c>
      <c r="K623" s="8">
        <f t="shared" si="102"/>
        <v>16211207</v>
      </c>
      <c r="L623" s="8">
        <f t="shared" si="102"/>
        <v>-1500319</v>
      </c>
      <c r="M623" s="8">
        <f t="shared" si="102"/>
        <v>-3129684</v>
      </c>
      <c r="N623" s="8">
        <f t="shared" si="102"/>
        <v>-3529614</v>
      </c>
      <c r="O623" s="8" t="str">
        <f t="shared" si="102"/>
        <v/>
      </c>
      <c r="P623" s="7"/>
      <c r="Q623" s="10" t="s">
        <v>49</v>
      </c>
    </row>
    <row r="624" spans="2:17" x14ac:dyDescent="0.3">
      <c r="B624" s="8">
        <f t="shared" si="102"/>
        <v>-881439</v>
      </c>
      <c r="C624" s="8">
        <f t="shared" si="102"/>
        <v>-2014341.73</v>
      </c>
      <c r="D624" s="8">
        <f t="shared" si="102"/>
        <v>-2638373.2400000002</v>
      </c>
      <c r="E624" s="8">
        <f t="shared" si="102"/>
        <v>-2365580.48</v>
      </c>
      <c r="F624" s="8">
        <f t="shared" si="102"/>
        <v>-2410301.08</v>
      </c>
      <c r="G624" s="8">
        <f t="shared" si="102"/>
        <v>-707139.66</v>
      </c>
      <c r="H624" s="8">
        <f t="shared" si="102"/>
        <v>-3030842.98</v>
      </c>
      <c r="I624" s="8">
        <f t="shared" si="102"/>
        <v>-3233520.76</v>
      </c>
      <c r="J624" s="8">
        <f t="shared" si="102"/>
        <v>14397956.1</v>
      </c>
      <c r="K624" s="8">
        <f t="shared" si="102"/>
        <v>15340822.93</v>
      </c>
      <c r="L624" s="8">
        <f t="shared" si="102"/>
        <v>-3847384.77</v>
      </c>
      <c r="M624" s="8">
        <f t="shared" si="102"/>
        <v>-3854947.6</v>
      </c>
      <c r="N624" s="8">
        <f t="shared" si="102"/>
        <v>-6006115.3499999996</v>
      </c>
      <c r="O624" s="8" t="str">
        <f t="shared" si="102"/>
        <v/>
      </c>
      <c r="P624" s="7"/>
      <c r="Q624" s="10" t="s">
        <v>50</v>
      </c>
    </row>
    <row r="625" spans="2:17" x14ac:dyDescent="0.3">
      <c r="B625" s="221" t="s">
        <v>1145</v>
      </c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159"/>
    </row>
    <row r="626" spans="2:17" x14ac:dyDescent="0.3">
      <c r="B626" s="8">
        <f t="shared" ref="B626:O629" si="103">IFERROR(VLOOKUP($B$625,$221:$343,MATCH($Q626&amp;"/"&amp;B$348,$219:$219,0),FALSE),"")</f>
        <v>274624</v>
      </c>
      <c r="C626" s="8">
        <f t="shared" si="103"/>
        <v>119565</v>
      </c>
      <c r="D626" s="8">
        <f t="shared" si="103"/>
        <v>1327658</v>
      </c>
      <c r="E626" s="8">
        <f t="shared" si="103"/>
        <v>1415255</v>
      </c>
      <c r="F626" s="8">
        <f t="shared" si="103"/>
        <v>1282691</v>
      </c>
      <c r="G626" s="8">
        <f t="shared" si="103"/>
        <v>167042</v>
      </c>
      <c r="H626" s="8">
        <f t="shared" si="103"/>
        <v>1043914</v>
      </c>
      <c r="I626" s="8">
        <f t="shared" si="103"/>
        <v>1068068</v>
      </c>
      <c r="J626" s="8">
        <f t="shared" si="103"/>
        <v>-77096</v>
      </c>
      <c r="K626" s="8">
        <f t="shared" si="103"/>
        <v>-260311</v>
      </c>
      <c r="L626" s="8">
        <f t="shared" si="103"/>
        <v>529460</v>
      </c>
      <c r="M626" s="8">
        <f t="shared" si="103"/>
        <v>1445355</v>
      </c>
      <c r="N626" s="9">
        <f t="shared" si="103"/>
        <v>1141167</v>
      </c>
      <c r="O626" s="9">
        <f t="shared" si="103"/>
        <v>1313535</v>
      </c>
      <c r="P626" s="7"/>
      <c r="Q626" s="10" t="s">
        <v>47</v>
      </c>
    </row>
    <row r="627" spans="2:17" x14ac:dyDescent="0.3">
      <c r="B627" s="8">
        <f t="shared" si="103"/>
        <v>-12277</v>
      </c>
      <c r="C627" s="8">
        <f t="shared" si="103"/>
        <v>1997234</v>
      </c>
      <c r="D627" s="8">
        <f t="shared" si="103"/>
        <v>480659</v>
      </c>
      <c r="E627" s="8">
        <f t="shared" si="103"/>
        <v>853908</v>
      </c>
      <c r="F627" s="8">
        <f t="shared" si="103"/>
        <v>494362</v>
      </c>
      <c r="G627" s="8">
        <f t="shared" si="103"/>
        <v>2113249</v>
      </c>
      <c r="H627" s="8">
        <f t="shared" si="103"/>
        <v>275684</v>
      </c>
      <c r="I627" s="8">
        <f t="shared" si="103"/>
        <v>757621</v>
      </c>
      <c r="J627" s="8">
        <f t="shared" si="103"/>
        <v>649698</v>
      </c>
      <c r="K627" s="8">
        <f t="shared" si="103"/>
        <v>-1042184</v>
      </c>
      <c r="L627" s="8">
        <f t="shared" si="103"/>
        <v>781257</v>
      </c>
      <c r="M627" s="8">
        <f t="shared" si="103"/>
        <v>287004</v>
      </c>
      <c r="N627" s="9">
        <f t="shared" si="103"/>
        <v>3926972</v>
      </c>
      <c r="O627" s="9" t="str">
        <f t="shared" si="103"/>
        <v/>
      </c>
      <c r="P627" s="7"/>
      <c r="Q627" s="10" t="s">
        <v>48</v>
      </c>
    </row>
    <row r="628" spans="2:17" x14ac:dyDescent="0.3">
      <c r="B628" s="8">
        <f t="shared" si="103"/>
        <v>397463</v>
      </c>
      <c r="C628" s="8">
        <f t="shared" si="103"/>
        <v>122691</v>
      </c>
      <c r="D628" s="8">
        <f t="shared" si="103"/>
        <v>-220936</v>
      </c>
      <c r="E628" s="8">
        <f t="shared" si="103"/>
        <v>-689632</v>
      </c>
      <c r="F628" s="8">
        <f t="shared" si="103"/>
        <v>6597</v>
      </c>
      <c r="G628" s="8">
        <f t="shared" si="103"/>
        <v>616350</v>
      </c>
      <c r="H628" s="8">
        <f t="shared" si="103"/>
        <v>-1053624</v>
      </c>
      <c r="I628" s="8">
        <f t="shared" si="103"/>
        <v>-1489657</v>
      </c>
      <c r="J628" s="8">
        <f t="shared" si="103"/>
        <v>570892</v>
      </c>
      <c r="K628" s="8">
        <f t="shared" si="103"/>
        <v>-1489468</v>
      </c>
      <c r="L628" s="8">
        <f t="shared" si="103"/>
        <v>504837</v>
      </c>
      <c r="M628" s="8">
        <f t="shared" si="103"/>
        <v>653100</v>
      </c>
      <c r="N628" s="9">
        <f t="shared" si="103"/>
        <v>2843168</v>
      </c>
      <c r="O628" s="9" t="str">
        <f t="shared" si="103"/>
        <v/>
      </c>
      <c r="P628" s="7"/>
      <c r="Q628" s="10" t="s">
        <v>49</v>
      </c>
    </row>
    <row r="629" spans="2:17" x14ac:dyDescent="0.3">
      <c r="B629" s="8">
        <f t="shared" si="103"/>
        <v>606439</v>
      </c>
      <c r="C629" s="8">
        <f t="shared" si="103"/>
        <v>653202.52</v>
      </c>
      <c r="D629" s="8">
        <f t="shared" si="103"/>
        <v>233642.29</v>
      </c>
      <c r="E629" s="8">
        <f t="shared" si="103"/>
        <v>-74411.899999999994</v>
      </c>
      <c r="F629" s="8">
        <f t="shared" si="103"/>
        <v>245323.23</v>
      </c>
      <c r="G629" s="8">
        <f t="shared" si="103"/>
        <v>947789.68</v>
      </c>
      <c r="H629" s="8">
        <f t="shared" si="103"/>
        <v>-430854.67</v>
      </c>
      <c r="I629" s="8">
        <f t="shared" si="103"/>
        <v>-438213.57</v>
      </c>
      <c r="J629" s="8">
        <f t="shared" si="103"/>
        <v>1186334.42</v>
      </c>
      <c r="K629" s="8">
        <f t="shared" si="103"/>
        <v>-1740866.98</v>
      </c>
      <c r="L629" s="8">
        <f t="shared" si="103"/>
        <v>921550.17</v>
      </c>
      <c r="M629" s="8">
        <f t="shared" si="103"/>
        <v>2295981.4900000002</v>
      </c>
      <c r="N629" s="9">
        <f t="shared" si="103"/>
        <v>2942735.8</v>
      </c>
      <c r="O629" s="9" t="str">
        <f t="shared" si="103"/>
        <v/>
      </c>
      <c r="P629" s="7"/>
      <c r="Q629" s="10" t="s">
        <v>50</v>
      </c>
    </row>
    <row r="630" spans="2:17" x14ac:dyDescent="0.3">
      <c r="B630" s="223" t="s">
        <v>71</v>
      </c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154"/>
      <c r="P630" s="29"/>
      <c r="Q630" s="100"/>
    </row>
    <row r="631" spans="2:17" x14ac:dyDescent="0.3">
      <c r="B631" s="211" t="s">
        <v>72</v>
      </c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155"/>
      <c r="P631" s="29"/>
      <c r="Q631" s="100"/>
    </row>
    <row r="632" spans="2:17" x14ac:dyDescent="0.3">
      <c r="B632" s="30">
        <f t="shared" ref="B632:O632" si="104">B588/B402</f>
        <v>0.13498913083990791</v>
      </c>
      <c r="C632" s="30">
        <f t="shared" si="104"/>
        <v>0.121002889685335</v>
      </c>
      <c r="D632" s="30">
        <f t="shared" si="104"/>
        <v>0.10733403323707902</v>
      </c>
      <c r="E632" s="30">
        <f t="shared" si="104"/>
        <v>0.12410873785411153</v>
      </c>
      <c r="F632" s="30">
        <f t="shared" si="104"/>
        <v>0.12983461081422359</v>
      </c>
      <c r="G632" s="30">
        <f t="shared" si="104"/>
        <v>0.14335932442745056</v>
      </c>
      <c r="H632" s="30">
        <f t="shared" si="104"/>
        <v>0.14309925951119976</v>
      </c>
      <c r="I632" s="30">
        <f t="shared" si="104"/>
        <v>0.12208735164937184</v>
      </c>
      <c r="J632" s="30">
        <f t="shared" si="104"/>
        <v>6.3392988797231972E-2</v>
      </c>
      <c r="K632" s="30">
        <f t="shared" si="104"/>
        <v>2.2317450753348185E-2</v>
      </c>
      <c r="L632" s="30">
        <f t="shared" si="104"/>
        <v>3.7980433331477728E-2</v>
      </c>
      <c r="M632" s="30">
        <f t="shared" si="104"/>
        <v>4.0367501839704979E-2</v>
      </c>
      <c r="N632" s="30">
        <f t="shared" si="104"/>
        <v>4.7385693569777974E-2</v>
      </c>
      <c r="O632" s="30">
        <f t="shared" si="104"/>
        <v>5.364017782012407E-2</v>
      </c>
      <c r="P632" s="7">
        <f>RATE(M$348-C$348,,-C632,M632)</f>
        <v>-0.1039678075384603</v>
      </c>
      <c r="Q632" s="100" t="s">
        <v>73</v>
      </c>
    </row>
    <row r="633" spans="2:17" x14ac:dyDescent="0.3">
      <c r="B633" s="30">
        <f t="shared" ref="B633:O633" si="105">((B551*(1-B582))/(B457+B432))</f>
        <v>-0.92368910812243088</v>
      </c>
      <c r="C633" s="30">
        <f t="shared" si="105"/>
        <v>-0.82317894837682681</v>
      </c>
      <c r="D633" s="30">
        <f t="shared" si="105"/>
        <v>-0.88600619328339514</v>
      </c>
      <c r="E633" s="30">
        <f t="shared" si="105"/>
        <v>-0.93332133948949747</v>
      </c>
      <c r="F633" s="30">
        <f t="shared" si="105"/>
        <v>-0.99394786436552029</v>
      </c>
      <c r="G633" s="30">
        <f t="shared" si="105"/>
        <v>-0.9289988319177801</v>
      </c>
      <c r="H633" s="30">
        <f t="shared" si="105"/>
        <v>-0.91988389195071329</v>
      </c>
      <c r="I633" s="30">
        <f t="shared" si="105"/>
        <v>-0.86195004379887374</v>
      </c>
      <c r="J633" s="30">
        <f t="shared" si="105"/>
        <v>-0.45063418481891654</v>
      </c>
      <c r="K633" s="30">
        <f t="shared" si="105"/>
        <v>-0.59985568160608482</v>
      </c>
      <c r="L633" s="30">
        <f t="shared" si="105"/>
        <v>-0.44171317160198398</v>
      </c>
      <c r="M633" s="30">
        <f t="shared" si="105"/>
        <v>-0.69325419525341736</v>
      </c>
      <c r="N633" s="30">
        <f t="shared" si="105"/>
        <v>-0.58713954132273416</v>
      </c>
      <c r="O633" s="30">
        <f t="shared" si="105"/>
        <v>6.8170656230456941E-2</v>
      </c>
      <c r="P633" s="7">
        <f>RATE(M$348-C$348,,-C633,M633)</f>
        <v>-1.703099221143959E-2</v>
      </c>
      <c r="Q633" s="100" t="s">
        <v>74</v>
      </c>
    </row>
    <row r="634" spans="2:17" x14ac:dyDescent="0.3">
      <c r="B634" s="30">
        <f t="shared" ref="B634:O634" si="106">B588/B457</f>
        <v>0.20027187489840986</v>
      </c>
      <c r="C634" s="30">
        <f t="shared" si="106"/>
        <v>0.17995831025263759</v>
      </c>
      <c r="D634" s="30">
        <f t="shared" si="106"/>
        <v>0.16330666049719475</v>
      </c>
      <c r="E634" s="30">
        <f t="shared" si="106"/>
        <v>0.19369929285071905</v>
      </c>
      <c r="F634" s="30">
        <f t="shared" si="106"/>
        <v>0.20603466824071928</v>
      </c>
      <c r="G634" s="30">
        <f t="shared" si="106"/>
        <v>0.24929367860314866</v>
      </c>
      <c r="H634" s="30">
        <f t="shared" si="106"/>
        <v>0.24322123542404334</v>
      </c>
      <c r="I634" s="30">
        <f t="shared" si="106"/>
        <v>0.2072800543588984</v>
      </c>
      <c r="J634" s="30">
        <f t="shared" si="106"/>
        <v>0.17676335539859736</v>
      </c>
      <c r="K634" s="30">
        <f t="shared" si="106"/>
        <v>5.2754657107753407E-2</v>
      </c>
      <c r="L634" s="30">
        <f t="shared" si="106"/>
        <v>9.1485981252311777E-2</v>
      </c>
      <c r="M634" s="30">
        <f t="shared" si="106"/>
        <v>0.10056044890613551</v>
      </c>
      <c r="N634" s="30">
        <f t="shared" si="106"/>
        <v>0.11031191284731448</v>
      </c>
      <c r="O634" s="30">
        <f t="shared" si="106"/>
        <v>0.13105229345210867</v>
      </c>
      <c r="P634" s="7">
        <f>RATE(M$348-C$348,,-C634,M634)</f>
        <v>-5.653557345783701E-2</v>
      </c>
      <c r="Q634" s="100" t="s">
        <v>75</v>
      </c>
    </row>
    <row r="635" spans="2:17" x14ac:dyDescent="0.3">
      <c r="B635" s="211" t="s">
        <v>1150</v>
      </c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155"/>
      <c r="P635" s="29"/>
      <c r="Q635" s="100"/>
    </row>
    <row r="636" spans="2:17" x14ac:dyDescent="0.3">
      <c r="B636" s="14">
        <f t="shared" ref="B636:O636" si="107">B432/B457</f>
        <v>0.24549874083479545</v>
      </c>
      <c r="C636" s="28">
        <f t="shared" si="107"/>
        <v>0.26208827731183887</v>
      </c>
      <c r="D636" s="28">
        <f t="shared" si="107"/>
        <v>0.25297066443967364</v>
      </c>
      <c r="E636" s="28">
        <f t="shared" si="107"/>
        <v>0.26940612631381927</v>
      </c>
      <c r="F636" s="28">
        <f t="shared" si="107"/>
        <v>0.2925858169097772</v>
      </c>
      <c r="G636" s="28">
        <f t="shared" si="107"/>
        <v>0.39913591447202079</v>
      </c>
      <c r="H636" s="28">
        <f t="shared" si="107"/>
        <v>0.38765385905523336</v>
      </c>
      <c r="I636" s="28">
        <f t="shared" si="107"/>
        <v>0.37659734581868182</v>
      </c>
      <c r="J636" s="28">
        <f t="shared" si="107"/>
        <v>1.2362426503814801</v>
      </c>
      <c r="K636" s="28">
        <f t="shared" si="107"/>
        <v>0.92237038456024811</v>
      </c>
      <c r="L636" s="28">
        <f t="shared" si="107"/>
        <v>0.9354239101757803</v>
      </c>
      <c r="M636" s="28">
        <f t="shared" si="107"/>
        <v>0.97899952803230705</v>
      </c>
      <c r="N636" s="28">
        <f t="shared" si="107"/>
        <v>0.89473206035902675</v>
      </c>
      <c r="O636" s="28">
        <f t="shared" si="107"/>
        <v>0.83061661610420956</v>
      </c>
      <c r="P636" s="7">
        <f>RATE(M$348-C$348,,-C636,M636)</f>
        <v>0.14086298192338401</v>
      </c>
      <c r="Q636" s="100" t="s">
        <v>76</v>
      </c>
    </row>
    <row r="637" spans="2:17" x14ac:dyDescent="0.3">
      <c r="B637" s="14">
        <f t="shared" ref="B637:O637" si="108">B432/B588</f>
        <v>1.22582734574851</v>
      </c>
      <c r="C637" s="28">
        <f t="shared" si="108"/>
        <v>1.4563832975754314</v>
      </c>
      <c r="D637" s="28">
        <f t="shared" si="108"/>
        <v>1.5490529514809295</v>
      </c>
      <c r="E637" s="28">
        <f t="shared" si="108"/>
        <v>1.390847237224796</v>
      </c>
      <c r="F637" s="28">
        <f t="shared" si="108"/>
        <v>1.4200805107611136</v>
      </c>
      <c r="G637" s="28">
        <f t="shared" si="108"/>
        <v>1.6010671297743029</v>
      </c>
      <c r="H637" s="28">
        <f t="shared" si="108"/>
        <v>1.5938322917379291</v>
      </c>
      <c r="I637" s="28">
        <f t="shared" si="108"/>
        <v>1.8168527935959351</v>
      </c>
      <c r="J637" s="28">
        <f t="shared" si="108"/>
        <v>6.9937722532692419</v>
      </c>
      <c r="K637" s="28">
        <f t="shared" si="108"/>
        <v>17.484150881243931</v>
      </c>
      <c r="L637" s="28">
        <f t="shared" si="108"/>
        <v>10.224778675062229</v>
      </c>
      <c r="M637" s="28">
        <f t="shared" si="108"/>
        <v>9.7354331517167196</v>
      </c>
      <c r="N637" s="28">
        <f t="shared" si="108"/>
        <v>8.110928704476807</v>
      </c>
      <c r="O637" s="28">
        <f t="shared" si="108"/>
        <v>6.3380547888522649</v>
      </c>
      <c r="P637" s="7">
        <f>RATE(M$348-C$348,,-C637,M637)</f>
        <v>0.20922734321508385</v>
      </c>
      <c r="Q637" s="100" t="s">
        <v>77</v>
      </c>
    </row>
    <row r="638" spans="2:17" x14ac:dyDescent="0.3">
      <c r="B638" s="211" t="s">
        <v>78</v>
      </c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155"/>
      <c r="P638" s="29"/>
      <c r="Q638" s="100"/>
    </row>
    <row r="639" spans="2:17" x14ac:dyDescent="0.3">
      <c r="B639" s="179">
        <v>237500</v>
      </c>
      <c r="C639" s="179">
        <v>237500</v>
      </c>
      <c r="D639" s="180">
        <v>230000</v>
      </c>
      <c r="E639" s="179">
        <v>230000</v>
      </c>
      <c r="F639" s="180">
        <v>230000</v>
      </c>
      <c r="G639" s="179">
        <v>230000</v>
      </c>
      <c r="H639" s="180">
        <v>230000</v>
      </c>
      <c r="I639" s="179">
        <v>230000</v>
      </c>
      <c r="J639" s="180">
        <v>230000</v>
      </c>
      <c r="K639" s="179">
        <v>298000</v>
      </c>
      <c r="L639" s="180">
        <v>298000</v>
      </c>
      <c r="M639" s="179">
        <v>298000</v>
      </c>
      <c r="N639" s="181">
        <v>298000</v>
      </c>
      <c r="O639" s="181">
        <v>298000</v>
      </c>
      <c r="P639" s="31"/>
      <c r="Q639" s="183" t="s">
        <v>79</v>
      </c>
    </row>
    <row r="640" spans="2:17" x14ac:dyDescent="0.3">
      <c r="B640" s="14">
        <f t="shared" ref="B640:O640" si="109">B457/B639</f>
        <v>66.702505263157889</v>
      </c>
      <c r="C640" s="14">
        <f t="shared" si="109"/>
        <v>68.937004842105267</v>
      </c>
      <c r="D640" s="14">
        <f t="shared" si="109"/>
        <v>71.900734956521731</v>
      </c>
      <c r="E640" s="14">
        <f t="shared" si="109"/>
        <v>73.924696043478264</v>
      </c>
      <c r="F640" s="14">
        <f t="shared" si="109"/>
        <v>76.721742173913043</v>
      </c>
      <c r="G640" s="14">
        <f t="shared" si="109"/>
        <v>83.643702739130433</v>
      </c>
      <c r="H640" s="14">
        <f t="shared" si="109"/>
        <v>90.853832173913034</v>
      </c>
      <c r="I640" s="14">
        <f t="shared" si="109"/>
        <v>96.051663347826093</v>
      </c>
      <c r="J640" s="14">
        <f t="shared" si="109"/>
        <v>96.275087086956532</v>
      </c>
      <c r="K640" s="14">
        <f t="shared" si="109"/>
        <v>115.64961667785236</v>
      </c>
      <c r="L640" s="14">
        <f t="shared" si="109"/>
        <v>110.84050815436241</v>
      </c>
      <c r="M640" s="14">
        <f t="shared" si="109"/>
        <v>105.34868218120805</v>
      </c>
      <c r="N640" s="14">
        <f t="shared" si="109"/>
        <v>111.96026906040268</v>
      </c>
      <c r="O640" s="14">
        <f t="shared" si="109"/>
        <v>108.91241275167785</v>
      </c>
      <c r="P640" s="7">
        <f>RATE(M$348-C$348,,-C640,M640)</f>
        <v>4.3320329108785763E-2</v>
      </c>
      <c r="Q640" s="102" t="s">
        <v>80</v>
      </c>
    </row>
    <row r="641" spans="1:18" x14ac:dyDescent="0.3">
      <c r="B641" s="14">
        <f t="shared" ref="B641:O641" si="110">B588/B639</f>
        <v>13.358635789473684</v>
      </c>
      <c r="C641" s="14">
        <f t="shared" si="110"/>
        <v>12.405786905263158</v>
      </c>
      <c r="D641" s="14">
        <f t="shared" si="110"/>
        <v>11.741868913043479</v>
      </c>
      <c r="E641" s="14">
        <f t="shared" si="110"/>
        <v>14.319161347826086</v>
      </c>
      <c r="F641" s="14">
        <f t="shared" si="110"/>
        <v>15.807338695652174</v>
      </c>
      <c r="G641" s="14">
        <f t="shared" si="110"/>
        <v>20.851846347826086</v>
      </c>
      <c r="H641" s="14">
        <f t="shared" si="110"/>
        <v>22.097581304347827</v>
      </c>
      <c r="I641" s="14">
        <f t="shared" si="110"/>
        <v>19.909594000000002</v>
      </c>
      <c r="J641" s="14">
        <f t="shared" si="110"/>
        <v>17.017907434782607</v>
      </c>
      <c r="K641" s="14">
        <f t="shared" si="110"/>
        <v>6.1010558724832213</v>
      </c>
      <c r="L641" s="14">
        <f t="shared" si="110"/>
        <v>10.140352651006712</v>
      </c>
      <c r="M641" s="14">
        <f t="shared" si="110"/>
        <v>10.59391077181208</v>
      </c>
      <c r="N641" s="14">
        <f t="shared" si="110"/>
        <v>12.350551442953021</v>
      </c>
      <c r="O641" s="14">
        <f t="shared" si="110"/>
        <v>14.273221476510066</v>
      </c>
      <c r="P641" s="7">
        <f>RATE(M$348-C$348,,-C641,M641)</f>
        <v>-1.5664383997562901E-2</v>
      </c>
      <c r="Q641" s="100" t="s">
        <v>81</v>
      </c>
    </row>
    <row r="642" spans="1:18" x14ac:dyDescent="0.3">
      <c r="B642" s="103"/>
      <c r="C642" s="103">
        <f t="shared" ref="C642:M642" si="111">+C641/B641-1</f>
        <v>-7.1328307712479999E-2</v>
      </c>
      <c r="D642" s="104">
        <f t="shared" si="111"/>
        <v>-5.3516798030603829E-2</v>
      </c>
      <c r="E642" s="103">
        <f t="shared" si="111"/>
        <v>0.21949592981059562</v>
      </c>
      <c r="F642" s="104">
        <f t="shared" si="111"/>
        <v>0.10392908576674587</v>
      </c>
      <c r="G642" s="103">
        <f t="shared" si="111"/>
        <v>0.31912441109150214</v>
      </c>
      <c r="H642" s="104">
        <f t="shared" si="111"/>
        <v>5.9742189528056544E-2</v>
      </c>
      <c r="I642" s="103">
        <f t="shared" si="111"/>
        <v>-9.9014786922283049E-2</v>
      </c>
      <c r="J642" s="104">
        <f t="shared" si="111"/>
        <v>-0.14524086052269047</v>
      </c>
      <c r="K642" s="103">
        <f t="shared" si="111"/>
        <v>-0.64149200506206894</v>
      </c>
      <c r="L642" s="104">
        <f t="shared" si="111"/>
        <v>0.66206520034366378</v>
      </c>
      <c r="M642" s="103">
        <f t="shared" si="111"/>
        <v>4.4728042151506386E-2</v>
      </c>
      <c r="N642" s="105">
        <f>+N641/M641-1</f>
        <v>0.16581607198495107</v>
      </c>
      <c r="O642" s="105">
        <f>+O641/N641-1</f>
        <v>0.15567483301760454</v>
      </c>
      <c r="P642" s="32"/>
      <c r="Q642" s="106" t="s">
        <v>82</v>
      </c>
    </row>
    <row r="643" spans="1:18" x14ac:dyDescent="0.3">
      <c r="B643" s="182">
        <v>10.582000000000001</v>
      </c>
      <c r="C643" s="182">
        <v>10.582000000000001</v>
      </c>
      <c r="D643" s="182">
        <v>10.582000000000001</v>
      </c>
      <c r="E643" s="182">
        <v>12.506</v>
      </c>
      <c r="F643" s="182">
        <v>12.506</v>
      </c>
      <c r="G643" s="182">
        <v>14.43</v>
      </c>
      <c r="H643" s="182">
        <v>14.43</v>
      </c>
      <c r="I643" s="182">
        <v>14.43</v>
      </c>
      <c r="J643" s="182">
        <v>14.696</v>
      </c>
      <c r="K643" s="182">
        <v>10</v>
      </c>
      <c r="L643" s="182">
        <v>8</v>
      </c>
      <c r="M643" s="182">
        <v>8</v>
      </c>
      <c r="N643" s="182">
        <v>9</v>
      </c>
      <c r="O643" s="182">
        <v>0</v>
      </c>
      <c r="P643" s="7">
        <f>RATE(M$348-C$348,,-C643,M643)</f>
        <v>-2.7583715799808443E-2</v>
      </c>
      <c r="Q643" s="183" t="s">
        <v>83</v>
      </c>
    </row>
    <row r="644" spans="1:18" x14ac:dyDescent="0.3">
      <c r="B644" s="103">
        <f t="shared" ref="B644:O644" si="112">+B643/B653</f>
        <v>5.7666922743643677E-2</v>
      </c>
      <c r="C644" s="103">
        <f t="shared" si="112"/>
        <v>5.8050773793797597E-2</v>
      </c>
      <c r="D644" s="104">
        <f t="shared" si="112"/>
        <v>4.7974291032863457E-2</v>
      </c>
      <c r="E644" s="103">
        <f t="shared" si="112"/>
        <v>5.7506424088044551E-2</v>
      </c>
      <c r="F644" s="104">
        <f t="shared" si="112"/>
        <v>3.8779596883327834E-2</v>
      </c>
      <c r="G644" s="103">
        <f t="shared" si="112"/>
        <v>3.571062612413041E-2</v>
      </c>
      <c r="H644" s="104">
        <f t="shared" si="112"/>
        <v>3.7304379338980842E-2</v>
      </c>
      <c r="I644" s="103">
        <f t="shared" si="112"/>
        <v>4.0194000070924142E-2</v>
      </c>
      <c r="J644" s="104">
        <f t="shared" si="112"/>
        <v>5.1259659144623805E-2</v>
      </c>
      <c r="K644" s="103">
        <f t="shared" si="112"/>
        <v>3.4634396734710166E-2</v>
      </c>
      <c r="L644" s="104">
        <f t="shared" si="112"/>
        <v>3.2880238459305378E-2</v>
      </c>
      <c r="M644" s="103">
        <f t="shared" si="112"/>
        <v>3.5538652902886159E-2</v>
      </c>
      <c r="N644" s="105">
        <f t="shared" si="112"/>
        <v>6.7086696966751416E-2</v>
      </c>
      <c r="O644" s="105">
        <f t="shared" si="112"/>
        <v>0</v>
      </c>
      <c r="P644" s="7">
        <f>RATE(M$348-C$348,,-C644,M644)</f>
        <v>-4.7885246392815606E-2</v>
      </c>
      <c r="Q644" s="106" t="s">
        <v>84</v>
      </c>
    </row>
    <row r="645" spans="1:18" x14ac:dyDescent="0.3">
      <c r="B645" s="107">
        <f t="shared" ref="B645:M645" si="113">+B643/B641</f>
        <v>0.79214675560946035</v>
      </c>
      <c r="C645" s="107">
        <f t="shared" si="113"/>
        <v>0.85298901881915967</v>
      </c>
      <c r="D645" s="108">
        <f t="shared" si="113"/>
        <v>0.90121939517183369</v>
      </c>
      <c r="E645" s="107">
        <f t="shared" si="113"/>
        <v>0.87337517164709111</v>
      </c>
      <c r="F645" s="108">
        <f t="shared" si="113"/>
        <v>0.79115151770865699</v>
      </c>
      <c r="G645" s="107">
        <f t="shared" si="113"/>
        <v>0.69202504945104792</v>
      </c>
      <c r="H645" s="108">
        <f t="shared" si="113"/>
        <v>0.65301264429156392</v>
      </c>
      <c r="I645" s="107">
        <f t="shared" si="113"/>
        <v>0.72477620588345493</v>
      </c>
      <c r="J645" s="108">
        <f t="shared" si="113"/>
        <v>0.8635609317020434</v>
      </c>
      <c r="K645" s="107">
        <f t="shared" si="113"/>
        <v>1.6390605509944052</v>
      </c>
      <c r="L645" s="108">
        <f t="shared" si="113"/>
        <v>0.78892719763604846</v>
      </c>
      <c r="M645" s="107">
        <f t="shared" si="113"/>
        <v>0.75515078164393545</v>
      </c>
      <c r="N645" s="109">
        <f>+N643/N641</f>
        <v>0.72871240135072846</v>
      </c>
      <c r="O645" s="109">
        <f>+O643/O641</f>
        <v>0</v>
      </c>
      <c r="P645" s="29"/>
      <c r="Q645" s="110" t="s">
        <v>85</v>
      </c>
    </row>
    <row r="646" spans="1:18" x14ac:dyDescent="0.3">
      <c r="B646" s="17">
        <f t="shared" ref="B646:M646" si="114">+B653*B639</f>
        <v>43581742.885301083</v>
      </c>
      <c r="C646" s="17">
        <f t="shared" si="114"/>
        <v>43293565.886429653</v>
      </c>
      <c r="D646" s="17">
        <f t="shared" si="114"/>
        <v>50732589.218103334</v>
      </c>
      <c r="E646" s="17">
        <f t="shared" si="114"/>
        <v>50018411.779458784</v>
      </c>
      <c r="F646" s="17">
        <f t="shared" si="114"/>
        <v>74172509.029783562</v>
      </c>
      <c r="G646" s="17">
        <f t="shared" si="114"/>
        <v>92938723.293830752</v>
      </c>
      <c r="H646" s="17">
        <f t="shared" si="114"/>
        <v>88968106.66226387</v>
      </c>
      <c r="I646" s="17">
        <f t="shared" si="114"/>
        <v>82572025.52977185</v>
      </c>
      <c r="J646" s="17">
        <f t="shared" si="114"/>
        <v>65940352.636045732</v>
      </c>
      <c r="K646" s="17">
        <f t="shared" si="114"/>
        <v>86041631.469026878</v>
      </c>
      <c r="L646" s="17">
        <f t="shared" si="114"/>
        <v>72505556.884892613</v>
      </c>
      <c r="M646" s="17">
        <f t="shared" si="114"/>
        <v>67081889.865510106</v>
      </c>
      <c r="N646" s="17">
        <f>+N653*N639</f>
        <v>39978119.675935388</v>
      </c>
      <c r="O646" s="17">
        <f>+O653*O639</f>
        <v>54087000</v>
      </c>
      <c r="P646" s="7">
        <f>RATE(M$348-C$348,,-C646,M646)</f>
        <v>4.4763984729183019E-2</v>
      </c>
      <c r="Q646" s="100" t="s">
        <v>86</v>
      </c>
    </row>
    <row r="647" spans="1:18" x14ac:dyDescent="0.3">
      <c r="B647" s="33">
        <f t="shared" ref="B647:M647" si="115">+B653/B$640</f>
        <v>2.751052221840391</v>
      </c>
      <c r="C647" s="33">
        <f t="shared" si="115"/>
        <v>2.6442793516587395</v>
      </c>
      <c r="D647" s="34">
        <f t="shared" si="115"/>
        <v>3.06779165741075</v>
      </c>
      <c r="E647" s="33">
        <f t="shared" si="115"/>
        <v>2.9417957354191908</v>
      </c>
      <c r="F647" s="34">
        <f t="shared" si="115"/>
        <v>4.2033608799405497</v>
      </c>
      <c r="G647" s="33">
        <f t="shared" si="115"/>
        <v>4.8309841911901943</v>
      </c>
      <c r="H647" s="34">
        <f t="shared" si="115"/>
        <v>4.2575843615806077</v>
      </c>
      <c r="I647" s="33">
        <f t="shared" si="115"/>
        <v>3.737663608709461</v>
      </c>
      <c r="J647" s="34">
        <f t="shared" si="115"/>
        <v>2.9778958819862131</v>
      </c>
      <c r="K647" s="33">
        <f t="shared" si="115"/>
        <v>2.4965954513045689</v>
      </c>
      <c r="L647" s="34">
        <f t="shared" si="115"/>
        <v>2.1951111729831165</v>
      </c>
      <c r="M647" s="33">
        <f t="shared" si="115"/>
        <v>2.1367805302425005</v>
      </c>
      <c r="N647" s="35">
        <f>+N653/N$640</f>
        <v>1.1982354556581976</v>
      </c>
      <c r="O647" s="35">
        <f>+O653/O$640</f>
        <v>1.6664767166055083</v>
      </c>
      <c r="P647" s="36">
        <f>(SUM(B647:N647)-MAX(B647:N647)-MIN(B647:N647))/(COUNTA(B647:N647)-2)</f>
        <v>3.0372646230069167</v>
      </c>
      <c r="Q647" s="37" t="s">
        <v>87</v>
      </c>
    </row>
    <row r="648" spans="1:18" x14ac:dyDescent="0.3">
      <c r="B648" s="33">
        <f t="shared" ref="B648:M648" si="116">+B653/B$641</f>
        <v>13.73658794194588</v>
      </c>
      <c r="C648" s="33">
        <f t="shared" si="116"/>
        <v>14.693844079478867</v>
      </c>
      <c r="D648" s="34">
        <f t="shared" si="116"/>
        <v>18.785465626880828</v>
      </c>
      <c r="E648" s="33">
        <f t="shared" si="116"/>
        <v>15.187436629861041</v>
      </c>
      <c r="F648" s="34">
        <f t="shared" si="116"/>
        <v>20.401231092961407</v>
      </c>
      <c r="G648" s="33">
        <f t="shared" si="116"/>
        <v>19.378687090099273</v>
      </c>
      <c r="H648" s="34">
        <f t="shared" si="116"/>
        <v>17.504986166844084</v>
      </c>
      <c r="I648" s="33">
        <f t="shared" si="116"/>
        <v>18.031950156853117</v>
      </c>
      <c r="J648" s="34">
        <f t="shared" si="116"/>
        <v>16.846794264971525</v>
      </c>
      <c r="K648" s="33">
        <f t="shared" si="116"/>
        <v>47.32464559868481</v>
      </c>
      <c r="L648" s="34">
        <f t="shared" si="116"/>
        <v>23.993962167046742</v>
      </c>
      <c r="M648" s="33">
        <f t="shared" si="116"/>
        <v>21.248717099870952</v>
      </c>
      <c r="N648" s="35">
        <f>+N653/N$641</f>
        <v>10.862248915189292</v>
      </c>
      <c r="O648" s="35">
        <f>+O653/O$641</f>
        <v>12.716120204447245</v>
      </c>
      <c r="P648" s="36">
        <f>(SUM(B648:N648)-MAX(B648:N648)-MIN(B648:N648))/(COUNTA(B648:N648)-2)</f>
        <v>18.164514756073974</v>
      </c>
      <c r="Q648" s="37" t="s">
        <v>88</v>
      </c>
    </row>
    <row r="649" spans="1:18" x14ac:dyDescent="0.3">
      <c r="B649" s="33">
        <f t="shared" ref="B649:O649" si="117">+(B646+B432-B354-B360)/B559</f>
        <v>-2.8768239450868478</v>
      </c>
      <c r="C649" s="33">
        <f t="shared" si="117"/>
        <v>-3.065184913740993</v>
      </c>
      <c r="D649" s="34">
        <f t="shared" si="117"/>
        <v>-3.2736299006803766</v>
      </c>
      <c r="E649" s="33">
        <f t="shared" si="117"/>
        <v>-3.0155734677529904</v>
      </c>
      <c r="F649" s="34">
        <f t="shared" si="117"/>
        <v>-3.7266224442125369</v>
      </c>
      <c r="G649" s="33">
        <f t="shared" si="117"/>
        <v>-4.2924407048763236</v>
      </c>
      <c r="H649" s="34">
        <f t="shared" si="117"/>
        <v>-3.8953825697859652</v>
      </c>
      <c r="I649" s="33">
        <f t="shared" si="117"/>
        <v>-3.7393697790043574</v>
      </c>
      <c r="J649" s="34">
        <f t="shared" si="117"/>
        <v>-4.6188829223584049</v>
      </c>
      <c r="K649" s="33">
        <f t="shared" si="117"/>
        <v>-3.229910119370238</v>
      </c>
      <c r="L649" s="34">
        <f t="shared" si="117"/>
        <v>-4.1247350226402819</v>
      </c>
      <c r="M649" s="33">
        <f t="shared" si="117"/>
        <v>-2.3804163069480788</v>
      </c>
      <c r="N649" s="35">
        <f t="shared" si="117"/>
        <v>-1.915253665230223</v>
      </c>
      <c r="O649" s="35">
        <f t="shared" si="117"/>
        <v>7.9641739738314516</v>
      </c>
      <c r="P649" s="36">
        <f>(SUM(B649:N649)-MAX(B649:N649)-MIN(B649:N649))/(COUNTA(B649:N649)-2)</f>
        <v>-3.4200081067362715</v>
      </c>
      <c r="Q649" s="37" t="s">
        <v>89</v>
      </c>
    </row>
    <row r="650" spans="1:18" x14ac:dyDescent="0.3">
      <c r="B650" s="33" t="e">
        <f t="shared" ref="B650:O650" si="118">B646/B465</f>
        <v>#DIV/0!</v>
      </c>
      <c r="C650" s="33" t="e">
        <f t="shared" si="118"/>
        <v>#DIV/0!</v>
      </c>
      <c r="D650" s="34" t="e">
        <f t="shared" si="118"/>
        <v>#DIV/0!</v>
      </c>
      <c r="E650" s="33" t="e">
        <f t="shared" si="118"/>
        <v>#DIV/0!</v>
      </c>
      <c r="F650" s="34" t="e">
        <f t="shared" si="118"/>
        <v>#DIV/0!</v>
      </c>
      <c r="G650" s="33" t="e">
        <f t="shared" si="118"/>
        <v>#DIV/0!</v>
      </c>
      <c r="H650" s="34" t="e">
        <f t="shared" si="118"/>
        <v>#DIV/0!</v>
      </c>
      <c r="I650" s="33" t="e">
        <f t="shared" si="118"/>
        <v>#DIV/0!</v>
      </c>
      <c r="J650" s="34">
        <f t="shared" si="118"/>
        <v>8.4684397087362555</v>
      </c>
      <c r="K650" s="33" t="e">
        <f t="shared" si="118"/>
        <v>#DIV/0!</v>
      </c>
      <c r="L650" s="34">
        <f t="shared" si="118"/>
        <v>6.1826727108014792</v>
      </c>
      <c r="M650" s="33" t="e">
        <f t="shared" si="118"/>
        <v>#DIV/0!</v>
      </c>
      <c r="N650" s="35" t="e">
        <f>N646/N465</f>
        <v>#DIV/0!</v>
      </c>
      <c r="O650" s="35">
        <f t="shared" si="118"/>
        <v>1.3029352526914368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4.25" x14ac:dyDescent="0.2">
      <c r="A651" s="111"/>
      <c r="B651" s="170">
        <v>248.196</v>
      </c>
      <c r="C651" s="170">
        <v>234.72799999999998</v>
      </c>
      <c r="D651" s="171">
        <v>236.65199999999999</v>
      </c>
      <c r="E651" s="170">
        <v>253.96799999999999</v>
      </c>
      <c r="F651" s="171">
        <v>444.44399999999996</v>
      </c>
      <c r="G651" s="170">
        <v>484.84799999999996</v>
      </c>
      <c r="H651" s="171">
        <v>446.36799999999999</v>
      </c>
      <c r="I651" s="170">
        <v>425.20400000000001</v>
      </c>
      <c r="J651" s="171">
        <v>326.11799999999999</v>
      </c>
      <c r="K651" s="170">
        <v>328</v>
      </c>
      <c r="L651" s="171">
        <v>272</v>
      </c>
      <c r="M651" s="170">
        <v>247</v>
      </c>
      <c r="N651" s="172">
        <v>192</v>
      </c>
      <c r="O651" s="172">
        <v>188.5</v>
      </c>
      <c r="P651" s="32"/>
      <c r="Q651" s="184" t="s">
        <v>91</v>
      </c>
    </row>
    <row r="652" spans="1:18" s="82" customFormat="1" ht="14.25" x14ac:dyDescent="0.2">
      <c r="A652" s="112"/>
      <c r="B652" s="173">
        <v>97.161999999999992</v>
      </c>
      <c r="C652" s="173">
        <v>120.25</v>
      </c>
      <c r="D652" s="174">
        <v>193.36199999999999</v>
      </c>
      <c r="E652" s="173">
        <v>191.43799999999999</v>
      </c>
      <c r="F652" s="174">
        <v>244.34799999999998</v>
      </c>
      <c r="G652" s="173">
        <v>322.27</v>
      </c>
      <c r="H652" s="174">
        <v>330.928</v>
      </c>
      <c r="I652" s="173">
        <v>270.322</v>
      </c>
      <c r="J652" s="174">
        <v>255.892</v>
      </c>
      <c r="K652" s="173">
        <v>257.81599999999997</v>
      </c>
      <c r="L652" s="174">
        <v>201</v>
      </c>
      <c r="M652" s="173">
        <v>187.5</v>
      </c>
      <c r="N652" s="175">
        <v>97.5</v>
      </c>
      <c r="O652" s="175">
        <v>132</v>
      </c>
      <c r="P652" s="45"/>
      <c r="Q652" s="185" t="s">
        <v>92</v>
      </c>
    </row>
    <row r="653" spans="1:18" s="3" customFormat="1" ht="14.25" x14ac:dyDescent="0.2">
      <c r="A653" s="113"/>
      <c r="B653" s="176">
        <v>183.50207530653088</v>
      </c>
      <c r="C653" s="176">
        <v>182.28869846917749</v>
      </c>
      <c r="D653" s="177">
        <v>220.57647486131884</v>
      </c>
      <c r="E653" s="176">
        <v>217.47135556286429</v>
      </c>
      <c r="F653" s="177">
        <v>322.48916969471111</v>
      </c>
      <c r="G653" s="176">
        <v>404.08140562535107</v>
      </c>
      <c r="H653" s="177">
        <v>386.81785505332118</v>
      </c>
      <c r="I653" s="176">
        <v>359.00880665118194</v>
      </c>
      <c r="J653" s="177">
        <v>286.69718537411188</v>
      </c>
      <c r="K653" s="176">
        <v>288.73030694304322</v>
      </c>
      <c r="L653" s="177">
        <v>243.30723786876717</v>
      </c>
      <c r="M653" s="176">
        <v>225.10701297151041</v>
      </c>
      <c r="N653" s="178">
        <v>134.15476401320601</v>
      </c>
      <c r="O653" s="178">
        <f>VLOOKUP($R653,Price!$A:$E,5,FALSE)</f>
        <v>181.5</v>
      </c>
      <c r="P653" s="32"/>
      <c r="Q653" s="186" t="s">
        <v>93</v>
      </c>
      <c r="R653" s="3" t="s">
        <v>347</v>
      </c>
    </row>
    <row r="654" spans="1:18" x14ac:dyDescent="0.3">
      <c r="B654" s="213" t="s">
        <v>95</v>
      </c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4"/>
      <c r="N654" s="214"/>
      <c r="O654" s="156"/>
      <c r="P654" s="50"/>
      <c r="Q654" s="51"/>
    </row>
    <row r="655" spans="1:18" x14ac:dyDescent="0.3">
      <c r="B655" s="52"/>
      <c r="C655" s="53" t="e">
        <f t="shared" ref="C655:N655" si="119">365/(C465/((C366+B366)/2))</f>
        <v>#DIV/0!</v>
      </c>
      <c r="D655" s="53" t="e">
        <f t="shared" si="119"/>
        <v>#DIV/0!</v>
      </c>
      <c r="E655" s="53" t="e">
        <f t="shared" si="119"/>
        <v>#DIV/0!</v>
      </c>
      <c r="F655" s="53" t="e">
        <f t="shared" si="119"/>
        <v>#DIV/0!</v>
      </c>
      <c r="G655" s="53" t="e">
        <f t="shared" si="119"/>
        <v>#DIV/0!</v>
      </c>
      <c r="H655" s="53" t="e">
        <f t="shared" si="119"/>
        <v>#DIV/0!</v>
      </c>
      <c r="I655" s="53" t="e">
        <f t="shared" si="119"/>
        <v>#DIV/0!</v>
      </c>
      <c r="J655" s="53">
        <f t="shared" si="119"/>
        <v>200.67183081511828</v>
      </c>
      <c r="K655" s="53" t="e">
        <f t="shared" si="119"/>
        <v>#DIV/0!</v>
      </c>
      <c r="L655" s="53">
        <f t="shared" si="119"/>
        <v>176.6910055593743</v>
      </c>
      <c r="M655" s="53" t="e">
        <f t="shared" si="119"/>
        <v>#DIV/0!</v>
      </c>
      <c r="N655" s="54" t="e">
        <f t="shared" si="119"/>
        <v>#DIV/0!</v>
      </c>
      <c r="O655" s="54">
        <f>365/(O465/((O366+N366)/2))</f>
        <v>42.873928450361021</v>
      </c>
      <c r="P655" s="50"/>
      <c r="Q655" s="51" t="s">
        <v>96</v>
      </c>
    </row>
    <row r="656" spans="1:18" x14ac:dyDescent="0.3">
      <c r="B656" s="52"/>
      <c r="C656" s="53">
        <f t="shared" ref="C656:N656" si="120">365/(C503/((C372+B372)/2))</f>
        <v>60.377735666276891</v>
      </c>
      <c r="D656" s="53">
        <f t="shared" si="120"/>
        <v>51.288436401079757</v>
      </c>
      <c r="E656" s="53">
        <f t="shared" si="120"/>
        <v>56.296513194634933</v>
      </c>
      <c r="F656" s="53">
        <f t="shared" si="120"/>
        <v>53.646233806842552</v>
      </c>
      <c r="G656" s="53">
        <f t="shared" si="120"/>
        <v>44.887148656305435</v>
      </c>
      <c r="H656" s="53">
        <f t="shared" si="120"/>
        <v>41.557141319410363</v>
      </c>
      <c r="I656" s="53">
        <f t="shared" si="120"/>
        <v>45.932199707727946</v>
      </c>
      <c r="J656" s="53">
        <f t="shared" si="120"/>
        <v>46.127854013164402</v>
      </c>
      <c r="K656" s="53">
        <f t="shared" si="120"/>
        <v>43.5618701680662</v>
      </c>
      <c r="L656" s="53">
        <f t="shared" si="120"/>
        <v>54.208628011503656</v>
      </c>
      <c r="M656" s="53">
        <f t="shared" si="120"/>
        <v>53.302710944864536</v>
      </c>
      <c r="N656" s="54">
        <f t="shared" si="120"/>
        <v>52.059430054074738</v>
      </c>
      <c r="O656" s="54">
        <f>365/(O503/((O372+N372)/2))</f>
        <v>42.141330895933976</v>
      </c>
      <c r="P656" s="50"/>
      <c r="Q656" s="51" t="s">
        <v>97</v>
      </c>
    </row>
    <row r="657" spans="1:17" x14ac:dyDescent="0.3">
      <c r="B657" s="52"/>
      <c r="C657" s="53">
        <f t="shared" ref="C657:N657" si="121">365/(C503/((C408+B408)/2))</f>
        <v>40.08820266080307</v>
      </c>
      <c r="D657" s="53">
        <f t="shared" si="121"/>
        <v>40.889090770668282</v>
      </c>
      <c r="E657" s="53">
        <f t="shared" si="121"/>
        <v>47.69012726382816</v>
      </c>
      <c r="F657" s="53">
        <f t="shared" si="121"/>
        <v>48.474265408023392</v>
      </c>
      <c r="G657" s="53">
        <f t="shared" si="121"/>
        <v>52.208166083085423</v>
      </c>
      <c r="H657" s="53">
        <f t="shared" si="121"/>
        <v>54.034439419079305</v>
      </c>
      <c r="I657" s="53">
        <f t="shared" si="121"/>
        <v>57.41972722410847</v>
      </c>
      <c r="J657" s="53">
        <f t="shared" si="121"/>
        <v>55.646809041451149</v>
      </c>
      <c r="K657" s="53">
        <f t="shared" si="121"/>
        <v>51.459185575114986</v>
      </c>
      <c r="L657" s="53">
        <f t="shared" si="121"/>
        <v>62.619810295019747</v>
      </c>
      <c r="M657" s="53">
        <f t="shared" si="121"/>
        <v>63.582713536346652</v>
      </c>
      <c r="N657" s="54">
        <f t="shared" si="121"/>
        <v>65.08004542950944</v>
      </c>
      <c r="O657" s="54">
        <f>365/(O503/((O408+N408)/2))</f>
        <v>54.71607949169676</v>
      </c>
      <c r="P657" s="50"/>
      <c r="Q657" s="51" t="s">
        <v>98</v>
      </c>
    </row>
    <row r="658" spans="1:17" x14ac:dyDescent="0.3">
      <c r="B658" s="55"/>
      <c r="C658" s="56" t="e">
        <f t="shared" ref="C658:M658" si="122">C656+C655-C657</f>
        <v>#DIV/0!</v>
      </c>
      <c r="D658" s="56" t="e">
        <f t="shared" si="122"/>
        <v>#DIV/0!</v>
      </c>
      <c r="E658" s="56" t="e">
        <f t="shared" si="122"/>
        <v>#DIV/0!</v>
      </c>
      <c r="F658" s="56" t="e">
        <f t="shared" si="122"/>
        <v>#DIV/0!</v>
      </c>
      <c r="G658" s="56" t="e">
        <f t="shared" si="122"/>
        <v>#DIV/0!</v>
      </c>
      <c r="H658" s="56" t="e">
        <f t="shared" si="122"/>
        <v>#DIV/0!</v>
      </c>
      <c r="I658" s="56" t="e">
        <f t="shared" si="122"/>
        <v>#DIV/0!</v>
      </c>
      <c r="J658" s="56">
        <f t="shared" si="122"/>
        <v>191.15287578683154</v>
      </c>
      <c r="K658" s="56" t="e">
        <f t="shared" si="122"/>
        <v>#DIV/0!</v>
      </c>
      <c r="L658" s="56">
        <f t="shared" si="122"/>
        <v>168.27982327585823</v>
      </c>
      <c r="M658" s="56" t="e">
        <f t="shared" si="122"/>
        <v>#DIV/0!</v>
      </c>
      <c r="N658" s="57" t="e">
        <f>N656+N655-N657</f>
        <v>#DIV/0!</v>
      </c>
      <c r="O658" s="57">
        <f>O656+O655-O657</f>
        <v>30.299179854598236</v>
      </c>
      <c r="P658" s="50"/>
      <c r="Q658" s="51" t="s">
        <v>99</v>
      </c>
    </row>
    <row r="659" spans="1:17" x14ac:dyDescent="0.3">
      <c r="B659" s="215" t="s">
        <v>100</v>
      </c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157"/>
      <c r="P659" s="29"/>
      <c r="Q659" s="100"/>
    </row>
    <row r="660" spans="1:17" x14ac:dyDescent="0.3">
      <c r="B660" s="114"/>
      <c r="C660" s="115">
        <f t="shared" ref="C660:O660" si="123">+C648/C642/100</f>
        <v>-2.060029818555186</v>
      </c>
      <c r="D660" s="114">
        <f t="shared" si="123"/>
        <v>-3.5101998471841069</v>
      </c>
      <c r="E660" s="115">
        <f t="shared" si="123"/>
        <v>0.69192338295140021</v>
      </c>
      <c r="F660" s="114">
        <f t="shared" si="123"/>
        <v>1.9629953388360488</v>
      </c>
      <c r="G660" s="115">
        <f t="shared" si="123"/>
        <v>0.60724552608865912</v>
      </c>
      <c r="H660" s="114">
        <f t="shared" si="123"/>
        <v>2.9300878165208979</v>
      </c>
      <c r="I660" s="115">
        <f t="shared" si="123"/>
        <v>-1.8211370965234153</v>
      </c>
      <c r="J660" s="114">
        <f t="shared" si="123"/>
        <v>-1.1599211271775416</v>
      </c>
      <c r="K660" s="115">
        <f t="shared" si="123"/>
        <v>-0.73772775381831635</v>
      </c>
      <c r="L660" s="114">
        <f t="shared" si="123"/>
        <v>0.36241086458844224</v>
      </c>
      <c r="M660" s="115">
        <f t="shared" si="123"/>
        <v>4.7506477095276392</v>
      </c>
      <c r="N660" s="116">
        <f t="shared" si="123"/>
        <v>0.65507817096132359</v>
      </c>
      <c r="O660" s="116">
        <f t="shared" si="123"/>
        <v>0.81683853182673649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87"/>
      <c r="P661" s="31"/>
      <c r="Q661" s="102" t="s">
        <v>102</v>
      </c>
    </row>
    <row r="662" spans="1:17" x14ac:dyDescent="0.3">
      <c r="B662" s="58">
        <f t="shared" ref="B662:O665" si="124">($P647-B647)/$P647</f>
        <v>9.423360710769188E-2</v>
      </c>
      <c r="C662" s="59">
        <f t="shared" si="124"/>
        <v>0.12938789342599941</v>
      </c>
      <c r="D662" s="58">
        <f t="shared" si="124"/>
        <v>-1.0050831321246977E-2</v>
      </c>
      <c r="E662" s="59">
        <f t="shared" si="124"/>
        <v>3.1432522166346802E-2</v>
      </c>
      <c r="F662" s="58">
        <f t="shared" si="124"/>
        <v>-0.38392975314057037</v>
      </c>
      <c r="G662" s="59">
        <f t="shared" si="124"/>
        <v>-0.59057072426158264</v>
      </c>
      <c r="H662" s="58">
        <f t="shared" si="124"/>
        <v>-0.40178248853587362</v>
      </c>
      <c r="I662" s="59">
        <f t="shared" si="124"/>
        <v>-0.23060189764076061</v>
      </c>
      <c r="J662" s="58">
        <f t="shared" si="124"/>
        <v>1.9546779220681803E-2</v>
      </c>
      <c r="K662" s="59">
        <f t="shared" si="124"/>
        <v>0.17801187542463154</v>
      </c>
      <c r="L662" s="58">
        <f t="shared" si="124"/>
        <v>0.27727365065414067</v>
      </c>
      <c r="M662" s="59">
        <f t="shared" si="124"/>
        <v>0.29647864263895768</v>
      </c>
      <c r="N662" s="60">
        <f t="shared" si="124"/>
        <v>0.60548862072085941</v>
      </c>
      <c r="O662" s="60">
        <f t="shared" si="124"/>
        <v>0.45132317283711593</v>
      </c>
      <c r="P662" s="32"/>
      <c r="Q662" s="61" t="s">
        <v>103</v>
      </c>
    </row>
    <row r="663" spans="1:17" x14ac:dyDescent="0.3">
      <c r="B663" s="58">
        <f t="shared" si="124"/>
        <v>0.24376796592639249</v>
      </c>
      <c r="C663" s="59">
        <f t="shared" si="124"/>
        <v>0.19106872510506018</v>
      </c>
      <c r="D663" s="58">
        <f t="shared" si="124"/>
        <v>-3.418483120223275E-2</v>
      </c>
      <c r="E663" s="59">
        <f t="shared" si="124"/>
        <v>0.16389527417557007</v>
      </c>
      <c r="F663" s="58">
        <f t="shared" si="124"/>
        <v>-0.12313658619146457</v>
      </c>
      <c r="G663" s="59">
        <f t="shared" si="124"/>
        <v>-6.6843092167892693E-2</v>
      </c>
      <c r="H663" s="58">
        <f t="shared" si="124"/>
        <v>3.6308626907269957E-2</v>
      </c>
      <c r="I663" s="59">
        <f t="shared" si="124"/>
        <v>7.2979983776626095E-3</v>
      </c>
      <c r="J663" s="58">
        <f t="shared" si="124"/>
        <v>7.2543665977194388E-2</v>
      </c>
      <c r="K663" s="59">
        <f t="shared" si="124"/>
        <v>-1.6053349750430341</v>
      </c>
      <c r="L663" s="58">
        <f t="shared" si="124"/>
        <v>-0.32092502823525626</v>
      </c>
      <c r="M663" s="59">
        <f t="shared" si="124"/>
        <v>-0.16979271867230372</v>
      </c>
      <c r="N663" s="60">
        <f t="shared" si="124"/>
        <v>0.40200720685053809</v>
      </c>
      <c r="O663" s="60">
        <f t="shared" si="124"/>
        <v>0.29994715657377291</v>
      </c>
      <c r="P663" s="32"/>
      <c r="Q663" s="61" t="s">
        <v>104</v>
      </c>
    </row>
    <row r="664" spans="1:17" x14ac:dyDescent="0.3">
      <c r="B664" s="58">
        <f t="shared" si="124"/>
        <v>0.15882540178180651</v>
      </c>
      <c r="C664" s="59">
        <f t="shared" si="124"/>
        <v>0.10374922570984425</v>
      </c>
      <c r="D664" s="58">
        <f t="shared" si="124"/>
        <v>4.280054359157185E-2</v>
      </c>
      <c r="E664" s="59">
        <f t="shared" si="124"/>
        <v>0.11825546208112205</v>
      </c>
      <c r="F664" s="58">
        <f t="shared" si="124"/>
        <v>-8.9653102538657048E-2</v>
      </c>
      <c r="G664" s="59">
        <f t="shared" si="124"/>
        <v>-0.25509664623942024</v>
      </c>
      <c r="H664" s="58">
        <f t="shared" si="124"/>
        <v>-0.13899805152899056</v>
      </c>
      <c r="I664" s="59">
        <f t="shared" si="124"/>
        <v>-9.338038457834362E-2</v>
      </c>
      <c r="J664" s="58">
        <f t="shared" si="124"/>
        <v>-0.35054736076816634</v>
      </c>
      <c r="K664" s="59">
        <f t="shared" si="124"/>
        <v>5.558407507619767E-2</v>
      </c>
      <c r="L664" s="58">
        <f t="shared" si="124"/>
        <v>-0.20606001328357501</v>
      </c>
      <c r="M664" s="59">
        <f t="shared" si="124"/>
        <v>0.30397348992844336</v>
      </c>
      <c r="N664" s="60">
        <f t="shared" si="124"/>
        <v>0.43998563586506878</v>
      </c>
      <c r="O664" s="60">
        <f t="shared" si="124"/>
        <v>3.3287003203719583</v>
      </c>
      <c r="P664" s="32"/>
      <c r="Q664" s="61" t="s">
        <v>105</v>
      </c>
    </row>
    <row r="665" spans="1:17" x14ac:dyDescent="0.3">
      <c r="B665" s="58" t="e">
        <f t="shared" si="124"/>
        <v>#DIV/0!</v>
      </c>
      <c r="C665" s="59" t="e">
        <f t="shared" si="124"/>
        <v>#DIV/0!</v>
      </c>
      <c r="D665" s="58" t="e">
        <f t="shared" si="124"/>
        <v>#DIV/0!</v>
      </c>
      <c r="E665" s="59" t="e">
        <f t="shared" si="124"/>
        <v>#DIV/0!</v>
      </c>
      <c r="F665" s="58" t="e">
        <f t="shared" si="124"/>
        <v>#DIV/0!</v>
      </c>
      <c r="G665" s="59" t="e">
        <f t="shared" si="124"/>
        <v>#DIV/0!</v>
      </c>
      <c r="H665" s="58" t="e">
        <f t="shared" si="124"/>
        <v>#DIV/0!</v>
      </c>
      <c r="I665" s="59" t="e">
        <f t="shared" si="124"/>
        <v>#DIV/0!</v>
      </c>
      <c r="J665" s="58" t="e">
        <f t="shared" si="124"/>
        <v>#DIV/0!</v>
      </c>
      <c r="K665" s="59" t="e">
        <f t="shared" si="124"/>
        <v>#DIV/0!</v>
      </c>
      <c r="L665" s="58" t="e">
        <f t="shared" si="124"/>
        <v>#DIV/0!</v>
      </c>
      <c r="M665" s="59" t="e">
        <f t="shared" si="124"/>
        <v>#DIV/0!</v>
      </c>
      <c r="N665" s="60" t="e">
        <f t="shared" si="124"/>
        <v>#DIV/0!</v>
      </c>
      <c r="O665" s="60" t="e">
        <f t="shared" si="124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>
        <f>N661/N653-1</f>
        <v>-1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25">AVERAGE(B662:B666)</f>
        <v>#DIV/0!</v>
      </c>
      <c r="C667" s="122" t="e">
        <f t="shared" si="125"/>
        <v>#DIV/0!</v>
      </c>
      <c r="D667" s="121" t="e">
        <f t="shared" si="125"/>
        <v>#DIV/0!</v>
      </c>
      <c r="E667" s="122" t="e">
        <f t="shared" si="125"/>
        <v>#DIV/0!</v>
      </c>
      <c r="F667" s="121" t="e">
        <f t="shared" si="125"/>
        <v>#DIV/0!</v>
      </c>
      <c r="G667" s="122" t="e">
        <f t="shared" si="125"/>
        <v>#DIV/0!</v>
      </c>
      <c r="H667" s="121" t="e">
        <f t="shared" si="125"/>
        <v>#DIV/0!</v>
      </c>
      <c r="I667" s="122" t="e">
        <f t="shared" si="125"/>
        <v>#DIV/0!</v>
      </c>
      <c r="J667" s="62" t="e">
        <f t="shared" si="125"/>
        <v>#DIV/0!</v>
      </c>
      <c r="K667" s="63" t="e">
        <f t="shared" si="125"/>
        <v>#DIV/0!</v>
      </c>
      <c r="L667" s="62" t="e">
        <f t="shared" si="125"/>
        <v>#DIV/0!</v>
      </c>
      <c r="M667" s="63" t="e">
        <f t="shared" si="125"/>
        <v>#DIV/0!</v>
      </c>
      <c r="N667" s="64" t="e">
        <f>AVERAGE(N662:N666)</f>
        <v>#DIV/0!</v>
      </c>
      <c r="O667" s="64" t="e">
        <f>AVERAGE(O662:O666)</f>
        <v>#DIV/0!</v>
      </c>
      <c r="P667" s="32"/>
      <c r="Q667" s="61" t="s">
        <v>108</v>
      </c>
    </row>
    <row r="668" spans="1:17" x14ac:dyDescent="0.3">
      <c r="B668" s="217" t="s">
        <v>109</v>
      </c>
      <c r="C668" s="218"/>
      <c r="D668" s="218"/>
      <c r="E668" s="218"/>
      <c r="F668" s="218"/>
      <c r="G668" s="218"/>
      <c r="H668" s="218"/>
      <c r="I668" s="218"/>
      <c r="J668" s="218"/>
      <c r="K668" s="218"/>
      <c r="L668" s="218"/>
      <c r="M668" s="218"/>
      <c r="N668" s="218"/>
      <c r="O668" s="158"/>
      <c r="P668" s="29"/>
      <c r="Q668" s="100"/>
    </row>
    <row r="669" spans="1:17" s="3" customFormat="1" ht="14.25" x14ac:dyDescent="0.2">
      <c r="B669" s="65"/>
      <c r="C669" s="66">
        <f>+B$643+B669</f>
        <v>10.582000000000001</v>
      </c>
      <c r="D669" s="66">
        <f t="shared" ref="D669:N669" si="126">+C$643+C669</f>
        <v>21.164000000000001</v>
      </c>
      <c r="E669" s="66">
        <f t="shared" si="126"/>
        <v>31.746000000000002</v>
      </c>
      <c r="F669" s="66">
        <f t="shared" si="126"/>
        <v>44.252000000000002</v>
      </c>
      <c r="G669" s="66">
        <f t="shared" si="126"/>
        <v>56.758000000000003</v>
      </c>
      <c r="H669" s="66">
        <f t="shared" si="126"/>
        <v>71.188000000000002</v>
      </c>
      <c r="I669" s="66">
        <f t="shared" si="126"/>
        <v>85.617999999999995</v>
      </c>
      <c r="J669" s="66">
        <f t="shared" si="126"/>
        <v>100.048</v>
      </c>
      <c r="K669" s="66">
        <f t="shared" si="126"/>
        <v>114.744</v>
      </c>
      <c r="L669" s="66">
        <f t="shared" si="126"/>
        <v>124.744</v>
      </c>
      <c r="M669" s="66">
        <f t="shared" si="126"/>
        <v>132.744</v>
      </c>
      <c r="N669" s="67">
        <f t="shared" si="126"/>
        <v>140.744</v>
      </c>
      <c r="O669" s="67">
        <f>+N$643+N669</f>
        <v>149.744</v>
      </c>
      <c r="P669" s="32"/>
      <c r="Q669" s="37" t="s">
        <v>110</v>
      </c>
    </row>
    <row r="670" spans="1:17" s="3" customFormat="1" ht="14.25" x14ac:dyDescent="0.2">
      <c r="B670" s="68">
        <f>+B$653+B669</f>
        <v>183.50207530653088</v>
      </c>
      <c r="C670" s="69">
        <f t="shared" ref="C670:O670" si="127">+C$653+C669</f>
        <v>192.87069846917748</v>
      </c>
      <c r="D670" s="69">
        <f t="shared" si="127"/>
        <v>241.74047486131883</v>
      </c>
      <c r="E670" s="69">
        <f t="shared" si="127"/>
        <v>249.2173555628643</v>
      </c>
      <c r="F670" s="69">
        <f t="shared" si="127"/>
        <v>366.74116969471112</v>
      </c>
      <c r="G670" s="69">
        <f t="shared" si="127"/>
        <v>460.83940562535105</v>
      </c>
      <c r="H670" s="69">
        <f t="shared" si="127"/>
        <v>458.00585505332117</v>
      </c>
      <c r="I670" s="69">
        <f t="shared" si="127"/>
        <v>444.62680665118194</v>
      </c>
      <c r="J670" s="69">
        <f t="shared" si="127"/>
        <v>386.74518537411188</v>
      </c>
      <c r="K670" s="69">
        <f t="shared" si="127"/>
        <v>403.47430694304319</v>
      </c>
      <c r="L670" s="69">
        <f t="shared" si="127"/>
        <v>368.0512378687672</v>
      </c>
      <c r="M670" s="69">
        <f t="shared" si="127"/>
        <v>357.85101297151039</v>
      </c>
      <c r="N670" s="70">
        <f t="shared" si="127"/>
        <v>274.89876401320601</v>
      </c>
      <c r="O670" s="70">
        <f t="shared" si="127"/>
        <v>331.24400000000003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>
        <f>+N670/B670-1</f>
        <v>0.49806896490953356</v>
      </c>
      <c r="O671" s="72">
        <f>+O670/C670-1</f>
        <v>0.71744076538892121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>
        <f>RATE(C$348-$B$348,,-$B670,C670)</f>
        <v>5.1054589693314369E-2</v>
      </c>
      <c r="D672" s="76">
        <f t="shared" ref="D672:O672" si="128">RATE(D$348-$B$348,,-$B670,D670)</f>
        <v>0.14776821922936723</v>
      </c>
      <c r="E672" s="76">
        <f t="shared" si="128"/>
        <v>0.10742018305861438</v>
      </c>
      <c r="F672" s="76">
        <f t="shared" si="128"/>
        <v>0.18899402282699451</v>
      </c>
      <c r="G672" s="76">
        <f t="shared" si="128"/>
        <v>0.20221384612676527</v>
      </c>
      <c r="H672" s="76">
        <f t="shared" si="128"/>
        <v>0.16467568369185123</v>
      </c>
      <c r="I672" s="76">
        <f t="shared" si="128"/>
        <v>0.13476990370422939</v>
      </c>
      <c r="J672" s="76">
        <f t="shared" si="128"/>
        <v>9.7673025691459123E-2</v>
      </c>
      <c r="K672" s="76">
        <f t="shared" si="128"/>
        <v>9.1489177240539718E-2</v>
      </c>
      <c r="L672" s="76">
        <f t="shared" si="128"/>
        <v>7.2078854752836582E-2</v>
      </c>
      <c r="M672" s="76">
        <f t="shared" si="128"/>
        <v>6.2598519365613531E-2</v>
      </c>
      <c r="N672" s="77">
        <f t="shared" si="128"/>
        <v>3.4255051094951396E-2</v>
      </c>
      <c r="O672" s="77">
        <f t="shared" si="128"/>
        <v>4.6480911142933325E-2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129">+C$643+C673</f>
        <v>10.582000000000001</v>
      </c>
      <c r="E673" s="66">
        <f t="shared" si="129"/>
        <v>21.164000000000001</v>
      </c>
      <c r="F673" s="66">
        <f t="shared" si="129"/>
        <v>33.67</v>
      </c>
      <c r="G673" s="66">
        <f t="shared" si="129"/>
        <v>46.176000000000002</v>
      </c>
      <c r="H673" s="66">
        <f t="shared" si="129"/>
        <v>60.606000000000002</v>
      </c>
      <c r="I673" s="66">
        <f t="shared" si="129"/>
        <v>75.036000000000001</v>
      </c>
      <c r="J673" s="66">
        <f t="shared" si="129"/>
        <v>89.466000000000008</v>
      </c>
      <c r="K673" s="66">
        <f t="shared" si="129"/>
        <v>104.16200000000001</v>
      </c>
      <c r="L673" s="66">
        <f t="shared" si="129"/>
        <v>114.16200000000001</v>
      </c>
      <c r="M673" s="66">
        <f t="shared" si="129"/>
        <v>122.16200000000001</v>
      </c>
      <c r="N673" s="67">
        <f t="shared" si="129"/>
        <v>130.16200000000001</v>
      </c>
      <c r="O673" s="67">
        <f>+N$643+N673</f>
        <v>139.16200000000001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30">+C$653+C673</f>
        <v>182.28869846917749</v>
      </c>
      <c r="D674" s="69">
        <f t="shared" si="130"/>
        <v>231.15847486131884</v>
      </c>
      <c r="E674" s="69">
        <f t="shared" si="130"/>
        <v>238.63535556286428</v>
      </c>
      <c r="F674" s="69">
        <f t="shared" si="130"/>
        <v>356.15916969471112</v>
      </c>
      <c r="G674" s="69">
        <f t="shared" si="130"/>
        <v>450.25740562535105</v>
      </c>
      <c r="H674" s="69">
        <f t="shared" si="130"/>
        <v>447.42385505332118</v>
      </c>
      <c r="I674" s="69">
        <f t="shared" si="130"/>
        <v>434.04480665118194</v>
      </c>
      <c r="J674" s="69">
        <f t="shared" si="130"/>
        <v>376.16318537411189</v>
      </c>
      <c r="K674" s="69">
        <f t="shared" si="130"/>
        <v>392.8923069430432</v>
      </c>
      <c r="L674" s="69">
        <f t="shared" si="130"/>
        <v>357.46923786876721</v>
      </c>
      <c r="M674" s="69">
        <f t="shared" si="130"/>
        <v>347.26901297151039</v>
      </c>
      <c r="N674" s="70">
        <f t="shared" si="130"/>
        <v>264.31676401320601</v>
      </c>
      <c r="O674" s="70">
        <f t="shared" si="130"/>
        <v>320.66200000000003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>
        <f>+N674/C674-1</f>
        <v>0.44998985802676272</v>
      </c>
      <c r="O675" s="72">
        <f>+O674/D674-1</f>
        <v>0.38719551680888165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>
        <f>RATE(D$348-$C$348,,-$C674,D674)</f>
        <v>0.26808999571854714</v>
      </c>
      <c r="E676" s="76">
        <f t="shared" ref="E676:O676" si="131">RATE(E$348-$C$348,,-$C674,E674)</f>
        <v>0.14416200551217981</v>
      </c>
      <c r="F676" s="76">
        <f t="shared" si="131"/>
        <v>0.25014809095648505</v>
      </c>
      <c r="G676" s="76">
        <f t="shared" si="131"/>
        <v>0.25364704155249196</v>
      </c>
      <c r="H676" s="76">
        <f t="shared" si="131"/>
        <v>0.19671815128038739</v>
      </c>
      <c r="I676" s="76">
        <f t="shared" si="131"/>
        <v>0.15556878893846424</v>
      </c>
      <c r="J676" s="76">
        <f t="shared" si="131"/>
        <v>0.10903491958319735</v>
      </c>
      <c r="K676" s="76">
        <f t="shared" si="131"/>
        <v>0.10075133952027956</v>
      </c>
      <c r="L676" s="76">
        <f t="shared" si="131"/>
        <v>7.7699444301924714E-2</v>
      </c>
      <c r="M676" s="76">
        <f t="shared" si="131"/>
        <v>6.6573106623006584E-2</v>
      </c>
      <c r="N676" s="77">
        <f t="shared" si="131"/>
        <v>3.435481921459313E-2</v>
      </c>
      <c r="O676" s="77">
        <f t="shared" si="131"/>
        <v>4.8191530108146766E-2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132">+D$643+D677</f>
        <v>10.582000000000001</v>
      </c>
      <c r="F677" s="66">
        <f t="shared" si="132"/>
        <v>23.088000000000001</v>
      </c>
      <c r="G677" s="66">
        <f t="shared" si="132"/>
        <v>35.594000000000001</v>
      </c>
      <c r="H677" s="66">
        <f t="shared" si="132"/>
        <v>50.024000000000001</v>
      </c>
      <c r="I677" s="66">
        <f t="shared" si="132"/>
        <v>64.454000000000008</v>
      </c>
      <c r="J677" s="66">
        <f t="shared" si="132"/>
        <v>78.884000000000015</v>
      </c>
      <c r="K677" s="66">
        <f t="shared" si="132"/>
        <v>93.580000000000013</v>
      </c>
      <c r="L677" s="66">
        <f t="shared" si="132"/>
        <v>103.58000000000001</v>
      </c>
      <c r="M677" s="66">
        <f t="shared" si="132"/>
        <v>111.58000000000001</v>
      </c>
      <c r="N677" s="67">
        <f t="shared" si="132"/>
        <v>119.58000000000001</v>
      </c>
      <c r="O677" s="67">
        <f>+N$643+N677</f>
        <v>128.58000000000001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33">+D$653+D677</f>
        <v>220.57647486131884</v>
      </c>
      <c r="E678" s="69">
        <f t="shared" si="133"/>
        <v>228.05335556286428</v>
      </c>
      <c r="F678" s="69">
        <f t="shared" si="133"/>
        <v>345.57716969471113</v>
      </c>
      <c r="G678" s="69">
        <f t="shared" si="133"/>
        <v>439.67540562535106</v>
      </c>
      <c r="H678" s="69">
        <f t="shared" si="133"/>
        <v>436.84185505332118</v>
      </c>
      <c r="I678" s="69">
        <f t="shared" si="133"/>
        <v>423.46280665118195</v>
      </c>
      <c r="J678" s="69">
        <f t="shared" si="133"/>
        <v>365.5811853741119</v>
      </c>
      <c r="K678" s="69">
        <f t="shared" si="133"/>
        <v>382.3103069430432</v>
      </c>
      <c r="L678" s="69">
        <f t="shared" si="133"/>
        <v>346.88723786876722</v>
      </c>
      <c r="M678" s="69">
        <f t="shared" si="133"/>
        <v>336.6870129715104</v>
      </c>
      <c r="N678" s="70">
        <f t="shared" si="133"/>
        <v>253.73476401320602</v>
      </c>
      <c r="O678" s="70">
        <f t="shared" si="133"/>
        <v>310.08000000000004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>
        <f>+N678/D678-1</f>
        <v>0.15032559194145478</v>
      </c>
      <c r="O679" s="72">
        <f>+O678/E678-1</f>
        <v>0.35968181320850867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>
        <f>RATE(E$348-$D$348,,-$D678,E678)</f>
        <v>3.3896999697027246E-2</v>
      </c>
      <c r="F680" s="76">
        <f t="shared" ref="F680:O680" si="134">RATE(F$348-$D$348,,-$D678,F678)</f>
        <v>0.25167888437965535</v>
      </c>
      <c r="G680" s="76">
        <f t="shared" si="134"/>
        <v>0.25851286775615956</v>
      </c>
      <c r="H680" s="76">
        <f t="shared" si="134"/>
        <v>0.18629107418838675</v>
      </c>
      <c r="I680" s="76">
        <f t="shared" si="134"/>
        <v>0.13933441498408367</v>
      </c>
      <c r="J680" s="76">
        <f t="shared" si="134"/>
        <v>8.7854403755326313E-2</v>
      </c>
      <c r="K680" s="76">
        <f t="shared" si="134"/>
        <v>8.173878699416047E-2</v>
      </c>
      <c r="L680" s="76">
        <f t="shared" si="134"/>
        <v>5.8226520517565411E-2</v>
      </c>
      <c r="M680" s="76">
        <f t="shared" si="134"/>
        <v>4.8111445738279128E-2</v>
      </c>
      <c r="N680" s="77">
        <f t="shared" si="134"/>
        <v>1.4103025001176913E-2</v>
      </c>
      <c r="O680" s="77">
        <f t="shared" si="134"/>
        <v>3.1446670987747949E-2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135">+E$643+E681</f>
        <v>12.506</v>
      </c>
      <c r="G681" s="66">
        <f t="shared" si="135"/>
        <v>25.012</v>
      </c>
      <c r="H681" s="66">
        <f t="shared" si="135"/>
        <v>39.442</v>
      </c>
      <c r="I681" s="66">
        <f t="shared" si="135"/>
        <v>53.872</v>
      </c>
      <c r="J681" s="66">
        <f t="shared" si="135"/>
        <v>68.301999999999992</v>
      </c>
      <c r="K681" s="66">
        <f t="shared" si="135"/>
        <v>82.99799999999999</v>
      </c>
      <c r="L681" s="66">
        <f t="shared" si="135"/>
        <v>92.99799999999999</v>
      </c>
      <c r="M681" s="66">
        <f t="shared" si="135"/>
        <v>100.99799999999999</v>
      </c>
      <c r="N681" s="67">
        <f t="shared" si="135"/>
        <v>108.99799999999999</v>
      </c>
      <c r="O681" s="67">
        <f>+N$643+N681</f>
        <v>117.99799999999999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36">+E$653+E681</f>
        <v>217.47135556286429</v>
      </c>
      <c r="F682" s="69">
        <f t="shared" si="136"/>
        <v>334.99516969471108</v>
      </c>
      <c r="G682" s="69">
        <f t="shared" si="136"/>
        <v>429.09340562535107</v>
      </c>
      <c r="H682" s="69">
        <f t="shared" si="136"/>
        <v>426.25985505332119</v>
      </c>
      <c r="I682" s="69">
        <f t="shared" si="136"/>
        <v>412.88080665118196</v>
      </c>
      <c r="J682" s="69">
        <f t="shared" si="136"/>
        <v>354.9991853741119</v>
      </c>
      <c r="K682" s="69">
        <f t="shared" si="136"/>
        <v>371.72830694304321</v>
      </c>
      <c r="L682" s="69">
        <f t="shared" si="136"/>
        <v>336.30523786876716</v>
      </c>
      <c r="M682" s="69">
        <f t="shared" si="136"/>
        <v>326.1050129715104</v>
      </c>
      <c r="N682" s="70">
        <f t="shared" si="136"/>
        <v>243.152764013206</v>
      </c>
      <c r="O682" s="70">
        <f t="shared" si="136"/>
        <v>299.49799999999999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>
        <f>+N682/E682-1</f>
        <v>0.1180909935649801</v>
      </c>
      <c r="O683" s="72">
        <f>+O682/F682-1</f>
        <v>-0.10596322844613104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>
        <f>RATE(F$348-$E$348,,-$E682,F682)</f>
        <v>0.5404105466104675</v>
      </c>
      <c r="G684" s="76">
        <f t="shared" ref="G684:O684" si="137">RATE(G$348-$E$348,,-$E682,G682)</f>
        <v>0.40467188307249019</v>
      </c>
      <c r="H684" s="76">
        <f t="shared" si="137"/>
        <v>0.25148060595801092</v>
      </c>
      <c r="I684" s="76">
        <f t="shared" si="137"/>
        <v>0.17383122575311991</v>
      </c>
      <c r="J684" s="76">
        <f t="shared" si="137"/>
        <v>0.10297345113178964</v>
      </c>
      <c r="K684" s="76">
        <f t="shared" si="137"/>
        <v>9.3462588296165022E-2</v>
      </c>
      <c r="L684" s="76">
        <f t="shared" si="137"/>
        <v>6.4259087249465469E-2</v>
      </c>
      <c r="M684" s="76">
        <f t="shared" si="137"/>
        <v>5.19483740254464E-2</v>
      </c>
      <c r="N684" s="77">
        <f t="shared" si="137"/>
        <v>1.2479759320343937E-2</v>
      </c>
      <c r="O684" s="77">
        <f t="shared" si="137"/>
        <v>3.2521696967535631E-2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138">+F$643+F685</f>
        <v>12.506</v>
      </c>
      <c r="H685" s="66">
        <f t="shared" si="138"/>
        <v>26.936</v>
      </c>
      <c r="I685" s="66">
        <f t="shared" si="138"/>
        <v>41.366</v>
      </c>
      <c r="J685" s="66">
        <f t="shared" si="138"/>
        <v>55.795999999999999</v>
      </c>
      <c r="K685" s="66">
        <f t="shared" si="138"/>
        <v>70.492000000000004</v>
      </c>
      <c r="L685" s="66">
        <f t="shared" si="138"/>
        <v>80.492000000000004</v>
      </c>
      <c r="M685" s="66">
        <f t="shared" si="138"/>
        <v>88.492000000000004</v>
      </c>
      <c r="N685" s="67">
        <f t="shared" si="138"/>
        <v>96.492000000000004</v>
      </c>
      <c r="O685" s="67">
        <f>+N$643+N685</f>
        <v>105.492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39">+F$653+F685</f>
        <v>322.48916969471111</v>
      </c>
      <c r="G686" s="69">
        <f t="shared" si="139"/>
        <v>416.58740562535104</v>
      </c>
      <c r="H686" s="69">
        <f t="shared" si="139"/>
        <v>413.75385505332116</v>
      </c>
      <c r="I686" s="69">
        <f t="shared" si="139"/>
        <v>400.37480665118193</v>
      </c>
      <c r="J686" s="69">
        <f t="shared" si="139"/>
        <v>342.49318537411187</v>
      </c>
      <c r="K686" s="69">
        <f t="shared" si="139"/>
        <v>359.22230694304324</v>
      </c>
      <c r="L686" s="69">
        <f t="shared" si="139"/>
        <v>323.79923786876719</v>
      </c>
      <c r="M686" s="69">
        <f t="shared" si="139"/>
        <v>313.59901297151043</v>
      </c>
      <c r="N686" s="70">
        <f t="shared" si="139"/>
        <v>230.646764013206</v>
      </c>
      <c r="O686" s="70">
        <f t="shared" si="139"/>
        <v>286.99200000000002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>
        <f>+N686/F686-1</f>
        <v>-0.28479221726561865</v>
      </c>
      <c r="O687" s="72">
        <f>+O686/G686-1</f>
        <v>-0.31108815071068152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>
        <f>RATE(G$348-$F$348,,-$F686,G686)</f>
        <v>0.29178727465396548</v>
      </c>
      <c r="H688" s="76">
        <f t="shared" ref="H688:O688" si="140">RATE(H$348-$F$348,,-$F686,H686)</f>
        <v>0.13269624183126003</v>
      </c>
      <c r="I688" s="76">
        <f t="shared" si="140"/>
        <v>7.4774125720503792E-2</v>
      </c>
      <c r="J688" s="76">
        <f t="shared" si="140"/>
        <v>1.5159305961847407E-2</v>
      </c>
      <c r="K688" s="76">
        <f t="shared" si="140"/>
        <v>2.1808786160210265E-2</v>
      </c>
      <c r="L688" s="76">
        <f t="shared" si="140"/>
        <v>6.7591736276907959E-4</v>
      </c>
      <c r="M688" s="76">
        <f t="shared" si="140"/>
        <v>-3.9855240997952908E-3</v>
      </c>
      <c r="N688" s="77">
        <f t="shared" si="140"/>
        <v>-4.1032190751312161E-2</v>
      </c>
      <c r="O688" s="77">
        <f t="shared" si="140"/>
        <v>-1.2873662120475478E-2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141">+G$643+G689</f>
        <v>14.43</v>
      </c>
      <c r="I689" s="66">
        <f t="shared" si="141"/>
        <v>28.86</v>
      </c>
      <c r="J689" s="66">
        <f t="shared" si="141"/>
        <v>43.29</v>
      </c>
      <c r="K689" s="66">
        <f t="shared" si="141"/>
        <v>57.985999999999997</v>
      </c>
      <c r="L689" s="66">
        <f t="shared" si="141"/>
        <v>67.98599999999999</v>
      </c>
      <c r="M689" s="66">
        <f t="shared" si="141"/>
        <v>75.98599999999999</v>
      </c>
      <c r="N689" s="67">
        <f t="shared" si="141"/>
        <v>83.98599999999999</v>
      </c>
      <c r="O689" s="67">
        <f>+N$643+N689</f>
        <v>92.98599999999999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42">+G$653+G689</f>
        <v>404.08140562535107</v>
      </c>
      <c r="H690" s="69">
        <f t="shared" si="142"/>
        <v>401.24785505332119</v>
      </c>
      <c r="I690" s="69">
        <f t="shared" si="142"/>
        <v>387.86880665118196</v>
      </c>
      <c r="J690" s="69">
        <f t="shared" si="142"/>
        <v>329.9871853741119</v>
      </c>
      <c r="K690" s="69">
        <f t="shared" si="142"/>
        <v>346.71630694304321</v>
      </c>
      <c r="L690" s="69">
        <f t="shared" si="142"/>
        <v>311.29323786876716</v>
      </c>
      <c r="M690" s="69">
        <f t="shared" si="142"/>
        <v>301.0930129715104</v>
      </c>
      <c r="N690" s="70">
        <f t="shared" si="142"/>
        <v>218.140764013206</v>
      </c>
      <c r="O690" s="70">
        <f t="shared" si="142"/>
        <v>274.48599999999999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>
        <f>+N690/G690-1</f>
        <v>-0.46015639181512391</v>
      </c>
      <c r="O691" s="72">
        <f>+O690/H690-1</f>
        <v>-0.31591908456800599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>
        <f>RATE(H$348-$G$348,,-$G690,H690)</f>
        <v>-7.0123260624791565E-3</v>
      </c>
      <c r="I692" s="76">
        <f t="shared" ref="I692:O692" si="143">RATE(I$348-$G$348,,-$G690,I690)</f>
        <v>-2.0266419332518004E-2</v>
      </c>
      <c r="J692" s="76">
        <f t="shared" si="143"/>
        <v>-6.5291763651494347E-2</v>
      </c>
      <c r="K692" s="76">
        <f t="shared" si="143"/>
        <v>-3.7554047461522917E-2</v>
      </c>
      <c r="L692" s="76">
        <f t="shared" si="143"/>
        <v>-5.0838390500650053E-2</v>
      </c>
      <c r="M692" s="76">
        <f t="shared" si="143"/>
        <v>-4.7850153147475719E-2</v>
      </c>
      <c r="N692" s="77">
        <f t="shared" si="143"/>
        <v>-8.4301366191555399E-2</v>
      </c>
      <c r="O692" s="77">
        <f t="shared" si="143"/>
        <v>-4.7189758700225751E-2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44">+H$643+H693</f>
        <v>14.43</v>
      </c>
      <c r="J693" s="66">
        <f t="shared" si="144"/>
        <v>28.86</v>
      </c>
      <c r="K693" s="66">
        <f t="shared" si="144"/>
        <v>43.555999999999997</v>
      </c>
      <c r="L693" s="66">
        <f t="shared" si="144"/>
        <v>53.555999999999997</v>
      </c>
      <c r="M693" s="66">
        <f t="shared" si="144"/>
        <v>61.555999999999997</v>
      </c>
      <c r="N693" s="67">
        <f t="shared" si="144"/>
        <v>69.555999999999997</v>
      </c>
      <c r="O693" s="67">
        <f>+N$643+N693</f>
        <v>78.555999999999997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45">+H$653+H693</f>
        <v>386.81785505332118</v>
      </c>
      <c r="I694" s="69">
        <f t="shared" si="145"/>
        <v>373.43880665118195</v>
      </c>
      <c r="J694" s="69">
        <f t="shared" si="145"/>
        <v>315.5571853741119</v>
      </c>
      <c r="K694" s="69">
        <f t="shared" si="145"/>
        <v>332.2863069430432</v>
      </c>
      <c r="L694" s="69">
        <f t="shared" si="145"/>
        <v>296.86323786876716</v>
      </c>
      <c r="M694" s="69">
        <f t="shared" si="145"/>
        <v>286.6630129715104</v>
      </c>
      <c r="N694" s="70">
        <f t="shared" si="145"/>
        <v>203.71076401320602</v>
      </c>
      <c r="O694" s="70">
        <f t="shared" si="145"/>
        <v>260.05599999999998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>
        <f>+N694/H694-1</f>
        <v>-0.47336773276630328</v>
      </c>
      <c r="O695" s="72">
        <f>+O694/I694-1</f>
        <v>-0.30361816884523596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>
        <f t="shared" ref="I696:O696" si="146">RATE(I$348-$H$348,,-$H694,I694)</f>
        <v>-3.4587463394871017E-2</v>
      </c>
      <c r="J696" s="76">
        <f t="shared" si="146"/>
        <v>-9.6796148946088137E-2</v>
      </c>
      <c r="K696" s="76">
        <f t="shared" si="146"/>
        <v>-4.9390877825089559E-2</v>
      </c>
      <c r="L696" s="76">
        <f t="shared" si="146"/>
        <v>-6.402881881999388E-2</v>
      </c>
      <c r="M696" s="76">
        <f t="shared" si="146"/>
        <v>-5.8168894193680355E-2</v>
      </c>
      <c r="N696" s="77">
        <f t="shared" si="146"/>
        <v>-0.10136241752522177</v>
      </c>
      <c r="O696" s="77">
        <f t="shared" si="146"/>
        <v>-5.5143692605315833E-2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47">+I$643+I697</f>
        <v>14.43</v>
      </c>
      <c r="K697" s="66">
        <f t="shared" si="147"/>
        <v>29.125999999999998</v>
      </c>
      <c r="L697" s="66">
        <f t="shared" si="147"/>
        <v>39.125999999999998</v>
      </c>
      <c r="M697" s="66">
        <f t="shared" si="147"/>
        <v>47.125999999999998</v>
      </c>
      <c r="N697" s="67">
        <f t="shared" si="147"/>
        <v>55.125999999999998</v>
      </c>
      <c r="O697" s="67">
        <f>+N$643+N697</f>
        <v>64.126000000000005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48">+I$653+I697</f>
        <v>359.00880665118194</v>
      </c>
      <c r="J698" s="69">
        <f t="shared" si="148"/>
        <v>301.12718537411189</v>
      </c>
      <c r="K698" s="69">
        <f t="shared" si="148"/>
        <v>317.85630694304319</v>
      </c>
      <c r="L698" s="69">
        <f t="shared" si="148"/>
        <v>282.43323786876715</v>
      </c>
      <c r="M698" s="69">
        <f t="shared" si="148"/>
        <v>272.23301297151039</v>
      </c>
      <c r="N698" s="70">
        <f t="shared" si="148"/>
        <v>189.28076401320601</v>
      </c>
      <c r="O698" s="70">
        <f t="shared" si="148"/>
        <v>245.626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>
        <f>+N698/I698-1</f>
        <v>-0.47276846554598895</v>
      </c>
      <c r="O699" s="72">
        <f>+O698/J698-1</f>
        <v>-0.18431144071286287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>
        <f t="shared" ref="J700:O700" si="149">RATE(J$348-$I$348,,-$I698,J698)</f>
        <v>-0.16122618778348985</v>
      </c>
      <c r="K700" s="76">
        <f t="shared" si="149"/>
        <v>-5.905797546176899E-2</v>
      </c>
      <c r="L700" s="76">
        <f t="shared" si="149"/>
        <v>-7.6854335809723839E-2</v>
      </c>
      <c r="M700" s="76">
        <f t="shared" si="149"/>
        <v>-6.6833967629772978E-2</v>
      </c>
      <c r="N700" s="77">
        <f t="shared" si="149"/>
        <v>-0.12016694217346471</v>
      </c>
      <c r="O700" s="77">
        <f t="shared" si="149"/>
        <v>-6.1297000465715151E-2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14.696</v>
      </c>
      <c r="L701" s="66">
        <f>+K$643+K701</f>
        <v>24.695999999999998</v>
      </c>
      <c r="M701" s="66">
        <f>+L$643+L701</f>
        <v>32.695999999999998</v>
      </c>
      <c r="N701" s="67">
        <f>+M$643+M701</f>
        <v>40.695999999999998</v>
      </c>
      <c r="O701" s="67">
        <f>+N$643+N701</f>
        <v>49.695999999999998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0">+J$653+J701</f>
        <v>286.69718537411188</v>
      </c>
      <c r="K702" s="69">
        <f t="shared" si="150"/>
        <v>303.42630694304324</v>
      </c>
      <c r="L702" s="69">
        <f t="shared" si="150"/>
        <v>268.0032378687672</v>
      </c>
      <c r="M702" s="69">
        <f t="shared" si="150"/>
        <v>257.80301297151038</v>
      </c>
      <c r="N702" s="70">
        <f t="shared" si="150"/>
        <v>174.850764013206</v>
      </c>
      <c r="O702" s="70">
        <f t="shared" si="150"/>
        <v>231.196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>
        <f>+N702/J702-1</f>
        <v>-0.39012040252490521</v>
      </c>
      <c r="O703" s="72">
        <f>+O702/K702-1</f>
        <v>-0.23804892749988793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>
        <f>RATE(K$348-$J$348,,-$J702,K702)</f>
        <v>5.8351188718862072E-2</v>
      </c>
      <c r="L704" s="76">
        <f>RATE(L$348-$J$348,,-$J702,L702)</f>
        <v>-3.3151771514827851E-2</v>
      </c>
      <c r="M704" s="76">
        <f>RATE(M$348-$J$348,,-$J702,M702)</f>
        <v>-3.4790651072013658E-2</v>
      </c>
      <c r="N704" s="77">
        <f>RATE(N$348-$J$348,,-$J702,N702)</f>
        <v>-0.11628744267151125</v>
      </c>
      <c r="O704" s="77">
        <f>RATE(O$348-$J$348,,-$J702,O702)</f>
        <v>-4.2119400524356337E-2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10</v>
      </c>
      <c r="M705" s="85">
        <f>+L$643+L705</f>
        <v>18</v>
      </c>
      <c r="N705" s="86">
        <f>+M$643+M705</f>
        <v>26</v>
      </c>
      <c r="O705" s="86">
        <f>+N$643+N705</f>
        <v>35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288.73030694304322</v>
      </c>
      <c r="L706" s="88">
        <f>+L$653+L705</f>
        <v>253.30723786876717</v>
      </c>
      <c r="M706" s="88">
        <f>+M$653+M705</f>
        <v>243.10701297151041</v>
      </c>
      <c r="N706" s="89">
        <f>+N$653+N705</f>
        <v>160.15476401320601</v>
      </c>
      <c r="O706" s="89">
        <f>+O$653+O705</f>
        <v>216.5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>
        <f>+N706/K706-1</f>
        <v>-0.44531363642127408</v>
      </c>
      <c r="O707" s="72">
        <f>+O706/L706-1</f>
        <v>-0.14530669624148751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>
        <f>RATE(L$348-$K$348,,-$K706,L706)</f>
        <v>-0.12268566278795194</v>
      </c>
      <c r="M708" s="76">
        <f>RATE(M$348-$K$348,,-$K706,M706)</f>
        <v>-8.240179074681242E-2</v>
      </c>
      <c r="N708" s="77">
        <f>RATE(N$348-$K$348,,-$K706,N706)</f>
        <v>-0.17835825468466085</v>
      </c>
      <c r="O708" s="77">
        <f>RATE(O$348-$K$348,,-$K706,O706)</f>
        <v>-6.9446424781827013E-2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8</v>
      </c>
      <c r="N709" s="86">
        <f>+M$643+M709</f>
        <v>16</v>
      </c>
      <c r="O709" s="86">
        <f>+N$643+N709</f>
        <v>25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243.30723786876717</v>
      </c>
      <c r="M710" s="88">
        <f>+M$653+M709</f>
        <v>233.10701297151041</v>
      </c>
      <c r="N710" s="89">
        <f>+N$653+N709</f>
        <v>150.15476401320601</v>
      </c>
      <c r="O710" s="89">
        <f>+O$653+O709</f>
        <v>206.5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>
        <f>+N710/L710-1</f>
        <v>-0.38285944418063267</v>
      </c>
      <c r="O711" s="72">
        <f>+O710/M710-1</f>
        <v>-0.11414076578966859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>
        <f>RATE(M$348-$L$348,,-$L710,M710)</f>
        <v>-4.1923228370043204E-2</v>
      </c>
      <c r="N712" s="77">
        <f>RATE(N$348-$L$348,,-$L710,N710)</f>
        <v>-0.21441705987249984</v>
      </c>
      <c r="O712" s="77">
        <f>RATE(O$348-$L$348,,-$L710,O710)</f>
        <v>-5.3207063625646596E-2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8</v>
      </c>
      <c r="O713" s="86">
        <f>+N$643+N713</f>
        <v>17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225.10701297151041</v>
      </c>
      <c r="N714" s="89">
        <f>+N$653+N713</f>
        <v>142.15476401320601</v>
      </c>
      <c r="O714" s="89">
        <f>+O$653+O713</f>
        <v>198.5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>
        <f>+N714/M714-1</f>
        <v>-0.36850139790537251</v>
      </c>
      <c r="O715" s="72">
        <f>+O714/N714-1</f>
        <v>0.39636544281807962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>
        <f>RATE(N$348-$M$348,,-$M714,N714)</f>
        <v>-0.36850139790537256</v>
      </c>
      <c r="O716" s="77">
        <f>RATE(O$348-$M$348,,-$M714,O714)</f>
        <v>-6.0956430641857823E-2</v>
      </c>
      <c r="P716" s="78"/>
      <c r="Q716" s="79" t="s">
        <v>113</v>
      </c>
    </row>
  </sheetData>
  <mergeCells count="58"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3596" priority="1197" operator="lessThan">
      <formula>0</formula>
    </cfRule>
  </conditionalFormatting>
  <conditionalFormatting sqref="P583">
    <cfRule type="cellIs" dxfId="3595" priority="1192" operator="lessThan">
      <formula>0</formula>
    </cfRule>
  </conditionalFormatting>
  <conditionalFormatting sqref="B348:N348">
    <cfRule type="cellIs" dxfId="3594" priority="1191" operator="lessThan">
      <formula>0</formula>
    </cfRule>
  </conditionalFormatting>
  <conditionalFormatting sqref="P514:P515">
    <cfRule type="cellIs" dxfId="3593" priority="1193" operator="lessThan">
      <formula>0</formula>
    </cfRule>
  </conditionalFormatting>
  <conditionalFormatting sqref="P523 Q529 Q539:Q545">
    <cfRule type="cellIs" dxfId="3592" priority="1194" operator="lessThan">
      <formula>0</formula>
    </cfRule>
  </conditionalFormatting>
  <conditionalFormatting sqref="P531">
    <cfRule type="cellIs" dxfId="3591" priority="1195" operator="lessThan">
      <formula>0</formula>
    </cfRule>
  </conditionalFormatting>
  <conditionalFormatting sqref="P562">
    <cfRule type="cellIs" dxfId="3590" priority="1196" operator="lessThan">
      <formula>0</formula>
    </cfRule>
  </conditionalFormatting>
  <conditionalFormatting sqref="B348:N348">
    <cfRule type="cellIs" dxfId="3589" priority="1190" operator="lessThan">
      <formula>0</formula>
    </cfRule>
  </conditionalFormatting>
  <conditionalFormatting sqref="Q588">
    <cfRule type="cellIs" dxfId="3588" priority="1175" operator="lessThan">
      <formula>0</formula>
    </cfRule>
  </conditionalFormatting>
  <conditionalFormatting sqref="Q499:Q502">
    <cfRule type="cellIs" dxfId="3587" priority="1189" operator="lessThan">
      <formula>0</formula>
    </cfRule>
  </conditionalFormatting>
  <conditionalFormatting sqref="Q503">
    <cfRule type="cellIs" dxfId="3586" priority="1188" operator="lessThan">
      <formula>0</formula>
    </cfRule>
  </conditionalFormatting>
  <conditionalFormatting sqref="Q503">
    <cfRule type="cellIs" dxfId="3585" priority="1187" operator="lessThan">
      <formula>0</formula>
    </cfRule>
  </conditionalFormatting>
  <conditionalFormatting sqref="B514">
    <cfRule type="cellIs" dxfId="3584" priority="1185" operator="lessThan">
      <formula>0</formula>
    </cfRule>
  </conditionalFormatting>
  <conditionalFormatting sqref="B531">
    <cfRule type="cellIs" dxfId="3583" priority="1184" operator="lessThan">
      <formula>0</formula>
    </cfRule>
  </conditionalFormatting>
  <conditionalFormatting sqref="Q520">
    <cfRule type="cellIs" dxfId="3582" priority="1183" operator="lessThan">
      <formula>0</formula>
    </cfRule>
  </conditionalFormatting>
  <conditionalFormatting sqref="Q520">
    <cfRule type="cellIs" dxfId="3581" priority="1182" operator="lessThan">
      <formula>0</formula>
    </cfRule>
  </conditionalFormatting>
  <conditionalFormatting sqref="Q567">
    <cfRule type="cellIs" dxfId="3580" priority="1177" operator="lessThan">
      <formula>0</formula>
    </cfRule>
  </conditionalFormatting>
  <conditionalFormatting sqref="B523 B515">
    <cfRule type="cellIs" dxfId="3579" priority="1186" operator="lessThan">
      <formula>0</formula>
    </cfRule>
  </conditionalFormatting>
  <conditionalFormatting sqref="Q528">
    <cfRule type="cellIs" dxfId="3578" priority="1180" operator="lessThan">
      <formula>0</formula>
    </cfRule>
  </conditionalFormatting>
  <conditionalFormatting sqref="Q536">
    <cfRule type="cellIs" dxfId="3577" priority="1179" operator="lessThan">
      <formula>0</formula>
    </cfRule>
  </conditionalFormatting>
  <conditionalFormatting sqref="Q536">
    <cfRule type="cellIs" dxfId="3576" priority="1178" operator="lessThan">
      <formula>0</formula>
    </cfRule>
  </conditionalFormatting>
  <conditionalFormatting sqref="P539">
    <cfRule type="cellIs" dxfId="3575" priority="1166" operator="lessThan">
      <formula>0</formula>
    </cfRule>
  </conditionalFormatting>
  <conditionalFormatting sqref="Q528">
    <cfRule type="cellIs" dxfId="3574" priority="1181" operator="lessThan">
      <formula>0</formula>
    </cfRule>
  </conditionalFormatting>
  <conditionalFormatting sqref="Q567">
    <cfRule type="cellIs" dxfId="3573" priority="1176" operator="lessThan">
      <formula>0</formula>
    </cfRule>
  </conditionalFormatting>
  <conditionalFormatting sqref="P584:P587">
    <cfRule type="cellIs" dxfId="3572" priority="1168" operator="lessThan">
      <formula>0</formula>
    </cfRule>
  </conditionalFormatting>
  <conditionalFormatting sqref="P563:P566">
    <cfRule type="cellIs" dxfId="3571" priority="1169" operator="lessThan">
      <formula>0</formula>
    </cfRule>
  </conditionalFormatting>
  <conditionalFormatting sqref="Q366">
    <cfRule type="cellIs" dxfId="3570" priority="1127" operator="lessThan">
      <formula>0</formula>
    </cfRule>
  </conditionalFormatting>
  <conditionalFormatting sqref="Q588">
    <cfRule type="cellIs" dxfId="3569" priority="1174" operator="lessThan">
      <formula>0</formula>
    </cfRule>
  </conditionalFormatting>
  <conditionalFormatting sqref="Q544">
    <cfRule type="cellIs" dxfId="3568" priority="1165" operator="lessThan">
      <formula>0</formula>
    </cfRule>
  </conditionalFormatting>
  <conditionalFormatting sqref="J353:N354 K351:N352">
    <cfRule type="cellIs" dxfId="3567" priority="1154" operator="lessThan">
      <formula>0</formula>
    </cfRule>
  </conditionalFormatting>
  <conditionalFormatting sqref="P516:P519">
    <cfRule type="cellIs" dxfId="3566" priority="1173" operator="lessThan">
      <formula>0</formula>
    </cfRule>
  </conditionalFormatting>
  <conditionalFormatting sqref="P524:P527">
    <cfRule type="cellIs" dxfId="3565" priority="1172" operator="lessThan">
      <formula>0</formula>
    </cfRule>
  </conditionalFormatting>
  <conditionalFormatting sqref="P539:P543">
    <cfRule type="cellIs" dxfId="3564" priority="1171" operator="lessThan">
      <formula>0</formula>
    </cfRule>
  </conditionalFormatting>
  <conditionalFormatting sqref="P532:P535">
    <cfRule type="cellIs" dxfId="3563" priority="1170" operator="lessThan">
      <formula>0</formula>
    </cfRule>
  </conditionalFormatting>
  <conditionalFormatting sqref="Q544">
    <cfRule type="cellIs" dxfId="3562" priority="1164" operator="lessThan">
      <formula>0</formula>
    </cfRule>
  </conditionalFormatting>
  <conditionalFormatting sqref="Q354">
    <cfRule type="cellIs" dxfId="3561" priority="1147" operator="lessThan">
      <formula>0</formula>
    </cfRule>
  </conditionalFormatting>
  <conditionalFormatting sqref="Q540:Q543 B539">
    <cfRule type="cellIs" dxfId="3560" priority="1167" operator="lessThan">
      <formula>0</formula>
    </cfRule>
  </conditionalFormatting>
  <conditionalFormatting sqref="P555:P558">
    <cfRule type="cellIs" dxfId="3559" priority="1159" operator="lessThan">
      <formula>0</formula>
    </cfRule>
  </conditionalFormatting>
  <conditionalFormatting sqref="Q555:Q558 Q560">
    <cfRule type="cellIs" dxfId="3558" priority="1162" operator="lessThan">
      <formula>0</formula>
    </cfRule>
  </conditionalFormatting>
  <conditionalFormatting sqref="Q559">
    <cfRule type="cellIs" dxfId="3557" priority="1161" operator="lessThan">
      <formula>0</formula>
    </cfRule>
  </conditionalFormatting>
  <conditionalFormatting sqref="Q468:Q472">
    <cfRule type="cellIs" dxfId="3556" priority="1158" operator="lessThan">
      <formula>0</formula>
    </cfRule>
  </conditionalFormatting>
  <conditionalFormatting sqref="Q559">
    <cfRule type="cellIs" dxfId="3555" priority="1160" operator="lessThan">
      <formula>0</formula>
    </cfRule>
  </conditionalFormatting>
  <conditionalFormatting sqref="J351">
    <cfRule type="cellIs" dxfId="3554" priority="1153" operator="lessThan">
      <formula>0</formula>
    </cfRule>
  </conditionalFormatting>
  <conditionalFormatting sqref="P540:P543">
    <cfRule type="cellIs" dxfId="3553" priority="1163" operator="lessThan">
      <formula>0</formula>
    </cfRule>
  </conditionalFormatting>
  <conditionalFormatting sqref="P349:Q350 Q351:Q353">
    <cfRule type="cellIs" dxfId="3552" priority="1157" operator="lessThan">
      <formula>0</formula>
    </cfRule>
  </conditionalFormatting>
  <conditionalFormatting sqref="Q396">
    <cfRule type="cellIs" dxfId="3551" priority="1080" operator="lessThan">
      <formula>0</formula>
    </cfRule>
  </conditionalFormatting>
  <conditionalFormatting sqref="B349">
    <cfRule type="cellIs" dxfId="3550" priority="1152" operator="lessThan">
      <formula>0</formula>
    </cfRule>
  </conditionalFormatting>
  <conditionalFormatting sqref="P393:P395">
    <cfRule type="cellIs" dxfId="3549" priority="1084" operator="lessThan">
      <formula>0</formula>
    </cfRule>
  </conditionalFormatting>
  <conditionalFormatting sqref="Q397">
    <cfRule type="cellIs" dxfId="3548" priority="1082" operator="lessThan">
      <formula>0</formula>
    </cfRule>
  </conditionalFormatting>
  <conditionalFormatting sqref="P349:P350">
    <cfRule type="cellIs" dxfId="3547" priority="1156" operator="lessThan">
      <formula>0</formula>
    </cfRule>
  </conditionalFormatting>
  <conditionalFormatting sqref="P351:P354">
    <cfRule type="cellIs" dxfId="3546" priority="1155" operator="lessThan">
      <formula>0</formula>
    </cfRule>
  </conditionalFormatting>
  <conditionalFormatting sqref="C397:M397">
    <cfRule type="cellIs" dxfId="3545" priority="1079" operator="lessThan">
      <formula>0</formula>
    </cfRule>
  </conditionalFormatting>
  <conditionalFormatting sqref="Q355">
    <cfRule type="cellIs" dxfId="3544" priority="1150" operator="lessThan">
      <formula>0</formula>
    </cfRule>
  </conditionalFormatting>
  <conditionalFormatting sqref="P398:Q398 Q399:Q401">
    <cfRule type="cellIs" dxfId="3543" priority="1078" operator="lessThan">
      <formula>0</formula>
    </cfRule>
  </conditionalFormatting>
  <conditionalFormatting sqref="P399:P401">
    <cfRule type="cellIs" dxfId="3542" priority="1076" operator="lessThan">
      <formula>0</formula>
    </cfRule>
  </conditionalFormatting>
  <conditionalFormatting sqref="C357:J357">
    <cfRule type="cellIs" dxfId="3541" priority="1141" operator="lessThan">
      <formula>0</formula>
    </cfRule>
  </conditionalFormatting>
  <conditionalFormatting sqref="H385">
    <cfRule type="cellIs" dxfId="3540" priority="1041" operator="lessThan">
      <formula>0</formula>
    </cfRule>
  </conditionalFormatting>
  <conditionalFormatting sqref="Q402">
    <cfRule type="cellIs" dxfId="3539" priority="1074" operator="lessThan">
      <formula>0</formula>
    </cfRule>
  </conditionalFormatting>
  <conditionalFormatting sqref="B350">
    <cfRule type="cellIs" dxfId="3538" priority="1151" operator="lessThan">
      <formula>0</formula>
    </cfRule>
  </conditionalFormatting>
  <conditionalFormatting sqref="J352">
    <cfRule type="cellIs" dxfId="3537" priority="1148" operator="lessThan">
      <formula>0</formula>
    </cfRule>
  </conditionalFormatting>
  <conditionalFormatting sqref="P355">
    <cfRule type="cellIs" dxfId="3536" priority="1149" operator="lessThan">
      <formula>0</formula>
    </cfRule>
  </conditionalFormatting>
  <conditionalFormatting sqref="P440">
    <cfRule type="cellIs" dxfId="3535" priority="1027" operator="lessThan">
      <formula>0</formula>
    </cfRule>
  </conditionalFormatting>
  <conditionalFormatting sqref="Q354">
    <cfRule type="cellIs" dxfId="3534" priority="1146" operator="lessThan">
      <formula>0</formula>
    </cfRule>
  </conditionalFormatting>
  <conditionalFormatting sqref="P356:Q356 Q357:Q359">
    <cfRule type="cellIs" dxfId="3533" priority="1145" operator="lessThan">
      <formula>0</formula>
    </cfRule>
  </conditionalFormatting>
  <conditionalFormatting sqref="P356">
    <cfRule type="cellIs" dxfId="3532" priority="1144" operator="lessThan">
      <formula>0</formula>
    </cfRule>
  </conditionalFormatting>
  <conditionalFormatting sqref="P357:P360">
    <cfRule type="cellIs" dxfId="3531" priority="1143" operator="lessThan">
      <formula>0</formula>
    </cfRule>
  </conditionalFormatting>
  <conditionalFormatting sqref="I358 K358:N358 C359:M360 K357:M357">
    <cfRule type="cellIs" dxfId="3530" priority="1142" operator="lessThan">
      <formula>0</formula>
    </cfRule>
  </conditionalFormatting>
  <conditionalFormatting sqref="B356">
    <cfRule type="cellIs" dxfId="3529" priority="1139" operator="lessThan">
      <formula>0</formula>
    </cfRule>
  </conditionalFormatting>
  <conditionalFormatting sqref="I357">
    <cfRule type="cellIs" dxfId="3528" priority="1140" operator="lessThan">
      <formula>0</formula>
    </cfRule>
  </conditionalFormatting>
  <conditionalFormatting sqref="Q361">
    <cfRule type="cellIs" dxfId="3527" priority="1138" operator="lessThan">
      <formula>0</formula>
    </cfRule>
  </conditionalFormatting>
  <conditionalFormatting sqref="C358:J358">
    <cfRule type="cellIs" dxfId="3526" priority="1137" operator="lessThan">
      <formula>0</formula>
    </cfRule>
  </conditionalFormatting>
  <conditionalFormatting sqref="Q360">
    <cfRule type="cellIs" dxfId="3525" priority="1136" operator="lessThan">
      <formula>0</formula>
    </cfRule>
  </conditionalFormatting>
  <conditionalFormatting sqref="Q360">
    <cfRule type="cellIs" dxfId="3524" priority="1135" operator="lessThan">
      <formula>0</formula>
    </cfRule>
  </conditionalFormatting>
  <conditionalFormatting sqref="P362:Q362 Q363:Q365">
    <cfRule type="cellIs" dxfId="3523" priority="1134" operator="lessThan">
      <formula>0</formula>
    </cfRule>
  </conditionalFormatting>
  <conditionalFormatting sqref="P362">
    <cfRule type="cellIs" dxfId="3522" priority="1133" operator="lessThan">
      <formula>0</formula>
    </cfRule>
  </conditionalFormatting>
  <conditionalFormatting sqref="J363">
    <cfRule type="cellIs" dxfId="3521" priority="1131" operator="lessThan">
      <formula>0</formula>
    </cfRule>
  </conditionalFormatting>
  <conditionalFormatting sqref="K363:N364 J365:M366">
    <cfRule type="cellIs" dxfId="3520" priority="1132" operator="lessThan">
      <formula>0</formula>
    </cfRule>
  </conditionalFormatting>
  <conditionalFormatting sqref="P368">
    <cfRule type="cellIs" dxfId="3519" priority="1124" operator="lessThan">
      <formula>0</formula>
    </cfRule>
  </conditionalFormatting>
  <conditionalFormatting sqref="Q367">
    <cfRule type="cellIs" dxfId="3518" priority="1129" operator="lessThan">
      <formula>0</formula>
    </cfRule>
  </conditionalFormatting>
  <conditionalFormatting sqref="B362">
    <cfRule type="cellIs" dxfId="3517" priority="1130" operator="lessThan">
      <formula>0</formula>
    </cfRule>
  </conditionalFormatting>
  <conditionalFormatting sqref="P405:P407">
    <cfRule type="cellIs" dxfId="3516" priority="1062" operator="lessThan">
      <formula>0</formula>
    </cfRule>
  </conditionalFormatting>
  <conditionalFormatting sqref="J364">
    <cfRule type="cellIs" dxfId="3515" priority="1128" operator="lessThan">
      <formula>0</formula>
    </cfRule>
  </conditionalFormatting>
  <conditionalFormatting sqref="Q366">
    <cfRule type="cellIs" dxfId="3514" priority="1126" operator="lessThan">
      <formula>0</formula>
    </cfRule>
  </conditionalFormatting>
  <conditionalFormatting sqref="P368:Q368 Q369:Q371">
    <cfRule type="cellIs" dxfId="3513" priority="1125" operator="lessThan">
      <formula>0</formula>
    </cfRule>
  </conditionalFormatting>
  <conditionalFormatting sqref="Q372">
    <cfRule type="cellIs" dxfId="3512" priority="1116" operator="lessThan">
      <formula>0</formula>
    </cfRule>
  </conditionalFormatting>
  <conditionalFormatting sqref="I370 K369:N370 C371:M372">
    <cfRule type="cellIs" dxfId="3511" priority="1123" operator="lessThan">
      <formula>0</formula>
    </cfRule>
  </conditionalFormatting>
  <conditionalFormatting sqref="I369">
    <cfRule type="cellIs" dxfId="3510" priority="1121" operator="lessThan">
      <formula>0</formula>
    </cfRule>
  </conditionalFormatting>
  <conditionalFormatting sqref="C369:J369">
    <cfRule type="cellIs" dxfId="3509" priority="1122" operator="lessThan">
      <formula>0</formula>
    </cfRule>
  </conditionalFormatting>
  <conditionalFormatting sqref="B368">
    <cfRule type="cellIs" dxfId="3508" priority="1120" operator="lessThan">
      <formula>0</formula>
    </cfRule>
  </conditionalFormatting>
  <conditionalFormatting sqref="Q373">
    <cfRule type="cellIs" dxfId="3507" priority="1119" operator="lessThan">
      <formula>0</formula>
    </cfRule>
  </conditionalFormatting>
  <conditionalFormatting sqref="P411:P413">
    <cfRule type="cellIs" dxfId="3506" priority="1055" operator="lessThan">
      <formula>0</formula>
    </cfRule>
  </conditionalFormatting>
  <conditionalFormatting sqref="C370:J370">
    <cfRule type="cellIs" dxfId="3505" priority="1118" operator="lessThan">
      <formula>0</formula>
    </cfRule>
  </conditionalFormatting>
  <conditionalFormatting sqref="Q372">
    <cfRule type="cellIs" dxfId="3504" priority="1117" operator="lessThan">
      <formula>0</formula>
    </cfRule>
  </conditionalFormatting>
  <conditionalFormatting sqref="P374:Q374 Q375:Q377">
    <cfRule type="cellIs" dxfId="3503" priority="1115" operator="lessThan">
      <formula>0</formula>
    </cfRule>
  </conditionalFormatting>
  <conditionalFormatting sqref="P374">
    <cfRule type="cellIs" dxfId="3502" priority="1114" operator="lessThan">
      <formula>0</formula>
    </cfRule>
  </conditionalFormatting>
  <conditionalFormatting sqref="P375:P377">
    <cfRule type="cellIs" dxfId="3501" priority="1113" operator="lessThan">
      <formula>0</formula>
    </cfRule>
  </conditionalFormatting>
  <conditionalFormatting sqref="I376 K375:N376 C377:M378">
    <cfRule type="cellIs" dxfId="3500" priority="1112" operator="lessThan">
      <formula>0</formula>
    </cfRule>
  </conditionalFormatting>
  <conditionalFormatting sqref="I375">
    <cfRule type="cellIs" dxfId="3499" priority="1110" operator="lessThan">
      <formula>0</formula>
    </cfRule>
  </conditionalFormatting>
  <conditionalFormatting sqref="C375:J375">
    <cfRule type="cellIs" dxfId="3498" priority="1111" operator="lessThan">
      <formula>0</formula>
    </cfRule>
  </conditionalFormatting>
  <conditionalFormatting sqref="B374">
    <cfRule type="cellIs" dxfId="3497" priority="1109" operator="lessThan">
      <formula>0</formula>
    </cfRule>
  </conditionalFormatting>
  <conditionalFormatting sqref="Q379">
    <cfRule type="cellIs" dxfId="3496" priority="1108" operator="lessThan">
      <formula>0</formula>
    </cfRule>
  </conditionalFormatting>
  <conditionalFormatting sqref="C376:J376">
    <cfRule type="cellIs" dxfId="3495" priority="1107" operator="lessThan">
      <formula>0</formula>
    </cfRule>
  </conditionalFormatting>
  <conditionalFormatting sqref="Q378">
    <cfRule type="cellIs" dxfId="3494" priority="1106" operator="lessThan">
      <formula>0</formula>
    </cfRule>
  </conditionalFormatting>
  <conditionalFormatting sqref="Q378">
    <cfRule type="cellIs" dxfId="3493" priority="1105" operator="lessThan">
      <formula>0</formula>
    </cfRule>
  </conditionalFormatting>
  <conditionalFormatting sqref="P380:Q380 Q381:Q383">
    <cfRule type="cellIs" dxfId="3492" priority="1104" operator="lessThan">
      <formula>0</formula>
    </cfRule>
  </conditionalFormatting>
  <conditionalFormatting sqref="P380">
    <cfRule type="cellIs" dxfId="3491" priority="1103" operator="lessThan">
      <formula>0</formula>
    </cfRule>
  </conditionalFormatting>
  <conditionalFormatting sqref="P381:P383">
    <cfRule type="cellIs" dxfId="3490" priority="1102" operator="lessThan">
      <formula>0</formula>
    </cfRule>
  </conditionalFormatting>
  <conditionalFormatting sqref="I382 K381:N382 C383:N383 C384:M384">
    <cfRule type="cellIs" dxfId="3489" priority="1101" operator="lessThan">
      <formula>0</formula>
    </cfRule>
  </conditionalFormatting>
  <conditionalFormatting sqref="I381">
    <cfRule type="cellIs" dxfId="3488" priority="1099" operator="lessThan">
      <formula>0</formula>
    </cfRule>
  </conditionalFormatting>
  <conditionalFormatting sqref="C381:J381">
    <cfRule type="cellIs" dxfId="3487" priority="1100" operator="lessThan">
      <formula>0</formula>
    </cfRule>
  </conditionalFormatting>
  <conditionalFormatting sqref="B380">
    <cfRule type="cellIs" dxfId="3486" priority="1098" operator="lessThan">
      <formula>0</formula>
    </cfRule>
  </conditionalFormatting>
  <conditionalFormatting sqref="Q385">
    <cfRule type="cellIs" dxfId="3485" priority="1097" operator="lessThan">
      <formula>0</formula>
    </cfRule>
  </conditionalFormatting>
  <conditionalFormatting sqref="C382:J382">
    <cfRule type="cellIs" dxfId="3484" priority="1096" operator="lessThan">
      <formula>0</formula>
    </cfRule>
  </conditionalFormatting>
  <conditionalFormatting sqref="Q384">
    <cfRule type="cellIs" dxfId="3483" priority="1095" operator="lessThan">
      <formula>0</formula>
    </cfRule>
  </conditionalFormatting>
  <conditionalFormatting sqref="Q384">
    <cfRule type="cellIs" dxfId="3482" priority="1094" operator="lessThan">
      <formula>0</formula>
    </cfRule>
  </conditionalFormatting>
  <conditionalFormatting sqref="P386:Q386 Q387:Q389">
    <cfRule type="cellIs" dxfId="3481" priority="1093" operator="lessThan">
      <formula>0</formula>
    </cfRule>
  </conditionalFormatting>
  <conditionalFormatting sqref="P386">
    <cfRule type="cellIs" dxfId="3480" priority="1092" operator="lessThan">
      <formula>0</formula>
    </cfRule>
  </conditionalFormatting>
  <conditionalFormatting sqref="P387:P389">
    <cfRule type="cellIs" dxfId="3479" priority="1091" operator="lessThan">
      <formula>0</formula>
    </cfRule>
  </conditionalFormatting>
  <conditionalFormatting sqref="B386">
    <cfRule type="cellIs" dxfId="3478" priority="1090" operator="lessThan">
      <formula>0</formula>
    </cfRule>
  </conditionalFormatting>
  <conditionalFormatting sqref="Q391">
    <cfRule type="cellIs" dxfId="3477" priority="1089" operator="lessThan">
      <formula>0</formula>
    </cfRule>
  </conditionalFormatting>
  <conditionalFormatting sqref="Q390">
    <cfRule type="cellIs" dxfId="3476" priority="1088" operator="lessThan">
      <formula>0</formula>
    </cfRule>
  </conditionalFormatting>
  <conditionalFormatting sqref="Q390">
    <cfRule type="cellIs" dxfId="3475" priority="1087" operator="lessThan">
      <formula>0</formula>
    </cfRule>
  </conditionalFormatting>
  <conditionalFormatting sqref="P392:Q392 Q393:Q395">
    <cfRule type="cellIs" dxfId="3474" priority="1086" operator="lessThan">
      <formula>0</formula>
    </cfRule>
  </conditionalFormatting>
  <conditionalFormatting sqref="P392">
    <cfRule type="cellIs" dxfId="3473" priority="1085" operator="lessThan">
      <formula>0</formula>
    </cfRule>
  </conditionalFormatting>
  <conditionalFormatting sqref="H397">
    <cfRule type="cellIs" dxfId="3472" priority="1044" operator="lessThan">
      <formula>0</formula>
    </cfRule>
  </conditionalFormatting>
  <conditionalFormatting sqref="B392">
    <cfRule type="cellIs" dxfId="3471" priority="1083" operator="lessThan">
      <formula>0</formula>
    </cfRule>
  </conditionalFormatting>
  <conditionalFormatting sqref="H378">
    <cfRule type="cellIs" dxfId="3470" priority="1040" operator="lessThan">
      <formula>0</formula>
    </cfRule>
  </conditionalFormatting>
  <conditionalFormatting sqref="Q396">
    <cfRule type="cellIs" dxfId="3469" priority="1081" operator="lessThan">
      <formula>0</formula>
    </cfRule>
  </conditionalFormatting>
  <conditionalFormatting sqref="H360">
    <cfRule type="cellIs" dxfId="3468" priority="1038" operator="lessThan">
      <formula>0</formula>
    </cfRule>
  </conditionalFormatting>
  <conditionalFormatting sqref="H361">
    <cfRule type="cellIs" dxfId="3467" priority="1037" operator="lessThan">
      <formula>0</formula>
    </cfRule>
  </conditionalFormatting>
  <conditionalFormatting sqref="P398">
    <cfRule type="cellIs" dxfId="3466" priority="1077" operator="lessThan">
      <formula>0</formula>
    </cfRule>
  </conditionalFormatting>
  <conditionalFormatting sqref="Q438">
    <cfRule type="cellIs" dxfId="3465" priority="1030" operator="lessThan">
      <formula>0</formula>
    </cfRule>
  </conditionalFormatting>
  <conditionalFormatting sqref="H372">
    <cfRule type="cellIs" dxfId="3464" priority="1036" operator="lessThan">
      <formula>0</formula>
    </cfRule>
  </conditionalFormatting>
  <conditionalFormatting sqref="Q402">
    <cfRule type="cellIs" dxfId="3463" priority="1075" operator="lessThan">
      <formula>0</formula>
    </cfRule>
  </conditionalFormatting>
  <conditionalFormatting sqref="P440:Q440 Q441:Q443">
    <cfRule type="cellIs" dxfId="3462" priority="1028" operator="lessThan">
      <formula>0</formula>
    </cfRule>
  </conditionalFormatting>
  <conditionalFormatting sqref="C391:M391">
    <cfRule type="cellIs" dxfId="3461" priority="1073" operator="lessThan">
      <formula>0</formula>
    </cfRule>
  </conditionalFormatting>
  <conditionalFormatting sqref="C385:M385">
    <cfRule type="cellIs" dxfId="3460" priority="1072" operator="lessThan">
      <formula>0</formula>
    </cfRule>
  </conditionalFormatting>
  <conditionalFormatting sqref="C379:M379">
    <cfRule type="cellIs" dxfId="3459" priority="1071" operator="lessThan">
      <formula>0</formula>
    </cfRule>
  </conditionalFormatting>
  <conditionalFormatting sqref="C373:M373">
    <cfRule type="cellIs" dxfId="3458" priority="1070" operator="lessThan">
      <formula>0</formula>
    </cfRule>
  </conditionalFormatting>
  <conditionalFormatting sqref="J367:M367">
    <cfRule type="cellIs" dxfId="3457" priority="1069" operator="lessThan">
      <formula>0</formula>
    </cfRule>
  </conditionalFormatting>
  <conditionalFormatting sqref="C361:M361">
    <cfRule type="cellIs" dxfId="3456" priority="1068" operator="lessThan">
      <formula>0</formula>
    </cfRule>
  </conditionalFormatting>
  <conditionalFormatting sqref="J355:N355">
    <cfRule type="cellIs" dxfId="3455" priority="1067" operator="lessThan">
      <formula>0</formula>
    </cfRule>
  </conditionalFormatting>
  <conditionalFormatting sqref="B398">
    <cfRule type="cellIs" dxfId="3454" priority="1066" operator="lessThan">
      <formula>0</formula>
    </cfRule>
  </conditionalFormatting>
  <conditionalFormatting sqref="B403">
    <cfRule type="cellIs" dxfId="3453" priority="1065" operator="lessThan">
      <formula>0</formula>
    </cfRule>
  </conditionalFormatting>
  <conditionalFormatting sqref="Q408">
    <cfRule type="cellIs" dxfId="3452" priority="1059" operator="lessThan">
      <formula>0</formula>
    </cfRule>
  </conditionalFormatting>
  <conditionalFormatting sqref="Q409">
    <cfRule type="cellIs" dxfId="3451" priority="1061" operator="lessThan">
      <formula>0</formula>
    </cfRule>
  </conditionalFormatting>
  <conditionalFormatting sqref="P404:Q404 Q405:Q407">
    <cfRule type="cellIs" dxfId="3450" priority="1064" operator="lessThan">
      <formula>0</formula>
    </cfRule>
  </conditionalFormatting>
  <conditionalFormatting sqref="P404">
    <cfRule type="cellIs" dxfId="3449" priority="1063" operator="lessThan">
      <formula>0</formula>
    </cfRule>
  </conditionalFormatting>
  <conditionalFormatting sqref="Q408">
    <cfRule type="cellIs" dxfId="3448" priority="1060" operator="lessThan">
      <formula>0</formula>
    </cfRule>
  </conditionalFormatting>
  <conditionalFormatting sqref="B404">
    <cfRule type="cellIs" dxfId="3447" priority="1058" operator="lessThan">
      <formula>0</formula>
    </cfRule>
  </conditionalFormatting>
  <conditionalFormatting sqref="Q414">
    <cfRule type="cellIs" dxfId="3446" priority="1052" operator="lessThan">
      <formula>0</formula>
    </cfRule>
  </conditionalFormatting>
  <conditionalFormatting sqref="Q415">
    <cfRule type="cellIs" dxfId="3445" priority="1054" operator="lessThan">
      <formula>0</formula>
    </cfRule>
  </conditionalFormatting>
  <conditionalFormatting sqref="P410:Q410 Q411:Q413">
    <cfRule type="cellIs" dxfId="3444" priority="1057" operator="lessThan">
      <formula>0</formula>
    </cfRule>
  </conditionalFormatting>
  <conditionalFormatting sqref="P410">
    <cfRule type="cellIs" dxfId="3443" priority="1056" operator="lessThan">
      <formula>0</formula>
    </cfRule>
  </conditionalFormatting>
  <conditionalFormatting sqref="Q414">
    <cfRule type="cellIs" dxfId="3442" priority="1053" operator="lessThan">
      <formula>0</formula>
    </cfRule>
  </conditionalFormatting>
  <conditionalFormatting sqref="B410">
    <cfRule type="cellIs" dxfId="3441" priority="1051" operator="lessThan">
      <formula>0</formula>
    </cfRule>
  </conditionalFormatting>
  <conditionalFormatting sqref="Q432">
    <cfRule type="cellIs" dxfId="3440" priority="1045" operator="lessThan">
      <formula>0</formula>
    </cfRule>
  </conditionalFormatting>
  <conditionalFormatting sqref="P429:P431">
    <cfRule type="cellIs" dxfId="3439" priority="1048" operator="lessThan">
      <formula>0</formula>
    </cfRule>
  </conditionalFormatting>
  <conditionalFormatting sqref="Q433">
    <cfRule type="cellIs" dxfId="3438" priority="1047" operator="lessThan">
      <formula>0</formula>
    </cfRule>
  </conditionalFormatting>
  <conditionalFormatting sqref="P428:Q428 Q429:Q431">
    <cfRule type="cellIs" dxfId="3437" priority="1050" operator="lessThan">
      <formula>0</formula>
    </cfRule>
  </conditionalFormatting>
  <conditionalFormatting sqref="P428">
    <cfRule type="cellIs" dxfId="3436" priority="1049" operator="lessThan">
      <formula>0</formula>
    </cfRule>
  </conditionalFormatting>
  <conditionalFormatting sqref="Q432">
    <cfRule type="cellIs" dxfId="3435" priority="1046" operator="lessThan">
      <formula>0</formula>
    </cfRule>
  </conditionalFormatting>
  <conditionalFormatting sqref="H391">
    <cfRule type="cellIs" dxfId="3434" priority="1043" operator="lessThan">
      <formula>0</formula>
    </cfRule>
  </conditionalFormatting>
  <conditionalFormatting sqref="P435:P437">
    <cfRule type="cellIs" dxfId="3433" priority="1032" operator="lessThan">
      <formula>0</formula>
    </cfRule>
  </conditionalFormatting>
  <conditionalFormatting sqref="Q444">
    <cfRule type="cellIs" dxfId="3432" priority="1024" operator="lessThan">
      <formula>0</formula>
    </cfRule>
  </conditionalFormatting>
  <conditionalFormatting sqref="H384">
    <cfRule type="cellIs" dxfId="3431" priority="1042" operator="lessThan">
      <formula>0</formula>
    </cfRule>
  </conditionalFormatting>
  <conditionalFormatting sqref="H379">
    <cfRule type="cellIs" dxfId="3430" priority="1039" operator="lessThan">
      <formula>0</formula>
    </cfRule>
  </conditionalFormatting>
  <conditionalFormatting sqref="Q438">
    <cfRule type="cellIs" dxfId="3429" priority="1031" operator="lessThan">
      <formula>0</formula>
    </cfRule>
  </conditionalFormatting>
  <conditionalFormatting sqref="H373">
    <cfRule type="cellIs" dxfId="3428" priority="1035" operator="lessThan">
      <formula>0</formula>
    </cfRule>
  </conditionalFormatting>
  <conditionalFormatting sqref="P441:P443">
    <cfRule type="cellIs" dxfId="3427" priority="1026" operator="lessThan">
      <formula>0</formula>
    </cfRule>
  </conditionalFormatting>
  <conditionalFormatting sqref="P434:Q434 Q435:Q437">
    <cfRule type="cellIs" dxfId="3426" priority="1034" operator="lessThan">
      <formula>0</formula>
    </cfRule>
  </conditionalFormatting>
  <conditionalFormatting sqref="P434">
    <cfRule type="cellIs" dxfId="3425" priority="1033" operator="lessThan">
      <formula>0</formula>
    </cfRule>
  </conditionalFormatting>
  <conditionalFormatting sqref="B434">
    <cfRule type="cellIs" dxfId="3424" priority="1029" operator="lessThan">
      <formula>0</formula>
    </cfRule>
  </conditionalFormatting>
  <conditionalFormatting sqref="Q445:Q446">
    <cfRule type="cellIs" dxfId="3423" priority="1020" operator="lessThan">
      <formula>0</formula>
    </cfRule>
  </conditionalFormatting>
  <conditionalFormatting sqref="Q444">
    <cfRule type="cellIs" dxfId="3422" priority="1023" operator="lessThan">
      <formula>0</formula>
    </cfRule>
  </conditionalFormatting>
  <conditionalFormatting sqref="B446">
    <cfRule type="cellIs" dxfId="3421" priority="1019" operator="lessThan">
      <formula>0</formula>
    </cfRule>
  </conditionalFormatting>
  <conditionalFormatting sqref="B440">
    <cfRule type="cellIs" dxfId="3420" priority="1022" operator="lessThan">
      <formula>0</formula>
    </cfRule>
  </conditionalFormatting>
  <conditionalFormatting sqref="P446">
    <cfRule type="cellIs" dxfId="3419" priority="1025" operator="lessThan">
      <formula>0</formula>
    </cfRule>
  </conditionalFormatting>
  <conditionalFormatting sqref="B447">
    <cfRule type="cellIs" dxfId="3418" priority="1018" operator="lessThan">
      <formula>0</formula>
    </cfRule>
  </conditionalFormatting>
  <conditionalFormatting sqref="Q439">
    <cfRule type="cellIs" dxfId="3417" priority="1021" operator="lessThan">
      <formula>0</formula>
    </cfRule>
  </conditionalFormatting>
  <conditionalFormatting sqref="Q448:Q450">
    <cfRule type="cellIs" dxfId="3416" priority="1017" operator="lessThan">
      <formula>0</formula>
    </cfRule>
  </conditionalFormatting>
  <conditionalFormatting sqref="P448:P450">
    <cfRule type="cellIs" dxfId="3415" priority="1016" operator="lessThan">
      <formula>0</formula>
    </cfRule>
  </conditionalFormatting>
  <conditionalFormatting sqref="Q603">
    <cfRule type="cellIs" dxfId="3414" priority="991" operator="lessThan">
      <formula>0</formula>
    </cfRule>
  </conditionalFormatting>
  <conditionalFormatting sqref="B625">
    <cfRule type="cellIs" dxfId="3413" priority="955" operator="lessThan">
      <formula>0</formula>
    </cfRule>
  </conditionalFormatting>
  <conditionalFormatting sqref="P454:P456">
    <cfRule type="cellIs" dxfId="3412" priority="1012" operator="lessThan">
      <formula>0</formula>
    </cfRule>
  </conditionalFormatting>
  <conditionalFormatting sqref="Q457">
    <cfRule type="cellIs" dxfId="3411" priority="1011" operator="lessThan">
      <formula>0</formula>
    </cfRule>
  </conditionalFormatting>
  <conditionalFormatting sqref="Q597">
    <cfRule type="cellIs" dxfId="3410" priority="1000" operator="lessThan">
      <formula>0</formula>
    </cfRule>
  </conditionalFormatting>
  <conditionalFormatting sqref="Q451">
    <cfRule type="cellIs" dxfId="3409" priority="1015" operator="lessThan">
      <formula>0</formula>
    </cfRule>
  </conditionalFormatting>
  <conditionalFormatting sqref="Q451">
    <cfRule type="cellIs" dxfId="3408" priority="1014" operator="lessThan">
      <formula>0</formula>
    </cfRule>
  </conditionalFormatting>
  <conditionalFormatting sqref="Q457">
    <cfRule type="cellIs" dxfId="3407" priority="1010" operator="lessThan">
      <formula>0</formula>
    </cfRule>
  </conditionalFormatting>
  <conditionalFormatting sqref="J593:N595 J596:M596">
    <cfRule type="cellIs" dxfId="3406" priority="1004" operator="lessThan">
      <formula>0</formula>
    </cfRule>
  </conditionalFormatting>
  <conditionalFormatting sqref="B453">
    <cfRule type="cellIs" dxfId="3405" priority="1008" operator="lessThan">
      <formula>0</formula>
    </cfRule>
  </conditionalFormatting>
  <conditionalFormatting sqref="P599:P602">
    <cfRule type="cellIs" dxfId="3404" priority="997" operator="lessThan">
      <formula>0</formula>
    </cfRule>
  </conditionalFormatting>
  <conditionalFormatting sqref="Q454:Q456">
    <cfRule type="cellIs" dxfId="3403" priority="1013" operator="lessThan">
      <formula>0</formula>
    </cfRule>
  </conditionalFormatting>
  <conditionalFormatting sqref="Q593:Q595">
    <cfRule type="cellIs" dxfId="3402" priority="1007" operator="lessThan">
      <formula>0</formula>
    </cfRule>
  </conditionalFormatting>
  <conditionalFormatting sqref="Q596">
    <cfRule type="cellIs" dxfId="3401" priority="1002" operator="lessThan">
      <formula>0</formula>
    </cfRule>
  </conditionalFormatting>
  <conditionalFormatting sqref="Q452">
    <cfRule type="cellIs" dxfId="3400" priority="1009" operator="lessThan">
      <formula>0</formula>
    </cfRule>
  </conditionalFormatting>
  <conditionalFormatting sqref="B592">
    <cfRule type="cellIs" dxfId="3399" priority="999" operator="lessThan">
      <formula>0</formula>
    </cfRule>
  </conditionalFormatting>
  <conditionalFormatting sqref="P593:P595">
    <cfRule type="cellIs" dxfId="3398" priority="1006" operator="lessThan">
      <formula>0</formula>
    </cfRule>
  </conditionalFormatting>
  <conditionalFormatting sqref="J594">
    <cfRule type="cellIs" dxfId="3397" priority="1003" operator="lessThan">
      <formula>0</formula>
    </cfRule>
  </conditionalFormatting>
  <conditionalFormatting sqref="Q602">
    <cfRule type="cellIs" dxfId="3396" priority="992" operator="lessThan">
      <formula>0</formula>
    </cfRule>
  </conditionalFormatting>
  <conditionalFormatting sqref="J595:N595 K593:N594 J596:M596">
    <cfRule type="cellIs" dxfId="3395" priority="1005" operator="lessThan">
      <formula>0</formula>
    </cfRule>
  </conditionalFormatting>
  <conditionalFormatting sqref="Q596">
    <cfRule type="cellIs" dxfId="3394" priority="1001" operator="lessThan">
      <formula>0</formula>
    </cfRule>
  </conditionalFormatting>
  <conditionalFormatting sqref="J599:N599 J601:N602 J600:M600">
    <cfRule type="cellIs" dxfId="3393" priority="995" operator="lessThan">
      <formula>0</formula>
    </cfRule>
  </conditionalFormatting>
  <conditionalFormatting sqref="P616:P619">
    <cfRule type="cellIs" dxfId="3392" priority="989" operator="lessThan">
      <formula>0</formula>
    </cfRule>
  </conditionalFormatting>
  <conditionalFormatting sqref="Q602">
    <cfRule type="cellIs" dxfId="3391" priority="993" operator="lessThan">
      <formula>0</formula>
    </cfRule>
  </conditionalFormatting>
  <conditionalFormatting sqref="J600">
    <cfRule type="cellIs" dxfId="3390" priority="994" operator="lessThan">
      <formula>0</formula>
    </cfRule>
  </conditionalFormatting>
  <conditionalFormatting sqref="J601:N602 K599:N599 K600:M600">
    <cfRule type="cellIs" dxfId="3389" priority="996" operator="lessThan">
      <formula>0</formula>
    </cfRule>
  </conditionalFormatting>
  <conditionalFormatting sqref="Q599:Q601">
    <cfRule type="cellIs" dxfId="3388" priority="998" operator="lessThan">
      <formula>0</formula>
    </cfRule>
  </conditionalFormatting>
  <conditionalFormatting sqref="Q629">
    <cfRule type="cellIs" dxfId="3387" priority="959" operator="lessThan">
      <formula>0</formula>
    </cfRule>
  </conditionalFormatting>
  <conditionalFormatting sqref="I626">
    <cfRule type="cellIs" dxfId="3386" priority="962" operator="lessThan">
      <formula>0</formula>
    </cfRule>
  </conditionalFormatting>
  <conditionalFormatting sqref="C616:N619">
    <cfRule type="cellIs" dxfId="3385" priority="987" operator="lessThan">
      <formula>0</formula>
    </cfRule>
  </conditionalFormatting>
  <conditionalFormatting sqref="Q619">
    <cfRule type="cellIs" dxfId="3384" priority="983" operator="lessThan">
      <formula>0</formula>
    </cfRule>
  </conditionalFormatting>
  <conditionalFormatting sqref="I616">
    <cfRule type="cellIs" dxfId="3383" priority="986" operator="lessThan">
      <formula>0</formula>
    </cfRule>
  </conditionalFormatting>
  <conditionalFormatting sqref="H621:H624">
    <cfRule type="cellIs" dxfId="3382" priority="969" operator="lessThan">
      <formula>0</formula>
    </cfRule>
  </conditionalFormatting>
  <conditionalFormatting sqref="Q619">
    <cfRule type="cellIs" dxfId="3381" priority="984" operator="lessThan">
      <formula>0</formula>
    </cfRule>
  </conditionalFormatting>
  <conditionalFormatting sqref="H616">
    <cfRule type="cellIs" dxfId="3380" priority="980" operator="lessThan">
      <formula>0</formula>
    </cfRule>
  </conditionalFormatting>
  <conditionalFormatting sqref="H616:H619">
    <cfRule type="cellIs" dxfId="3379" priority="981" operator="lessThan">
      <formula>0</formula>
    </cfRule>
  </conditionalFormatting>
  <conditionalFormatting sqref="C617:J617">
    <cfRule type="cellIs" dxfId="3378" priority="985" operator="lessThan">
      <formula>0</formula>
    </cfRule>
  </conditionalFormatting>
  <conditionalFormatting sqref="H617:H619">
    <cfRule type="cellIs" dxfId="3377" priority="982" operator="lessThan">
      <formula>0</formula>
    </cfRule>
  </conditionalFormatting>
  <conditionalFormatting sqref="I617 K616:N617 C618:N619">
    <cfRule type="cellIs" dxfId="3376" priority="988" operator="lessThan">
      <formula>0</formula>
    </cfRule>
  </conditionalFormatting>
  <conditionalFormatting sqref="Q616:Q618">
    <cfRule type="cellIs" dxfId="3375" priority="990" operator="lessThan">
      <formula>0</formula>
    </cfRule>
  </conditionalFormatting>
  <conditionalFormatting sqref="B615">
    <cfRule type="cellIs" dxfId="3374" priority="979" operator="lessThan">
      <formula>0</formula>
    </cfRule>
  </conditionalFormatting>
  <conditionalFormatting sqref="Q624">
    <cfRule type="cellIs" dxfId="3373" priority="971" operator="lessThan">
      <formula>0</formula>
    </cfRule>
  </conditionalFormatting>
  <conditionalFormatting sqref="I621">
    <cfRule type="cellIs" dxfId="3372" priority="974" operator="lessThan">
      <formula>0</formula>
    </cfRule>
  </conditionalFormatting>
  <conditionalFormatting sqref="C621:N624">
    <cfRule type="cellIs" dxfId="3371" priority="975" operator="lessThan">
      <formula>0</formula>
    </cfRule>
  </conditionalFormatting>
  <conditionalFormatting sqref="Q624">
    <cfRule type="cellIs" dxfId="3370" priority="972" operator="lessThan">
      <formula>0</formula>
    </cfRule>
  </conditionalFormatting>
  <conditionalFormatting sqref="H621">
    <cfRule type="cellIs" dxfId="3369" priority="968" operator="lessThan">
      <formula>0</formula>
    </cfRule>
  </conditionalFormatting>
  <conditionalFormatting sqref="P621:P624">
    <cfRule type="cellIs" dxfId="3368" priority="977" operator="lessThan">
      <formula>0</formula>
    </cfRule>
  </conditionalFormatting>
  <conditionalFormatting sqref="C622:J622">
    <cfRule type="cellIs" dxfId="3367" priority="973" operator="lessThan">
      <formula>0</formula>
    </cfRule>
  </conditionalFormatting>
  <conditionalFormatting sqref="H622:H624">
    <cfRule type="cellIs" dxfId="3366" priority="970" operator="lessThan">
      <formula>0</formula>
    </cfRule>
  </conditionalFormatting>
  <conditionalFormatting sqref="I622 K621:N622 C623:N624">
    <cfRule type="cellIs" dxfId="3365" priority="976" operator="lessThan">
      <formula>0</formula>
    </cfRule>
  </conditionalFormatting>
  <conditionalFormatting sqref="Q621:Q623">
    <cfRule type="cellIs" dxfId="3364" priority="978" operator="lessThan">
      <formula>0</formula>
    </cfRule>
  </conditionalFormatting>
  <conditionalFormatting sqref="B620">
    <cfRule type="cellIs" dxfId="3363" priority="967" operator="lessThan">
      <formula>0</formula>
    </cfRule>
  </conditionalFormatting>
  <conditionalFormatting sqref="C626:N629">
    <cfRule type="cellIs" dxfId="3362" priority="963" operator="lessThan">
      <formula>0</formula>
    </cfRule>
  </conditionalFormatting>
  <conditionalFormatting sqref="Q629">
    <cfRule type="cellIs" dxfId="3361" priority="960" operator="lessThan">
      <formula>0</formula>
    </cfRule>
  </conditionalFormatting>
  <conditionalFormatting sqref="H626">
    <cfRule type="cellIs" dxfId="3360" priority="956" operator="lessThan">
      <formula>0</formula>
    </cfRule>
  </conditionalFormatting>
  <conditionalFormatting sqref="H626:H629">
    <cfRule type="cellIs" dxfId="3359" priority="957" operator="lessThan">
      <formula>0</formula>
    </cfRule>
  </conditionalFormatting>
  <conditionalFormatting sqref="P626:P629">
    <cfRule type="cellIs" dxfId="3358" priority="965" operator="lessThan">
      <formula>0</formula>
    </cfRule>
  </conditionalFormatting>
  <conditionalFormatting sqref="C627:J627">
    <cfRule type="cellIs" dxfId="3357" priority="961" operator="lessThan">
      <formula>0</formula>
    </cfRule>
  </conditionalFormatting>
  <conditionalFormatting sqref="H627:H629">
    <cfRule type="cellIs" dxfId="3356" priority="958" operator="lessThan">
      <formula>0</formula>
    </cfRule>
  </conditionalFormatting>
  <conditionalFormatting sqref="I627 K626:N627 C628:N629">
    <cfRule type="cellIs" dxfId="3355" priority="964" operator="lessThan">
      <formula>0</formula>
    </cfRule>
  </conditionalFormatting>
  <conditionalFormatting sqref="Q626:Q628">
    <cfRule type="cellIs" dxfId="3354" priority="966" operator="lessThan">
      <formula>0</formula>
    </cfRule>
  </conditionalFormatting>
  <conditionalFormatting sqref="C351:I351">
    <cfRule type="cellIs" dxfId="3353" priority="952" operator="lessThan">
      <formula>0</formula>
    </cfRule>
  </conditionalFormatting>
  <conditionalFormatting sqref="C353:I354">
    <cfRule type="cellIs" dxfId="3352" priority="953" operator="lessThan">
      <formula>0</formula>
    </cfRule>
  </conditionalFormatting>
  <conditionalFormatting sqref="P506:Q506">
    <cfRule type="cellIs" dxfId="3351" priority="936" operator="lessThan">
      <formula>0</formula>
    </cfRule>
  </conditionalFormatting>
  <conditionalFormatting sqref="P499:P502">
    <cfRule type="cellIs" dxfId="3350" priority="937" operator="lessThan">
      <formula>0</formula>
    </cfRule>
  </conditionalFormatting>
  <conditionalFormatting sqref="Q611:Q613">
    <cfRule type="cellIs" dxfId="3349" priority="899" operator="lessThan">
      <formula>0</formula>
    </cfRule>
  </conditionalFormatting>
  <conditionalFormatting sqref="B498">
    <cfRule type="cellIs" dxfId="3348" priority="954" operator="lessThan">
      <formula>0</formula>
    </cfRule>
  </conditionalFormatting>
  <conditionalFormatting sqref="N427">
    <cfRule type="cellIs" dxfId="3347" priority="673" operator="lessThan">
      <formula>0</formula>
    </cfRule>
  </conditionalFormatting>
  <conditionalFormatting sqref="C352:I352">
    <cfRule type="cellIs" dxfId="3346" priority="951" operator="lessThan">
      <formula>0</formula>
    </cfRule>
  </conditionalFormatting>
  <conditionalFormatting sqref="C355:I355">
    <cfRule type="cellIs" dxfId="3345" priority="950" operator="lessThan">
      <formula>0</formula>
    </cfRule>
  </conditionalFormatting>
  <conditionalFormatting sqref="C365:I366">
    <cfRule type="cellIs" dxfId="3344" priority="949" operator="lessThan">
      <formula>0</formula>
    </cfRule>
  </conditionalFormatting>
  <conditionalFormatting sqref="C363:I363">
    <cfRule type="cellIs" dxfId="3343" priority="948" operator="lessThan">
      <formula>0</formula>
    </cfRule>
  </conditionalFormatting>
  <conditionalFormatting sqref="C364:I364">
    <cfRule type="cellIs" dxfId="3342" priority="947" operator="lessThan">
      <formula>0</formula>
    </cfRule>
  </conditionalFormatting>
  <conditionalFormatting sqref="C367:I367">
    <cfRule type="cellIs" dxfId="3341" priority="946" operator="lessThan">
      <formula>0</formula>
    </cfRule>
  </conditionalFormatting>
  <conditionalFormatting sqref="C593:I596">
    <cfRule type="cellIs" dxfId="3340" priority="944" operator="lessThan">
      <formula>0</formula>
    </cfRule>
  </conditionalFormatting>
  <conditionalFormatting sqref="C594:I594">
    <cfRule type="cellIs" dxfId="3339" priority="943" operator="lessThan">
      <formula>0</formula>
    </cfRule>
  </conditionalFormatting>
  <conditionalFormatting sqref="C595:I596">
    <cfRule type="cellIs" dxfId="3338" priority="945" operator="lessThan">
      <formula>0</formula>
    </cfRule>
  </conditionalFormatting>
  <conditionalFormatting sqref="Q551">
    <cfRule type="cellIs" dxfId="3337" priority="925" operator="lessThan">
      <formula>0</formula>
    </cfRule>
  </conditionalFormatting>
  <conditionalFormatting sqref="Q551">
    <cfRule type="cellIs" dxfId="3336" priority="926" operator="lessThan">
      <formula>0</formula>
    </cfRule>
  </conditionalFormatting>
  <conditionalFormatting sqref="C599:I602">
    <cfRule type="cellIs" dxfId="3335" priority="941" operator="lessThan">
      <formula>0</formula>
    </cfRule>
  </conditionalFormatting>
  <conditionalFormatting sqref="C600:I600">
    <cfRule type="cellIs" dxfId="3334" priority="940" operator="lessThan">
      <formula>0</formula>
    </cfRule>
  </conditionalFormatting>
  <conditionalFormatting sqref="C601:I602">
    <cfRule type="cellIs" dxfId="3333" priority="942" operator="lessThan">
      <formula>0</formula>
    </cfRule>
  </conditionalFormatting>
  <conditionalFormatting sqref="C461:C464">
    <cfRule type="cellIs" dxfId="3332" priority="939" operator="lessThan">
      <formula>0</formula>
    </cfRule>
  </conditionalFormatting>
  <conditionalFormatting sqref="P468:P471">
    <cfRule type="cellIs" dxfId="3331" priority="938" operator="lessThan">
      <formula>0</formula>
    </cfRule>
  </conditionalFormatting>
  <conditionalFormatting sqref="Q507:Q510">
    <cfRule type="cellIs" dxfId="3330" priority="935" operator="lessThan">
      <formula>0</formula>
    </cfRule>
  </conditionalFormatting>
  <conditionalFormatting sqref="Q511:Q512">
    <cfRule type="cellIs" dxfId="3329" priority="934" operator="lessThan">
      <formula>0</formula>
    </cfRule>
  </conditionalFormatting>
  <conditionalFormatting sqref="Q512">
    <cfRule type="cellIs" dxfId="3328" priority="933" operator="lessThan">
      <formula>0</formula>
    </cfRule>
  </conditionalFormatting>
  <conditionalFormatting sqref="Q511">
    <cfRule type="cellIs" dxfId="3327" priority="932" operator="lessThan">
      <formula>0</formula>
    </cfRule>
  </conditionalFormatting>
  <conditionalFormatting sqref="P507:P510">
    <cfRule type="cellIs" dxfId="3326" priority="931" operator="lessThan">
      <formula>0</formula>
    </cfRule>
  </conditionalFormatting>
  <conditionalFormatting sqref="B506">
    <cfRule type="cellIs" dxfId="3325" priority="930" operator="lessThan">
      <formula>0</formula>
    </cfRule>
  </conditionalFormatting>
  <conditionalFormatting sqref="C611:N614">
    <cfRule type="cellIs" dxfId="3324" priority="896" operator="lessThan">
      <formula>0</formula>
    </cfRule>
  </conditionalFormatting>
  <conditionalFormatting sqref="Q614">
    <cfRule type="cellIs" dxfId="3323" priority="893" operator="lessThan">
      <formula>0</formula>
    </cfRule>
  </conditionalFormatting>
  <conditionalFormatting sqref="P547:P550">
    <cfRule type="cellIs" dxfId="3322" priority="924" operator="lessThan">
      <formula>0</formula>
    </cfRule>
  </conditionalFormatting>
  <conditionalFormatting sqref="H611:H614">
    <cfRule type="cellIs" dxfId="3321" priority="890" operator="lessThan">
      <formula>0</formula>
    </cfRule>
  </conditionalFormatting>
  <conditionalFormatting sqref="Q504">
    <cfRule type="cellIs" dxfId="3320" priority="929" operator="lessThan">
      <formula>0</formula>
    </cfRule>
  </conditionalFormatting>
  <conditionalFormatting sqref="Q547:Q550 Q552 Q554:Q560">
    <cfRule type="cellIs" dxfId="3319" priority="928" operator="lessThan">
      <formula>0</formula>
    </cfRule>
  </conditionalFormatting>
  <conditionalFormatting sqref="P546">
    <cfRule type="cellIs" dxfId="3318" priority="927" operator="lessThan">
      <formula>0</formula>
    </cfRule>
  </conditionalFormatting>
  <conditionalFormatting sqref="P554:P558">
    <cfRule type="cellIs" dxfId="3317" priority="923" operator="lessThan">
      <formula>0</formula>
    </cfRule>
  </conditionalFormatting>
  <conditionalFormatting sqref="Q570:Q573 Q575">
    <cfRule type="cellIs" dxfId="3316" priority="921" operator="lessThan">
      <formula>0</formula>
    </cfRule>
  </conditionalFormatting>
  <conditionalFormatting sqref="B546">
    <cfRule type="cellIs" dxfId="3315" priority="922" operator="lessThan">
      <formula>0</formula>
    </cfRule>
  </conditionalFormatting>
  <conditionalFormatting sqref="P569">
    <cfRule type="cellIs" dxfId="3314" priority="920" operator="lessThan">
      <formula>0</formula>
    </cfRule>
  </conditionalFormatting>
  <conditionalFormatting sqref="Q574">
    <cfRule type="cellIs" dxfId="3313" priority="919" operator="lessThan">
      <formula>0</formula>
    </cfRule>
  </conditionalFormatting>
  <conditionalFormatting sqref="Q574">
    <cfRule type="cellIs" dxfId="3312" priority="918" operator="lessThan">
      <formula>0</formula>
    </cfRule>
  </conditionalFormatting>
  <conditionalFormatting sqref="P570:P573">
    <cfRule type="cellIs" dxfId="3311" priority="917" operator="lessThan">
      <formula>0</formula>
    </cfRule>
  </conditionalFormatting>
  <conditionalFormatting sqref="Q582 Q577:Q580">
    <cfRule type="cellIs" dxfId="3310" priority="915" operator="lessThan">
      <formula>0</formula>
    </cfRule>
  </conditionalFormatting>
  <conditionalFormatting sqref="Q581">
    <cfRule type="cellIs" dxfId="3309" priority="913" operator="lessThan">
      <formula>0</formula>
    </cfRule>
  </conditionalFormatting>
  <conditionalFormatting sqref="B569">
    <cfRule type="cellIs" dxfId="3308" priority="916" operator="lessThan">
      <formula>0</formula>
    </cfRule>
  </conditionalFormatting>
  <conditionalFormatting sqref="P576">
    <cfRule type="cellIs" dxfId="3307" priority="914" operator="lessThan">
      <formula>0</formula>
    </cfRule>
  </conditionalFormatting>
  <conditionalFormatting sqref="P577:P580">
    <cfRule type="cellIs" dxfId="3306" priority="911" operator="lessThan">
      <formula>0</formula>
    </cfRule>
  </conditionalFormatting>
  <conditionalFormatting sqref="Q581">
    <cfRule type="cellIs" dxfId="3305" priority="912" operator="lessThan">
      <formula>0</formula>
    </cfRule>
  </conditionalFormatting>
  <conditionalFormatting sqref="P605:P607 P609">
    <cfRule type="cellIs" dxfId="3304" priority="909" operator="lessThan">
      <formula>0</formula>
    </cfRule>
  </conditionalFormatting>
  <conditionalFormatting sqref="Q605:Q607">
    <cfRule type="cellIs" dxfId="3303" priority="910" operator="lessThan">
      <formula>0</formula>
    </cfRule>
  </conditionalFormatting>
  <conditionalFormatting sqref="C607:I607">
    <cfRule type="cellIs" dxfId="3302" priority="902" operator="lessThan">
      <formula>0</formula>
    </cfRule>
  </conditionalFormatting>
  <conditionalFormatting sqref="C605:I607">
    <cfRule type="cellIs" dxfId="3301" priority="901" operator="lessThan">
      <formula>0</formula>
    </cfRule>
  </conditionalFormatting>
  <conditionalFormatting sqref="B604">
    <cfRule type="cellIs" dxfId="3300" priority="903" operator="lessThan">
      <formula>0</formula>
    </cfRule>
  </conditionalFormatting>
  <conditionalFormatting sqref="J605:N607">
    <cfRule type="cellIs" dxfId="3299" priority="907" operator="lessThan">
      <formula>0</formula>
    </cfRule>
  </conditionalFormatting>
  <conditionalFormatting sqref="P611:P614">
    <cfRule type="cellIs" dxfId="3298" priority="898" operator="lessThan">
      <formula>0</formula>
    </cfRule>
  </conditionalFormatting>
  <conditionalFormatting sqref="Q608:Q609">
    <cfRule type="cellIs" dxfId="3297" priority="904" operator="lessThan">
      <formula>0</formula>
    </cfRule>
  </conditionalFormatting>
  <conditionalFormatting sqref="C433:M433">
    <cfRule type="cellIs" dxfId="3296" priority="671" operator="lessThan">
      <formula>0</formula>
    </cfRule>
  </conditionalFormatting>
  <conditionalFormatting sqref="Q608:Q609">
    <cfRule type="cellIs" dxfId="3295" priority="905" operator="lessThan">
      <formula>0</formula>
    </cfRule>
  </conditionalFormatting>
  <conditionalFormatting sqref="J606">
    <cfRule type="cellIs" dxfId="3294" priority="906" operator="lessThan">
      <formula>0</formula>
    </cfRule>
  </conditionalFormatting>
  <conditionalFormatting sqref="J607:N607 K605:N606">
    <cfRule type="cellIs" dxfId="3293" priority="908" operator="lessThan">
      <formula>0</formula>
    </cfRule>
  </conditionalFormatting>
  <conditionalFormatting sqref="I612 K611:N612 C613:N614">
    <cfRule type="cellIs" dxfId="3292" priority="897" operator="lessThan">
      <formula>0</formula>
    </cfRule>
  </conditionalFormatting>
  <conditionalFormatting sqref="N427">
    <cfRule type="cellIs" dxfId="3291" priority="674" operator="lessThan">
      <formula>0</formula>
    </cfRule>
  </conditionalFormatting>
  <conditionalFormatting sqref="B429:N429">
    <cfRule type="cellIs" dxfId="3290" priority="666" operator="lessThan">
      <formula>0</formula>
    </cfRule>
  </conditionalFormatting>
  <conditionalFormatting sqref="C606:I606">
    <cfRule type="cellIs" dxfId="3289" priority="900" operator="lessThan">
      <formula>0</formula>
    </cfRule>
  </conditionalFormatting>
  <conditionalFormatting sqref="B429:N429">
    <cfRule type="cellIs" dxfId="3288" priority="667" operator="lessThan">
      <formula>0</formula>
    </cfRule>
  </conditionalFormatting>
  <conditionalFormatting sqref="H433">
    <cfRule type="cellIs" dxfId="3287" priority="670" operator="lessThan">
      <formula>0</formula>
    </cfRule>
  </conditionalFormatting>
  <conditionalFormatting sqref="B433">
    <cfRule type="cellIs" dxfId="3286" priority="669" operator="lessThan">
      <formula>0</formula>
    </cfRule>
  </conditionalFormatting>
  <conditionalFormatting sqref="B433">
    <cfRule type="cellIs" dxfId="3285" priority="668" operator="lessThan">
      <formula>0</formula>
    </cfRule>
  </conditionalFormatting>
  <conditionalFormatting sqref="B429:N429">
    <cfRule type="cellIs" dxfId="3284" priority="664" operator="lessThan">
      <formula>0</formula>
    </cfRule>
  </conditionalFormatting>
  <conditionalFormatting sqref="B429:N429">
    <cfRule type="cellIs" dxfId="3283" priority="665" operator="lessThan">
      <formula>0</formula>
    </cfRule>
  </conditionalFormatting>
  <conditionalFormatting sqref="B435:N435">
    <cfRule type="cellIs" dxfId="3282" priority="651" operator="lessThan">
      <formula>0</formula>
    </cfRule>
  </conditionalFormatting>
  <conditionalFormatting sqref="H611">
    <cfRule type="cellIs" dxfId="3281" priority="889" operator="lessThan">
      <formula>0</formula>
    </cfRule>
  </conditionalFormatting>
  <conditionalFormatting sqref="C433:M433">
    <cfRule type="cellIs" dxfId="3280" priority="672" operator="lessThan">
      <formula>0</formula>
    </cfRule>
  </conditionalFormatting>
  <conditionalFormatting sqref="H612:H614">
    <cfRule type="cellIs" dxfId="3279" priority="891" operator="lessThan">
      <formula>0</formula>
    </cfRule>
  </conditionalFormatting>
  <conditionalFormatting sqref="Q614">
    <cfRule type="cellIs" dxfId="3278" priority="892" operator="lessThan">
      <formula>0</formula>
    </cfRule>
  </conditionalFormatting>
  <conditionalFormatting sqref="I611">
    <cfRule type="cellIs" dxfId="3277" priority="895" operator="lessThan">
      <formula>0</formula>
    </cfRule>
  </conditionalFormatting>
  <conditionalFormatting sqref="N439">
    <cfRule type="cellIs" dxfId="3276" priority="644" operator="lessThan">
      <formula>0</formula>
    </cfRule>
  </conditionalFormatting>
  <conditionalFormatting sqref="C612:J612">
    <cfRule type="cellIs" dxfId="3275" priority="894" operator="lessThan">
      <formula>0</formula>
    </cfRule>
  </conditionalFormatting>
  <conditionalFormatting sqref="B610">
    <cfRule type="cellIs" dxfId="3274" priority="888" operator="lessThan">
      <formula>0</formula>
    </cfRule>
  </conditionalFormatting>
  <conditionalFormatting sqref="B435:N435">
    <cfRule type="cellIs" dxfId="3273" priority="650" operator="lessThan">
      <formula>0</formula>
    </cfRule>
  </conditionalFormatting>
  <conditionalFormatting sqref="C445:M445">
    <cfRule type="cellIs" dxfId="3272" priority="641" operator="lessThan">
      <formula>0</formula>
    </cfRule>
  </conditionalFormatting>
  <conditionalFormatting sqref="C445:M445">
    <cfRule type="cellIs" dxfId="3271" priority="642" operator="lessThan">
      <formula>0</formula>
    </cfRule>
  </conditionalFormatting>
  <conditionalFormatting sqref="B435:N435">
    <cfRule type="cellIs" dxfId="3270" priority="649" operator="lessThan">
      <formula>0</formula>
    </cfRule>
  </conditionalFormatting>
  <conditionalFormatting sqref="N438">
    <cfRule type="cellIs" dxfId="3269" priority="645" operator="lessThan">
      <formula>0</formula>
    </cfRule>
  </conditionalFormatting>
  <conditionalFormatting sqref="B435:N435">
    <cfRule type="cellIs" dxfId="3268" priority="648" operator="lessThan">
      <formula>0</formula>
    </cfRule>
  </conditionalFormatting>
  <conditionalFormatting sqref="B435:N435">
    <cfRule type="cellIs" dxfId="3267" priority="646" operator="lessThan">
      <formula>0</formula>
    </cfRule>
  </conditionalFormatting>
  <conditionalFormatting sqref="B598">
    <cfRule type="cellIs" dxfId="3266" priority="887" operator="lessThan">
      <formula>0</formula>
    </cfRule>
  </conditionalFormatting>
  <conditionalFormatting sqref="N439">
    <cfRule type="cellIs" dxfId="3265" priority="643" operator="lessThan">
      <formula>0</formula>
    </cfRule>
  </conditionalFormatting>
  <conditionalFormatting sqref="B435:N435">
    <cfRule type="cellIs" dxfId="3264" priority="647" operator="lessThan">
      <formula>0</formula>
    </cfRule>
  </conditionalFormatting>
  <conditionalFormatting sqref="B598">
    <cfRule type="cellIs" dxfId="3263" priority="886" operator="lessThan">
      <formula>0</formula>
    </cfRule>
  </conditionalFormatting>
  <conditionalFormatting sqref="B654">
    <cfRule type="cellIs" dxfId="3262" priority="874" operator="lessThan">
      <formula>0</formula>
    </cfRule>
  </conditionalFormatting>
  <conditionalFormatting sqref="B591">
    <cfRule type="cellIs" dxfId="3261" priority="884" operator="lessThan">
      <formula>0</formula>
    </cfRule>
  </conditionalFormatting>
  <conditionalFormatting sqref="B591">
    <cfRule type="cellIs" dxfId="3260" priority="885" operator="lessThan">
      <formula>0</formula>
    </cfRule>
  </conditionalFormatting>
  <conditionalFormatting sqref="B609">
    <cfRule type="cellIs" dxfId="3259" priority="882" operator="lessThan">
      <formula>0</formula>
    </cfRule>
  </conditionalFormatting>
  <conditionalFormatting sqref="B609">
    <cfRule type="cellIs" dxfId="3258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3257" priority="881" operator="lessThan">
      <formula>0</formula>
    </cfRule>
  </conditionalFormatting>
  <conditionalFormatting sqref="B638">
    <cfRule type="cellIs" dxfId="3256" priority="878" operator="lessThan">
      <formula>0</formula>
    </cfRule>
  </conditionalFormatting>
  <conditionalFormatting sqref="B631">
    <cfRule type="cellIs" dxfId="3255" priority="880" operator="lessThan">
      <formula>0</formula>
    </cfRule>
  </conditionalFormatting>
  <conditionalFormatting sqref="B635">
    <cfRule type="cellIs" dxfId="3254" priority="879" operator="lessThan">
      <formula>0</formula>
    </cfRule>
  </conditionalFormatting>
  <conditionalFormatting sqref="B659">
    <cfRule type="cellIs" dxfId="3253" priority="877" operator="lessThan">
      <formula>0</formula>
    </cfRule>
  </conditionalFormatting>
  <conditionalFormatting sqref="B668">
    <cfRule type="cellIs" dxfId="3252" priority="876" operator="lessThan">
      <formula>0</formula>
    </cfRule>
  </conditionalFormatting>
  <conditionalFormatting sqref="I671:N671 P669:Q672">
    <cfRule type="cellIs" dxfId="3251" priority="875" operator="lessThan">
      <formula>0</formula>
    </cfRule>
  </conditionalFormatting>
  <conditionalFormatting sqref="P654">
    <cfRule type="cellIs" dxfId="3250" priority="872" operator="lessThan">
      <formula>0</formula>
    </cfRule>
  </conditionalFormatting>
  <conditionalFormatting sqref="P654">
    <cfRule type="cellIs" dxfId="3249" priority="873" operator="lessThan">
      <formula>0</formula>
    </cfRule>
  </conditionalFormatting>
  <conditionalFormatting sqref="P422:Q422 Q423:Q425">
    <cfRule type="cellIs" dxfId="3248" priority="859" operator="lessThan">
      <formula>0</formula>
    </cfRule>
  </conditionalFormatting>
  <conditionalFormatting sqref="B416">
    <cfRule type="cellIs" dxfId="3247" priority="860" operator="lessThan">
      <formula>0</formula>
    </cfRule>
  </conditionalFormatting>
  <conditionalFormatting sqref="P423:P425">
    <cfRule type="cellIs" dxfId="3246" priority="857" operator="lessThan">
      <formula>0</formula>
    </cfRule>
  </conditionalFormatting>
  <conditionalFormatting sqref="P422">
    <cfRule type="cellIs" dxfId="3245" priority="858" operator="lessThan">
      <formula>0</formula>
    </cfRule>
  </conditionalFormatting>
  <conditionalFormatting sqref="Q426">
    <cfRule type="cellIs" dxfId="3244" priority="855" operator="lessThan">
      <formula>0</formula>
    </cfRule>
  </conditionalFormatting>
  <conditionalFormatting sqref="Q427">
    <cfRule type="cellIs" dxfId="3243" priority="856" operator="lessThan">
      <formula>0</formula>
    </cfRule>
  </conditionalFormatting>
  <conditionalFormatting sqref="B422">
    <cfRule type="cellIs" dxfId="3242" priority="853" operator="lessThan">
      <formula>0</formula>
    </cfRule>
  </conditionalFormatting>
  <conditionalFormatting sqref="Q426">
    <cfRule type="cellIs" dxfId="3241" priority="854" operator="lessThan">
      <formula>0</formula>
    </cfRule>
  </conditionalFormatting>
  <conditionalFormatting sqref="B454:N454">
    <cfRule type="cellIs" dxfId="3240" priority="604" operator="lessThan">
      <formula>0</formula>
    </cfRule>
  </conditionalFormatting>
  <conditionalFormatting sqref="B454:N454">
    <cfRule type="cellIs" dxfId="3239" priority="605" operator="lessThan">
      <formula>0</formula>
    </cfRule>
  </conditionalFormatting>
  <conditionalFormatting sqref="C644:I644">
    <cfRule type="cellIs" dxfId="3238" priority="871" operator="lessThan">
      <formula>0</formula>
    </cfRule>
  </conditionalFormatting>
  <conditionalFormatting sqref="C645:I645">
    <cfRule type="cellIs" dxfId="3237" priority="870" operator="lessThan">
      <formula>0</formula>
    </cfRule>
  </conditionalFormatting>
  <conditionalFormatting sqref="C650:M650">
    <cfRule type="cellIs" dxfId="3236" priority="869" operator="lessThan">
      <formula>0</formula>
    </cfRule>
  </conditionalFormatting>
  <conditionalFormatting sqref="C639:N639">
    <cfRule type="cellIs" dxfId="3235" priority="868" operator="lessThan">
      <formula>0</formula>
    </cfRule>
  </conditionalFormatting>
  <conditionalFormatting sqref="P642">
    <cfRule type="cellIs" dxfId="3234" priority="867" operator="lessThan">
      <formula>0</formula>
    </cfRule>
  </conditionalFormatting>
  <conditionalFormatting sqref="P417:P419">
    <cfRule type="cellIs" dxfId="3233" priority="864" operator="lessThan">
      <formula>0</formula>
    </cfRule>
  </conditionalFormatting>
  <conditionalFormatting sqref="Q420">
    <cfRule type="cellIs" dxfId="3232" priority="861" operator="lessThan">
      <formula>0</formula>
    </cfRule>
  </conditionalFormatting>
  <conditionalFormatting sqref="Q421">
    <cfRule type="cellIs" dxfId="3231" priority="863" operator="lessThan">
      <formula>0</formula>
    </cfRule>
  </conditionalFormatting>
  <conditionalFormatting sqref="P416:Q416 Q417:Q419">
    <cfRule type="cellIs" dxfId="3230" priority="866" operator="lessThan">
      <formula>0</formula>
    </cfRule>
  </conditionalFormatting>
  <conditionalFormatting sqref="P416">
    <cfRule type="cellIs" dxfId="3229" priority="865" operator="lessThan">
      <formula>0</formula>
    </cfRule>
  </conditionalFormatting>
  <conditionalFormatting sqref="Q420">
    <cfRule type="cellIs" dxfId="3228" priority="862" operator="lessThan">
      <formula>0</formula>
    </cfRule>
  </conditionalFormatting>
  <conditionalFormatting sqref="B454:N454">
    <cfRule type="cellIs" dxfId="3227" priority="603" operator="lessThan">
      <formula>0</formula>
    </cfRule>
  </conditionalFormatting>
  <conditionalFormatting sqref="B454:N454">
    <cfRule type="cellIs" dxfId="3226" priority="602" operator="lessThan">
      <formula>0</formula>
    </cfRule>
  </conditionalFormatting>
  <conditionalFormatting sqref="B454:N454">
    <cfRule type="cellIs" dxfId="3225" priority="601" operator="lessThan">
      <formula>0</formula>
    </cfRule>
  </conditionalFormatting>
  <conditionalFormatting sqref="B454:N454">
    <cfRule type="cellIs" dxfId="3224" priority="599" operator="lessThan">
      <formula>0</formula>
    </cfRule>
  </conditionalFormatting>
  <conditionalFormatting sqref="B454:N454">
    <cfRule type="cellIs" dxfId="3223" priority="600" operator="lessThan">
      <formula>0</formula>
    </cfRule>
  </conditionalFormatting>
  <conditionalFormatting sqref="N457">
    <cfRule type="cellIs" dxfId="3222" priority="597" operator="lessThan">
      <formula>0</formula>
    </cfRule>
  </conditionalFormatting>
  <conditionalFormatting sqref="B454:N454">
    <cfRule type="cellIs" dxfId="3221" priority="598" operator="lessThan">
      <formula>0</formula>
    </cfRule>
  </conditionalFormatting>
  <conditionalFormatting sqref="N458">
    <cfRule type="cellIs" dxfId="3220" priority="596" operator="lessThan">
      <formula>0</formula>
    </cfRule>
  </conditionalFormatting>
  <conditionalFormatting sqref="P530">
    <cfRule type="cellIs" dxfId="3219" priority="316" operator="lessThan">
      <formula>0</formula>
    </cfRule>
  </conditionalFormatting>
  <conditionalFormatting sqref="N458">
    <cfRule type="cellIs" dxfId="3218" priority="595" operator="lessThan">
      <formula>0</formula>
    </cfRule>
  </conditionalFormatting>
  <conditionalFormatting sqref="D461:N464">
    <cfRule type="cellIs" dxfId="3217" priority="592" operator="lessThan">
      <formula>0</formula>
    </cfRule>
  </conditionalFormatting>
  <conditionalFormatting sqref="P538">
    <cfRule type="cellIs" dxfId="3216" priority="313" operator="lessThan">
      <formula>0</formula>
    </cfRule>
  </conditionalFormatting>
  <conditionalFormatting sqref="B461:B464">
    <cfRule type="cellIs" dxfId="3215" priority="589" operator="lessThan">
      <formula>0</formula>
    </cfRule>
  </conditionalFormatting>
  <conditionalFormatting sqref="P553">
    <cfRule type="cellIs" dxfId="3214" priority="310" operator="lessThan">
      <formula>0</formula>
    </cfRule>
  </conditionalFormatting>
  <conditionalFormatting sqref="B512">
    <cfRule type="cellIs" dxfId="3213" priority="586" operator="lessThan">
      <formula>0</formula>
    </cfRule>
  </conditionalFormatting>
  <conditionalFormatting sqref="C512">
    <cfRule type="cellIs" dxfId="3212" priority="583" operator="lessThan">
      <formula>0</formula>
    </cfRule>
  </conditionalFormatting>
  <conditionalFormatting sqref="P561">
    <cfRule type="cellIs" dxfId="3211" priority="307" operator="lessThan">
      <formula>0</formula>
    </cfRule>
  </conditionalFormatting>
  <conditionalFormatting sqref="P590">
    <cfRule type="cellIs" dxfId="3210" priority="304" operator="lessThan">
      <formula>0</formula>
    </cfRule>
  </conditionalFormatting>
  <conditionalFormatting sqref="N365">
    <cfRule type="cellIs" dxfId="3209" priority="852" operator="lessThan">
      <formula>0</formula>
    </cfRule>
  </conditionalFormatting>
  <conditionalFormatting sqref="N371">
    <cfRule type="cellIs" dxfId="3208" priority="851" operator="lessThan">
      <formula>0</formula>
    </cfRule>
  </conditionalFormatting>
  <conditionalFormatting sqref="N377">
    <cfRule type="cellIs" dxfId="3207" priority="850" operator="lessThan">
      <formula>0</formula>
    </cfRule>
  </conditionalFormatting>
  <conditionalFormatting sqref="N359">
    <cfRule type="cellIs" dxfId="3206" priority="849" operator="lessThan">
      <formula>0</formula>
    </cfRule>
  </conditionalFormatting>
  <conditionalFormatting sqref="B376">
    <cfRule type="cellIs" dxfId="3205" priority="833" operator="lessThan">
      <formula>0</formula>
    </cfRule>
  </conditionalFormatting>
  <conditionalFormatting sqref="B588">
    <cfRule type="cellIs" dxfId="3204" priority="843" operator="lessThan">
      <formula>0</formula>
    </cfRule>
  </conditionalFormatting>
  <conditionalFormatting sqref="B371:B372">
    <cfRule type="cellIs" dxfId="3203" priority="838" operator="lessThan">
      <formula>0</formula>
    </cfRule>
  </conditionalFormatting>
  <conditionalFormatting sqref="B377:B378">
    <cfRule type="cellIs" dxfId="3202" priority="835" operator="lessThan">
      <formula>0</formula>
    </cfRule>
  </conditionalFormatting>
  <conditionalFormatting sqref="C351:M354">
    <cfRule type="cellIs" dxfId="3201" priority="848" operator="lessThan">
      <formula>0</formula>
    </cfRule>
  </conditionalFormatting>
  <conditionalFormatting sqref="B428">
    <cfRule type="cellIs" dxfId="3200" priority="847" operator="lessThan">
      <formula>0</formula>
    </cfRule>
  </conditionalFormatting>
  <conditionalFormatting sqref="B428">
    <cfRule type="cellIs" dxfId="3199" priority="846" operator="lessThan">
      <formula>0</formula>
    </cfRule>
  </conditionalFormatting>
  <conditionalFormatting sqref="B391 B397 B381:B385 B375:B379 B369:B373 B363:B367 B357:B361 B351:B355">
    <cfRule type="cellIs" dxfId="3198" priority="845" operator="lessThan">
      <formula>0</formula>
    </cfRule>
  </conditionalFormatting>
  <conditionalFormatting sqref="B359:B360">
    <cfRule type="cellIs" dxfId="3197" priority="841" operator="lessThan">
      <formula>0</formula>
    </cfRule>
  </conditionalFormatting>
  <conditionalFormatting sqref="B357">
    <cfRule type="cellIs" dxfId="3196" priority="840" operator="lessThan">
      <formula>0</formula>
    </cfRule>
  </conditionalFormatting>
  <conditionalFormatting sqref="B585:B587">
    <cfRule type="cellIs" dxfId="3195" priority="844" operator="lessThan">
      <formula>0</formula>
    </cfRule>
  </conditionalFormatting>
  <conditionalFormatting sqref="B584">
    <cfRule type="cellIs" dxfId="3194" priority="842" operator="lessThan">
      <formula>0</formula>
    </cfRule>
  </conditionalFormatting>
  <conditionalFormatting sqref="B397">
    <cfRule type="cellIs" dxfId="3193" priority="829" operator="lessThan">
      <formula>0</formula>
    </cfRule>
  </conditionalFormatting>
  <conditionalFormatting sqref="B358">
    <cfRule type="cellIs" dxfId="3192" priority="839" operator="lessThan">
      <formula>0</formula>
    </cfRule>
  </conditionalFormatting>
  <conditionalFormatting sqref="B369">
    <cfRule type="cellIs" dxfId="3191" priority="837" operator="lessThan">
      <formula>0</formula>
    </cfRule>
  </conditionalFormatting>
  <conditionalFormatting sqref="B370">
    <cfRule type="cellIs" dxfId="3190" priority="836" operator="lessThan">
      <formula>0</formula>
    </cfRule>
  </conditionalFormatting>
  <conditionalFormatting sqref="B375">
    <cfRule type="cellIs" dxfId="3189" priority="834" operator="lessThan">
      <formula>0</formula>
    </cfRule>
  </conditionalFormatting>
  <conditionalFormatting sqref="B383:B384">
    <cfRule type="cellIs" dxfId="3188" priority="832" operator="lessThan">
      <formula>0</formula>
    </cfRule>
  </conditionalFormatting>
  <conditionalFormatting sqref="B381">
    <cfRule type="cellIs" dxfId="3187" priority="831" operator="lessThan">
      <formula>0</formula>
    </cfRule>
  </conditionalFormatting>
  <conditionalFormatting sqref="B382">
    <cfRule type="cellIs" dxfId="3186" priority="830" operator="lessThan">
      <formula>0</formula>
    </cfRule>
  </conditionalFormatting>
  <conditionalFormatting sqref="B391">
    <cfRule type="cellIs" dxfId="3185" priority="828" operator="lessThan">
      <formula>0</formula>
    </cfRule>
  </conditionalFormatting>
  <conditionalFormatting sqref="B385">
    <cfRule type="cellIs" dxfId="3184" priority="827" operator="lessThan">
      <formula>0</formula>
    </cfRule>
  </conditionalFormatting>
  <conditionalFormatting sqref="B379">
    <cfRule type="cellIs" dxfId="3183" priority="826" operator="lessThan">
      <formula>0</formula>
    </cfRule>
  </conditionalFormatting>
  <conditionalFormatting sqref="B373">
    <cfRule type="cellIs" dxfId="3182" priority="825" operator="lessThan">
      <formula>0</formula>
    </cfRule>
  </conditionalFormatting>
  <conditionalFormatting sqref="B361">
    <cfRule type="cellIs" dxfId="3181" priority="824" operator="lessThan">
      <formula>0</formula>
    </cfRule>
  </conditionalFormatting>
  <conditionalFormatting sqref="B621:B624">
    <cfRule type="cellIs" dxfId="3180" priority="819" operator="lessThan">
      <formula>0</formula>
    </cfRule>
  </conditionalFormatting>
  <conditionalFormatting sqref="B616:B619">
    <cfRule type="cellIs" dxfId="3179" priority="822" operator="lessThan">
      <formula>0</formula>
    </cfRule>
  </conditionalFormatting>
  <conditionalFormatting sqref="B617">
    <cfRule type="cellIs" dxfId="3178" priority="821" operator="lessThan">
      <formula>0</formula>
    </cfRule>
  </conditionalFormatting>
  <conditionalFormatting sqref="B618:B619">
    <cfRule type="cellIs" dxfId="3177" priority="823" operator="lessThan">
      <formula>0</formula>
    </cfRule>
  </conditionalFormatting>
  <conditionalFormatting sqref="B628:B629">
    <cfRule type="cellIs" dxfId="3176" priority="817" operator="lessThan">
      <formula>0</formula>
    </cfRule>
  </conditionalFormatting>
  <conditionalFormatting sqref="B622">
    <cfRule type="cellIs" dxfId="3175" priority="818" operator="lessThan">
      <formula>0</formula>
    </cfRule>
  </conditionalFormatting>
  <conditionalFormatting sqref="B623:B624">
    <cfRule type="cellIs" dxfId="3174" priority="820" operator="lessThan">
      <formula>0</formula>
    </cfRule>
  </conditionalFormatting>
  <conditionalFormatting sqref="B626:B629">
    <cfRule type="cellIs" dxfId="3173" priority="816" operator="lessThan">
      <formula>0</formula>
    </cfRule>
  </conditionalFormatting>
  <conditionalFormatting sqref="B627">
    <cfRule type="cellIs" dxfId="3172" priority="815" operator="lessThan">
      <formula>0</formula>
    </cfRule>
  </conditionalFormatting>
  <conditionalFormatting sqref="B365:B366">
    <cfRule type="cellIs" dxfId="3171" priority="810" operator="lessThan">
      <formula>0</formula>
    </cfRule>
  </conditionalFormatting>
  <conditionalFormatting sqref="B355">
    <cfRule type="cellIs" dxfId="3170" priority="811" operator="lessThan">
      <formula>0</formula>
    </cfRule>
  </conditionalFormatting>
  <conditionalFormatting sqref="B393:N393">
    <cfRule type="cellIs" dxfId="3169" priority="765" operator="lessThan">
      <formula>0</formula>
    </cfRule>
  </conditionalFormatting>
  <conditionalFormatting sqref="B387:N387">
    <cfRule type="cellIs" dxfId="3168" priority="776" operator="lessThan">
      <formula>0</formula>
    </cfRule>
  </conditionalFormatting>
  <conditionalFormatting sqref="B387:N387">
    <cfRule type="cellIs" dxfId="3167" priority="775" operator="lessThan">
      <formula>0</formula>
    </cfRule>
  </conditionalFormatting>
  <conditionalFormatting sqref="B353:B354">
    <cfRule type="cellIs" dxfId="3166" priority="814" operator="lessThan">
      <formula>0</formula>
    </cfRule>
  </conditionalFormatting>
  <conditionalFormatting sqref="B351">
    <cfRule type="cellIs" dxfId="3165" priority="813" operator="lessThan">
      <formula>0</formula>
    </cfRule>
  </conditionalFormatting>
  <conditionalFormatting sqref="B352">
    <cfRule type="cellIs" dxfId="3164" priority="812" operator="lessThan">
      <formula>0</formula>
    </cfRule>
  </conditionalFormatting>
  <conditionalFormatting sqref="B363">
    <cfRule type="cellIs" dxfId="3163" priority="809" operator="lessThan">
      <formula>0</formula>
    </cfRule>
  </conditionalFormatting>
  <conditionalFormatting sqref="B364">
    <cfRule type="cellIs" dxfId="3162" priority="808" operator="lessThan">
      <formula>0</formula>
    </cfRule>
  </conditionalFormatting>
  <conditionalFormatting sqref="B367">
    <cfRule type="cellIs" dxfId="3161" priority="807" operator="lessThan">
      <formula>0</formula>
    </cfRule>
  </conditionalFormatting>
  <conditionalFormatting sqref="B593:B596">
    <cfRule type="cellIs" dxfId="3160" priority="805" operator="lessThan">
      <formula>0</formula>
    </cfRule>
  </conditionalFormatting>
  <conditionalFormatting sqref="B594">
    <cfRule type="cellIs" dxfId="3159" priority="804" operator="lessThan">
      <formula>0</formula>
    </cfRule>
  </conditionalFormatting>
  <conditionalFormatting sqref="B595:B596">
    <cfRule type="cellIs" dxfId="3158" priority="806" operator="lessThan">
      <formula>0</formula>
    </cfRule>
  </conditionalFormatting>
  <conditionalFormatting sqref="B603">
    <cfRule type="cellIs" dxfId="3157" priority="799" operator="lessThan">
      <formula>0</formula>
    </cfRule>
  </conditionalFormatting>
  <conditionalFormatting sqref="B603">
    <cfRule type="cellIs" dxfId="3156" priority="800" operator="lessThan">
      <formula>0</formula>
    </cfRule>
  </conditionalFormatting>
  <conditionalFormatting sqref="B599:B602">
    <cfRule type="cellIs" dxfId="3155" priority="802" operator="lessThan">
      <formula>0</formula>
    </cfRule>
  </conditionalFormatting>
  <conditionalFormatting sqref="B600">
    <cfRule type="cellIs" dxfId="3154" priority="801" operator="lessThan">
      <formula>0</formula>
    </cfRule>
  </conditionalFormatting>
  <conditionalFormatting sqref="B601:B602">
    <cfRule type="cellIs" dxfId="3153" priority="803" operator="lessThan">
      <formula>0</formula>
    </cfRule>
  </conditionalFormatting>
  <conditionalFormatting sqref="N390">
    <cfRule type="cellIs" dxfId="3152" priority="770" operator="lessThan">
      <formula>0</formula>
    </cfRule>
  </conditionalFormatting>
  <conditionalFormatting sqref="B393:N393">
    <cfRule type="cellIs" dxfId="3151" priority="768" operator="lessThan">
      <formula>0</formula>
    </cfRule>
  </conditionalFormatting>
  <conditionalFormatting sqref="B571:B573">
    <cfRule type="cellIs" dxfId="3150" priority="798" operator="lessThan">
      <formula>0</formula>
    </cfRule>
  </conditionalFormatting>
  <conditionalFormatting sqref="B574">
    <cfRule type="cellIs" dxfId="3149" priority="797" operator="lessThan">
      <formula>0</formula>
    </cfRule>
  </conditionalFormatting>
  <conditionalFormatting sqref="B570">
    <cfRule type="cellIs" dxfId="3148" priority="796" operator="lessThan">
      <formula>0</formula>
    </cfRule>
  </conditionalFormatting>
  <conditionalFormatting sqref="B607:B608">
    <cfRule type="cellIs" dxfId="3147" priority="795" operator="lessThan">
      <formula>0</formula>
    </cfRule>
  </conditionalFormatting>
  <conditionalFormatting sqref="B605:B608">
    <cfRule type="cellIs" dxfId="3146" priority="794" operator="lessThan">
      <formula>0</formula>
    </cfRule>
  </conditionalFormatting>
  <conditionalFormatting sqref="B589">
    <cfRule type="cellIs" dxfId="3145" priority="520" operator="lessThan">
      <formula>0</formula>
    </cfRule>
  </conditionalFormatting>
  <conditionalFormatting sqref="B613:B614">
    <cfRule type="cellIs" dxfId="3144" priority="792" operator="lessThan">
      <formula>0</formula>
    </cfRule>
  </conditionalFormatting>
  <conditionalFormatting sqref="B606">
    <cfRule type="cellIs" dxfId="3143" priority="793" operator="lessThan">
      <formula>0</formula>
    </cfRule>
  </conditionalFormatting>
  <conditionalFormatting sqref="B611:B614">
    <cfRule type="cellIs" dxfId="3142" priority="791" operator="lessThan">
      <formula>0</formula>
    </cfRule>
  </conditionalFormatting>
  <conditionalFormatting sqref="O616:O619">
    <cfRule type="cellIs" dxfId="3141" priority="266" operator="lessThan">
      <formula>0</formula>
    </cfRule>
  </conditionalFormatting>
  <conditionalFormatting sqref="O599 O601:O602">
    <cfRule type="cellIs" dxfId="3140" priority="268" operator="lessThan">
      <formula>0</formula>
    </cfRule>
  </conditionalFormatting>
  <conditionalFormatting sqref="B612">
    <cfRule type="cellIs" dxfId="3139" priority="790" operator="lessThan">
      <formula>0</formula>
    </cfRule>
  </conditionalFormatting>
  <conditionalFormatting sqref="D589">
    <cfRule type="cellIs" dxfId="3138" priority="514" operator="lessThan">
      <formula>0</formula>
    </cfRule>
  </conditionalFormatting>
  <conditionalFormatting sqref="O605:O607">
    <cfRule type="cellIs" dxfId="3137" priority="260" operator="lessThan">
      <formula>0</formula>
    </cfRule>
  </conditionalFormatting>
  <conditionalFormatting sqref="O626:O629">
    <cfRule type="cellIs" dxfId="3136" priority="262" operator="lessThan">
      <formula>0</formula>
    </cfRule>
  </conditionalFormatting>
  <conditionalFormatting sqref="B642 B647:B649 B660 B662:B665 B655:B658 B667">
    <cfRule type="cellIs" dxfId="3135" priority="789" operator="lessThan">
      <formula>0</formula>
    </cfRule>
  </conditionalFormatting>
  <conditionalFormatting sqref="N378">
    <cfRule type="cellIs" dxfId="3134" priority="780" operator="lessThan">
      <formula>0</formula>
    </cfRule>
  </conditionalFormatting>
  <conditionalFormatting sqref="N372">
    <cfRule type="cellIs" dxfId="3133" priority="781" operator="lessThan">
      <formula>0</formula>
    </cfRule>
  </conditionalFormatting>
  <conditionalFormatting sqref="B387:N387">
    <cfRule type="cellIs" dxfId="3132" priority="778" operator="lessThan">
      <formula>0</formula>
    </cfRule>
  </conditionalFormatting>
  <conditionalFormatting sqref="N384">
    <cfRule type="cellIs" dxfId="3131" priority="779" operator="lessThan">
      <formula>0</formula>
    </cfRule>
  </conditionalFormatting>
  <conditionalFormatting sqref="B387:N387">
    <cfRule type="cellIs" dxfId="3130" priority="777" operator="lessThan">
      <formula>0</formula>
    </cfRule>
  </conditionalFormatting>
  <conditionalFormatting sqref="B387:N387">
    <cfRule type="cellIs" dxfId="3129" priority="774" operator="lessThan">
      <formula>0</formula>
    </cfRule>
  </conditionalFormatting>
  <conditionalFormatting sqref="B644">
    <cfRule type="cellIs" dxfId="3128" priority="788" operator="lessThan">
      <formula>0</formula>
    </cfRule>
  </conditionalFormatting>
  <conditionalFormatting sqref="B645">
    <cfRule type="cellIs" dxfId="3127" priority="787" operator="lessThan">
      <formula>0</formula>
    </cfRule>
  </conditionalFormatting>
  <conditionalFormatting sqref="B650">
    <cfRule type="cellIs" dxfId="3126" priority="786" operator="lessThan">
      <formula>0</formula>
    </cfRule>
  </conditionalFormatting>
  <conditionalFormatting sqref="B639">
    <cfRule type="cellIs" dxfId="3125" priority="785" operator="lessThan">
      <formula>0</formula>
    </cfRule>
  </conditionalFormatting>
  <conditionalFormatting sqref="O365">
    <cfRule type="cellIs" dxfId="3124" priority="254" operator="lessThan">
      <formula>0</formula>
    </cfRule>
  </conditionalFormatting>
  <conditionalFormatting sqref="O371">
    <cfRule type="cellIs" dxfId="3123" priority="253" operator="lessThan">
      <formula>0</formula>
    </cfRule>
  </conditionalFormatting>
  <conditionalFormatting sqref="G589">
    <cfRule type="cellIs" dxfId="3122" priority="505" operator="lessThan">
      <formula>0</formula>
    </cfRule>
  </conditionalFormatting>
  <conditionalFormatting sqref="O359">
    <cfRule type="cellIs" dxfId="3121" priority="251" operator="lessThan">
      <formula>0</formula>
    </cfRule>
  </conditionalFormatting>
  <conditionalFormatting sqref="O360">
    <cfRule type="cellIs" dxfId="3120" priority="250" operator="lessThan">
      <formula>0</formula>
    </cfRule>
  </conditionalFormatting>
  <conditionalFormatting sqref="H589">
    <cfRule type="cellIs" dxfId="3119" priority="502" operator="lessThan">
      <formula>0</formula>
    </cfRule>
  </conditionalFormatting>
  <conditionalFormatting sqref="B351:B354">
    <cfRule type="cellIs" dxfId="3118" priority="784" operator="lessThan">
      <formula>0</formula>
    </cfRule>
  </conditionalFormatting>
  <conditionalFormatting sqref="N360">
    <cfRule type="cellIs" dxfId="3117" priority="783" operator="lessThan">
      <formula>0</formula>
    </cfRule>
  </conditionalFormatting>
  <conditionalFormatting sqref="N366">
    <cfRule type="cellIs" dxfId="3116" priority="782" operator="lessThan">
      <formula>0</formula>
    </cfRule>
  </conditionalFormatting>
  <conditionalFormatting sqref="B387:N387">
    <cfRule type="cellIs" dxfId="3115" priority="773" operator="lessThan">
      <formula>0</formula>
    </cfRule>
  </conditionalFormatting>
  <conditionalFormatting sqref="B387:N387">
    <cfRule type="cellIs" dxfId="3114" priority="772" operator="lessThan">
      <formula>0</formula>
    </cfRule>
  </conditionalFormatting>
  <conditionalFormatting sqref="B387:N387">
    <cfRule type="cellIs" dxfId="3113" priority="771" operator="lessThan">
      <formula>0</formula>
    </cfRule>
  </conditionalFormatting>
  <conditionalFormatting sqref="B393:N393">
    <cfRule type="cellIs" dxfId="3112" priority="766" operator="lessThan">
      <formula>0</formula>
    </cfRule>
  </conditionalFormatting>
  <conditionalFormatting sqref="B393:N393">
    <cfRule type="cellIs" dxfId="3111" priority="769" operator="lessThan">
      <formula>0</formula>
    </cfRule>
  </conditionalFormatting>
  <conditionalFormatting sqref="B393:N393">
    <cfRule type="cellIs" dxfId="3110" priority="764" operator="lessThan">
      <formula>0</formula>
    </cfRule>
  </conditionalFormatting>
  <conditionalFormatting sqref="B393:N393">
    <cfRule type="cellIs" dxfId="3109" priority="767" operator="lessThan">
      <formula>0</formula>
    </cfRule>
  </conditionalFormatting>
  <conditionalFormatting sqref="B393:N393">
    <cfRule type="cellIs" dxfId="3108" priority="762" operator="lessThan">
      <formula>0</formula>
    </cfRule>
  </conditionalFormatting>
  <conditionalFormatting sqref="B393:N393">
    <cfRule type="cellIs" dxfId="3107" priority="763" operator="lessThan">
      <formula>0</formula>
    </cfRule>
  </conditionalFormatting>
  <conditionalFormatting sqref="B399:N399">
    <cfRule type="cellIs" dxfId="3106" priority="760" operator="lessThan">
      <formula>0</formula>
    </cfRule>
  </conditionalFormatting>
  <conditionalFormatting sqref="N396">
    <cfRule type="cellIs" dxfId="3105" priority="761" operator="lessThan">
      <formula>0</formula>
    </cfRule>
  </conditionalFormatting>
  <conditionalFormatting sqref="B399:N399">
    <cfRule type="cellIs" dxfId="3104" priority="759" operator="lessThan">
      <formula>0</formula>
    </cfRule>
  </conditionalFormatting>
  <conditionalFormatting sqref="B399:N399">
    <cfRule type="cellIs" dxfId="3103" priority="758" operator="lessThan">
      <formula>0</formula>
    </cfRule>
  </conditionalFormatting>
  <conditionalFormatting sqref="B399:N399">
    <cfRule type="cellIs" dxfId="3102" priority="757" operator="lessThan">
      <formula>0</formula>
    </cfRule>
  </conditionalFormatting>
  <conditionalFormatting sqref="B399:N399">
    <cfRule type="cellIs" dxfId="3101" priority="756" operator="lessThan">
      <formula>0</formula>
    </cfRule>
  </conditionalFormatting>
  <conditionalFormatting sqref="B399:N399">
    <cfRule type="cellIs" dxfId="3100" priority="755" operator="lessThan">
      <formula>0</formula>
    </cfRule>
  </conditionalFormatting>
  <conditionalFormatting sqref="B399:N399">
    <cfRule type="cellIs" dxfId="3099" priority="754" operator="lessThan">
      <formula>0</formula>
    </cfRule>
  </conditionalFormatting>
  <conditionalFormatting sqref="B399:N399">
    <cfRule type="cellIs" dxfId="3098" priority="753" operator="lessThan">
      <formula>0</formula>
    </cfRule>
  </conditionalFormatting>
  <conditionalFormatting sqref="N402">
    <cfRule type="cellIs" dxfId="3097" priority="752" operator="lessThan">
      <formula>0</formula>
    </cfRule>
  </conditionalFormatting>
  <conditionalFormatting sqref="N355">
    <cfRule type="cellIs" dxfId="3096" priority="751" operator="lessThan">
      <formula>0</formula>
    </cfRule>
  </conditionalFormatting>
  <conditionalFormatting sqref="N361">
    <cfRule type="cellIs" dxfId="3095" priority="750" operator="lessThan">
      <formula>0</formula>
    </cfRule>
  </conditionalFormatting>
  <conditionalFormatting sqref="N361">
    <cfRule type="cellIs" dxfId="3094" priority="749" operator="lessThan">
      <formula>0</formula>
    </cfRule>
  </conditionalFormatting>
  <conditionalFormatting sqref="N367">
    <cfRule type="cellIs" dxfId="3093" priority="748" operator="lessThan">
      <formula>0</formula>
    </cfRule>
  </conditionalFormatting>
  <conditionalFormatting sqref="N367">
    <cfRule type="cellIs" dxfId="3092" priority="747" operator="lessThan">
      <formula>0</formula>
    </cfRule>
  </conditionalFormatting>
  <conditionalFormatting sqref="N373">
    <cfRule type="cellIs" dxfId="3091" priority="746" operator="lessThan">
      <formula>0</formula>
    </cfRule>
  </conditionalFormatting>
  <conditionalFormatting sqref="N373">
    <cfRule type="cellIs" dxfId="3090" priority="745" operator="lessThan">
      <formula>0</formula>
    </cfRule>
  </conditionalFormatting>
  <conditionalFormatting sqref="N379">
    <cfRule type="cellIs" dxfId="3089" priority="744" operator="lessThan">
      <formula>0</formula>
    </cfRule>
  </conditionalFormatting>
  <conditionalFormatting sqref="N379">
    <cfRule type="cellIs" dxfId="3088" priority="743" operator="lessThan">
      <formula>0</formula>
    </cfRule>
  </conditionalFormatting>
  <conditionalFormatting sqref="N385">
    <cfRule type="cellIs" dxfId="3087" priority="742" operator="lessThan">
      <formula>0</formula>
    </cfRule>
  </conditionalFormatting>
  <conditionalFormatting sqref="N385">
    <cfRule type="cellIs" dxfId="3086" priority="741" operator="lessThan">
      <formula>0</formula>
    </cfRule>
  </conditionalFormatting>
  <conditionalFormatting sqref="N391">
    <cfRule type="cellIs" dxfId="3085" priority="740" operator="lessThan">
      <formula>0</formula>
    </cfRule>
  </conditionalFormatting>
  <conditionalFormatting sqref="N391">
    <cfRule type="cellIs" dxfId="3084" priority="739" operator="lessThan">
      <formula>0</formula>
    </cfRule>
  </conditionalFormatting>
  <conditionalFormatting sqref="N397">
    <cfRule type="cellIs" dxfId="3083" priority="738" operator="lessThan">
      <formula>0</formula>
    </cfRule>
  </conditionalFormatting>
  <conditionalFormatting sqref="N397">
    <cfRule type="cellIs" dxfId="3082" priority="737" operator="lessThan">
      <formula>0</formula>
    </cfRule>
  </conditionalFormatting>
  <conditionalFormatting sqref="C409:M409">
    <cfRule type="cellIs" dxfId="3081" priority="736" operator="lessThan">
      <formula>0</formula>
    </cfRule>
  </conditionalFormatting>
  <conditionalFormatting sqref="C409:M409">
    <cfRule type="cellIs" dxfId="3080" priority="735" operator="lessThan">
      <formula>0</formula>
    </cfRule>
  </conditionalFormatting>
  <conditionalFormatting sqref="H409">
    <cfRule type="cellIs" dxfId="3079" priority="734" operator="lessThan">
      <formula>0</formula>
    </cfRule>
  </conditionalFormatting>
  <conditionalFormatting sqref="B409">
    <cfRule type="cellIs" dxfId="3078" priority="733" operator="lessThan">
      <formula>0</formula>
    </cfRule>
  </conditionalFormatting>
  <conditionalFormatting sqref="B409">
    <cfRule type="cellIs" dxfId="3077" priority="732" operator="lessThan">
      <formula>0</formula>
    </cfRule>
  </conditionalFormatting>
  <conditionalFormatting sqref="B405:N405">
    <cfRule type="cellIs" dxfId="3076" priority="731" operator="lessThan">
      <formula>0</formula>
    </cfRule>
  </conditionalFormatting>
  <conditionalFormatting sqref="B405:N405">
    <cfRule type="cellIs" dxfId="3075" priority="730" operator="lessThan">
      <formula>0</formula>
    </cfRule>
  </conditionalFormatting>
  <conditionalFormatting sqref="B405:N405">
    <cfRule type="cellIs" dxfId="3074" priority="729" operator="lessThan">
      <formula>0</formula>
    </cfRule>
  </conditionalFormatting>
  <conditionalFormatting sqref="B405:N405">
    <cfRule type="cellIs" dxfId="3073" priority="728" operator="lessThan">
      <formula>0</formula>
    </cfRule>
  </conditionalFormatting>
  <conditionalFormatting sqref="B405:N405">
    <cfRule type="cellIs" dxfId="3072" priority="727" operator="lessThan">
      <formula>0</formula>
    </cfRule>
  </conditionalFormatting>
  <conditionalFormatting sqref="B405:N405">
    <cfRule type="cellIs" dxfId="3071" priority="726" operator="lessThan">
      <formula>0</formula>
    </cfRule>
  </conditionalFormatting>
  <conditionalFormatting sqref="B405:N405">
    <cfRule type="cellIs" dxfId="3070" priority="725" operator="lessThan">
      <formula>0</formula>
    </cfRule>
  </conditionalFormatting>
  <conditionalFormatting sqref="B405:N405">
    <cfRule type="cellIs" dxfId="3069" priority="724" operator="lessThan">
      <formula>0</formula>
    </cfRule>
  </conditionalFormatting>
  <conditionalFormatting sqref="N408">
    <cfRule type="cellIs" dxfId="3068" priority="723" operator="lessThan">
      <formula>0</formula>
    </cfRule>
  </conditionalFormatting>
  <conditionalFormatting sqref="N409">
    <cfRule type="cellIs" dxfId="3067" priority="722" operator="lessThan">
      <formula>0</formula>
    </cfRule>
  </conditionalFormatting>
  <conditionalFormatting sqref="N409">
    <cfRule type="cellIs" dxfId="3066" priority="721" operator="lessThan">
      <formula>0</formula>
    </cfRule>
  </conditionalFormatting>
  <conditionalFormatting sqref="C415:M415">
    <cfRule type="cellIs" dxfId="3065" priority="720" operator="lessThan">
      <formula>0</formula>
    </cfRule>
  </conditionalFormatting>
  <conditionalFormatting sqref="C415:M415">
    <cfRule type="cellIs" dxfId="3064" priority="719" operator="lessThan">
      <formula>0</formula>
    </cfRule>
  </conditionalFormatting>
  <conditionalFormatting sqref="H415">
    <cfRule type="cellIs" dxfId="3063" priority="718" operator="lessThan">
      <formula>0</formula>
    </cfRule>
  </conditionalFormatting>
  <conditionalFormatting sqref="B415">
    <cfRule type="cellIs" dxfId="3062" priority="717" operator="lessThan">
      <formula>0</formula>
    </cfRule>
  </conditionalFormatting>
  <conditionalFormatting sqref="B415">
    <cfRule type="cellIs" dxfId="3061" priority="716" operator="lessThan">
      <formula>0</formula>
    </cfRule>
  </conditionalFormatting>
  <conditionalFormatting sqref="B411:N411">
    <cfRule type="cellIs" dxfId="3060" priority="715" operator="lessThan">
      <formula>0</formula>
    </cfRule>
  </conditionalFormatting>
  <conditionalFormatting sqref="B411:N411">
    <cfRule type="cellIs" dxfId="3059" priority="714" operator="lessThan">
      <formula>0</formula>
    </cfRule>
  </conditionalFormatting>
  <conditionalFormatting sqref="B411:N411">
    <cfRule type="cellIs" dxfId="3058" priority="713" operator="lessThan">
      <formula>0</formula>
    </cfRule>
  </conditionalFormatting>
  <conditionalFormatting sqref="B411:N411">
    <cfRule type="cellIs" dxfId="3057" priority="712" operator="lessThan">
      <formula>0</formula>
    </cfRule>
  </conditionalFormatting>
  <conditionalFormatting sqref="B411:N411">
    <cfRule type="cellIs" dxfId="3056" priority="711" operator="lessThan">
      <formula>0</formula>
    </cfRule>
  </conditionalFormatting>
  <conditionalFormatting sqref="B411:N411">
    <cfRule type="cellIs" dxfId="3055" priority="710" operator="lessThan">
      <formula>0</formula>
    </cfRule>
  </conditionalFormatting>
  <conditionalFormatting sqref="B411:N411">
    <cfRule type="cellIs" dxfId="3054" priority="709" operator="lessThan">
      <formula>0</formula>
    </cfRule>
  </conditionalFormatting>
  <conditionalFormatting sqref="B411:N411">
    <cfRule type="cellIs" dxfId="3053" priority="708" operator="lessThan">
      <formula>0</formula>
    </cfRule>
  </conditionalFormatting>
  <conditionalFormatting sqref="N414">
    <cfRule type="cellIs" dxfId="3052" priority="707" operator="lessThan">
      <formula>0</formula>
    </cfRule>
  </conditionalFormatting>
  <conditionalFormatting sqref="N415">
    <cfRule type="cellIs" dxfId="3051" priority="706" operator="lessThan">
      <formula>0</formula>
    </cfRule>
  </conditionalFormatting>
  <conditionalFormatting sqref="N415">
    <cfRule type="cellIs" dxfId="3050" priority="705" operator="lessThan">
      <formula>0</formula>
    </cfRule>
  </conditionalFormatting>
  <conditionalFormatting sqref="C421:M421">
    <cfRule type="cellIs" dxfId="3049" priority="704" operator="lessThan">
      <formula>0</formula>
    </cfRule>
  </conditionalFormatting>
  <conditionalFormatting sqref="C421:M421">
    <cfRule type="cellIs" dxfId="3048" priority="703" operator="lessThan">
      <formula>0</formula>
    </cfRule>
  </conditionalFormatting>
  <conditionalFormatting sqref="H421">
    <cfRule type="cellIs" dxfId="3047" priority="702" operator="lessThan">
      <formula>0</formula>
    </cfRule>
  </conditionalFormatting>
  <conditionalFormatting sqref="B421">
    <cfRule type="cellIs" dxfId="3046" priority="701" operator="lessThan">
      <formula>0</formula>
    </cfRule>
  </conditionalFormatting>
  <conditionalFormatting sqref="B421">
    <cfRule type="cellIs" dxfId="3045" priority="700" operator="lessThan">
      <formula>0</formula>
    </cfRule>
  </conditionalFormatting>
  <conditionalFormatting sqref="B417:N417">
    <cfRule type="cellIs" dxfId="3044" priority="699" operator="lessThan">
      <formula>0</formula>
    </cfRule>
  </conditionalFormatting>
  <conditionalFormatting sqref="B417:N417">
    <cfRule type="cellIs" dxfId="3043" priority="698" operator="lessThan">
      <formula>0</formula>
    </cfRule>
  </conditionalFormatting>
  <conditionalFormatting sqref="B417:N417">
    <cfRule type="cellIs" dxfId="3042" priority="697" operator="lessThan">
      <formula>0</formula>
    </cfRule>
  </conditionalFormatting>
  <conditionalFormatting sqref="B417:N417">
    <cfRule type="cellIs" dxfId="3041" priority="696" operator="lessThan">
      <formula>0</formula>
    </cfRule>
  </conditionalFormatting>
  <conditionalFormatting sqref="B417:N417">
    <cfRule type="cellIs" dxfId="3040" priority="695" operator="lessThan">
      <formula>0</formula>
    </cfRule>
  </conditionalFormatting>
  <conditionalFormatting sqref="B417:N417">
    <cfRule type="cellIs" dxfId="3039" priority="694" operator="lessThan">
      <formula>0</formula>
    </cfRule>
  </conditionalFormatting>
  <conditionalFormatting sqref="B417:N417">
    <cfRule type="cellIs" dxfId="3038" priority="693" operator="lessThan">
      <formula>0</formula>
    </cfRule>
  </conditionalFormatting>
  <conditionalFormatting sqref="B417:N417">
    <cfRule type="cellIs" dxfId="3037" priority="692" operator="lessThan">
      <formula>0</formula>
    </cfRule>
  </conditionalFormatting>
  <conditionalFormatting sqref="N420">
    <cfRule type="cellIs" dxfId="3036" priority="691" operator="lessThan">
      <formula>0</formula>
    </cfRule>
  </conditionalFormatting>
  <conditionalFormatting sqref="N421">
    <cfRule type="cellIs" dxfId="3035" priority="690" operator="lessThan">
      <formula>0</formula>
    </cfRule>
  </conditionalFormatting>
  <conditionalFormatting sqref="N421">
    <cfRule type="cellIs" dxfId="3034" priority="689" operator="lessThan">
      <formula>0</formula>
    </cfRule>
  </conditionalFormatting>
  <conditionalFormatting sqref="C427:M427">
    <cfRule type="cellIs" dxfId="3033" priority="688" operator="lessThan">
      <formula>0</formula>
    </cfRule>
  </conditionalFormatting>
  <conditionalFormatting sqref="C427:M427">
    <cfRule type="cellIs" dxfId="3032" priority="687" operator="lessThan">
      <formula>0</formula>
    </cfRule>
  </conditionalFormatting>
  <conditionalFormatting sqref="H427">
    <cfRule type="cellIs" dxfId="3031" priority="686" operator="lessThan">
      <formula>0</formula>
    </cfRule>
  </conditionalFormatting>
  <conditionalFormatting sqref="B427">
    <cfRule type="cellIs" dxfId="3030" priority="685" operator="lessThan">
      <formula>0</formula>
    </cfRule>
  </conditionalFormatting>
  <conditionalFormatting sqref="B427">
    <cfRule type="cellIs" dxfId="3029" priority="684" operator="lessThan">
      <formula>0</formula>
    </cfRule>
  </conditionalFormatting>
  <conditionalFormatting sqref="B423:N423">
    <cfRule type="cellIs" dxfId="3028" priority="683" operator="lessThan">
      <formula>0</formula>
    </cfRule>
  </conditionalFormatting>
  <conditionalFormatting sqref="B423:N423">
    <cfRule type="cellIs" dxfId="3027" priority="682" operator="lessThan">
      <formula>0</formula>
    </cfRule>
  </conditionalFormatting>
  <conditionalFormatting sqref="B423:N423">
    <cfRule type="cellIs" dxfId="3026" priority="681" operator="lessThan">
      <formula>0</formula>
    </cfRule>
  </conditionalFormatting>
  <conditionalFormatting sqref="B423:N423">
    <cfRule type="cellIs" dxfId="3025" priority="680" operator="lessThan">
      <formula>0</formula>
    </cfRule>
  </conditionalFormatting>
  <conditionalFormatting sqref="B423:N423">
    <cfRule type="cellIs" dxfId="3024" priority="679" operator="lessThan">
      <formula>0</formula>
    </cfRule>
  </conditionalFormatting>
  <conditionalFormatting sqref="B423:N423">
    <cfRule type="cellIs" dxfId="3023" priority="678" operator="lessThan">
      <formula>0</formula>
    </cfRule>
  </conditionalFormatting>
  <conditionalFormatting sqref="B423:N423">
    <cfRule type="cellIs" dxfId="3022" priority="677" operator="lessThan">
      <formula>0</formula>
    </cfRule>
  </conditionalFormatting>
  <conditionalFormatting sqref="B423:N423">
    <cfRule type="cellIs" dxfId="3021" priority="676" operator="lessThan">
      <formula>0</formula>
    </cfRule>
  </conditionalFormatting>
  <conditionalFormatting sqref="N426">
    <cfRule type="cellIs" dxfId="3020" priority="675" operator="lessThan">
      <formula>0</formula>
    </cfRule>
  </conditionalFormatting>
  <conditionalFormatting sqref="C537:N537">
    <cfRule type="cellIs" dxfId="3019" priority="395" operator="lessThan">
      <formula>0</formula>
    </cfRule>
  </conditionalFormatting>
  <conditionalFormatting sqref="C568:N568">
    <cfRule type="cellIs" dxfId="3018" priority="392" operator="lessThan">
      <formula>0</formula>
    </cfRule>
  </conditionalFormatting>
  <conditionalFormatting sqref="I552:N552">
    <cfRule type="cellIs" dxfId="3017" priority="389" operator="lessThan">
      <formula>0</formula>
    </cfRule>
  </conditionalFormatting>
  <conditionalFormatting sqref="I560:N560">
    <cfRule type="cellIs" dxfId="3016" priority="386" operator="lessThan">
      <formula>0</formula>
    </cfRule>
  </conditionalFormatting>
  <conditionalFormatting sqref="B429:N429">
    <cfRule type="cellIs" dxfId="3015" priority="663" operator="lessThan">
      <formula>0</formula>
    </cfRule>
  </conditionalFormatting>
  <conditionalFormatting sqref="B429:N429">
    <cfRule type="cellIs" dxfId="3014" priority="662" operator="lessThan">
      <formula>0</formula>
    </cfRule>
  </conditionalFormatting>
  <conditionalFormatting sqref="B429:N429">
    <cfRule type="cellIs" dxfId="3013" priority="661" operator="lessThan">
      <formula>0</formula>
    </cfRule>
  </conditionalFormatting>
  <conditionalFormatting sqref="B429:N429">
    <cfRule type="cellIs" dxfId="3012" priority="660" operator="lessThan">
      <formula>0</formula>
    </cfRule>
  </conditionalFormatting>
  <conditionalFormatting sqref="N432">
    <cfRule type="cellIs" dxfId="3011" priority="659" operator="lessThan">
      <formula>0</formula>
    </cfRule>
  </conditionalFormatting>
  <conditionalFormatting sqref="C439:M439">
    <cfRule type="cellIs" dxfId="3010" priority="658" operator="lessThan">
      <formula>0</formula>
    </cfRule>
  </conditionalFormatting>
  <conditionalFormatting sqref="C439:M439">
    <cfRule type="cellIs" dxfId="3009" priority="657" operator="lessThan">
      <formula>0</formula>
    </cfRule>
  </conditionalFormatting>
  <conditionalFormatting sqref="H439">
    <cfRule type="cellIs" dxfId="3008" priority="656" operator="lessThan">
      <formula>0</formula>
    </cfRule>
  </conditionalFormatting>
  <conditionalFormatting sqref="B439">
    <cfRule type="cellIs" dxfId="3007" priority="655" operator="lessThan">
      <formula>0</formula>
    </cfRule>
  </conditionalFormatting>
  <conditionalFormatting sqref="B439">
    <cfRule type="cellIs" dxfId="3006" priority="654" operator="lessThan">
      <formula>0</formula>
    </cfRule>
  </conditionalFormatting>
  <conditionalFormatting sqref="B435:N435">
    <cfRule type="cellIs" dxfId="3005" priority="653" operator="lessThan">
      <formula>0</formula>
    </cfRule>
  </conditionalFormatting>
  <conditionalFormatting sqref="B435:N435">
    <cfRule type="cellIs" dxfId="3004" priority="652" operator="lessThan">
      <formula>0</formula>
    </cfRule>
  </conditionalFormatting>
  <conditionalFormatting sqref="C636:N637">
    <cfRule type="cellIs" dxfId="3003" priority="371" operator="lessThan">
      <formula>0</formula>
    </cfRule>
  </conditionalFormatting>
  <conditionalFormatting sqref="C597:N597">
    <cfRule type="cellIs" dxfId="3002" priority="368" operator="lessThan">
      <formula>0</formula>
    </cfRule>
  </conditionalFormatting>
  <conditionalFormatting sqref="C603:N603">
    <cfRule type="cellIs" dxfId="3001" priority="365" operator="lessThan">
      <formula>0</formula>
    </cfRule>
  </conditionalFormatting>
  <conditionalFormatting sqref="C603:N603">
    <cfRule type="cellIs" dxfId="3000" priority="364" operator="lessThan">
      <formula>0</formula>
    </cfRule>
  </conditionalFormatting>
  <conditionalFormatting sqref="C603:N603">
    <cfRule type="cellIs" dxfId="2999" priority="363" operator="lessThan">
      <formula>0</formula>
    </cfRule>
  </conditionalFormatting>
  <conditionalFormatting sqref="H445">
    <cfRule type="cellIs" dxfId="2998" priority="640" operator="lessThan">
      <formula>0</formula>
    </cfRule>
  </conditionalFormatting>
  <conditionalFormatting sqref="B445">
    <cfRule type="cellIs" dxfId="2997" priority="639" operator="lessThan">
      <formula>0</formula>
    </cfRule>
  </conditionalFormatting>
  <conditionalFormatting sqref="B445">
    <cfRule type="cellIs" dxfId="2996" priority="638" operator="lessThan">
      <formula>0</formula>
    </cfRule>
  </conditionalFormatting>
  <conditionalFormatting sqref="B441:N441">
    <cfRule type="cellIs" dxfId="2995" priority="637" operator="lessThan">
      <formula>0</formula>
    </cfRule>
  </conditionalFormatting>
  <conditionalFormatting sqref="B441:N441">
    <cfRule type="cellIs" dxfId="2994" priority="636" operator="lessThan">
      <formula>0</formula>
    </cfRule>
  </conditionalFormatting>
  <conditionalFormatting sqref="B441:N441">
    <cfRule type="cellIs" dxfId="2993" priority="635" operator="lessThan">
      <formula>0</formula>
    </cfRule>
  </conditionalFormatting>
  <conditionalFormatting sqref="B441:N441">
    <cfRule type="cellIs" dxfId="2992" priority="634" operator="lessThan">
      <formula>0</formula>
    </cfRule>
  </conditionalFormatting>
  <conditionalFormatting sqref="B441:N441">
    <cfRule type="cellIs" dxfId="2991" priority="633" operator="lessThan">
      <formula>0</formula>
    </cfRule>
  </conditionalFormatting>
  <conditionalFormatting sqref="B441:N441">
    <cfRule type="cellIs" dxfId="2990" priority="632" operator="lessThan">
      <formula>0</formula>
    </cfRule>
  </conditionalFormatting>
  <conditionalFormatting sqref="B441:N441">
    <cfRule type="cellIs" dxfId="2989" priority="631" operator="lessThan">
      <formula>0</formula>
    </cfRule>
  </conditionalFormatting>
  <conditionalFormatting sqref="B441:N441">
    <cfRule type="cellIs" dxfId="2988" priority="630" operator="lessThan">
      <formula>0</formula>
    </cfRule>
  </conditionalFormatting>
  <conditionalFormatting sqref="N444">
    <cfRule type="cellIs" dxfId="2987" priority="629" operator="lessThan">
      <formula>0</formula>
    </cfRule>
  </conditionalFormatting>
  <conditionalFormatting sqref="N445">
    <cfRule type="cellIs" dxfId="2986" priority="628" operator="lessThan">
      <formula>0</formula>
    </cfRule>
  </conditionalFormatting>
  <conditionalFormatting sqref="N445">
    <cfRule type="cellIs" dxfId="2985" priority="627" operator="lessThan">
      <formula>0</formula>
    </cfRule>
  </conditionalFormatting>
  <conditionalFormatting sqref="C452:M452">
    <cfRule type="cellIs" dxfId="2984" priority="626" operator="lessThan">
      <formula>0</formula>
    </cfRule>
  </conditionalFormatting>
  <conditionalFormatting sqref="C452:M452">
    <cfRule type="cellIs" dxfId="2983" priority="625" operator="lessThan">
      <formula>0</formula>
    </cfRule>
  </conditionalFormatting>
  <conditionalFormatting sqref="H452">
    <cfRule type="cellIs" dxfId="2982" priority="624" operator="lessThan">
      <formula>0</formula>
    </cfRule>
  </conditionalFormatting>
  <conditionalFormatting sqref="B452">
    <cfRule type="cellIs" dxfId="2981" priority="623" operator="lessThan">
      <formula>0</formula>
    </cfRule>
  </conditionalFormatting>
  <conditionalFormatting sqref="B452">
    <cfRule type="cellIs" dxfId="2980" priority="622" operator="lessThan">
      <formula>0</formula>
    </cfRule>
  </conditionalFormatting>
  <conditionalFormatting sqref="B448:N448">
    <cfRule type="cellIs" dxfId="2979" priority="621" operator="lessThan">
      <formula>0</formula>
    </cfRule>
  </conditionalFormatting>
  <conditionalFormatting sqref="B448:N448">
    <cfRule type="cellIs" dxfId="2978" priority="620" operator="lessThan">
      <formula>0</formula>
    </cfRule>
  </conditionalFormatting>
  <conditionalFormatting sqref="B448:N448">
    <cfRule type="cellIs" dxfId="2977" priority="619" operator="lessThan">
      <formula>0</formula>
    </cfRule>
  </conditionalFormatting>
  <conditionalFormatting sqref="B448:N448">
    <cfRule type="cellIs" dxfId="2976" priority="618" operator="lessThan">
      <formula>0</formula>
    </cfRule>
  </conditionalFormatting>
  <conditionalFormatting sqref="B448:N448">
    <cfRule type="cellIs" dxfId="2975" priority="617" operator="lessThan">
      <formula>0</formula>
    </cfRule>
  </conditionalFormatting>
  <conditionalFormatting sqref="B448:N448">
    <cfRule type="cellIs" dxfId="2974" priority="616" operator="lessThan">
      <formula>0</formula>
    </cfRule>
  </conditionalFormatting>
  <conditionalFormatting sqref="B448:N448">
    <cfRule type="cellIs" dxfId="2973" priority="615" operator="lessThan">
      <formula>0</formula>
    </cfRule>
  </conditionalFormatting>
  <conditionalFormatting sqref="B448:N448">
    <cfRule type="cellIs" dxfId="2972" priority="614" operator="lessThan">
      <formula>0</formula>
    </cfRule>
  </conditionalFormatting>
  <conditionalFormatting sqref="N451">
    <cfRule type="cellIs" dxfId="2971" priority="613" operator="lessThan">
      <formula>0</formula>
    </cfRule>
  </conditionalFormatting>
  <conditionalFormatting sqref="N452">
    <cfRule type="cellIs" dxfId="2970" priority="612" operator="lessThan">
      <formula>0</formula>
    </cfRule>
  </conditionalFormatting>
  <conditionalFormatting sqref="N452">
    <cfRule type="cellIs" dxfId="2969" priority="611" operator="lessThan">
      <formula>0</formula>
    </cfRule>
  </conditionalFormatting>
  <conditionalFormatting sqref="C458:M458">
    <cfRule type="cellIs" dxfId="2968" priority="610" operator="lessThan">
      <formula>0</formula>
    </cfRule>
  </conditionalFormatting>
  <conditionalFormatting sqref="C458:M458">
    <cfRule type="cellIs" dxfId="2967" priority="609" operator="lessThan">
      <formula>0</formula>
    </cfRule>
  </conditionalFormatting>
  <conditionalFormatting sqref="H458">
    <cfRule type="cellIs" dxfId="2966" priority="608" operator="lessThan">
      <formula>0</formula>
    </cfRule>
  </conditionalFormatting>
  <conditionalFormatting sqref="B458">
    <cfRule type="cellIs" dxfId="2965" priority="607" operator="lessThan">
      <formula>0</formula>
    </cfRule>
  </conditionalFormatting>
  <conditionalFormatting sqref="B458">
    <cfRule type="cellIs" dxfId="2964" priority="606" operator="lessThan">
      <formula>0</formula>
    </cfRule>
  </conditionalFormatting>
  <conditionalFormatting sqref="Q505">
    <cfRule type="cellIs" dxfId="2963" priority="326" operator="lessThan">
      <formula>0</formula>
    </cfRule>
  </conditionalFormatting>
  <conditionalFormatting sqref="P505">
    <cfRule type="cellIs" dxfId="2962" priority="325" operator="lessThan">
      <formula>0</formula>
    </cfRule>
  </conditionalFormatting>
  <conditionalFormatting sqref="Q513">
    <cfRule type="cellIs" dxfId="2961" priority="323" operator="lessThan">
      <formula>0</formula>
    </cfRule>
  </conditionalFormatting>
  <conditionalFormatting sqref="P513">
    <cfRule type="cellIs" dxfId="2960" priority="322" operator="lessThan">
      <formula>0</formula>
    </cfRule>
  </conditionalFormatting>
  <conditionalFormatting sqref="Q522">
    <cfRule type="cellIs" dxfId="2959" priority="320" operator="lessThan">
      <formula>0</formula>
    </cfRule>
  </conditionalFormatting>
  <conditionalFormatting sqref="P522">
    <cfRule type="cellIs" dxfId="2958" priority="319" operator="lessThan">
      <formula>0</formula>
    </cfRule>
  </conditionalFormatting>
  <conditionalFormatting sqref="Q530">
    <cfRule type="cellIs" dxfId="2957" priority="317" operator="lessThan">
      <formula>0</formula>
    </cfRule>
  </conditionalFormatting>
  <conditionalFormatting sqref="C461:C464">
    <cfRule type="expression" dxfId="2956" priority="593">
      <formula>C461/B461&gt;1</formula>
    </cfRule>
    <cfRule type="expression" dxfId="2955" priority="594">
      <formula>C461/B461&lt;1</formula>
    </cfRule>
  </conditionalFormatting>
  <conditionalFormatting sqref="Q538">
    <cfRule type="cellIs" dxfId="2954" priority="314" operator="lessThan">
      <formula>0</formula>
    </cfRule>
  </conditionalFormatting>
  <conditionalFormatting sqref="D461:N464">
    <cfRule type="expression" dxfId="2953" priority="590">
      <formula>D461/C461&gt;1</formula>
    </cfRule>
    <cfRule type="expression" dxfId="2952" priority="591">
      <formula>D461/C461&lt;1</formula>
    </cfRule>
  </conditionalFormatting>
  <conditionalFormatting sqref="Q553">
    <cfRule type="cellIs" dxfId="2951" priority="311" operator="lessThan">
      <formula>0</formula>
    </cfRule>
  </conditionalFormatting>
  <conditionalFormatting sqref="B461:B464 B552:N552 B560:N560 B575:N575 B589:N589">
    <cfRule type="expression" dxfId="2950" priority="587">
      <formula>B461/#REF!&gt;1</formula>
    </cfRule>
    <cfRule type="expression" dxfId="2949" priority="588">
      <formula>B461/#REF!&lt;1</formula>
    </cfRule>
  </conditionalFormatting>
  <conditionalFormatting sqref="Q561">
    <cfRule type="cellIs" dxfId="2948" priority="308" operator="lessThan">
      <formula>0</formula>
    </cfRule>
  </conditionalFormatting>
  <conditionalFormatting sqref="B512">
    <cfRule type="expression" dxfId="2947" priority="584">
      <formula>B512/#REF!&gt;1</formula>
    </cfRule>
    <cfRule type="expression" dxfId="2946" priority="585">
      <formula>B512/#REF!&lt;1</formula>
    </cfRule>
  </conditionalFormatting>
  <conditionalFormatting sqref="Q590">
    <cfRule type="cellIs" dxfId="2945" priority="305" operator="lessThan">
      <formula>0</formula>
    </cfRule>
  </conditionalFormatting>
  <conditionalFormatting sqref="C512">
    <cfRule type="expression" dxfId="2944" priority="581">
      <formula>C512/B512&gt;1</formula>
    </cfRule>
    <cfRule type="expression" dxfId="2943" priority="582">
      <formula>C512/B512&lt;1</formula>
    </cfRule>
  </conditionalFormatting>
  <conditionalFormatting sqref="D512">
    <cfRule type="cellIs" dxfId="2942" priority="580" operator="lessThan">
      <formula>0</formula>
    </cfRule>
  </conditionalFormatting>
  <conditionalFormatting sqref="D512">
    <cfRule type="expression" dxfId="2941" priority="578">
      <formula>D512/C512&gt;1</formula>
    </cfRule>
    <cfRule type="expression" dxfId="2940" priority="579">
      <formula>D512/C512&lt;1</formula>
    </cfRule>
  </conditionalFormatting>
  <conditionalFormatting sqref="E512">
    <cfRule type="cellIs" dxfId="2939" priority="577" operator="lessThan">
      <formula>0</formula>
    </cfRule>
  </conditionalFormatting>
  <conditionalFormatting sqref="E512">
    <cfRule type="expression" dxfId="2938" priority="575">
      <formula>E512/D512&gt;1</formula>
    </cfRule>
    <cfRule type="expression" dxfId="2937" priority="576">
      <formula>E512/D512&lt;1</formula>
    </cfRule>
  </conditionalFormatting>
  <conditionalFormatting sqref="F512">
    <cfRule type="cellIs" dxfId="2936" priority="574" operator="lessThan">
      <formula>0</formula>
    </cfRule>
  </conditionalFormatting>
  <conditionalFormatting sqref="F512">
    <cfRule type="expression" dxfId="2935" priority="572">
      <formula>F512/E512&gt;1</formula>
    </cfRule>
    <cfRule type="expression" dxfId="2934" priority="573">
      <formula>F512/E512&lt;1</formula>
    </cfRule>
  </conditionalFormatting>
  <conditionalFormatting sqref="G512">
    <cfRule type="cellIs" dxfId="2933" priority="571" operator="lessThan">
      <formula>0</formula>
    </cfRule>
  </conditionalFormatting>
  <conditionalFormatting sqref="G512">
    <cfRule type="expression" dxfId="2932" priority="569">
      <formula>G512/F512&gt;1</formula>
    </cfRule>
    <cfRule type="expression" dxfId="2931" priority="570">
      <formula>G512/F512&lt;1</formula>
    </cfRule>
  </conditionalFormatting>
  <conditionalFormatting sqref="H512">
    <cfRule type="cellIs" dxfId="2930" priority="568" operator="lessThan">
      <formula>0</formula>
    </cfRule>
  </conditionalFormatting>
  <conditionalFormatting sqref="H512">
    <cfRule type="expression" dxfId="2929" priority="566">
      <formula>H512/G512&gt;1</formula>
    </cfRule>
    <cfRule type="expression" dxfId="2928" priority="567">
      <formula>H512/G512&lt;1</formula>
    </cfRule>
  </conditionalFormatting>
  <conditionalFormatting sqref="I512:N512">
    <cfRule type="cellIs" dxfId="2927" priority="565" operator="lessThan">
      <formula>0</formula>
    </cfRule>
  </conditionalFormatting>
  <conditionalFormatting sqref="I512:N512">
    <cfRule type="expression" dxfId="2926" priority="563">
      <formula>I512/H512&gt;1</formula>
    </cfRule>
    <cfRule type="expression" dxfId="2925" priority="564">
      <formula>I512/H512&lt;1</formula>
    </cfRule>
  </conditionalFormatting>
  <conditionalFormatting sqref="B552">
    <cfRule type="cellIs" dxfId="2924" priority="562" operator="lessThan">
      <formula>0</formula>
    </cfRule>
  </conditionalFormatting>
  <conditionalFormatting sqref="B552">
    <cfRule type="expression" dxfId="2923" priority="560">
      <formula>B552/#REF!&gt;1</formula>
    </cfRule>
    <cfRule type="expression" dxfId="2922" priority="561">
      <formula>B552/#REF!&lt;1</formula>
    </cfRule>
  </conditionalFormatting>
  <conditionalFormatting sqref="C552">
    <cfRule type="cellIs" dxfId="2921" priority="559" operator="lessThan">
      <formula>0</formula>
    </cfRule>
  </conditionalFormatting>
  <conditionalFormatting sqref="C552">
    <cfRule type="expression" dxfId="2920" priority="557">
      <formula>C552/B552&gt;1</formula>
    </cfRule>
    <cfRule type="expression" dxfId="2919" priority="558">
      <formula>C552/B552&lt;1</formula>
    </cfRule>
  </conditionalFormatting>
  <conditionalFormatting sqref="D552">
    <cfRule type="cellIs" dxfId="2918" priority="556" operator="lessThan">
      <formula>0</formula>
    </cfRule>
  </conditionalFormatting>
  <conditionalFormatting sqref="D552">
    <cfRule type="expression" dxfId="2917" priority="554">
      <formula>D552/C552&gt;1</formula>
    </cfRule>
    <cfRule type="expression" dxfId="2916" priority="555">
      <formula>D552/C552&lt;1</formula>
    </cfRule>
  </conditionalFormatting>
  <conditionalFormatting sqref="E552">
    <cfRule type="cellIs" dxfId="2915" priority="553" operator="lessThan">
      <formula>0</formula>
    </cfRule>
  </conditionalFormatting>
  <conditionalFormatting sqref="E552">
    <cfRule type="expression" dxfId="2914" priority="551">
      <formula>E552/D552&gt;1</formula>
    </cfRule>
    <cfRule type="expression" dxfId="2913" priority="552">
      <formula>E552/D552&lt;1</formula>
    </cfRule>
  </conditionalFormatting>
  <conditionalFormatting sqref="F552">
    <cfRule type="cellIs" dxfId="2912" priority="550" operator="lessThan">
      <formula>0</formula>
    </cfRule>
  </conditionalFormatting>
  <conditionalFormatting sqref="F552">
    <cfRule type="expression" dxfId="2911" priority="548">
      <formula>F552/E552&gt;1</formula>
    </cfRule>
    <cfRule type="expression" dxfId="2910" priority="549">
      <formula>F552/E552&lt;1</formula>
    </cfRule>
  </conditionalFormatting>
  <conditionalFormatting sqref="G552">
    <cfRule type="cellIs" dxfId="2909" priority="547" operator="lessThan">
      <formula>0</formula>
    </cfRule>
  </conditionalFormatting>
  <conditionalFormatting sqref="G552">
    <cfRule type="expression" dxfId="2908" priority="545">
      <formula>G552/F552&gt;1</formula>
    </cfRule>
    <cfRule type="expression" dxfId="2907" priority="546">
      <formula>G552/F552&lt;1</formula>
    </cfRule>
  </conditionalFormatting>
  <conditionalFormatting sqref="H552">
    <cfRule type="cellIs" dxfId="2906" priority="544" operator="lessThan">
      <formula>0</formula>
    </cfRule>
  </conditionalFormatting>
  <conditionalFormatting sqref="H552">
    <cfRule type="expression" dxfId="2905" priority="542">
      <formula>H552/G552&gt;1</formula>
    </cfRule>
    <cfRule type="expression" dxfId="2904" priority="543">
      <formula>H552/G552&lt;1</formula>
    </cfRule>
  </conditionalFormatting>
  <conditionalFormatting sqref="B560">
    <cfRule type="cellIs" dxfId="2903" priority="541" operator="lessThan">
      <formula>0</formula>
    </cfRule>
  </conditionalFormatting>
  <conditionalFormatting sqref="B560">
    <cfRule type="expression" dxfId="2902" priority="539">
      <formula>B560/#REF!&gt;1</formula>
    </cfRule>
    <cfRule type="expression" dxfId="2901" priority="540">
      <formula>B560/#REF!&lt;1</formula>
    </cfRule>
  </conditionalFormatting>
  <conditionalFormatting sqref="C560">
    <cfRule type="cellIs" dxfId="2900" priority="538" operator="lessThan">
      <formula>0</formula>
    </cfRule>
  </conditionalFormatting>
  <conditionalFormatting sqref="C560">
    <cfRule type="expression" dxfId="2899" priority="536">
      <formula>C560/B560&gt;1</formula>
    </cfRule>
    <cfRule type="expression" dxfId="2898" priority="537">
      <formula>C560/B560&lt;1</formula>
    </cfRule>
  </conditionalFormatting>
  <conditionalFormatting sqref="D560">
    <cfRule type="cellIs" dxfId="2897" priority="535" operator="lessThan">
      <formula>0</formula>
    </cfRule>
  </conditionalFormatting>
  <conditionalFormatting sqref="D560">
    <cfRule type="expression" dxfId="2896" priority="533">
      <formula>D560/C560&gt;1</formula>
    </cfRule>
    <cfRule type="expression" dxfId="2895" priority="534">
      <formula>D560/C560&lt;1</formula>
    </cfRule>
  </conditionalFormatting>
  <conditionalFormatting sqref="E560">
    <cfRule type="cellIs" dxfId="2894" priority="532" operator="lessThan">
      <formula>0</formula>
    </cfRule>
  </conditionalFormatting>
  <conditionalFormatting sqref="E560">
    <cfRule type="expression" dxfId="2893" priority="530">
      <formula>E560/D560&gt;1</formula>
    </cfRule>
    <cfRule type="expression" dxfId="2892" priority="531">
      <formula>E560/D560&lt;1</formula>
    </cfRule>
  </conditionalFormatting>
  <conditionalFormatting sqref="F560">
    <cfRule type="cellIs" dxfId="2891" priority="529" operator="lessThan">
      <formula>0</formula>
    </cfRule>
  </conditionalFormatting>
  <conditionalFormatting sqref="F560">
    <cfRule type="expression" dxfId="2890" priority="527">
      <formula>F560/E560&gt;1</formula>
    </cfRule>
    <cfRule type="expression" dxfId="2889" priority="528">
      <formula>F560/E560&lt;1</formula>
    </cfRule>
  </conditionalFormatting>
  <conditionalFormatting sqref="G560">
    <cfRule type="cellIs" dxfId="2888" priority="526" operator="lessThan">
      <formula>0</formula>
    </cfRule>
  </conditionalFormatting>
  <conditionalFormatting sqref="G560">
    <cfRule type="expression" dxfId="2887" priority="524">
      <formula>G560/F560&gt;1</formula>
    </cfRule>
    <cfRule type="expression" dxfId="2886" priority="525">
      <formula>G560/F560&lt;1</formula>
    </cfRule>
  </conditionalFormatting>
  <conditionalFormatting sqref="H560">
    <cfRule type="cellIs" dxfId="2885" priority="523" operator="lessThan">
      <formula>0</formula>
    </cfRule>
  </conditionalFormatting>
  <conditionalFormatting sqref="H560">
    <cfRule type="expression" dxfId="2884" priority="521">
      <formula>H560/G560&gt;1</formula>
    </cfRule>
    <cfRule type="expression" dxfId="2883" priority="522">
      <formula>H560/G560&lt;1</formula>
    </cfRule>
  </conditionalFormatting>
  <conditionalFormatting sqref="O616:O619">
    <cfRule type="cellIs" dxfId="2882" priority="267" operator="lessThan">
      <formula>0</formula>
    </cfRule>
  </conditionalFormatting>
  <conditionalFormatting sqref="B589">
    <cfRule type="expression" dxfId="2881" priority="518">
      <formula>B589/#REF!&gt;1</formula>
    </cfRule>
    <cfRule type="expression" dxfId="2880" priority="519">
      <formula>B589/#REF!&lt;1</formula>
    </cfRule>
  </conditionalFormatting>
  <conditionalFormatting sqref="C589">
    <cfRule type="cellIs" dxfId="2879" priority="517" operator="lessThan">
      <formula>0</formula>
    </cfRule>
  </conditionalFormatting>
  <conditionalFormatting sqref="C589">
    <cfRule type="expression" dxfId="2878" priority="515">
      <formula>C589/B589&gt;1</formula>
    </cfRule>
    <cfRule type="expression" dxfId="2877" priority="516">
      <formula>C589/B589&lt;1</formula>
    </cfRule>
  </conditionalFormatting>
  <conditionalFormatting sqref="O605:O607">
    <cfRule type="cellIs" dxfId="2876" priority="261" operator="lessThan">
      <formula>0</formula>
    </cfRule>
  </conditionalFormatting>
  <conditionalFormatting sqref="D589">
    <cfRule type="expression" dxfId="2875" priority="512">
      <formula>D589/C589&gt;1</formula>
    </cfRule>
    <cfRule type="expression" dxfId="2874" priority="513">
      <formula>D589/C589&lt;1</formula>
    </cfRule>
  </conditionalFormatting>
  <conditionalFormatting sqref="E589">
    <cfRule type="cellIs" dxfId="2873" priority="511" operator="lessThan">
      <formula>0</formula>
    </cfRule>
  </conditionalFormatting>
  <conditionalFormatting sqref="E589">
    <cfRule type="expression" dxfId="2872" priority="509">
      <formula>E589/D589&gt;1</formula>
    </cfRule>
    <cfRule type="expression" dxfId="2871" priority="510">
      <formula>E589/D589&lt;1</formula>
    </cfRule>
  </conditionalFormatting>
  <conditionalFormatting sqref="F589">
    <cfRule type="cellIs" dxfId="2870" priority="508" operator="lessThan">
      <formula>0</formula>
    </cfRule>
  </conditionalFormatting>
  <conditionalFormatting sqref="F589">
    <cfRule type="expression" dxfId="2869" priority="506">
      <formula>F589/E589&gt;1</formula>
    </cfRule>
    <cfRule type="expression" dxfId="2868" priority="507">
      <formula>F589/E589&lt;1</formula>
    </cfRule>
  </conditionalFormatting>
  <conditionalFormatting sqref="O377">
    <cfRule type="cellIs" dxfId="2867" priority="252" operator="lessThan">
      <formula>0</formula>
    </cfRule>
  </conditionalFormatting>
  <conditionalFormatting sqref="G589">
    <cfRule type="expression" dxfId="2866" priority="503">
      <formula>G589/F589&gt;1</formula>
    </cfRule>
    <cfRule type="expression" dxfId="2865" priority="504">
      <formula>G589/F589&lt;1</formula>
    </cfRule>
  </conditionalFormatting>
  <conditionalFormatting sqref="O366">
    <cfRule type="cellIs" dxfId="2864" priority="249" operator="lessThan">
      <formula>0</formula>
    </cfRule>
  </conditionalFormatting>
  <conditionalFormatting sqref="H589">
    <cfRule type="expression" dxfId="2863" priority="500">
      <formula>H589/G589&gt;1</formula>
    </cfRule>
    <cfRule type="expression" dxfId="2862" priority="501">
      <formula>H589/G589&lt;1</formula>
    </cfRule>
  </conditionalFormatting>
  <conditionalFormatting sqref="N596">
    <cfRule type="cellIs" dxfId="2861" priority="499" operator="lessThan">
      <formula>0</formula>
    </cfRule>
  </conditionalFormatting>
  <conditionalFormatting sqref="O387">
    <cfRule type="cellIs" dxfId="2860" priority="244" operator="lessThan">
      <formula>0</formula>
    </cfRule>
  </conditionalFormatting>
  <conditionalFormatting sqref="O387">
    <cfRule type="cellIs" dxfId="2859" priority="245" operator="lessThan">
      <formula>0</formula>
    </cfRule>
  </conditionalFormatting>
  <conditionalFormatting sqref="O387">
    <cfRule type="cellIs" dxfId="2858" priority="242" operator="lessThan">
      <formula>0</formula>
    </cfRule>
  </conditionalFormatting>
  <conditionalFormatting sqref="O387">
    <cfRule type="cellIs" dxfId="2857" priority="243" operator="lessThan">
      <formula>0</formula>
    </cfRule>
  </conditionalFormatting>
  <conditionalFormatting sqref="N600">
    <cfRule type="cellIs" dxfId="2856" priority="498" operator="lessThan">
      <formula>0</formula>
    </cfRule>
  </conditionalFormatting>
  <conditionalFormatting sqref="N600">
    <cfRule type="cellIs" dxfId="2855" priority="497" operator="lessThan">
      <formula>0</formula>
    </cfRule>
  </conditionalFormatting>
  <conditionalFormatting sqref="P363">
    <cfRule type="cellIs" dxfId="2854" priority="496" operator="lessThan">
      <formula>0</formula>
    </cfRule>
  </conditionalFormatting>
  <conditionalFormatting sqref="P364:P365">
    <cfRule type="cellIs" dxfId="2853" priority="495" operator="lessThan">
      <formula>0</formula>
    </cfRule>
  </conditionalFormatting>
  <conditionalFormatting sqref="P461:P464">
    <cfRule type="cellIs" dxfId="2852" priority="494" operator="lessThan">
      <formula>0</formula>
    </cfRule>
  </conditionalFormatting>
  <conditionalFormatting sqref="P361">
    <cfRule type="cellIs" dxfId="2851" priority="493" operator="lessThan">
      <formula>0</formula>
    </cfRule>
  </conditionalFormatting>
  <conditionalFormatting sqref="P366:P367">
    <cfRule type="cellIs" dxfId="2850" priority="492" operator="lessThan">
      <formula>0</formula>
    </cfRule>
  </conditionalFormatting>
  <conditionalFormatting sqref="P369:P373">
    <cfRule type="cellIs" dxfId="2849" priority="491" operator="lessThan">
      <formula>0</formula>
    </cfRule>
  </conditionalFormatting>
  <conditionalFormatting sqref="P378:P379">
    <cfRule type="cellIs" dxfId="2848" priority="490" operator="lessThan">
      <formula>0</formula>
    </cfRule>
  </conditionalFormatting>
  <conditionalFormatting sqref="P384:P385">
    <cfRule type="cellIs" dxfId="2847" priority="489" operator="lessThan">
      <formula>0</formula>
    </cfRule>
  </conditionalFormatting>
  <conditionalFormatting sqref="P390:P391">
    <cfRule type="cellIs" dxfId="2846" priority="488" operator="lessThan">
      <formula>0</formula>
    </cfRule>
  </conditionalFormatting>
  <conditionalFormatting sqref="P396:P397">
    <cfRule type="cellIs" dxfId="2845" priority="487" operator="lessThan">
      <formula>0</formula>
    </cfRule>
  </conditionalFormatting>
  <conditionalFormatting sqref="P402">
    <cfRule type="cellIs" dxfId="2844" priority="486" operator="lessThan">
      <formula>0</formula>
    </cfRule>
  </conditionalFormatting>
  <conditionalFormatting sqref="P408:P409">
    <cfRule type="cellIs" dxfId="2843" priority="485" operator="lessThan">
      <formula>0</formula>
    </cfRule>
  </conditionalFormatting>
  <conditionalFormatting sqref="P414:P415">
    <cfRule type="cellIs" dxfId="2842" priority="484" operator="lessThan">
      <formula>0</formula>
    </cfRule>
  </conditionalFormatting>
  <conditionalFormatting sqref="P420:P421">
    <cfRule type="cellIs" dxfId="2841" priority="483" operator="lessThan">
      <formula>0</formula>
    </cfRule>
  </conditionalFormatting>
  <conditionalFormatting sqref="P426:P427">
    <cfRule type="cellIs" dxfId="2840" priority="482" operator="lessThan">
      <formula>0</formula>
    </cfRule>
  </conditionalFormatting>
  <conditionalFormatting sqref="P432:P433">
    <cfRule type="cellIs" dxfId="2839" priority="481" operator="lessThan">
      <formula>0</formula>
    </cfRule>
  </conditionalFormatting>
  <conditionalFormatting sqref="P438:P439">
    <cfRule type="cellIs" dxfId="2838" priority="480" operator="lessThan">
      <formula>0</formula>
    </cfRule>
  </conditionalFormatting>
  <conditionalFormatting sqref="P444:P445">
    <cfRule type="cellIs" dxfId="2837" priority="479" operator="lessThan">
      <formula>0</formula>
    </cfRule>
  </conditionalFormatting>
  <conditionalFormatting sqref="P451:P452">
    <cfRule type="cellIs" dxfId="2836" priority="478" operator="lessThan">
      <formula>0</formula>
    </cfRule>
  </conditionalFormatting>
  <conditionalFormatting sqref="P457:P458">
    <cfRule type="cellIs" dxfId="2835" priority="477" operator="lessThan">
      <formula>0</formula>
    </cfRule>
  </conditionalFormatting>
  <conditionalFormatting sqref="P465">
    <cfRule type="cellIs" dxfId="2834" priority="476" operator="lessThan">
      <formula>0</formula>
    </cfRule>
  </conditionalFormatting>
  <conditionalFormatting sqref="P472">
    <cfRule type="cellIs" dxfId="2833" priority="475" operator="lessThan">
      <formula>0</formula>
    </cfRule>
  </conditionalFormatting>
  <conditionalFormatting sqref="P503:P504">
    <cfRule type="cellIs" dxfId="2832" priority="474" operator="lessThan">
      <formula>0</formula>
    </cfRule>
  </conditionalFormatting>
  <conditionalFormatting sqref="P511:P512">
    <cfRule type="cellIs" dxfId="2831" priority="473" operator="lessThan">
      <formula>0</formula>
    </cfRule>
  </conditionalFormatting>
  <conditionalFormatting sqref="P520:P521">
    <cfRule type="cellIs" dxfId="2830" priority="472" operator="lessThan">
      <formula>0</formula>
    </cfRule>
  </conditionalFormatting>
  <conditionalFormatting sqref="P528:P529">
    <cfRule type="cellIs" dxfId="2829" priority="471" operator="lessThan">
      <formula>0</formula>
    </cfRule>
  </conditionalFormatting>
  <conditionalFormatting sqref="P544:P545">
    <cfRule type="cellIs" dxfId="2828" priority="470" operator="lessThan">
      <formula>0</formula>
    </cfRule>
  </conditionalFormatting>
  <conditionalFormatting sqref="P536:P537">
    <cfRule type="cellIs" dxfId="2827" priority="469" operator="lessThan">
      <formula>0</formula>
    </cfRule>
  </conditionalFormatting>
  <conditionalFormatting sqref="P551:P552">
    <cfRule type="cellIs" dxfId="2826" priority="468" operator="lessThan">
      <formula>0</formula>
    </cfRule>
  </conditionalFormatting>
  <conditionalFormatting sqref="P559:P560">
    <cfRule type="cellIs" dxfId="2825" priority="467" operator="lessThan">
      <formula>0</formula>
    </cfRule>
  </conditionalFormatting>
  <conditionalFormatting sqref="P567:P568">
    <cfRule type="cellIs" dxfId="2824" priority="466" operator="lessThan">
      <formula>0</formula>
    </cfRule>
  </conditionalFormatting>
  <conditionalFormatting sqref="P574:P575">
    <cfRule type="cellIs" dxfId="2823" priority="465" operator="lessThan">
      <formula>0</formula>
    </cfRule>
  </conditionalFormatting>
  <conditionalFormatting sqref="P581:P582">
    <cfRule type="cellIs" dxfId="2822" priority="464" operator="lessThan">
      <formula>0</formula>
    </cfRule>
  </conditionalFormatting>
  <conditionalFormatting sqref="P588:P589">
    <cfRule type="cellIs" dxfId="2821" priority="463" operator="lessThan">
      <formula>0</formula>
    </cfRule>
  </conditionalFormatting>
  <conditionalFormatting sqref="P596:P597">
    <cfRule type="cellIs" dxfId="2820" priority="462" operator="lessThan">
      <formula>0</formula>
    </cfRule>
  </conditionalFormatting>
  <conditionalFormatting sqref="P603">
    <cfRule type="cellIs" dxfId="2819" priority="461" operator="lessThan">
      <formula>0</formula>
    </cfRule>
  </conditionalFormatting>
  <conditionalFormatting sqref="P608">
    <cfRule type="cellIs" dxfId="2818" priority="460" operator="lessThan">
      <formula>0</formula>
    </cfRule>
  </conditionalFormatting>
  <conditionalFormatting sqref="O405">
    <cfRule type="cellIs" dxfId="2817" priority="202" operator="lessThan">
      <formula>0</formula>
    </cfRule>
  </conditionalFormatting>
  <conditionalFormatting sqref="P632:P634">
    <cfRule type="cellIs" dxfId="2816" priority="459" operator="lessThan">
      <formula>0</formula>
    </cfRule>
  </conditionalFormatting>
  <conditionalFormatting sqref="I707:N707 P705:Q708">
    <cfRule type="cellIs" dxfId="2815" priority="453" operator="lessThan">
      <formula>0</formula>
    </cfRule>
  </conditionalFormatting>
  <conditionalFormatting sqref="P636:P637">
    <cfRule type="cellIs" dxfId="2814" priority="458" operator="lessThan">
      <formula>0</formula>
    </cfRule>
  </conditionalFormatting>
  <conditionalFormatting sqref="P640">
    <cfRule type="cellIs" dxfId="2813" priority="457" operator="lessThan">
      <formula>0</formula>
    </cfRule>
  </conditionalFormatting>
  <conditionalFormatting sqref="P641">
    <cfRule type="cellIs" dxfId="2812" priority="456" operator="lessThan">
      <formula>0</formula>
    </cfRule>
  </conditionalFormatting>
  <conditionalFormatting sqref="P643">
    <cfRule type="cellIs" dxfId="2811" priority="455" operator="lessThan">
      <formula>0</formula>
    </cfRule>
  </conditionalFormatting>
  <conditionalFormatting sqref="P644">
    <cfRule type="cellIs" dxfId="2810" priority="454" operator="lessThan">
      <formula>0</formula>
    </cfRule>
  </conditionalFormatting>
  <conditionalFormatting sqref="D646:N646 D643:N643 D640:N641 D632:N634">
    <cfRule type="expression" dxfId="2809" priority="426">
      <formula>D632/C632&gt;1</formula>
    </cfRule>
    <cfRule type="expression" dxfId="2808" priority="427">
      <formula>D632/C632&lt;1</formula>
    </cfRule>
  </conditionalFormatting>
  <conditionalFormatting sqref="C507:C510">
    <cfRule type="cellIs" dxfId="2807" priority="452" operator="lessThan">
      <formula>0</formula>
    </cfRule>
  </conditionalFormatting>
  <conditionalFormatting sqref="C507:C510">
    <cfRule type="expression" dxfId="2806" priority="450">
      <formula>C507/B507&gt;1</formula>
    </cfRule>
    <cfRule type="expression" dxfId="2805" priority="451">
      <formula>C507/B507&lt;1</formula>
    </cfRule>
  </conditionalFormatting>
  <conditionalFormatting sqref="D507:N510">
    <cfRule type="cellIs" dxfId="2804" priority="449" operator="lessThan">
      <formula>0</formula>
    </cfRule>
  </conditionalFormatting>
  <conditionalFormatting sqref="D507:N510">
    <cfRule type="expression" dxfId="2803" priority="447">
      <formula>D507/C507&gt;1</formula>
    </cfRule>
    <cfRule type="expression" dxfId="2802" priority="448">
      <formula>D507/C507&lt;1</formula>
    </cfRule>
  </conditionalFormatting>
  <conditionalFormatting sqref="B507:B510">
    <cfRule type="cellIs" dxfId="2801" priority="446" operator="lessThan">
      <formula>0</formula>
    </cfRule>
  </conditionalFormatting>
  <conditionalFormatting sqref="B507:B510">
    <cfRule type="expression" dxfId="2800" priority="444">
      <formula>B507/#REF!&gt;1</formula>
    </cfRule>
    <cfRule type="expression" dxfId="2799" priority="445">
      <formula>B507/#REF!&lt;1</formula>
    </cfRule>
  </conditionalFormatting>
  <conditionalFormatting sqref="J588:N588 J574:N574 J559:N559 J551:N551">
    <cfRule type="cellIs" dxfId="2798" priority="443" operator="lessThan">
      <formula>0</formula>
    </cfRule>
  </conditionalFormatting>
  <conditionalFormatting sqref="C588:I588 C584:C587 C574:I574 C570:C573 C559:I559 C555:C558 C551:I551 C547:C550">
    <cfRule type="cellIs" dxfId="2797" priority="442" operator="lessThan">
      <formula>0</formula>
    </cfRule>
  </conditionalFormatting>
  <conditionalFormatting sqref="C588:M588 C574:M574 C559:M559 C551:M551">
    <cfRule type="cellIs" dxfId="2796" priority="441" operator="lessThan">
      <formula>0</formula>
    </cfRule>
  </conditionalFormatting>
  <conditionalFormatting sqref="C584:C587 C570:C573 C555:C558 C547:C550">
    <cfRule type="expression" dxfId="2795" priority="439">
      <formula>C547/B547&gt;1</formula>
    </cfRule>
    <cfRule type="expression" dxfId="2794" priority="440">
      <formula>C547/B547&lt;1</formula>
    </cfRule>
  </conditionalFormatting>
  <conditionalFormatting sqref="D584:N587 D570:N573 D555:N558 D547:N550">
    <cfRule type="cellIs" dxfId="2793" priority="438" operator="lessThan">
      <formula>0</formula>
    </cfRule>
  </conditionalFormatting>
  <conditionalFormatting sqref="D584:N587 D570:N573 D555:N558 D547:N550">
    <cfRule type="expression" dxfId="2792" priority="436">
      <formula>D547/C547&gt;1</formula>
    </cfRule>
    <cfRule type="expression" dxfId="2791" priority="437">
      <formula>D547/C547&lt;1</formula>
    </cfRule>
  </conditionalFormatting>
  <conditionalFormatting sqref="C588:N588 C574:N574 C559:N559 C551:N551">
    <cfRule type="cellIs" dxfId="2790" priority="435" operator="lessThan">
      <formula>0</formula>
    </cfRule>
  </conditionalFormatting>
  <conditionalFormatting sqref="C588:N588 C574:N574 C559:N559 C551:N551">
    <cfRule type="expression" dxfId="2789" priority="433">
      <formula>C551/B551&gt;1</formula>
    </cfRule>
    <cfRule type="expression" dxfId="2788" priority="434">
      <formula>C551/B551&lt;1</formula>
    </cfRule>
  </conditionalFormatting>
  <conditionalFormatting sqref="B646 B643 B640:B641 B636:B637 B632:B634">
    <cfRule type="cellIs" dxfId="2787" priority="432" operator="lessThan">
      <formula>0</formula>
    </cfRule>
  </conditionalFormatting>
  <conditionalFormatting sqref="C646 C643 C640:C641 C632:C634">
    <cfRule type="cellIs" dxfId="2786" priority="431" operator="lessThan">
      <formula>0</formula>
    </cfRule>
  </conditionalFormatting>
  <conditionalFormatting sqref="C646 C643 C640:C641 C632:C634">
    <cfRule type="expression" dxfId="2785" priority="429">
      <formula>C632/B632&gt;1</formula>
    </cfRule>
    <cfRule type="expression" dxfId="2784" priority="430">
      <formula>C632/B632&lt;1</formula>
    </cfRule>
  </conditionalFormatting>
  <conditionalFormatting sqref="D646:N646 D643:N643 D640:N641 D632:N634">
    <cfRule type="cellIs" dxfId="2783" priority="428" operator="lessThan">
      <formula>0</formula>
    </cfRule>
  </conditionalFormatting>
  <conditionalFormatting sqref="B504:N504 B537 B568 B597">
    <cfRule type="expression" dxfId="2782" priority="1198">
      <formula>B504/#REF!&gt;1</formula>
    </cfRule>
    <cfRule type="expression" dxfId="2781" priority="1199">
      <formula>B504/#REF!&lt;1</formula>
    </cfRule>
  </conditionalFormatting>
  <conditionalFormatting sqref="C465">
    <cfRule type="cellIs" dxfId="2780" priority="425" operator="lessThan">
      <formula>0</formula>
    </cfRule>
  </conditionalFormatting>
  <conditionalFormatting sqref="C465">
    <cfRule type="expression" dxfId="2779" priority="423">
      <formula>C465/B465&gt;1</formula>
    </cfRule>
    <cfRule type="expression" dxfId="2778" priority="424">
      <formula>C465/B465&lt;1</formula>
    </cfRule>
  </conditionalFormatting>
  <conditionalFormatting sqref="D465:N465">
    <cfRule type="cellIs" dxfId="2777" priority="422" operator="lessThan">
      <formula>0</formula>
    </cfRule>
  </conditionalFormatting>
  <conditionalFormatting sqref="D465:N465">
    <cfRule type="expression" dxfId="2776" priority="420">
      <formula>D465/C465&gt;1</formula>
    </cfRule>
    <cfRule type="expression" dxfId="2775" priority="421">
      <formula>D465/C465&lt;1</formula>
    </cfRule>
  </conditionalFormatting>
  <conditionalFormatting sqref="B465">
    <cfRule type="cellIs" dxfId="2774" priority="419" operator="lessThan">
      <formula>0</formula>
    </cfRule>
  </conditionalFormatting>
  <conditionalFormatting sqref="B465">
    <cfRule type="expression" dxfId="2773" priority="417">
      <formula>B465/#REF!&gt;1</formula>
    </cfRule>
    <cfRule type="expression" dxfId="2772" priority="418">
      <formula>B465/#REF!&lt;1</formula>
    </cfRule>
  </conditionalFormatting>
  <conditionalFormatting sqref="C511">
    <cfRule type="cellIs" dxfId="2771" priority="416" operator="lessThan">
      <formula>0</formula>
    </cfRule>
  </conditionalFormatting>
  <conditionalFormatting sqref="D511:N511">
    <cfRule type="cellIs" dxfId="2770" priority="413" operator="lessThan">
      <formula>0</formula>
    </cfRule>
  </conditionalFormatting>
  <conditionalFormatting sqref="C511">
    <cfRule type="expression" dxfId="2769" priority="414">
      <formula>C511/B511&gt;1</formula>
    </cfRule>
    <cfRule type="expression" dxfId="2768" priority="415">
      <formula>C511/B511&lt;1</formula>
    </cfRule>
  </conditionalFormatting>
  <conditionalFormatting sqref="D511:N511">
    <cfRule type="expression" dxfId="2767" priority="411">
      <formula>D511/C511&gt;1</formula>
    </cfRule>
    <cfRule type="expression" dxfId="2766" priority="412">
      <formula>D511/C511&lt;1</formula>
    </cfRule>
  </conditionalFormatting>
  <conditionalFormatting sqref="B511">
    <cfRule type="cellIs" dxfId="2765" priority="410" operator="lessThan">
      <formula>0</formula>
    </cfRule>
  </conditionalFormatting>
  <conditionalFormatting sqref="B511">
    <cfRule type="expression" dxfId="2764" priority="408">
      <formula>B511/#REF!&gt;1</formula>
    </cfRule>
    <cfRule type="expression" dxfId="2763" priority="409">
      <formula>B511/#REF!&lt;1</formula>
    </cfRule>
  </conditionalFormatting>
  <conditionalFormatting sqref="B529 B521">
    <cfRule type="cellIs" dxfId="2762" priority="407" operator="lessThan">
      <formula>0</formula>
    </cfRule>
  </conditionalFormatting>
  <conditionalFormatting sqref="B529 B521">
    <cfRule type="expression" dxfId="2761" priority="405">
      <formula>B521/#REF!&gt;1</formula>
    </cfRule>
    <cfRule type="expression" dxfId="2760" priority="406">
      <formula>B521/#REF!&lt;1</formula>
    </cfRule>
  </conditionalFormatting>
  <conditionalFormatting sqref="C521">
    <cfRule type="cellIs" dxfId="2759" priority="404" operator="lessThan">
      <formula>0</formula>
    </cfRule>
  </conditionalFormatting>
  <conditionalFormatting sqref="C521">
    <cfRule type="expression" dxfId="2758" priority="402">
      <formula>C521/B521&gt;1</formula>
    </cfRule>
    <cfRule type="expression" dxfId="2757" priority="403">
      <formula>C521/B521&lt;1</formula>
    </cfRule>
  </conditionalFormatting>
  <conditionalFormatting sqref="C603:N603">
    <cfRule type="expression" dxfId="2756" priority="361">
      <formula>C603/B603&gt;1</formula>
    </cfRule>
    <cfRule type="expression" dxfId="2755" priority="362">
      <formula>C603/B603&lt;1</formula>
    </cfRule>
  </conditionalFormatting>
  <conditionalFormatting sqref="I552:N552">
    <cfRule type="expression" dxfId="2754" priority="387">
      <formula>I552/H552&gt;1</formula>
    </cfRule>
    <cfRule type="expression" dxfId="2753" priority="388">
      <formula>I552/H552&lt;1</formula>
    </cfRule>
  </conditionalFormatting>
  <conditionalFormatting sqref="I560:N560">
    <cfRule type="expression" dxfId="2752" priority="384">
      <formula>I560/H560&gt;1</formula>
    </cfRule>
    <cfRule type="expression" dxfId="2751" priority="385">
      <formula>I560/H560&lt;1</formula>
    </cfRule>
  </conditionalFormatting>
  <conditionalFormatting sqref="B575:N575">
    <cfRule type="cellIs" dxfId="2750" priority="383" operator="lessThan">
      <formula>0</formula>
    </cfRule>
  </conditionalFormatting>
  <conditionalFormatting sqref="B575:N575">
    <cfRule type="expression" dxfId="2749" priority="381">
      <formula>B575/A575&gt;1</formula>
    </cfRule>
    <cfRule type="expression" dxfId="2748" priority="382">
      <formula>B575/A575&lt;1</formula>
    </cfRule>
  </conditionalFormatting>
  <conditionalFormatting sqref="B589:N589">
    <cfRule type="cellIs" dxfId="2747" priority="380" operator="lessThan">
      <formula>0</formula>
    </cfRule>
  </conditionalFormatting>
  <conditionalFormatting sqref="B589:N589">
    <cfRule type="expression" dxfId="2746" priority="378">
      <formula>B589/A589&gt;1</formula>
    </cfRule>
    <cfRule type="expression" dxfId="2745" priority="379">
      <formula>B589/A589&lt;1</formula>
    </cfRule>
  </conditionalFormatting>
  <conditionalFormatting sqref="N608">
    <cfRule type="cellIs" dxfId="2744" priority="354" operator="lessThan">
      <formula>0</formula>
    </cfRule>
  </conditionalFormatting>
  <conditionalFormatting sqref="D521:N521">
    <cfRule type="cellIs" dxfId="2743" priority="401" operator="lessThan">
      <formula>0</formula>
    </cfRule>
  </conditionalFormatting>
  <conditionalFormatting sqref="D521:N521">
    <cfRule type="expression" dxfId="2742" priority="399">
      <formula>D521/C521&gt;1</formula>
    </cfRule>
    <cfRule type="expression" dxfId="2741" priority="400">
      <formula>D521/C521&lt;1</formula>
    </cfRule>
  </conditionalFormatting>
  <conditionalFormatting sqref="C529:N529">
    <cfRule type="cellIs" dxfId="2740" priority="398" operator="lessThan">
      <formula>0</formula>
    </cfRule>
  </conditionalFormatting>
  <conditionalFormatting sqref="C529:N529">
    <cfRule type="expression" dxfId="2739" priority="396">
      <formula>C529/B529&gt;1</formula>
    </cfRule>
    <cfRule type="expression" dxfId="2738" priority="397">
      <formula>C529/B529&lt;1</formula>
    </cfRule>
  </conditionalFormatting>
  <conditionalFormatting sqref="C582:N582">
    <cfRule type="expression" dxfId="2737" priority="372">
      <formula>C582/B582&gt;1</formula>
    </cfRule>
    <cfRule type="expression" dxfId="2736" priority="373">
      <formula>C582/B582&lt;1</formula>
    </cfRule>
  </conditionalFormatting>
  <conditionalFormatting sqref="C537:N537">
    <cfRule type="expression" dxfId="2735" priority="393">
      <formula>C537/B537&gt;1</formula>
    </cfRule>
    <cfRule type="expression" dxfId="2734" priority="394">
      <formula>C537/B537&lt;1</formula>
    </cfRule>
  </conditionalFormatting>
  <conditionalFormatting sqref="C568:N568">
    <cfRule type="expression" dxfId="2733" priority="390">
      <formula>C568/B568&gt;1</formula>
    </cfRule>
    <cfRule type="expression" dxfId="2732" priority="391">
      <formula>C568/B568&lt;1</formula>
    </cfRule>
  </conditionalFormatting>
  <conditionalFormatting sqref="C608:M608">
    <cfRule type="expression" dxfId="2731" priority="356">
      <formula>C608/B608&gt;1</formula>
    </cfRule>
    <cfRule type="expression" dxfId="2730" priority="357">
      <formula>C608/B608&lt;1</formula>
    </cfRule>
  </conditionalFormatting>
  <conditionalFormatting sqref="N608">
    <cfRule type="expression" dxfId="2729" priority="351">
      <formula>N608/M608&gt;1</formula>
    </cfRule>
    <cfRule type="expression" dxfId="2728" priority="352">
      <formula>N608/M608&lt;1</formula>
    </cfRule>
  </conditionalFormatting>
  <conditionalFormatting sqref="C608:M608">
    <cfRule type="cellIs" dxfId="2727" priority="360" operator="lessThan">
      <formula>0</formula>
    </cfRule>
  </conditionalFormatting>
  <conditionalFormatting sqref="C608:M608">
    <cfRule type="cellIs" dxfId="2726" priority="359" operator="lessThan">
      <formula>0</formula>
    </cfRule>
  </conditionalFormatting>
  <conditionalFormatting sqref="B582">
    <cfRule type="cellIs" dxfId="2725" priority="375" operator="lessThan">
      <formula>0</formula>
    </cfRule>
  </conditionalFormatting>
  <conditionalFormatting sqref="B582">
    <cfRule type="expression" dxfId="2724" priority="376">
      <formula>B582/#REF!&gt;1</formula>
    </cfRule>
    <cfRule type="expression" dxfId="2723" priority="377">
      <formula>B582/#REF!&lt;1</formula>
    </cfRule>
  </conditionalFormatting>
  <conditionalFormatting sqref="C582:N582">
    <cfRule type="cellIs" dxfId="2722" priority="374" operator="lessThan">
      <formula>0</formula>
    </cfRule>
  </conditionalFormatting>
  <conditionalFormatting sqref="C636:N637">
    <cfRule type="expression" dxfId="2721" priority="369">
      <formula>C636/B636&gt;1</formula>
    </cfRule>
    <cfRule type="expression" dxfId="2720" priority="370">
      <formula>C636/B636&lt;1</formula>
    </cfRule>
  </conditionalFormatting>
  <conditionalFormatting sqref="C597:N597">
    <cfRule type="expression" dxfId="2719" priority="366">
      <formula>C597/B597&gt;1</formula>
    </cfRule>
    <cfRule type="expression" dxfId="2718" priority="367">
      <formula>C597/B597&lt;1</formula>
    </cfRule>
  </conditionalFormatting>
  <conditionalFormatting sqref="N608">
    <cfRule type="cellIs" dxfId="2717" priority="355" operator="lessThan">
      <formula>0</formula>
    </cfRule>
  </conditionalFormatting>
  <conditionalFormatting sqref="C608:M608">
    <cfRule type="cellIs" dxfId="2716" priority="358" operator="lessThan">
      <formula>0</formula>
    </cfRule>
  </conditionalFormatting>
  <conditionalFormatting sqref="N608">
    <cfRule type="cellIs" dxfId="2715" priority="353" operator="lessThan">
      <formula>0</formula>
    </cfRule>
  </conditionalFormatting>
  <conditionalFormatting sqref="B673:N676">
    <cfRule type="cellIs" dxfId="2714" priority="350" operator="lessThan">
      <formula>0</formula>
    </cfRule>
  </conditionalFormatting>
  <conditionalFormatting sqref="I675:N675 P673:Q676">
    <cfRule type="cellIs" dxfId="2713" priority="349" operator="lessThan">
      <formula>0</formula>
    </cfRule>
  </conditionalFormatting>
  <conditionalFormatting sqref="B677:N680">
    <cfRule type="cellIs" dxfId="2712" priority="348" operator="lessThan">
      <formula>0</formula>
    </cfRule>
  </conditionalFormatting>
  <conditionalFormatting sqref="I679:N679 P677:Q680">
    <cfRule type="cellIs" dxfId="2711" priority="347" operator="lessThan">
      <formula>0</formula>
    </cfRule>
  </conditionalFormatting>
  <conditionalFormatting sqref="B681:N684">
    <cfRule type="cellIs" dxfId="2710" priority="346" operator="lessThan">
      <formula>0</formula>
    </cfRule>
  </conditionalFormatting>
  <conditionalFormatting sqref="I683:N683 P681:Q684">
    <cfRule type="cellIs" dxfId="2709" priority="345" operator="lessThan">
      <formula>0</formula>
    </cfRule>
  </conditionalFormatting>
  <conditionalFormatting sqref="B685:N688">
    <cfRule type="cellIs" dxfId="2708" priority="344" operator="lessThan">
      <formula>0</formula>
    </cfRule>
  </conditionalFormatting>
  <conditionalFormatting sqref="I687:N687 P685:Q688">
    <cfRule type="cellIs" dxfId="2707" priority="343" operator="lessThan">
      <formula>0</formula>
    </cfRule>
  </conditionalFormatting>
  <conditionalFormatting sqref="B689:N692">
    <cfRule type="cellIs" dxfId="2706" priority="342" operator="lessThan">
      <formula>0</formula>
    </cfRule>
  </conditionalFormatting>
  <conditionalFormatting sqref="I691:N691 P689:Q692">
    <cfRule type="cellIs" dxfId="2705" priority="341" operator="lessThan">
      <formula>0</formula>
    </cfRule>
  </conditionalFormatting>
  <conditionalFormatting sqref="B693:N696">
    <cfRule type="cellIs" dxfId="2704" priority="340" operator="lessThan">
      <formula>0</formula>
    </cfRule>
  </conditionalFormatting>
  <conditionalFormatting sqref="I695:N695 P693:Q696">
    <cfRule type="cellIs" dxfId="2703" priority="339" operator="lessThan">
      <formula>0</formula>
    </cfRule>
  </conditionalFormatting>
  <conditionalFormatting sqref="B697:N700">
    <cfRule type="cellIs" dxfId="2702" priority="338" operator="lessThan">
      <formula>0</formula>
    </cfRule>
  </conditionalFormatting>
  <conditionalFormatting sqref="I699:N699 P697:Q700">
    <cfRule type="cellIs" dxfId="2701" priority="337" operator="lessThan">
      <formula>0</formula>
    </cfRule>
  </conditionalFormatting>
  <conditionalFormatting sqref="B701:N704">
    <cfRule type="cellIs" dxfId="2700" priority="336" operator="lessThan">
      <formula>0</formula>
    </cfRule>
  </conditionalFormatting>
  <conditionalFormatting sqref="I703:N703 P701:Q704">
    <cfRule type="cellIs" dxfId="2699" priority="335" operator="lessThan">
      <formula>0</formula>
    </cfRule>
  </conditionalFormatting>
  <conditionalFormatting sqref="B709:N712">
    <cfRule type="cellIs" dxfId="2698" priority="334" operator="lessThan">
      <formula>0</formula>
    </cfRule>
  </conditionalFormatting>
  <conditionalFormatting sqref="I711:N711 P709:Q712">
    <cfRule type="cellIs" dxfId="2697" priority="333" operator="lessThan">
      <formula>0</formula>
    </cfRule>
  </conditionalFormatting>
  <conditionalFormatting sqref="B713:N716">
    <cfRule type="cellIs" dxfId="2696" priority="332" operator="lessThan">
      <formula>0</formula>
    </cfRule>
  </conditionalFormatting>
  <conditionalFormatting sqref="I715:N715 P713:Q716">
    <cfRule type="cellIs" dxfId="2695" priority="331" operator="lessThan">
      <formula>0</formula>
    </cfRule>
  </conditionalFormatting>
  <conditionalFormatting sqref="P646">
    <cfRule type="cellIs" dxfId="2694" priority="330" operator="lessThan">
      <formula>0</formula>
    </cfRule>
  </conditionalFormatting>
  <conditionalFormatting sqref="Q466">
    <cfRule type="cellIs" dxfId="2693" priority="329" operator="lessThan">
      <formula>0</formula>
    </cfRule>
  </conditionalFormatting>
  <conditionalFormatting sqref="P466">
    <cfRule type="cellIs" dxfId="2692" priority="328" operator="lessThan">
      <formula>0</formula>
    </cfRule>
  </conditionalFormatting>
  <conditionalFormatting sqref="B466:N466">
    <cfRule type="cellIs" dxfId="2691" priority="327" operator="lessThan">
      <formula>0</formula>
    </cfRule>
  </conditionalFormatting>
  <conditionalFormatting sqref="B505:N505">
    <cfRule type="cellIs" dxfId="2690" priority="324" operator="lessThan">
      <formula>0</formula>
    </cfRule>
  </conditionalFormatting>
  <conditionalFormatting sqref="B513:N513">
    <cfRule type="cellIs" dxfId="2689" priority="321" operator="lessThan">
      <formula>0</formula>
    </cfRule>
  </conditionalFormatting>
  <conditionalFormatting sqref="B522:N522">
    <cfRule type="cellIs" dxfId="2688" priority="318" operator="lessThan">
      <formula>0</formula>
    </cfRule>
  </conditionalFormatting>
  <conditionalFormatting sqref="B530:N530">
    <cfRule type="cellIs" dxfId="2687" priority="315" operator="lessThan">
      <formula>0</formula>
    </cfRule>
  </conditionalFormatting>
  <conditionalFormatting sqref="B538:N538">
    <cfRule type="cellIs" dxfId="2686" priority="312" operator="lessThan">
      <formula>0</formula>
    </cfRule>
  </conditionalFormatting>
  <conditionalFormatting sqref="B553:N553">
    <cfRule type="cellIs" dxfId="2685" priority="309" operator="lessThan">
      <formula>0</formula>
    </cfRule>
  </conditionalFormatting>
  <conditionalFormatting sqref="B561:N561">
    <cfRule type="cellIs" dxfId="2684" priority="306" operator="lessThan">
      <formula>0</formula>
    </cfRule>
  </conditionalFormatting>
  <conditionalFormatting sqref="B590:N590">
    <cfRule type="cellIs" dxfId="2683" priority="303" operator="lessThan">
      <formula>0</formula>
    </cfRule>
  </conditionalFormatting>
  <conditionalFormatting sqref="O608">
    <cfRule type="cellIs" dxfId="2682" priority="36" operator="lessThan">
      <formula>0</formula>
    </cfRule>
  </conditionalFormatting>
  <conditionalFormatting sqref="O608">
    <cfRule type="cellIs" dxfId="2681" priority="37" operator="lessThan">
      <formula>0</formula>
    </cfRule>
  </conditionalFormatting>
  <conditionalFormatting sqref="O603">
    <cfRule type="cellIs" dxfId="2680" priority="40" operator="lessThan">
      <formula>0</formula>
    </cfRule>
  </conditionalFormatting>
  <conditionalFormatting sqref="O603">
    <cfRule type="cellIs" dxfId="2679" priority="41" operator="lessThan">
      <formula>0</formula>
    </cfRule>
  </conditionalFormatting>
  <conditionalFormatting sqref="O603">
    <cfRule type="cellIs" dxfId="2678" priority="42" operator="lessThan">
      <formula>0</formula>
    </cfRule>
  </conditionalFormatting>
  <conditionalFormatting sqref="O608">
    <cfRule type="cellIs" dxfId="2677" priority="35" operator="lessThan">
      <formula>0</formula>
    </cfRule>
  </conditionalFormatting>
  <conditionalFormatting sqref="P491:Q491 B491">
    <cfRule type="cellIs" dxfId="2676" priority="302" operator="lessThan">
      <formula>0</formula>
    </cfRule>
  </conditionalFormatting>
  <conditionalFormatting sqref="Q492:Q496">
    <cfRule type="cellIs" dxfId="2675" priority="301" operator="lessThan">
      <formula>0</formula>
    </cfRule>
  </conditionalFormatting>
  <conditionalFormatting sqref="P492:P495">
    <cfRule type="cellIs" dxfId="2674" priority="300" operator="lessThan">
      <formula>0</formula>
    </cfRule>
  </conditionalFormatting>
  <conditionalFormatting sqref="P496">
    <cfRule type="cellIs" dxfId="2673" priority="299" operator="lessThan">
      <formula>0</formula>
    </cfRule>
  </conditionalFormatting>
  <conditionalFormatting sqref="P473:Q473 B473">
    <cfRule type="cellIs" dxfId="2672" priority="298" operator="lessThan">
      <formula>0</formula>
    </cfRule>
  </conditionalFormatting>
  <conditionalFormatting sqref="Q474:Q478">
    <cfRule type="cellIs" dxfId="2671" priority="297" operator="lessThan">
      <formula>0</formula>
    </cfRule>
  </conditionalFormatting>
  <conditionalFormatting sqref="P474:P477">
    <cfRule type="cellIs" dxfId="2670" priority="296" operator="lessThan">
      <formula>0</formula>
    </cfRule>
  </conditionalFormatting>
  <conditionalFormatting sqref="P478">
    <cfRule type="cellIs" dxfId="2669" priority="295" operator="lessThan">
      <formula>0</formula>
    </cfRule>
  </conditionalFormatting>
  <conditionalFormatting sqref="P479:Q479 B479">
    <cfRule type="cellIs" dxfId="2668" priority="294" operator="lessThan">
      <formula>0</formula>
    </cfRule>
  </conditionalFormatting>
  <conditionalFormatting sqref="Q480:Q484">
    <cfRule type="cellIs" dxfId="2667" priority="293" operator="lessThan">
      <formula>0</formula>
    </cfRule>
  </conditionalFormatting>
  <conditionalFormatting sqref="P480:P483">
    <cfRule type="cellIs" dxfId="2666" priority="292" operator="lessThan">
      <formula>0</formula>
    </cfRule>
  </conditionalFormatting>
  <conditionalFormatting sqref="P484">
    <cfRule type="cellIs" dxfId="2665" priority="291" operator="lessThan">
      <formula>0</formula>
    </cfRule>
  </conditionalFormatting>
  <conditionalFormatting sqref="P485:Q485 B485">
    <cfRule type="cellIs" dxfId="2664" priority="290" operator="lessThan">
      <formula>0</formula>
    </cfRule>
  </conditionalFormatting>
  <conditionalFormatting sqref="Q486:Q490">
    <cfRule type="cellIs" dxfId="2663" priority="289" operator="lessThan">
      <formula>0</formula>
    </cfRule>
  </conditionalFormatting>
  <conditionalFormatting sqref="P486:P489">
    <cfRule type="cellIs" dxfId="2662" priority="288" operator="lessThan">
      <formula>0</formula>
    </cfRule>
  </conditionalFormatting>
  <conditionalFormatting sqref="P490">
    <cfRule type="cellIs" dxfId="2661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2660" priority="281" operator="lessThan">
      <formula>0</formula>
    </cfRule>
  </conditionalFormatting>
  <conditionalFormatting sqref="O348">
    <cfRule type="cellIs" dxfId="2659" priority="280" operator="lessThan">
      <formula>0</formula>
    </cfRule>
  </conditionalFormatting>
  <conditionalFormatting sqref="O348">
    <cfRule type="cellIs" dxfId="2658" priority="279" operator="lessThan">
      <formula>0</formula>
    </cfRule>
  </conditionalFormatting>
  <conditionalFormatting sqref="O351:O354">
    <cfRule type="cellIs" dxfId="2657" priority="278" operator="lessThan">
      <formula>0</formula>
    </cfRule>
  </conditionalFormatting>
  <conditionalFormatting sqref="O358">
    <cfRule type="cellIs" dxfId="2656" priority="277" operator="lessThan">
      <formula>0</formula>
    </cfRule>
  </conditionalFormatting>
  <conditionalFormatting sqref="O363:O364">
    <cfRule type="cellIs" dxfId="2655" priority="276" operator="lessThan">
      <formula>0</formula>
    </cfRule>
  </conditionalFormatting>
  <conditionalFormatting sqref="O369:O370">
    <cfRule type="cellIs" dxfId="2654" priority="275" operator="lessThan">
      <formula>0</formula>
    </cfRule>
  </conditionalFormatting>
  <conditionalFormatting sqref="O375:O376">
    <cfRule type="cellIs" dxfId="2653" priority="274" operator="lessThan">
      <formula>0</formula>
    </cfRule>
  </conditionalFormatting>
  <conditionalFormatting sqref="O381:O383">
    <cfRule type="cellIs" dxfId="2652" priority="273" operator="lessThan">
      <formula>0</formula>
    </cfRule>
  </conditionalFormatting>
  <conditionalFormatting sqref="O355">
    <cfRule type="cellIs" dxfId="2651" priority="272" operator="lessThan">
      <formula>0</formula>
    </cfRule>
  </conditionalFormatting>
  <conditionalFormatting sqref="O593:O595">
    <cfRule type="cellIs" dxfId="2650" priority="270" operator="lessThan">
      <formula>0</formula>
    </cfRule>
  </conditionalFormatting>
  <conditionalFormatting sqref="O593:O595">
    <cfRule type="cellIs" dxfId="2649" priority="271" operator="lessThan">
      <formula>0</formula>
    </cfRule>
  </conditionalFormatting>
  <conditionalFormatting sqref="O601:O602 O599">
    <cfRule type="cellIs" dxfId="2648" priority="269" operator="lessThan">
      <formula>0</formula>
    </cfRule>
  </conditionalFormatting>
  <conditionalFormatting sqref="O621:O624">
    <cfRule type="cellIs" dxfId="2647" priority="264" operator="lessThan">
      <formula>0</formula>
    </cfRule>
  </conditionalFormatting>
  <conditionalFormatting sqref="O621:O624">
    <cfRule type="cellIs" dxfId="2646" priority="265" operator="lessThan">
      <formula>0</formula>
    </cfRule>
  </conditionalFormatting>
  <conditionalFormatting sqref="O626:O629">
    <cfRule type="cellIs" dxfId="2645" priority="263" operator="lessThan">
      <formula>0</formula>
    </cfRule>
  </conditionalFormatting>
  <conditionalFormatting sqref="O611:O614">
    <cfRule type="cellIs" dxfId="2644" priority="258" operator="lessThan">
      <formula>0</formula>
    </cfRule>
  </conditionalFormatting>
  <conditionalFormatting sqref="O611:O614">
    <cfRule type="cellIs" dxfId="2643" priority="259" operator="lessThan">
      <formula>0</formula>
    </cfRule>
  </conditionalFormatting>
  <conditionalFormatting sqref="O642 O660:O667 O647:O653 O655:O658 O644:O645 O669:O672 O705:O708">
    <cfRule type="cellIs" dxfId="2642" priority="257" operator="lessThan">
      <formula>0</formula>
    </cfRule>
  </conditionalFormatting>
  <conditionalFormatting sqref="O671">
    <cfRule type="cellIs" dxfId="2641" priority="256" operator="lessThan">
      <formula>0</formula>
    </cfRule>
  </conditionalFormatting>
  <conditionalFormatting sqref="O639">
    <cfRule type="cellIs" dxfId="2640" priority="255" operator="lessThan">
      <formula>0</formula>
    </cfRule>
  </conditionalFormatting>
  <conditionalFormatting sqref="O393">
    <cfRule type="cellIs" dxfId="2639" priority="232" operator="lessThan">
      <formula>0</formula>
    </cfRule>
  </conditionalFormatting>
  <conditionalFormatting sqref="O390">
    <cfRule type="cellIs" dxfId="2638" priority="237" operator="lessThan">
      <formula>0</formula>
    </cfRule>
  </conditionalFormatting>
  <conditionalFormatting sqref="O393">
    <cfRule type="cellIs" dxfId="2637" priority="235" operator="lessThan">
      <formula>0</formula>
    </cfRule>
  </conditionalFormatting>
  <conditionalFormatting sqref="O378">
    <cfRule type="cellIs" dxfId="2636" priority="247" operator="lessThan">
      <formula>0</formula>
    </cfRule>
  </conditionalFormatting>
  <conditionalFormatting sqref="O372">
    <cfRule type="cellIs" dxfId="2635" priority="248" operator="lessThan">
      <formula>0</formula>
    </cfRule>
  </conditionalFormatting>
  <conditionalFormatting sqref="O384">
    <cfRule type="cellIs" dxfId="2634" priority="246" operator="lessThan">
      <formula>0</formula>
    </cfRule>
  </conditionalFormatting>
  <conditionalFormatting sqref="O387">
    <cfRule type="cellIs" dxfId="2633" priority="241" operator="lessThan">
      <formula>0</formula>
    </cfRule>
  </conditionalFormatting>
  <conditionalFormatting sqref="O387">
    <cfRule type="cellIs" dxfId="2632" priority="240" operator="lessThan">
      <formula>0</formula>
    </cfRule>
  </conditionalFormatting>
  <conditionalFormatting sqref="O387">
    <cfRule type="cellIs" dxfId="2631" priority="239" operator="lessThan">
      <formula>0</formula>
    </cfRule>
  </conditionalFormatting>
  <conditionalFormatting sqref="O387">
    <cfRule type="cellIs" dxfId="2630" priority="238" operator="lessThan">
      <formula>0</formula>
    </cfRule>
  </conditionalFormatting>
  <conditionalFormatting sqref="O393">
    <cfRule type="cellIs" dxfId="2629" priority="233" operator="lessThan">
      <formula>0</formula>
    </cfRule>
  </conditionalFormatting>
  <conditionalFormatting sqref="O393">
    <cfRule type="cellIs" dxfId="2628" priority="236" operator="lessThan">
      <formula>0</formula>
    </cfRule>
  </conditionalFormatting>
  <conditionalFormatting sqref="O393">
    <cfRule type="cellIs" dxfId="2627" priority="231" operator="lessThan">
      <formula>0</formula>
    </cfRule>
  </conditionalFormatting>
  <conditionalFormatting sqref="O393">
    <cfRule type="cellIs" dxfId="2626" priority="234" operator="lessThan">
      <formula>0</formula>
    </cfRule>
  </conditionalFormatting>
  <conditionalFormatting sqref="O393">
    <cfRule type="cellIs" dxfId="2625" priority="229" operator="lessThan">
      <formula>0</formula>
    </cfRule>
  </conditionalFormatting>
  <conditionalFormatting sqref="O393">
    <cfRule type="cellIs" dxfId="2624" priority="230" operator="lessThan">
      <formula>0</formula>
    </cfRule>
  </conditionalFormatting>
  <conditionalFormatting sqref="O399">
    <cfRule type="cellIs" dxfId="2623" priority="227" operator="lessThan">
      <formula>0</formula>
    </cfRule>
  </conditionalFormatting>
  <conditionalFormatting sqref="O396">
    <cfRule type="cellIs" dxfId="2622" priority="228" operator="lessThan">
      <formula>0</formula>
    </cfRule>
  </conditionalFormatting>
  <conditionalFormatting sqref="O399">
    <cfRule type="cellIs" dxfId="2621" priority="226" operator="lessThan">
      <formula>0</formula>
    </cfRule>
  </conditionalFormatting>
  <conditionalFormatting sqref="O399">
    <cfRule type="cellIs" dxfId="2620" priority="225" operator="lessThan">
      <formula>0</formula>
    </cfRule>
  </conditionalFormatting>
  <conditionalFormatting sqref="O399">
    <cfRule type="cellIs" dxfId="2619" priority="224" operator="lessThan">
      <formula>0</formula>
    </cfRule>
  </conditionalFormatting>
  <conditionalFormatting sqref="O399">
    <cfRule type="cellIs" dxfId="2618" priority="223" operator="lessThan">
      <formula>0</formula>
    </cfRule>
  </conditionalFormatting>
  <conditionalFormatting sqref="O399">
    <cfRule type="cellIs" dxfId="2617" priority="222" operator="lessThan">
      <formula>0</formula>
    </cfRule>
  </conditionalFormatting>
  <conditionalFormatting sqref="O399">
    <cfRule type="cellIs" dxfId="2616" priority="221" operator="lessThan">
      <formula>0</formula>
    </cfRule>
  </conditionalFormatting>
  <conditionalFormatting sqref="O399">
    <cfRule type="cellIs" dxfId="2615" priority="220" operator="lessThan">
      <formula>0</formula>
    </cfRule>
  </conditionalFormatting>
  <conditionalFormatting sqref="O402">
    <cfRule type="cellIs" dxfId="2614" priority="219" operator="lessThan">
      <formula>0</formula>
    </cfRule>
  </conditionalFormatting>
  <conditionalFormatting sqref="O355">
    <cfRule type="cellIs" dxfId="2613" priority="218" operator="lessThan">
      <formula>0</formula>
    </cfRule>
  </conditionalFormatting>
  <conditionalFormatting sqref="O361">
    <cfRule type="cellIs" dxfId="2612" priority="217" operator="lessThan">
      <formula>0</formula>
    </cfRule>
  </conditionalFormatting>
  <conditionalFormatting sqref="O361">
    <cfRule type="cellIs" dxfId="2611" priority="216" operator="lessThan">
      <formula>0</formula>
    </cfRule>
  </conditionalFormatting>
  <conditionalFormatting sqref="O367">
    <cfRule type="cellIs" dxfId="2610" priority="215" operator="lessThan">
      <formula>0</formula>
    </cfRule>
  </conditionalFormatting>
  <conditionalFormatting sqref="O367">
    <cfRule type="cellIs" dxfId="2609" priority="214" operator="lessThan">
      <formula>0</formula>
    </cfRule>
  </conditionalFormatting>
  <conditionalFormatting sqref="O373">
    <cfRule type="cellIs" dxfId="2608" priority="213" operator="lessThan">
      <formula>0</formula>
    </cfRule>
  </conditionalFormatting>
  <conditionalFormatting sqref="O373">
    <cfRule type="cellIs" dxfId="2607" priority="212" operator="lessThan">
      <formula>0</formula>
    </cfRule>
  </conditionalFormatting>
  <conditionalFormatting sqref="O379">
    <cfRule type="cellIs" dxfId="2606" priority="211" operator="lessThan">
      <formula>0</formula>
    </cfRule>
  </conditionalFormatting>
  <conditionalFormatting sqref="O379">
    <cfRule type="cellIs" dxfId="2605" priority="210" operator="lessThan">
      <formula>0</formula>
    </cfRule>
  </conditionalFormatting>
  <conditionalFormatting sqref="O385">
    <cfRule type="cellIs" dxfId="2604" priority="209" operator="lessThan">
      <formula>0</formula>
    </cfRule>
  </conditionalFormatting>
  <conditionalFormatting sqref="O385">
    <cfRule type="cellIs" dxfId="2603" priority="208" operator="lessThan">
      <formula>0</formula>
    </cfRule>
  </conditionalFormatting>
  <conditionalFormatting sqref="O391">
    <cfRule type="cellIs" dxfId="2602" priority="207" operator="lessThan">
      <formula>0</formula>
    </cfRule>
  </conditionalFormatting>
  <conditionalFormatting sqref="O391">
    <cfRule type="cellIs" dxfId="2601" priority="206" operator="lessThan">
      <formula>0</formula>
    </cfRule>
  </conditionalFormatting>
  <conditionalFormatting sqref="O397">
    <cfRule type="cellIs" dxfId="2600" priority="205" operator="lessThan">
      <formula>0</formula>
    </cfRule>
  </conditionalFormatting>
  <conditionalFormatting sqref="O397">
    <cfRule type="cellIs" dxfId="2599" priority="204" operator="lessThan">
      <formula>0</formula>
    </cfRule>
  </conditionalFormatting>
  <conditionalFormatting sqref="O405">
    <cfRule type="cellIs" dxfId="2598" priority="203" operator="lessThan">
      <formula>0</formula>
    </cfRule>
  </conditionalFormatting>
  <conditionalFormatting sqref="O405">
    <cfRule type="cellIs" dxfId="2597" priority="201" operator="lessThan">
      <formula>0</formula>
    </cfRule>
  </conditionalFormatting>
  <conditionalFormatting sqref="O405">
    <cfRule type="cellIs" dxfId="2596" priority="200" operator="lessThan">
      <formula>0</formula>
    </cfRule>
  </conditionalFormatting>
  <conditionalFormatting sqref="O405">
    <cfRule type="cellIs" dxfId="2595" priority="199" operator="lessThan">
      <formula>0</formula>
    </cfRule>
  </conditionalFormatting>
  <conditionalFormatting sqref="O405">
    <cfRule type="cellIs" dxfId="2594" priority="198" operator="lessThan">
      <formula>0</formula>
    </cfRule>
  </conditionalFormatting>
  <conditionalFormatting sqref="O405">
    <cfRule type="cellIs" dxfId="2593" priority="197" operator="lessThan">
      <formula>0</formula>
    </cfRule>
  </conditionalFormatting>
  <conditionalFormatting sqref="O405">
    <cfRule type="cellIs" dxfId="2592" priority="196" operator="lessThan">
      <formula>0</formula>
    </cfRule>
  </conditionalFormatting>
  <conditionalFormatting sqref="O408">
    <cfRule type="cellIs" dxfId="2591" priority="195" operator="lessThan">
      <formula>0</formula>
    </cfRule>
  </conditionalFormatting>
  <conditionalFormatting sqref="O409">
    <cfRule type="cellIs" dxfId="2590" priority="194" operator="lessThan">
      <formula>0</formula>
    </cfRule>
  </conditionalFormatting>
  <conditionalFormatting sqref="O409">
    <cfRule type="cellIs" dxfId="2589" priority="193" operator="lessThan">
      <formula>0</formula>
    </cfRule>
  </conditionalFormatting>
  <conditionalFormatting sqref="O411">
    <cfRule type="cellIs" dxfId="2588" priority="192" operator="lessThan">
      <formula>0</formula>
    </cfRule>
  </conditionalFormatting>
  <conditionalFormatting sqref="O411">
    <cfRule type="cellIs" dxfId="2587" priority="191" operator="lessThan">
      <formula>0</formula>
    </cfRule>
  </conditionalFormatting>
  <conditionalFormatting sqref="O411">
    <cfRule type="cellIs" dxfId="2586" priority="190" operator="lessThan">
      <formula>0</formula>
    </cfRule>
  </conditionalFormatting>
  <conditionalFormatting sqref="O411">
    <cfRule type="cellIs" dxfId="2585" priority="189" operator="lessThan">
      <formula>0</formula>
    </cfRule>
  </conditionalFormatting>
  <conditionalFormatting sqref="O411">
    <cfRule type="cellIs" dxfId="2584" priority="188" operator="lessThan">
      <formula>0</formula>
    </cfRule>
  </conditionalFormatting>
  <conditionalFormatting sqref="O411">
    <cfRule type="cellIs" dxfId="2583" priority="187" operator="lessThan">
      <formula>0</formula>
    </cfRule>
  </conditionalFormatting>
  <conditionalFormatting sqref="O411">
    <cfRule type="cellIs" dxfId="2582" priority="186" operator="lessThan">
      <formula>0</formula>
    </cfRule>
  </conditionalFormatting>
  <conditionalFormatting sqref="O411">
    <cfRule type="cellIs" dxfId="2581" priority="185" operator="lessThan">
      <formula>0</formula>
    </cfRule>
  </conditionalFormatting>
  <conditionalFormatting sqref="O414">
    <cfRule type="cellIs" dxfId="2580" priority="184" operator="lessThan">
      <formula>0</formula>
    </cfRule>
  </conditionalFormatting>
  <conditionalFormatting sqref="O415">
    <cfRule type="cellIs" dxfId="2579" priority="183" operator="lessThan">
      <formula>0</formula>
    </cfRule>
  </conditionalFormatting>
  <conditionalFormatting sqref="O415">
    <cfRule type="cellIs" dxfId="2578" priority="182" operator="lessThan">
      <formula>0</formula>
    </cfRule>
  </conditionalFormatting>
  <conditionalFormatting sqref="O417">
    <cfRule type="cellIs" dxfId="2577" priority="181" operator="lessThan">
      <formula>0</formula>
    </cfRule>
  </conditionalFormatting>
  <conditionalFormatting sqref="O417">
    <cfRule type="cellIs" dxfId="2576" priority="180" operator="lessThan">
      <formula>0</formula>
    </cfRule>
  </conditionalFormatting>
  <conditionalFormatting sqref="O417">
    <cfRule type="cellIs" dxfId="2575" priority="179" operator="lessThan">
      <formula>0</formula>
    </cfRule>
  </conditionalFormatting>
  <conditionalFormatting sqref="O417">
    <cfRule type="cellIs" dxfId="2574" priority="178" operator="lessThan">
      <formula>0</formula>
    </cfRule>
  </conditionalFormatting>
  <conditionalFormatting sqref="O417">
    <cfRule type="cellIs" dxfId="2573" priority="177" operator="lessThan">
      <formula>0</formula>
    </cfRule>
  </conditionalFormatting>
  <conditionalFormatting sqref="O417">
    <cfRule type="cellIs" dxfId="2572" priority="176" operator="lessThan">
      <formula>0</formula>
    </cfRule>
  </conditionalFormatting>
  <conditionalFormatting sqref="O417">
    <cfRule type="cellIs" dxfId="2571" priority="175" operator="lessThan">
      <formula>0</formula>
    </cfRule>
  </conditionalFormatting>
  <conditionalFormatting sqref="O417">
    <cfRule type="cellIs" dxfId="2570" priority="174" operator="lessThan">
      <formula>0</formula>
    </cfRule>
  </conditionalFormatting>
  <conditionalFormatting sqref="O420">
    <cfRule type="cellIs" dxfId="2569" priority="173" operator="lessThan">
      <formula>0</formula>
    </cfRule>
  </conditionalFormatting>
  <conditionalFormatting sqref="O421">
    <cfRule type="cellIs" dxfId="2568" priority="172" operator="lessThan">
      <formula>0</formula>
    </cfRule>
  </conditionalFormatting>
  <conditionalFormatting sqref="O421">
    <cfRule type="cellIs" dxfId="2567" priority="171" operator="lessThan">
      <formula>0</formula>
    </cfRule>
  </conditionalFormatting>
  <conditionalFormatting sqref="O423">
    <cfRule type="cellIs" dxfId="2566" priority="170" operator="lessThan">
      <formula>0</formula>
    </cfRule>
  </conditionalFormatting>
  <conditionalFormatting sqref="O423">
    <cfRule type="cellIs" dxfId="2565" priority="169" operator="lessThan">
      <formula>0</formula>
    </cfRule>
  </conditionalFormatting>
  <conditionalFormatting sqref="O423">
    <cfRule type="cellIs" dxfId="2564" priority="168" operator="lessThan">
      <formula>0</formula>
    </cfRule>
  </conditionalFormatting>
  <conditionalFormatting sqref="O423">
    <cfRule type="cellIs" dxfId="2563" priority="167" operator="lessThan">
      <formula>0</formula>
    </cfRule>
  </conditionalFormatting>
  <conditionalFormatting sqref="O423">
    <cfRule type="cellIs" dxfId="2562" priority="166" operator="lessThan">
      <formula>0</formula>
    </cfRule>
  </conditionalFormatting>
  <conditionalFormatting sqref="O423">
    <cfRule type="cellIs" dxfId="2561" priority="165" operator="lessThan">
      <formula>0</formula>
    </cfRule>
  </conditionalFormatting>
  <conditionalFormatting sqref="O423">
    <cfRule type="cellIs" dxfId="2560" priority="164" operator="lessThan">
      <formula>0</formula>
    </cfRule>
  </conditionalFormatting>
  <conditionalFormatting sqref="O423">
    <cfRule type="cellIs" dxfId="2559" priority="163" operator="lessThan">
      <formula>0</formula>
    </cfRule>
  </conditionalFormatting>
  <conditionalFormatting sqref="O426">
    <cfRule type="cellIs" dxfId="2558" priority="162" operator="lessThan">
      <formula>0</formula>
    </cfRule>
  </conditionalFormatting>
  <conditionalFormatting sqref="O427">
    <cfRule type="cellIs" dxfId="2557" priority="161" operator="lessThan">
      <formula>0</formula>
    </cfRule>
  </conditionalFormatting>
  <conditionalFormatting sqref="O427">
    <cfRule type="cellIs" dxfId="2556" priority="160" operator="lessThan">
      <formula>0</formula>
    </cfRule>
  </conditionalFormatting>
  <conditionalFormatting sqref="O429">
    <cfRule type="cellIs" dxfId="2555" priority="159" operator="lessThan">
      <formula>0</formula>
    </cfRule>
  </conditionalFormatting>
  <conditionalFormatting sqref="O429">
    <cfRule type="cellIs" dxfId="2554" priority="158" operator="lessThan">
      <formula>0</formula>
    </cfRule>
  </conditionalFormatting>
  <conditionalFormatting sqref="O429">
    <cfRule type="cellIs" dxfId="2553" priority="157" operator="lessThan">
      <formula>0</formula>
    </cfRule>
  </conditionalFormatting>
  <conditionalFormatting sqref="O429">
    <cfRule type="cellIs" dxfId="2552" priority="156" operator="lessThan">
      <formula>0</formula>
    </cfRule>
  </conditionalFormatting>
  <conditionalFormatting sqref="O429">
    <cfRule type="cellIs" dxfId="2551" priority="155" operator="lessThan">
      <formula>0</formula>
    </cfRule>
  </conditionalFormatting>
  <conditionalFormatting sqref="O429">
    <cfRule type="cellIs" dxfId="2550" priority="154" operator="lessThan">
      <formula>0</formula>
    </cfRule>
  </conditionalFormatting>
  <conditionalFormatting sqref="O429">
    <cfRule type="cellIs" dxfId="2549" priority="153" operator="lessThan">
      <formula>0</formula>
    </cfRule>
  </conditionalFormatting>
  <conditionalFormatting sqref="O429">
    <cfRule type="cellIs" dxfId="2548" priority="152" operator="lessThan">
      <formula>0</formula>
    </cfRule>
  </conditionalFormatting>
  <conditionalFormatting sqref="O432">
    <cfRule type="cellIs" dxfId="2547" priority="151" operator="lessThan">
      <formula>0</formula>
    </cfRule>
  </conditionalFormatting>
  <conditionalFormatting sqref="O435">
    <cfRule type="cellIs" dxfId="2546" priority="150" operator="lessThan">
      <formula>0</formula>
    </cfRule>
  </conditionalFormatting>
  <conditionalFormatting sqref="O435">
    <cfRule type="cellIs" dxfId="2545" priority="149" operator="lessThan">
      <formula>0</formula>
    </cfRule>
  </conditionalFormatting>
  <conditionalFormatting sqref="O435">
    <cfRule type="cellIs" dxfId="2544" priority="148" operator="lessThan">
      <formula>0</formula>
    </cfRule>
  </conditionalFormatting>
  <conditionalFormatting sqref="O435">
    <cfRule type="cellIs" dxfId="2543" priority="147" operator="lessThan">
      <formula>0</formula>
    </cfRule>
  </conditionalFormatting>
  <conditionalFormatting sqref="O435">
    <cfRule type="cellIs" dxfId="2542" priority="146" operator="lessThan">
      <formula>0</formula>
    </cfRule>
  </conditionalFormatting>
  <conditionalFormatting sqref="O435">
    <cfRule type="cellIs" dxfId="2541" priority="145" operator="lessThan">
      <formula>0</formula>
    </cfRule>
  </conditionalFormatting>
  <conditionalFormatting sqref="O435">
    <cfRule type="cellIs" dxfId="2540" priority="144" operator="lessThan">
      <formula>0</formula>
    </cfRule>
  </conditionalFormatting>
  <conditionalFormatting sqref="O435">
    <cfRule type="cellIs" dxfId="2539" priority="143" operator="lessThan">
      <formula>0</formula>
    </cfRule>
  </conditionalFormatting>
  <conditionalFormatting sqref="O438">
    <cfRule type="cellIs" dxfId="2538" priority="142" operator="lessThan">
      <formula>0</formula>
    </cfRule>
  </conditionalFormatting>
  <conditionalFormatting sqref="O439">
    <cfRule type="cellIs" dxfId="2537" priority="141" operator="lessThan">
      <formula>0</formula>
    </cfRule>
  </conditionalFormatting>
  <conditionalFormatting sqref="O439">
    <cfRule type="cellIs" dxfId="2536" priority="140" operator="lessThan">
      <formula>0</formula>
    </cfRule>
  </conditionalFormatting>
  <conditionalFormatting sqref="O441">
    <cfRule type="cellIs" dxfId="2535" priority="139" operator="lessThan">
      <formula>0</formula>
    </cfRule>
  </conditionalFormatting>
  <conditionalFormatting sqref="O441">
    <cfRule type="cellIs" dxfId="2534" priority="138" operator="lessThan">
      <formula>0</formula>
    </cfRule>
  </conditionalFormatting>
  <conditionalFormatting sqref="O441">
    <cfRule type="cellIs" dxfId="2533" priority="137" operator="lessThan">
      <formula>0</formula>
    </cfRule>
  </conditionalFormatting>
  <conditionalFormatting sqref="O441">
    <cfRule type="cellIs" dxfId="2532" priority="136" operator="lessThan">
      <formula>0</formula>
    </cfRule>
  </conditionalFormatting>
  <conditionalFormatting sqref="O441">
    <cfRule type="cellIs" dxfId="2531" priority="135" operator="lessThan">
      <formula>0</formula>
    </cfRule>
  </conditionalFormatting>
  <conditionalFormatting sqref="O441">
    <cfRule type="cellIs" dxfId="2530" priority="134" operator="lessThan">
      <formula>0</formula>
    </cfRule>
  </conditionalFormatting>
  <conditionalFormatting sqref="O441">
    <cfRule type="cellIs" dxfId="2529" priority="133" operator="lessThan">
      <formula>0</formula>
    </cfRule>
  </conditionalFormatting>
  <conditionalFormatting sqref="O441">
    <cfRule type="cellIs" dxfId="2528" priority="132" operator="lessThan">
      <formula>0</formula>
    </cfRule>
  </conditionalFormatting>
  <conditionalFormatting sqref="O444">
    <cfRule type="cellIs" dxfId="2527" priority="131" operator="lessThan">
      <formula>0</formula>
    </cfRule>
  </conditionalFormatting>
  <conditionalFormatting sqref="O445">
    <cfRule type="cellIs" dxfId="2526" priority="130" operator="lessThan">
      <formula>0</formula>
    </cfRule>
  </conditionalFormatting>
  <conditionalFormatting sqref="O445">
    <cfRule type="cellIs" dxfId="2525" priority="129" operator="lessThan">
      <formula>0</formula>
    </cfRule>
  </conditionalFormatting>
  <conditionalFormatting sqref="O448">
    <cfRule type="cellIs" dxfId="2524" priority="128" operator="lessThan">
      <formula>0</formula>
    </cfRule>
  </conditionalFormatting>
  <conditionalFormatting sqref="O448">
    <cfRule type="cellIs" dxfId="2523" priority="127" operator="lessThan">
      <formula>0</formula>
    </cfRule>
  </conditionalFormatting>
  <conditionalFormatting sqref="O448">
    <cfRule type="cellIs" dxfId="2522" priority="126" operator="lessThan">
      <formula>0</formula>
    </cfRule>
  </conditionalFormatting>
  <conditionalFormatting sqref="O448">
    <cfRule type="cellIs" dxfId="2521" priority="125" operator="lessThan">
      <formula>0</formula>
    </cfRule>
  </conditionalFormatting>
  <conditionalFormatting sqref="O448">
    <cfRule type="cellIs" dxfId="2520" priority="124" operator="lessThan">
      <formula>0</formula>
    </cfRule>
  </conditionalFormatting>
  <conditionalFormatting sqref="O448">
    <cfRule type="cellIs" dxfId="2519" priority="123" operator="lessThan">
      <formula>0</formula>
    </cfRule>
  </conditionalFormatting>
  <conditionalFormatting sqref="O448">
    <cfRule type="cellIs" dxfId="2518" priority="122" operator="lessThan">
      <formula>0</formula>
    </cfRule>
  </conditionalFormatting>
  <conditionalFormatting sqref="O448">
    <cfRule type="cellIs" dxfId="2517" priority="121" operator="lessThan">
      <formula>0</formula>
    </cfRule>
  </conditionalFormatting>
  <conditionalFormatting sqref="O451">
    <cfRule type="cellIs" dxfId="2516" priority="120" operator="lessThan">
      <formula>0</formula>
    </cfRule>
  </conditionalFormatting>
  <conditionalFormatting sqref="O452">
    <cfRule type="cellIs" dxfId="2515" priority="119" operator="lessThan">
      <formula>0</formula>
    </cfRule>
  </conditionalFormatting>
  <conditionalFormatting sqref="O452">
    <cfRule type="cellIs" dxfId="2514" priority="118" operator="lessThan">
      <formula>0</formula>
    </cfRule>
  </conditionalFormatting>
  <conditionalFormatting sqref="O454">
    <cfRule type="cellIs" dxfId="2513" priority="117" operator="lessThan">
      <formula>0</formula>
    </cfRule>
  </conditionalFormatting>
  <conditionalFormatting sqref="O454">
    <cfRule type="cellIs" dxfId="2512" priority="116" operator="lessThan">
      <formula>0</formula>
    </cfRule>
  </conditionalFormatting>
  <conditionalFormatting sqref="O454">
    <cfRule type="cellIs" dxfId="2511" priority="115" operator="lessThan">
      <formula>0</formula>
    </cfRule>
  </conditionalFormatting>
  <conditionalFormatting sqref="O454">
    <cfRule type="cellIs" dxfId="2510" priority="114" operator="lessThan">
      <formula>0</formula>
    </cfRule>
  </conditionalFormatting>
  <conditionalFormatting sqref="O454">
    <cfRule type="cellIs" dxfId="2509" priority="113" operator="lessThan">
      <formula>0</formula>
    </cfRule>
  </conditionalFormatting>
  <conditionalFormatting sqref="O454">
    <cfRule type="cellIs" dxfId="2508" priority="112" operator="lessThan">
      <formula>0</formula>
    </cfRule>
  </conditionalFormatting>
  <conditionalFormatting sqref="O454">
    <cfRule type="cellIs" dxfId="2507" priority="111" operator="lessThan">
      <formula>0</formula>
    </cfRule>
  </conditionalFormatting>
  <conditionalFormatting sqref="O454">
    <cfRule type="cellIs" dxfId="2506" priority="110" operator="lessThan">
      <formula>0</formula>
    </cfRule>
  </conditionalFormatting>
  <conditionalFormatting sqref="O457">
    <cfRule type="cellIs" dxfId="2505" priority="109" operator="lessThan">
      <formula>0</formula>
    </cfRule>
  </conditionalFormatting>
  <conditionalFormatting sqref="O458">
    <cfRule type="cellIs" dxfId="2504" priority="108" operator="lessThan">
      <formula>0</formula>
    </cfRule>
  </conditionalFormatting>
  <conditionalFormatting sqref="O458">
    <cfRule type="cellIs" dxfId="2503" priority="107" operator="lessThan">
      <formula>0</formula>
    </cfRule>
  </conditionalFormatting>
  <conditionalFormatting sqref="O461:O464">
    <cfRule type="cellIs" dxfId="2502" priority="106" operator="lessThan">
      <formula>0</formula>
    </cfRule>
  </conditionalFormatting>
  <conditionalFormatting sqref="O461:O464">
    <cfRule type="expression" dxfId="2501" priority="104">
      <formula>O461/N461&gt;1</formula>
    </cfRule>
    <cfRule type="expression" dxfId="2500" priority="105">
      <formula>O461/N461&lt;1</formula>
    </cfRule>
  </conditionalFormatting>
  <conditionalFormatting sqref="O552 O560 O575 O589">
    <cfRule type="expression" dxfId="2499" priority="102">
      <formula>O552/#REF!&gt;1</formula>
    </cfRule>
    <cfRule type="expression" dxfId="2498" priority="103">
      <formula>O552/#REF!&lt;1</formula>
    </cfRule>
  </conditionalFormatting>
  <conditionalFormatting sqref="O512">
    <cfRule type="cellIs" dxfId="2497" priority="101" operator="lessThan">
      <formula>0</formula>
    </cfRule>
  </conditionalFormatting>
  <conditionalFormatting sqref="O512">
    <cfRule type="expression" dxfId="2496" priority="99">
      <formula>O512/N512&gt;1</formula>
    </cfRule>
    <cfRule type="expression" dxfId="2495" priority="100">
      <formula>O512/N512&lt;1</formula>
    </cfRule>
  </conditionalFormatting>
  <conditionalFormatting sqref="O596">
    <cfRule type="cellIs" dxfId="2494" priority="98" operator="lessThan">
      <formula>0</formula>
    </cfRule>
  </conditionalFormatting>
  <conditionalFormatting sqref="O600">
    <cfRule type="cellIs" dxfId="2493" priority="97" operator="lessThan">
      <formula>0</formula>
    </cfRule>
  </conditionalFormatting>
  <conditionalFormatting sqref="O600">
    <cfRule type="cellIs" dxfId="2492" priority="96" operator="lessThan">
      <formula>0</formula>
    </cfRule>
  </conditionalFormatting>
  <conditionalFormatting sqref="O707">
    <cfRule type="cellIs" dxfId="2491" priority="95" operator="lessThan">
      <formula>0</formula>
    </cfRule>
  </conditionalFormatting>
  <conditionalFormatting sqref="O646 O643 O640:O641 O632:O634">
    <cfRule type="expression" dxfId="2490" priority="82">
      <formula>O632/N632&gt;1</formula>
    </cfRule>
    <cfRule type="expression" dxfId="2489" priority="83">
      <formula>O632/N632&lt;1</formula>
    </cfRule>
  </conditionalFormatting>
  <conditionalFormatting sqref="O507:O510">
    <cfRule type="cellIs" dxfId="2488" priority="94" operator="lessThan">
      <formula>0</formula>
    </cfRule>
  </conditionalFormatting>
  <conditionalFormatting sqref="O507:O510">
    <cfRule type="expression" dxfId="2487" priority="92">
      <formula>O507/N507&gt;1</formula>
    </cfRule>
    <cfRule type="expression" dxfId="2486" priority="93">
      <formula>O507/N507&lt;1</formula>
    </cfRule>
  </conditionalFormatting>
  <conditionalFormatting sqref="O588 O574 O559 O551">
    <cfRule type="cellIs" dxfId="2485" priority="91" operator="lessThan">
      <formula>0</formula>
    </cfRule>
  </conditionalFormatting>
  <conditionalFormatting sqref="O584:O587 O570:O573 O555:O558 O547:O550">
    <cfRule type="cellIs" dxfId="2484" priority="90" operator="lessThan">
      <formula>0</formula>
    </cfRule>
  </conditionalFormatting>
  <conditionalFormatting sqref="O584:O587 O570:O573 O555:O558 O547:O550">
    <cfRule type="expression" dxfId="2483" priority="88">
      <formula>O547/N547&gt;1</formula>
    </cfRule>
    <cfRule type="expression" dxfId="2482" priority="89">
      <formula>O547/N547&lt;1</formula>
    </cfRule>
  </conditionalFormatting>
  <conditionalFormatting sqref="O588 O574 O559 O551">
    <cfRule type="cellIs" dxfId="2481" priority="87" operator="lessThan">
      <formula>0</formula>
    </cfRule>
  </conditionalFormatting>
  <conditionalFormatting sqref="O588 O574 O559 O551">
    <cfRule type="expression" dxfId="2480" priority="85">
      <formula>O551/N551&gt;1</formula>
    </cfRule>
    <cfRule type="expression" dxfId="2479" priority="86">
      <formula>O551/N551&lt;1</formula>
    </cfRule>
  </conditionalFormatting>
  <conditionalFormatting sqref="O646 O643 O640:O641 O632:O634">
    <cfRule type="cellIs" dxfId="2478" priority="84" operator="lessThan">
      <formula>0</formula>
    </cfRule>
  </conditionalFormatting>
  <conditionalFormatting sqref="O504">
    <cfRule type="expression" dxfId="2477" priority="282">
      <formula>O504/#REF!&gt;1</formula>
    </cfRule>
    <cfRule type="expression" dxfId="2476" priority="283">
      <formula>O504/#REF!&lt;1</formula>
    </cfRule>
  </conditionalFormatting>
  <conditionalFormatting sqref="O465">
    <cfRule type="cellIs" dxfId="2475" priority="81" operator="lessThan">
      <formula>0</formula>
    </cfRule>
  </conditionalFormatting>
  <conditionalFormatting sqref="O465">
    <cfRule type="expression" dxfId="2474" priority="79">
      <formula>O465/N465&gt;1</formula>
    </cfRule>
    <cfRule type="expression" dxfId="2473" priority="80">
      <formula>O465/N465&lt;1</formula>
    </cfRule>
  </conditionalFormatting>
  <conditionalFormatting sqref="O511">
    <cfRule type="cellIs" dxfId="2472" priority="78" operator="lessThan">
      <formula>0</formula>
    </cfRule>
  </conditionalFormatting>
  <conditionalFormatting sqref="O511">
    <cfRule type="expression" dxfId="2471" priority="76">
      <formula>O511/N511&gt;1</formula>
    </cfRule>
    <cfRule type="expression" dxfId="2470" priority="77">
      <formula>O511/N511&lt;1</formula>
    </cfRule>
  </conditionalFormatting>
  <conditionalFormatting sqref="O568">
    <cfRule type="cellIs" dxfId="2469" priority="66" operator="lessThan">
      <formula>0</formula>
    </cfRule>
  </conditionalFormatting>
  <conditionalFormatting sqref="O603">
    <cfRule type="expression" dxfId="2468" priority="38">
      <formula>O603/N603&gt;1</formula>
    </cfRule>
    <cfRule type="expression" dxfId="2467" priority="39">
      <formula>O603/N603&lt;1</formula>
    </cfRule>
  </conditionalFormatting>
  <conditionalFormatting sqref="O552">
    <cfRule type="cellIs" dxfId="2466" priority="63" operator="lessThan">
      <formula>0</formula>
    </cfRule>
  </conditionalFormatting>
  <conditionalFormatting sqref="O552">
    <cfRule type="expression" dxfId="2465" priority="61">
      <formula>O552/N552&gt;1</formula>
    </cfRule>
    <cfRule type="expression" dxfId="2464" priority="62">
      <formula>O552/N552&lt;1</formula>
    </cfRule>
  </conditionalFormatting>
  <conditionalFormatting sqref="O560">
    <cfRule type="cellIs" dxfId="2463" priority="60" operator="lessThan">
      <formula>0</formula>
    </cfRule>
  </conditionalFormatting>
  <conditionalFormatting sqref="O560">
    <cfRule type="expression" dxfId="2462" priority="58">
      <formula>O560/N560&gt;1</formula>
    </cfRule>
    <cfRule type="expression" dxfId="2461" priority="59">
      <formula>O560/N560&lt;1</formula>
    </cfRule>
  </conditionalFormatting>
  <conditionalFormatting sqref="O575">
    <cfRule type="cellIs" dxfId="2460" priority="57" operator="lessThan">
      <formula>0</formula>
    </cfRule>
  </conditionalFormatting>
  <conditionalFormatting sqref="O575">
    <cfRule type="expression" dxfId="2459" priority="55">
      <formula>O575/N575&gt;1</formula>
    </cfRule>
    <cfRule type="expression" dxfId="2458" priority="56">
      <formula>O575/N575&lt;1</formula>
    </cfRule>
  </conditionalFormatting>
  <conditionalFormatting sqref="O589">
    <cfRule type="cellIs" dxfId="2457" priority="54" operator="lessThan">
      <formula>0</formula>
    </cfRule>
  </conditionalFormatting>
  <conditionalFormatting sqref="O589">
    <cfRule type="expression" dxfId="2456" priority="52">
      <formula>O589/N589&gt;1</formula>
    </cfRule>
    <cfRule type="expression" dxfId="2455" priority="53">
      <formula>O589/N589&lt;1</formula>
    </cfRule>
  </conditionalFormatting>
  <conditionalFormatting sqref="O521">
    <cfRule type="cellIs" dxfId="2454" priority="75" operator="lessThan">
      <formula>0</formula>
    </cfRule>
  </conditionalFormatting>
  <conditionalFormatting sqref="O521">
    <cfRule type="expression" dxfId="2453" priority="73">
      <formula>O521/N521&gt;1</formula>
    </cfRule>
    <cfRule type="expression" dxfId="2452" priority="74">
      <formula>O521/N521&lt;1</formula>
    </cfRule>
  </conditionalFormatting>
  <conditionalFormatting sqref="O529">
    <cfRule type="cellIs" dxfId="2451" priority="72" operator="lessThan">
      <formula>0</formula>
    </cfRule>
  </conditionalFormatting>
  <conditionalFormatting sqref="O529">
    <cfRule type="expression" dxfId="2450" priority="70">
      <formula>O529/N529&gt;1</formula>
    </cfRule>
    <cfRule type="expression" dxfId="2449" priority="71">
      <formula>O529/N529&lt;1</formula>
    </cfRule>
  </conditionalFormatting>
  <conditionalFormatting sqref="O582">
    <cfRule type="expression" dxfId="2448" priority="49">
      <formula>O582/N582&gt;1</formula>
    </cfRule>
    <cfRule type="expression" dxfId="2447" priority="50">
      <formula>O582/N582&lt;1</formula>
    </cfRule>
  </conditionalFormatting>
  <conditionalFormatting sqref="O537">
    <cfRule type="cellIs" dxfId="2446" priority="69" operator="lessThan">
      <formula>0</formula>
    </cfRule>
  </conditionalFormatting>
  <conditionalFormatting sqref="O537">
    <cfRule type="expression" dxfId="2445" priority="67">
      <formula>O537/N537&gt;1</formula>
    </cfRule>
    <cfRule type="expression" dxfId="2444" priority="68">
      <formula>O537/N537&lt;1</formula>
    </cfRule>
  </conditionalFormatting>
  <conditionalFormatting sqref="O636:O637">
    <cfRule type="cellIs" dxfId="2443" priority="48" operator="lessThan">
      <formula>0</formula>
    </cfRule>
  </conditionalFormatting>
  <conditionalFormatting sqref="O568">
    <cfRule type="expression" dxfId="2442" priority="64">
      <formula>O568/N568&gt;1</formula>
    </cfRule>
    <cfRule type="expression" dxfId="2441" priority="65">
      <formula>O568/N568&lt;1</formula>
    </cfRule>
  </conditionalFormatting>
  <conditionalFormatting sqref="O597">
    <cfRule type="cellIs" dxfId="2440" priority="45" operator="lessThan">
      <formula>0</formula>
    </cfRule>
  </conditionalFormatting>
  <conditionalFormatting sqref="O608">
    <cfRule type="expression" dxfId="2439" priority="33">
      <formula>O608/N608&gt;1</formula>
    </cfRule>
    <cfRule type="expression" dxfId="2438" priority="34">
      <formula>O608/N608&lt;1</formula>
    </cfRule>
  </conditionalFormatting>
  <conditionalFormatting sqref="O582">
    <cfRule type="cellIs" dxfId="2437" priority="51" operator="lessThan">
      <formula>0</formula>
    </cfRule>
  </conditionalFormatting>
  <conditionalFormatting sqref="O636:O637">
    <cfRule type="expression" dxfId="2436" priority="46">
      <formula>O636/N636&gt;1</formula>
    </cfRule>
    <cfRule type="expression" dxfId="2435" priority="47">
      <formula>O636/N636&lt;1</formula>
    </cfRule>
  </conditionalFormatting>
  <conditionalFormatting sqref="O597">
    <cfRule type="expression" dxfId="2434" priority="43">
      <formula>O597/N597&gt;1</formula>
    </cfRule>
    <cfRule type="expression" dxfId="2433" priority="44">
      <formula>O597/N597&lt;1</formula>
    </cfRule>
  </conditionalFormatting>
  <conditionalFormatting sqref="O673:O676">
    <cfRule type="cellIs" dxfId="2432" priority="32" operator="lessThan">
      <formula>0</formula>
    </cfRule>
  </conditionalFormatting>
  <conditionalFormatting sqref="O675">
    <cfRule type="cellIs" dxfId="2431" priority="31" operator="lessThan">
      <formula>0</formula>
    </cfRule>
  </conditionalFormatting>
  <conditionalFormatting sqref="O677:O680">
    <cfRule type="cellIs" dxfId="2430" priority="30" operator="lessThan">
      <formula>0</formula>
    </cfRule>
  </conditionalFormatting>
  <conditionalFormatting sqref="O679">
    <cfRule type="cellIs" dxfId="2429" priority="29" operator="lessThan">
      <formula>0</formula>
    </cfRule>
  </conditionalFormatting>
  <conditionalFormatting sqref="O681:O684">
    <cfRule type="cellIs" dxfId="2428" priority="28" operator="lessThan">
      <formula>0</formula>
    </cfRule>
  </conditionalFormatting>
  <conditionalFormatting sqref="O683">
    <cfRule type="cellIs" dxfId="2427" priority="27" operator="lessThan">
      <formula>0</formula>
    </cfRule>
  </conditionalFormatting>
  <conditionalFormatting sqref="O685:O688">
    <cfRule type="cellIs" dxfId="2426" priority="26" operator="lessThan">
      <formula>0</formula>
    </cfRule>
  </conditionalFormatting>
  <conditionalFormatting sqref="O687">
    <cfRule type="cellIs" dxfId="2425" priority="25" operator="lessThan">
      <formula>0</formula>
    </cfRule>
  </conditionalFormatting>
  <conditionalFormatting sqref="O689:O692">
    <cfRule type="cellIs" dxfId="2424" priority="24" operator="lessThan">
      <formula>0</formula>
    </cfRule>
  </conditionalFormatting>
  <conditionalFormatting sqref="O691">
    <cfRule type="cellIs" dxfId="2423" priority="23" operator="lessThan">
      <formula>0</formula>
    </cfRule>
  </conditionalFormatting>
  <conditionalFormatting sqref="O693:O696">
    <cfRule type="cellIs" dxfId="2422" priority="22" operator="lessThan">
      <formula>0</formula>
    </cfRule>
  </conditionalFormatting>
  <conditionalFormatting sqref="O695">
    <cfRule type="cellIs" dxfId="2421" priority="21" operator="lessThan">
      <formula>0</formula>
    </cfRule>
  </conditionalFormatting>
  <conditionalFormatting sqref="O697:O700">
    <cfRule type="cellIs" dxfId="2420" priority="20" operator="lessThan">
      <formula>0</formula>
    </cfRule>
  </conditionalFormatting>
  <conditionalFormatting sqref="O699">
    <cfRule type="cellIs" dxfId="2419" priority="19" operator="lessThan">
      <formula>0</formula>
    </cfRule>
  </conditionalFormatting>
  <conditionalFormatting sqref="O701:O704">
    <cfRule type="cellIs" dxfId="2418" priority="18" operator="lessThan">
      <formula>0</formula>
    </cfRule>
  </conditionalFormatting>
  <conditionalFormatting sqref="O703">
    <cfRule type="cellIs" dxfId="2417" priority="17" operator="lessThan">
      <formula>0</formula>
    </cfRule>
  </conditionalFormatting>
  <conditionalFormatting sqref="O709:O712">
    <cfRule type="cellIs" dxfId="2416" priority="16" operator="lessThan">
      <formula>0</formula>
    </cfRule>
  </conditionalFormatting>
  <conditionalFormatting sqref="O711">
    <cfRule type="cellIs" dxfId="2415" priority="15" operator="lessThan">
      <formula>0</formula>
    </cfRule>
  </conditionalFormatting>
  <conditionalFormatting sqref="O713:O716">
    <cfRule type="cellIs" dxfId="2414" priority="14" operator="lessThan">
      <formula>0</formula>
    </cfRule>
  </conditionalFormatting>
  <conditionalFormatting sqref="O715">
    <cfRule type="cellIs" dxfId="2413" priority="13" operator="lessThan">
      <formula>0</formula>
    </cfRule>
  </conditionalFormatting>
  <conditionalFormatting sqref="O466">
    <cfRule type="cellIs" dxfId="2412" priority="12" operator="lessThan">
      <formula>0</formula>
    </cfRule>
  </conditionalFormatting>
  <conditionalFormatting sqref="O505">
    <cfRule type="cellIs" dxfId="2411" priority="11" operator="lessThan">
      <formula>0</formula>
    </cfRule>
  </conditionalFormatting>
  <conditionalFormatting sqref="O513">
    <cfRule type="cellIs" dxfId="2410" priority="10" operator="lessThan">
      <formula>0</formula>
    </cfRule>
  </conditionalFormatting>
  <conditionalFormatting sqref="O522">
    <cfRule type="cellIs" dxfId="2409" priority="9" operator="lessThan">
      <formula>0</formula>
    </cfRule>
  </conditionalFormatting>
  <conditionalFormatting sqref="O530">
    <cfRule type="cellIs" dxfId="2408" priority="8" operator="lessThan">
      <formula>0</formula>
    </cfRule>
  </conditionalFormatting>
  <conditionalFormatting sqref="O538">
    <cfRule type="cellIs" dxfId="2407" priority="7" operator="lessThan">
      <formula>0</formula>
    </cfRule>
  </conditionalFormatting>
  <conditionalFormatting sqref="O553">
    <cfRule type="cellIs" dxfId="2406" priority="6" operator="lessThan">
      <formula>0</formula>
    </cfRule>
  </conditionalFormatting>
  <conditionalFormatting sqref="O561">
    <cfRule type="cellIs" dxfId="2405" priority="5" operator="lessThan">
      <formula>0</formula>
    </cfRule>
  </conditionalFormatting>
  <conditionalFormatting sqref="O590">
    <cfRule type="cellIs" dxfId="2404" priority="4" operator="lessThan">
      <formula>0</formula>
    </cfRule>
  </conditionalFormatting>
  <conditionalFormatting sqref="B492:N496">
    <cfRule type="cellIs" dxfId="2403" priority="286" operator="lessThan">
      <formula>0</formula>
    </cfRule>
  </conditionalFormatting>
  <conditionalFormatting sqref="B492:N496">
    <cfRule type="expression" dxfId="2402" priority="284">
      <formula>B492/A492&gt;1</formula>
    </cfRule>
    <cfRule type="expression" dxfId="2401" priority="285">
      <formula>B492/A492&lt;1</formula>
    </cfRule>
  </conditionalFormatting>
  <conditionalFormatting sqref="O492:O496">
    <cfRule type="cellIs" dxfId="2400" priority="3" operator="lessThan">
      <formula>0</formula>
    </cfRule>
  </conditionalFormatting>
  <conditionalFormatting sqref="O492:O496">
    <cfRule type="expression" dxfId="2399" priority="1">
      <formula>O492/N492&gt;1</formula>
    </cfRule>
    <cfRule type="expression" dxfId="2398" priority="2">
      <formula>O492/N492&lt;1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N716"/>
  <sheetViews>
    <sheetView workbookViewId="0">
      <selection sqref="A1:XFD1048576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188" customFormat="1" x14ac:dyDescent="0.3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2"/>
    </row>
    <row r="3" spans="1:55" s="189" customFormat="1" x14ac:dyDescent="0.3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2"/>
    </row>
    <row r="4" spans="1:55" s="189" customFormat="1" x14ac:dyDescent="0.3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2"/>
    </row>
    <row r="5" spans="1:55" s="189" customFormat="1" x14ac:dyDescent="0.3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2"/>
    </row>
    <row r="6" spans="1:55" s="189" customFormat="1" x14ac:dyDescent="0.3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2"/>
    </row>
    <row r="7" spans="1:55" s="189" customFormat="1" x14ac:dyDescent="0.3">
      <c r="A7" s="164"/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2"/>
    </row>
    <row r="8" spans="1:55" s="189" customFormat="1" x14ac:dyDescent="0.3">
      <c r="A8" s="164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2"/>
    </row>
    <row r="9" spans="1:55" s="189" customFormat="1" x14ac:dyDescent="0.3">
      <c r="A9" s="164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2"/>
    </row>
    <row r="10" spans="1:55" s="189" customFormat="1" x14ac:dyDescent="0.3">
      <c r="A10" s="164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2"/>
    </row>
    <row r="11" spans="1:55" s="189" customFormat="1" x14ac:dyDescent="0.3">
      <c r="A11" s="164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2"/>
    </row>
    <row r="12" spans="1:55" s="189" customFormat="1" x14ac:dyDescent="0.3">
      <c r="A12" s="164"/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2"/>
    </row>
    <row r="13" spans="1:55" s="189" customFormat="1" x14ac:dyDescent="0.3">
      <c r="A13" s="164"/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2"/>
    </row>
    <row r="14" spans="1:55" s="189" customFormat="1" x14ac:dyDescent="0.3">
      <c r="A14" s="164"/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2"/>
    </row>
    <row r="15" spans="1:55" s="189" customFormat="1" x14ac:dyDescent="0.3">
      <c r="A15" s="164"/>
      <c r="B15" s="164"/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2"/>
    </row>
    <row r="16" spans="1:55" s="189" customFormat="1" x14ac:dyDescent="0.3">
      <c r="A16" s="164"/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2"/>
    </row>
    <row r="17" spans="1:55" s="189" customFormat="1" x14ac:dyDescent="0.3">
      <c r="A17" s="164"/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2"/>
    </row>
    <row r="18" spans="1:55" s="189" customFormat="1" x14ac:dyDescent="0.3">
      <c r="A18" s="164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2"/>
    </row>
    <row r="19" spans="1:55" s="189" customFormat="1" x14ac:dyDescent="0.3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2"/>
    </row>
    <row r="20" spans="1:55" s="189" customFormat="1" x14ac:dyDescent="0.3">
      <c r="A20" s="164"/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2"/>
    </row>
    <row r="21" spans="1:55" s="189" customFormat="1" x14ac:dyDescent="0.3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2"/>
    </row>
    <row r="22" spans="1:55" s="189" customFormat="1" x14ac:dyDescent="0.3">
      <c r="A22" s="164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2"/>
    </row>
    <row r="23" spans="1:55" s="189" customFormat="1" x14ac:dyDescent="0.3">
      <c r="A23" s="164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2"/>
    </row>
    <row r="24" spans="1:55" s="189" customFormat="1" x14ac:dyDescent="0.3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2"/>
    </row>
    <row r="25" spans="1:55" s="189" customFormat="1" x14ac:dyDescent="0.3">
      <c r="A25" s="164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2"/>
    </row>
    <row r="26" spans="1:55" s="189" customFormat="1" x14ac:dyDescent="0.3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2"/>
    </row>
    <row r="27" spans="1:55" s="189" customFormat="1" x14ac:dyDescent="0.3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2"/>
    </row>
    <row r="28" spans="1:55" s="189" customFormat="1" x14ac:dyDescent="0.3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2"/>
    </row>
    <row r="29" spans="1:55" s="189" customFormat="1" x14ac:dyDescent="0.3">
      <c r="A29" s="164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2"/>
    </row>
    <row r="30" spans="1:55" s="189" customFormat="1" x14ac:dyDescent="0.3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2"/>
    </row>
    <row r="31" spans="1:55" s="189" customFormat="1" x14ac:dyDescent="0.3">
      <c r="A31" s="164"/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2"/>
    </row>
    <row r="32" spans="1:55" s="189" customFormat="1" x14ac:dyDescent="0.3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2"/>
    </row>
    <row r="33" spans="1:55" s="189" customFormat="1" x14ac:dyDescent="0.3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2"/>
    </row>
    <row r="34" spans="1:55" s="189" customFormat="1" x14ac:dyDescent="0.3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2"/>
    </row>
    <row r="35" spans="1:55" s="189" customFormat="1" x14ac:dyDescent="0.3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2"/>
    </row>
    <row r="36" spans="1:55" s="189" customFormat="1" x14ac:dyDescent="0.3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2"/>
    </row>
    <row r="37" spans="1:55" s="189" customFormat="1" x14ac:dyDescent="0.3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2"/>
    </row>
    <row r="38" spans="1:55" s="189" customFormat="1" x14ac:dyDescent="0.3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2"/>
    </row>
    <row r="39" spans="1:55" s="189" customFormat="1" x14ac:dyDescent="0.3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2"/>
    </row>
    <row r="40" spans="1:55" s="189" customFormat="1" x14ac:dyDescent="0.3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2"/>
    </row>
    <row r="41" spans="1:55" s="189" customFormat="1" x14ac:dyDescent="0.3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2"/>
    </row>
    <row r="42" spans="1:55" s="190" customFormat="1" x14ac:dyDescent="0.3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2"/>
    </row>
    <row r="43" spans="1:55" s="189" customFormat="1" x14ac:dyDescent="0.3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2"/>
    </row>
    <row r="44" spans="1:55" s="189" customFormat="1" x14ac:dyDescent="0.3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2"/>
    </row>
    <row r="45" spans="1:55" s="189" customFormat="1" x14ac:dyDescent="0.3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2"/>
    </row>
    <row r="46" spans="1:55" s="190" customFormat="1" x14ac:dyDescent="0.3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2"/>
    </row>
    <row r="47" spans="1:55" s="189" customFormat="1" x14ac:dyDescent="0.3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2"/>
    </row>
    <row r="48" spans="1:55" s="189" customFormat="1" x14ac:dyDescent="0.3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2"/>
    </row>
    <row r="49" spans="1:55" s="190" customFormat="1" x14ac:dyDescent="0.3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2"/>
    </row>
    <row r="50" spans="1:55" s="189" customFormat="1" x14ac:dyDescent="0.3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2"/>
    </row>
    <row r="51" spans="1:55" s="189" customFormat="1" x14ac:dyDescent="0.3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2"/>
    </row>
    <row r="52" spans="1:55" s="189" customFormat="1" x14ac:dyDescent="0.3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2"/>
    </row>
    <row r="53" spans="1:55" s="189" customFormat="1" x14ac:dyDescent="0.3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2"/>
    </row>
    <row r="54" spans="1:55" s="189" customFormat="1" x14ac:dyDescent="0.3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2"/>
    </row>
    <row r="55" spans="1:55" s="189" customFormat="1" x14ac:dyDescent="0.3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2"/>
    </row>
    <row r="56" spans="1:55" s="189" customFormat="1" x14ac:dyDescent="0.3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2"/>
    </row>
    <row r="57" spans="1:55" s="189" customFormat="1" x14ac:dyDescent="0.3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2"/>
    </row>
    <row r="58" spans="1:55" s="189" customFormat="1" x14ac:dyDescent="0.3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2"/>
    </row>
    <row r="59" spans="1:55" s="189" customFormat="1" x14ac:dyDescent="0.3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2"/>
    </row>
    <row r="60" spans="1:55" s="189" customFormat="1" x14ac:dyDescent="0.3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2"/>
    </row>
    <row r="61" spans="1:55" s="189" customFormat="1" x14ac:dyDescent="0.3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2"/>
    </row>
    <row r="62" spans="1:55" s="190" customFormat="1" x14ac:dyDescent="0.3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2"/>
    </row>
    <row r="63" spans="1:55" s="189" customFormat="1" x14ac:dyDescent="0.3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2"/>
    </row>
    <row r="64" spans="1:55" s="189" customFormat="1" x14ac:dyDescent="0.3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2"/>
    </row>
    <row r="65" spans="1:55" s="189" customFormat="1" x14ac:dyDescent="0.3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2"/>
    </row>
    <row r="66" spans="1:55" s="189" customFormat="1" x14ac:dyDescent="0.3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2"/>
    </row>
    <row r="67" spans="1:55" s="189" customFormat="1" x14ac:dyDescent="0.3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2"/>
    </row>
    <row r="68" spans="1:55" s="189" customFormat="1" x14ac:dyDescent="0.3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2"/>
    </row>
    <row r="69" spans="1:55" s="189" customFormat="1" x14ac:dyDescent="0.3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2"/>
    </row>
    <row r="70" spans="1:55" s="189" customFormat="1" x14ac:dyDescent="0.3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2"/>
    </row>
    <row r="71" spans="1:55" s="189" customFormat="1" x14ac:dyDescent="0.3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2"/>
    </row>
    <row r="72" spans="1:55" s="189" customFormat="1" x14ac:dyDescent="0.3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2"/>
    </row>
    <row r="73" spans="1:55" s="189" customFormat="1" x14ac:dyDescent="0.3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2"/>
    </row>
    <row r="74" spans="1:55" s="189" customFormat="1" x14ac:dyDescent="0.3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2"/>
    </row>
    <row r="75" spans="1:55" s="189" customFormat="1" x14ac:dyDescent="0.3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2"/>
    </row>
    <row r="76" spans="1:55" s="189" customFormat="1" x14ac:dyDescent="0.3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2"/>
    </row>
    <row r="77" spans="1:55" s="189" customFormat="1" x14ac:dyDescent="0.3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2"/>
    </row>
    <row r="78" spans="1:55" s="189" customFormat="1" x14ac:dyDescent="0.3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2"/>
    </row>
    <row r="79" spans="1:55" s="189" customFormat="1" x14ac:dyDescent="0.3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2"/>
    </row>
    <row r="80" spans="1:55" s="189" customFormat="1" x14ac:dyDescent="0.3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2"/>
    </row>
    <row r="81" spans="1:55" s="189" customFormat="1" x14ac:dyDescent="0.3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2"/>
    </row>
    <row r="82" spans="1:55" s="189" customFormat="1" x14ac:dyDescent="0.3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2"/>
    </row>
    <row r="83" spans="1:55" s="189" customFormat="1" x14ac:dyDescent="0.3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2"/>
    </row>
    <row r="84" spans="1:55" s="189" customFormat="1" x14ac:dyDescent="0.3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2"/>
    </row>
    <row r="85" spans="1:55" s="189" customFormat="1" x14ac:dyDescent="0.3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2"/>
    </row>
    <row r="86" spans="1:55" s="189" customFormat="1" x14ac:dyDescent="0.3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2"/>
    </row>
    <row r="87" spans="1:55" s="189" customFormat="1" x14ac:dyDescent="0.3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2"/>
    </row>
    <row r="88" spans="1:55" s="189" customFormat="1" x14ac:dyDescent="0.3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2"/>
    </row>
    <row r="89" spans="1:55" s="189" customFormat="1" x14ac:dyDescent="0.3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2"/>
    </row>
    <row r="90" spans="1:55" s="189" customFormat="1" x14ac:dyDescent="0.3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2"/>
    </row>
    <row r="91" spans="1:55" s="189" customFormat="1" x14ac:dyDescent="0.3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2"/>
    </row>
    <row r="92" spans="1:55" s="189" customFormat="1" x14ac:dyDescent="0.3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2"/>
    </row>
    <row r="93" spans="1:55" s="189" customFormat="1" x14ac:dyDescent="0.3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2"/>
    </row>
    <row r="94" spans="1:55" s="189" customFormat="1" x14ac:dyDescent="0.3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2"/>
    </row>
    <row r="95" spans="1:55" s="189" customFormat="1" x14ac:dyDescent="0.3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2"/>
    </row>
    <row r="96" spans="1:55" s="189" customFormat="1" x14ac:dyDescent="0.3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2"/>
    </row>
    <row r="97" spans="1:55" s="189" customFormat="1" x14ac:dyDescent="0.3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2"/>
    </row>
    <row r="98" spans="1:55" s="189" customFormat="1" x14ac:dyDescent="0.3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</row>
    <row r="99" spans="1:55" s="189" customFormat="1" x14ac:dyDescent="0.3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</row>
    <row r="100" spans="1:55" s="189" customFormat="1" x14ac:dyDescent="0.3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</row>
    <row r="101" spans="1:55" s="189" customFormat="1" x14ac:dyDescent="0.3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</row>
    <row r="102" spans="1:55" s="189" customFormat="1" x14ac:dyDescent="0.3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</row>
    <row r="103" spans="1:55" s="189" customFormat="1" x14ac:dyDescent="0.3">
      <c r="BA103" s="191"/>
    </row>
    <row r="104" spans="1:55" s="189" customFormat="1" x14ac:dyDescent="0.3">
      <c r="BA104" s="191"/>
    </row>
    <row r="105" spans="1:55" s="189" customFormat="1" x14ac:dyDescent="0.3">
      <c r="BA105" s="191"/>
    </row>
    <row r="106" spans="1:55" s="189" customFormat="1" x14ac:dyDescent="0.3">
      <c r="BA106" s="191"/>
    </row>
    <row r="107" spans="1:55" s="189" customFormat="1" x14ac:dyDescent="0.3">
      <c r="BA107" s="191"/>
    </row>
    <row r="108" spans="1:55" s="189" customFormat="1" x14ac:dyDescent="0.3">
      <c r="BA108" s="191"/>
    </row>
    <row r="109" spans="1:55" s="189" customFormat="1" x14ac:dyDescent="0.3">
      <c r="BA109" s="191"/>
    </row>
    <row r="110" spans="1:55" s="189" customFormat="1" x14ac:dyDescent="0.3">
      <c r="BA110" s="191"/>
    </row>
    <row r="111" spans="1:55" s="189" customFormat="1" x14ac:dyDescent="0.3">
      <c r="BA111" s="191"/>
    </row>
    <row r="112" spans="1:55" s="189" customFormat="1" x14ac:dyDescent="0.3">
      <c r="BA112" s="191"/>
    </row>
    <row r="113" spans="1:69" s="189" customFormat="1" x14ac:dyDescent="0.3">
      <c r="BA113" s="191"/>
    </row>
    <row r="114" spans="1:69" s="189" customFormat="1" x14ac:dyDescent="0.3"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</row>
    <row r="115" spans="1:69" s="189" customFormat="1" x14ac:dyDescent="0.3"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</row>
    <row r="116" spans="1:69" s="189" customFormat="1" x14ac:dyDescent="0.3"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30</v>
      </c>
      <c r="B123" s="91">
        <f>+B41+B48+B50</f>
        <v>0</v>
      </c>
      <c r="C123" s="91">
        <f t="shared" ref="C123:BK123" si="0">+C41+C48+C50</f>
        <v>0</v>
      </c>
      <c r="D123" s="91">
        <f t="shared" si="0"/>
        <v>0</v>
      </c>
      <c r="E123" s="91">
        <f t="shared" si="0"/>
        <v>0</v>
      </c>
      <c r="F123" s="91">
        <f t="shared" si="0"/>
        <v>0</v>
      </c>
      <c r="G123" s="91">
        <f t="shared" si="0"/>
        <v>0</v>
      </c>
      <c r="H123" s="91">
        <f t="shared" si="0"/>
        <v>0</v>
      </c>
      <c r="I123" s="91">
        <f t="shared" si="0"/>
        <v>0</v>
      </c>
      <c r="J123" s="91">
        <f t="shared" si="0"/>
        <v>0</v>
      </c>
      <c r="K123" s="91">
        <f t="shared" si="0"/>
        <v>0</v>
      </c>
      <c r="L123" s="91">
        <f t="shared" si="0"/>
        <v>0</v>
      </c>
      <c r="M123" s="91">
        <f t="shared" si="0"/>
        <v>0</v>
      </c>
      <c r="N123" s="91">
        <f t="shared" si="0"/>
        <v>0</v>
      </c>
      <c r="O123" s="91">
        <f t="shared" si="0"/>
        <v>0</v>
      </c>
      <c r="P123" s="91">
        <f t="shared" si="0"/>
        <v>0</v>
      </c>
      <c r="Q123" s="91">
        <f t="shared" si="0"/>
        <v>0</v>
      </c>
      <c r="R123" s="91">
        <f t="shared" si="0"/>
        <v>0</v>
      </c>
      <c r="S123" s="91">
        <f t="shared" si="0"/>
        <v>0</v>
      </c>
      <c r="T123" s="91">
        <f t="shared" si="0"/>
        <v>0</v>
      </c>
      <c r="U123" s="91">
        <f t="shared" si="0"/>
        <v>0</v>
      </c>
      <c r="V123" s="91">
        <f t="shared" si="0"/>
        <v>0</v>
      </c>
      <c r="W123" s="91">
        <f t="shared" si="0"/>
        <v>0</v>
      </c>
      <c r="X123" s="91">
        <f t="shared" si="0"/>
        <v>0</v>
      </c>
      <c r="Y123" s="91">
        <f t="shared" si="0"/>
        <v>0</v>
      </c>
      <c r="Z123" s="91">
        <f t="shared" si="0"/>
        <v>0</v>
      </c>
      <c r="AA123" s="91">
        <f t="shared" si="0"/>
        <v>0</v>
      </c>
      <c r="AB123" s="91">
        <f t="shared" si="0"/>
        <v>0</v>
      </c>
      <c r="AC123" s="91">
        <f t="shared" si="0"/>
        <v>0</v>
      </c>
      <c r="AD123" s="91">
        <f t="shared" si="0"/>
        <v>0</v>
      </c>
      <c r="AE123" s="91">
        <f t="shared" si="0"/>
        <v>0</v>
      </c>
      <c r="AF123" s="91">
        <f t="shared" si="0"/>
        <v>0</v>
      </c>
      <c r="AG123" s="91">
        <f t="shared" si="0"/>
        <v>0</v>
      </c>
      <c r="AH123" s="91">
        <f t="shared" si="0"/>
        <v>0</v>
      </c>
      <c r="AI123" s="91">
        <f t="shared" si="0"/>
        <v>0</v>
      </c>
      <c r="AJ123" s="91">
        <f t="shared" si="0"/>
        <v>0</v>
      </c>
      <c r="AK123" s="91">
        <f t="shared" si="0"/>
        <v>0</v>
      </c>
      <c r="AL123" s="91">
        <f t="shared" si="0"/>
        <v>0</v>
      </c>
      <c r="AM123" s="91">
        <f t="shared" si="0"/>
        <v>0</v>
      </c>
      <c r="AN123" s="91">
        <f t="shared" si="0"/>
        <v>0</v>
      </c>
      <c r="AO123" s="91">
        <f t="shared" si="0"/>
        <v>0</v>
      </c>
      <c r="AP123" s="91">
        <f t="shared" si="0"/>
        <v>0</v>
      </c>
      <c r="AQ123" s="91">
        <f t="shared" si="0"/>
        <v>0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0</v>
      </c>
      <c r="AV123" s="91">
        <f t="shared" si="0"/>
        <v>0</v>
      </c>
      <c r="AW123" s="91">
        <f t="shared" si="0"/>
        <v>0</v>
      </c>
      <c r="AX123" s="91">
        <f t="shared" si="0"/>
        <v>0</v>
      </c>
      <c r="AY123" s="91">
        <f t="shared" si="0"/>
        <v>0</v>
      </c>
      <c r="AZ123" s="91">
        <f t="shared" si="0"/>
        <v>0</v>
      </c>
      <c r="BA123" s="91">
        <f t="shared" si="0"/>
        <v>0</v>
      </c>
      <c r="BB123" s="91">
        <f t="shared" si="0"/>
        <v>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92" t="s">
        <v>31</v>
      </c>
      <c r="B124" s="91">
        <f>+B67</f>
        <v>0</v>
      </c>
      <c r="C124" s="91">
        <f t="shared" ref="C124:BK124" si="1">+C67</f>
        <v>0</v>
      </c>
      <c r="D124" s="91">
        <f t="shared" si="1"/>
        <v>0</v>
      </c>
      <c r="E124" s="91">
        <f t="shared" si="1"/>
        <v>0</v>
      </c>
      <c r="F124" s="91">
        <f t="shared" si="1"/>
        <v>0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0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0</v>
      </c>
      <c r="C125" s="93">
        <f t="shared" ref="C125:BK125" si="2">SUM(C123:C124)</f>
        <v>0</v>
      </c>
      <c r="D125" s="93">
        <f t="shared" si="2"/>
        <v>0</v>
      </c>
      <c r="E125" s="93">
        <f t="shared" si="2"/>
        <v>0</v>
      </c>
      <c r="F125" s="93">
        <f t="shared" si="2"/>
        <v>0</v>
      </c>
      <c r="G125" s="93">
        <f t="shared" si="2"/>
        <v>0</v>
      </c>
      <c r="H125" s="93">
        <f t="shared" si="2"/>
        <v>0</v>
      </c>
      <c r="I125" s="93">
        <f t="shared" si="2"/>
        <v>0</v>
      </c>
      <c r="J125" s="93">
        <f t="shared" si="2"/>
        <v>0</v>
      </c>
      <c r="K125" s="93">
        <f t="shared" si="2"/>
        <v>0</v>
      </c>
      <c r="L125" s="93">
        <f t="shared" si="2"/>
        <v>0</v>
      </c>
      <c r="M125" s="93">
        <f t="shared" si="2"/>
        <v>0</v>
      </c>
      <c r="N125" s="93">
        <f t="shared" si="2"/>
        <v>0</v>
      </c>
      <c r="O125" s="93">
        <f t="shared" si="2"/>
        <v>0</v>
      </c>
      <c r="P125" s="93">
        <f t="shared" si="2"/>
        <v>0</v>
      </c>
      <c r="Q125" s="93">
        <f t="shared" si="2"/>
        <v>0</v>
      </c>
      <c r="R125" s="93">
        <f t="shared" si="2"/>
        <v>0</v>
      </c>
      <c r="S125" s="93">
        <f t="shared" si="2"/>
        <v>0</v>
      </c>
      <c r="T125" s="93">
        <f t="shared" si="2"/>
        <v>0</v>
      </c>
      <c r="U125" s="93">
        <f t="shared" si="2"/>
        <v>0</v>
      </c>
      <c r="V125" s="93">
        <f t="shared" si="2"/>
        <v>0</v>
      </c>
      <c r="W125" s="93">
        <f t="shared" si="2"/>
        <v>0</v>
      </c>
      <c r="X125" s="93">
        <f t="shared" si="2"/>
        <v>0</v>
      </c>
      <c r="Y125" s="93">
        <f t="shared" si="2"/>
        <v>0</v>
      </c>
      <c r="Z125" s="93">
        <f t="shared" si="2"/>
        <v>0</v>
      </c>
      <c r="AA125" s="93">
        <f t="shared" si="2"/>
        <v>0</v>
      </c>
      <c r="AB125" s="93">
        <f t="shared" si="2"/>
        <v>0</v>
      </c>
      <c r="AC125" s="93">
        <f t="shared" si="2"/>
        <v>0</v>
      </c>
      <c r="AD125" s="93">
        <f t="shared" si="2"/>
        <v>0</v>
      </c>
      <c r="AE125" s="93">
        <f t="shared" si="2"/>
        <v>0</v>
      </c>
      <c r="AF125" s="93">
        <f t="shared" si="2"/>
        <v>0</v>
      </c>
      <c r="AG125" s="93">
        <f t="shared" si="2"/>
        <v>0</v>
      </c>
      <c r="AH125" s="93">
        <f t="shared" si="2"/>
        <v>0</v>
      </c>
      <c r="AI125" s="93">
        <f t="shared" si="2"/>
        <v>0</v>
      </c>
      <c r="AJ125" s="93">
        <f t="shared" si="2"/>
        <v>0</v>
      </c>
      <c r="AK125" s="93">
        <f t="shared" si="2"/>
        <v>0</v>
      </c>
      <c r="AL125" s="93">
        <f t="shared" si="2"/>
        <v>0</v>
      </c>
      <c r="AM125" s="93">
        <f t="shared" si="2"/>
        <v>0</v>
      </c>
      <c r="AN125" s="93">
        <f t="shared" si="2"/>
        <v>0</v>
      </c>
      <c r="AO125" s="93">
        <f t="shared" si="2"/>
        <v>0</v>
      </c>
      <c r="AP125" s="93">
        <f t="shared" si="2"/>
        <v>0</v>
      </c>
      <c r="AQ125" s="93">
        <f t="shared" si="2"/>
        <v>0</v>
      </c>
      <c r="AR125" s="93">
        <f t="shared" si="2"/>
        <v>0</v>
      </c>
      <c r="AS125" s="93">
        <f t="shared" si="2"/>
        <v>0</v>
      </c>
      <c r="AT125" s="93">
        <f t="shared" si="2"/>
        <v>0</v>
      </c>
      <c r="AU125" s="93">
        <f t="shared" si="2"/>
        <v>0</v>
      </c>
      <c r="AV125" s="93">
        <f t="shared" si="2"/>
        <v>0</v>
      </c>
      <c r="AW125" s="93">
        <f t="shared" si="2"/>
        <v>0</v>
      </c>
      <c r="AX125" s="93">
        <f t="shared" si="2"/>
        <v>0</v>
      </c>
      <c r="AY125" s="93">
        <f t="shared" si="2"/>
        <v>0</v>
      </c>
      <c r="AZ125" s="93">
        <f t="shared" si="2"/>
        <v>0</v>
      </c>
      <c r="BA125" s="93">
        <f t="shared" si="2"/>
        <v>0</v>
      </c>
      <c r="BB125" s="93">
        <f t="shared" si="2"/>
        <v>0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/>
    </row>
    <row r="130" spans="1:69" x14ac:dyDescent="0.3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/>
    </row>
    <row r="131" spans="1:69" x14ac:dyDescent="0.3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1:69" x14ac:dyDescent="0.3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1:69" x14ac:dyDescent="0.3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1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1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1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1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1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1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1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1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1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1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1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1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1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1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/>
    </row>
    <row r="220" spans="1:118" x14ac:dyDescent="0.3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/>
    </row>
    <row r="221" spans="1:118" x14ac:dyDescent="0.3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  <c r="BC221"/>
    </row>
    <row r="222" spans="1:118" x14ac:dyDescent="0.3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160"/>
      <c r="BB222" s="160"/>
      <c r="BC222"/>
    </row>
    <row r="223" spans="1:118" x14ac:dyDescent="0.3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160"/>
      <c r="BB223" s="160"/>
      <c r="BC223"/>
    </row>
    <row r="224" spans="1:118" x14ac:dyDescent="0.3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/>
    </row>
    <row r="225" spans="1:55" x14ac:dyDescent="0.3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/>
    </row>
    <row r="226" spans="1:55" x14ac:dyDescent="0.3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/>
    </row>
    <row r="227" spans="1:55" x14ac:dyDescent="0.3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/>
    </row>
    <row r="228" spans="1:55" x14ac:dyDescent="0.3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/>
    </row>
    <row r="229" spans="1:55" x14ac:dyDescent="0.3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/>
    </row>
    <row r="230" spans="1:55" x14ac:dyDescent="0.3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/>
    </row>
    <row r="231" spans="1:55" x14ac:dyDescent="0.3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/>
    </row>
    <row r="232" spans="1:55" x14ac:dyDescent="0.3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  <c r="BC232"/>
    </row>
    <row r="233" spans="1:55" x14ac:dyDescent="0.3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  <c r="BC233"/>
    </row>
    <row r="234" spans="1:55" x14ac:dyDescent="0.3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  <c r="BC234"/>
    </row>
    <row r="235" spans="1:55" x14ac:dyDescent="0.3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160"/>
      <c r="BB235" s="160"/>
      <c r="BC235"/>
    </row>
    <row r="236" spans="1:55" x14ac:dyDescent="0.3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  <c r="BC236"/>
    </row>
    <row r="237" spans="1:55" x14ac:dyDescent="0.3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  <c r="BC237"/>
    </row>
    <row r="238" spans="1:55" x14ac:dyDescent="0.3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  <c r="BC238"/>
    </row>
    <row r="239" spans="1:55" x14ac:dyDescent="0.3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160"/>
      <c r="BB239" s="160"/>
      <c r="BC239"/>
    </row>
    <row r="240" spans="1:55" x14ac:dyDescent="0.3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  <c r="BC240"/>
    </row>
    <row r="241" spans="1:55" x14ac:dyDescent="0.3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/>
    </row>
    <row r="242" spans="1:55" x14ac:dyDescent="0.3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  <c r="BC242"/>
    </row>
    <row r="243" spans="1:55" x14ac:dyDescent="0.3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  <c r="BC243"/>
    </row>
    <row r="244" spans="1:55" x14ac:dyDescent="0.3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/>
    </row>
    <row r="245" spans="1:55" x14ac:dyDescent="0.3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/>
    </row>
    <row r="246" spans="1:55" x14ac:dyDescent="0.3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/>
    </row>
    <row r="247" spans="1:55" x14ac:dyDescent="0.3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  <c r="BC247"/>
    </row>
    <row r="248" spans="1:55" x14ac:dyDescent="0.3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/>
    </row>
    <row r="249" spans="1:55" x14ac:dyDescent="0.3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  <c r="BC249"/>
    </row>
    <row r="250" spans="1:55" x14ac:dyDescent="0.3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  <c r="BC250"/>
    </row>
    <row r="251" spans="1:55" x14ac:dyDescent="0.3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/>
    </row>
    <row r="252" spans="1:55" x14ac:dyDescent="0.3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160"/>
      <c r="BB252" s="160"/>
      <c r="BC252"/>
    </row>
    <row r="253" spans="1:55" x14ac:dyDescent="0.3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  <c r="BC253"/>
    </row>
    <row r="254" spans="1:55" x14ac:dyDescent="0.3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  <c r="BC254"/>
    </row>
    <row r="255" spans="1:55" x14ac:dyDescent="0.3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160"/>
      <c r="BB255" s="160"/>
      <c r="BC255"/>
    </row>
    <row r="256" spans="1:55" x14ac:dyDescent="0.3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  <c r="BC256"/>
    </row>
    <row r="257" spans="1:55" x14ac:dyDescent="0.3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  <c r="BC257"/>
    </row>
    <row r="258" spans="1:55" x14ac:dyDescent="0.3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160"/>
      <c r="BB258" s="160"/>
      <c r="BC258"/>
    </row>
    <row r="259" spans="1:55" x14ac:dyDescent="0.3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/>
    </row>
    <row r="260" spans="1:55" x14ac:dyDescent="0.3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160"/>
      <c r="BB260" s="160"/>
      <c r="BC260"/>
    </row>
    <row r="261" spans="1:55" x14ac:dyDescent="0.3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160"/>
      <c r="BB261" s="160"/>
      <c r="BC261"/>
    </row>
    <row r="262" spans="1:55" x14ac:dyDescent="0.3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  <c r="BC262"/>
    </row>
    <row r="263" spans="1:55" x14ac:dyDescent="0.3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  <c r="BC263"/>
    </row>
    <row r="264" spans="1:55" x14ac:dyDescent="0.3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160"/>
      <c r="BB264" s="160"/>
      <c r="BC264"/>
    </row>
    <row r="265" spans="1:55" x14ac:dyDescent="0.3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160"/>
      <c r="BB265" s="160"/>
      <c r="BC265"/>
    </row>
    <row r="266" spans="1:55" x14ac:dyDescent="0.3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  <c r="BC266"/>
    </row>
    <row r="267" spans="1:55" x14ac:dyDescent="0.3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160"/>
      <c r="BB267" s="160"/>
      <c r="BC267"/>
    </row>
    <row r="268" spans="1:55" x14ac:dyDescent="0.3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/>
    </row>
    <row r="269" spans="1:55" x14ac:dyDescent="0.3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160"/>
      <c r="BB269" s="160"/>
      <c r="BC269"/>
    </row>
    <row r="270" spans="1:55" x14ac:dyDescent="0.3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160"/>
      <c r="BB270" s="160"/>
      <c r="BC270"/>
    </row>
    <row r="271" spans="1:55" x14ac:dyDescent="0.3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  <c r="BC271"/>
    </row>
    <row r="272" spans="1:55" x14ac:dyDescent="0.3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160"/>
      <c r="BB272" s="160"/>
      <c r="BC272"/>
    </row>
    <row r="273" spans="1:55" x14ac:dyDescent="0.3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160"/>
      <c r="BB273" s="160"/>
      <c r="BC273"/>
    </row>
    <row r="274" spans="1:55" x14ac:dyDescent="0.3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  <c r="BC274"/>
    </row>
    <row r="275" spans="1:55" x14ac:dyDescent="0.3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160"/>
      <c r="BB275" s="160"/>
      <c r="BC275"/>
    </row>
    <row r="276" spans="1:55" x14ac:dyDescent="0.3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160"/>
      <c r="BB276" s="160"/>
      <c r="BC276"/>
    </row>
    <row r="277" spans="1:55" x14ac:dyDescent="0.3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160"/>
      <c r="BB277" s="160"/>
      <c r="BC277"/>
    </row>
    <row r="278" spans="1:55" x14ac:dyDescent="0.3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160"/>
      <c r="BB278" s="160"/>
      <c r="BC278"/>
    </row>
    <row r="279" spans="1:55" x14ac:dyDescent="0.3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160"/>
      <c r="BB279" s="160"/>
      <c r="BC279"/>
    </row>
    <row r="280" spans="1:55" x14ac:dyDescent="0.3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  <c r="BC280"/>
    </row>
    <row r="281" spans="1:55" x14ac:dyDescent="0.3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160"/>
      <c r="BB281" s="160"/>
      <c r="BC281"/>
    </row>
    <row r="282" spans="1:55" x14ac:dyDescent="0.3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  <c r="BC282"/>
    </row>
    <row r="283" spans="1:55" x14ac:dyDescent="0.3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  <c r="BC283"/>
    </row>
    <row r="284" spans="1:55" x14ac:dyDescent="0.3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/>
    </row>
    <row r="285" spans="1:55" x14ac:dyDescent="0.3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  <c r="BC285"/>
    </row>
    <row r="286" spans="1:55" x14ac:dyDescent="0.3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160"/>
      <c r="BB286" s="160"/>
      <c r="BC286"/>
    </row>
    <row r="287" spans="1:55" x14ac:dyDescent="0.3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160"/>
      <c r="BB287" s="160"/>
      <c r="BC287"/>
    </row>
    <row r="288" spans="1:55" x14ac:dyDescent="0.3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  <c r="BC288"/>
    </row>
    <row r="289" spans="1:55" x14ac:dyDescent="0.3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/>
    </row>
    <row r="290" spans="1:55" x14ac:dyDescent="0.3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  <c r="BC290"/>
    </row>
    <row r="291" spans="1:55" x14ac:dyDescent="0.3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160"/>
      <c r="BB291" s="160"/>
      <c r="BC291"/>
    </row>
    <row r="292" spans="1:55" x14ac:dyDescent="0.3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  <c r="BC292"/>
    </row>
    <row r="293" spans="1:55" x14ac:dyDescent="0.3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  <c r="BC293"/>
    </row>
    <row r="294" spans="1:55" x14ac:dyDescent="0.3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/>
    </row>
    <row r="295" spans="1:55" x14ac:dyDescent="0.3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  <c r="BC295"/>
    </row>
    <row r="296" spans="1:55" x14ac:dyDescent="0.3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  <c r="BC296"/>
    </row>
    <row r="297" spans="1:55" x14ac:dyDescent="0.3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  <c r="BC297"/>
    </row>
    <row r="298" spans="1:55" x14ac:dyDescent="0.3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160"/>
      <c r="BB298" s="160"/>
      <c r="BC298"/>
    </row>
    <row r="299" spans="1:55" x14ac:dyDescent="0.3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160"/>
      <c r="BB299" s="160"/>
      <c r="BC299"/>
    </row>
    <row r="300" spans="1:55" x14ac:dyDescent="0.3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160"/>
      <c r="BB300" s="160"/>
      <c r="BC300"/>
    </row>
    <row r="301" spans="1:55" x14ac:dyDescent="0.3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160"/>
      <c r="BB301" s="160"/>
      <c r="BC301"/>
    </row>
    <row r="302" spans="1:55" x14ac:dyDescent="0.3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160"/>
      <c r="BB302" s="160"/>
      <c r="BC302"/>
    </row>
    <row r="303" spans="1:55" x14ac:dyDescent="0.3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160"/>
      <c r="BB303" s="160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195" t="s">
        <v>46</v>
      </c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44"/>
      <c r="P349" s="7"/>
      <c r="Q349" s="3"/>
    </row>
    <row r="350" spans="1:53" x14ac:dyDescent="0.3">
      <c r="B350" s="196" t="s">
        <v>869</v>
      </c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45"/>
      <c r="P350" s="7"/>
      <c r="Q350" s="3"/>
    </row>
    <row r="351" spans="1:53" x14ac:dyDescent="0.3">
      <c r="B351" s="8" t="str">
        <f t="shared" ref="B351:O354" si="3">IFERROR(VLOOKUP($B$350,$4:$126,MATCH($Q351&amp;"/"&amp;B$348,$2:$2,0),FALSE),"")</f>
        <v/>
      </c>
      <c r="C351" s="8" t="str">
        <f t="shared" si="3"/>
        <v/>
      </c>
      <c r="D351" s="8" t="str">
        <f t="shared" si="3"/>
        <v/>
      </c>
      <c r="E351" s="8" t="str">
        <f t="shared" si="3"/>
        <v/>
      </c>
      <c r="F351" s="8" t="str">
        <f t="shared" si="3"/>
        <v/>
      </c>
      <c r="G351" s="8" t="str">
        <f t="shared" si="3"/>
        <v/>
      </c>
      <c r="H351" s="8" t="str">
        <f t="shared" si="3"/>
        <v/>
      </c>
      <c r="I351" s="8" t="str">
        <f t="shared" si="3"/>
        <v/>
      </c>
      <c r="J351" s="8" t="str">
        <f t="shared" si="3"/>
        <v/>
      </c>
      <c r="K351" s="8" t="str">
        <f t="shared" si="3"/>
        <v/>
      </c>
      <c r="L351" s="8" t="str">
        <f t="shared" si="3"/>
        <v/>
      </c>
      <c r="M351" s="8" t="str">
        <f t="shared" si="3"/>
        <v/>
      </c>
      <c r="N351" s="9" t="str">
        <f t="shared" si="3"/>
        <v/>
      </c>
      <c r="O351" s="9" t="str">
        <f t="shared" si="3"/>
        <v/>
      </c>
      <c r="P351" s="7"/>
      <c r="Q351" s="10" t="s">
        <v>47</v>
      </c>
    </row>
    <row r="352" spans="1:53" x14ac:dyDescent="0.3">
      <c r="B352" s="8" t="str">
        <f t="shared" si="3"/>
        <v/>
      </c>
      <c r="C352" s="8" t="str">
        <f t="shared" si="3"/>
        <v/>
      </c>
      <c r="D352" s="8" t="str">
        <f t="shared" si="3"/>
        <v/>
      </c>
      <c r="E352" s="8" t="str">
        <f t="shared" si="3"/>
        <v/>
      </c>
      <c r="F352" s="8" t="str">
        <f t="shared" si="3"/>
        <v/>
      </c>
      <c r="G352" s="8" t="str">
        <f t="shared" si="3"/>
        <v/>
      </c>
      <c r="H352" s="8" t="str">
        <f t="shared" si="3"/>
        <v/>
      </c>
      <c r="I352" s="8" t="str">
        <f t="shared" si="3"/>
        <v/>
      </c>
      <c r="J352" s="8" t="str">
        <f t="shared" si="3"/>
        <v/>
      </c>
      <c r="K352" s="8" t="str">
        <f t="shared" si="3"/>
        <v/>
      </c>
      <c r="L352" s="8" t="str">
        <f t="shared" si="3"/>
        <v/>
      </c>
      <c r="M352" s="8" t="str">
        <f t="shared" si="3"/>
        <v/>
      </c>
      <c r="N352" s="9" t="str">
        <f t="shared" si="3"/>
        <v/>
      </c>
      <c r="O352" s="9" t="str">
        <f t="shared" si="3"/>
        <v/>
      </c>
      <c r="P352" s="7"/>
      <c r="Q352" s="10" t="s">
        <v>48</v>
      </c>
    </row>
    <row r="353" spans="2:17" x14ac:dyDescent="0.3">
      <c r="B353" s="8" t="str">
        <f t="shared" si="3"/>
        <v/>
      </c>
      <c r="C353" s="8" t="str">
        <f t="shared" si="3"/>
        <v/>
      </c>
      <c r="D353" s="8" t="str">
        <f t="shared" si="3"/>
        <v/>
      </c>
      <c r="E353" s="8" t="str">
        <f t="shared" si="3"/>
        <v/>
      </c>
      <c r="F353" s="8" t="str">
        <f t="shared" si="3"/>
        <v/>
      </c>
      <c r="G353" s="8" t="str">
        <f t="shared" si="3"/>
        <v/>
      </c>
      <c r="H353" s="8" t="str">
        <f t="shared" si="3"/>
        <v/>
      </c>
      <c r="I353" s="8" t="str">
        <f t="shared" si="3"/>
        <v/>
      </c>
      <c r="J353" s="8" t="str">
        <f t="shared" si="3"/>
        <v/>
      </c>
      <c r="K353" s="8" t="str">
        <f t="shared" si="3"/>
        <v/>
      </c>
      <c r="L353" s="8" t="str">
        <f t="shared" si="3"/>
        <v/>
      </c>
      <c r="M353" s="8" t="str">
        <f t="shared" si="3"/>
        <v/>
      </c>
      <c r="N353" s="9" t="str">
        <f t="shared" si="3"/>
        <v/>
      </c>
      <c r="O353" s="9" t="str">
        <f t="shared" si="3"/>
        <v/>
      </c>
      <c r="P353" s="7"/>
      <c r="Q353" s="10" t="s">
        <v>49</v>
      </c>
    </row>
    <row r="354" spans="2:17" x14ac:dyDescent="0.3">
      <c r="B354" s="8" t="str">
        <f t="shared" si="3"/>
        <v/>
      </c>
      <c r="C354" s="8" t="str">
        <f t="shared" si="3"/>
        <v/>
      </c>
      <c r="D354" s="8" t="str">
        <f t="shared" si="3"/>
        <v/>
      </c>
      <c r="E354" s="8" t="str">
        <f t="shared" si="3"/>
        <v/>
      </c>
      <c r="F354" s="8" t="str">
        <f t="shared" si="3"/>
        <v/>
      </c>
      <c r="G354" s="8" t="str">
        <f t="shared" si="3"/>
        <v/>
      </c>
      <c r="H354" s="8" t="str">
        <f t="shared" si="3"/>
        <v/>
      </c>
      <c r="I354" s="8" t="str">
        <f t="shared" si="3"/>
        <v/>
      </c>
      <c r="J354" s="8" t="str">
        <f t="shared" si="3"/>
        <v/>
      </c>
      <c r="K354" s="8" t="str">
        <f t="shared" si="3"/>
        <v/>
      </c>
      <c r="L354" s="8" t="str">
        <f t="shared" si="3"/>
        <v/>
      </c>
      <c r="M354" s="8" t="str">
        <f t="shared" si="3"/>
        <v/>
      </c>
      <c r="N354" s="9" t="str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/>
      </c>
      <c r="O354" s="9" t="str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/>
      </c>
      <c r="P354" s="7"/>
      <c r="Q354" s="10" t="s">
        <v>50</v>
      </c>
    </row>
    <row r="355" spans="2:17" x14ac:dyDescent="0.3">
      <c r="B355" s="13" t="e">
        <f t="shared" ref="B355:O355" si="4">+B354/B$402</f>
        <v>#VALUE!</v>
      </c>
      <c r="C355" s="13" t="e">
        <f t="shared" si="4"/>
        <v>#VALUE!</v>
      </c>
      <c r="D355" s="13" t="e">
        <f t="shared" si="4"/>
        <v>#VALUE!</v>
      </c>
      <c r="E355" s="13" t="e">
        <f t="shared" si="4"/>
        <v>#VALUE!</v>
      </c>
      <c r="F355" s="13" t="e">
        <f t="shared" si="4"/>
        <v>#VALUE!</v>
      </c>
      <c r="G355" s="13" t="e">
        <f t="shared" si="4"/>
        <v>#VALUE!</v>
      </c>
      <c r="H355" s="13" t="e">
        <f t="shared" si="4"/>
        <v>#VALUE!</v>
      </c>
      <c r="I355" s="13" t="e">
        <f t="shared" si="4"/>
        <v>#VALUE!</v>
      </c>
      <c r="J355" s="13" t="e">
        <f t="shared" si="4"/>
        <v>#VALUE!</v>
      </c>
      <c r="K355" s="13" t="e">
        <f t="shared" si="4"/>
        <v>#VALUE!</v>
      </c>
      <c r="L355" s="13" t="e">
        <f t="shared" si="4"/>
        <v>#VALUE!</v>
      </c>
      <c r="M355" s="13" t="e">
        <f t="shared" si="4"/>
        <v>#VALUE!</v>
      </c>
      <c r="N355" s="13" t="e">
        <f t="shared" si="4"/>
        <v>#VALUE!</v>
      </c>
      <c r="O355" s="13" t="e">
        <f t="shared" si="4"/>
        <v>#VALUE!</v>
      </c>
      <c r="P355" s="7" t="e">
        <f>RATE(M$348-B$348,,-B355,M355)</f>
        <v>#VALUE!</v>
      </c>
      <c r="Q355" s="12" t="s">
        <v>51</v>
      </c>
    </row>
    <row r="356" spans="2:17" x14ac:dyDescent="0.3">
      <c r="B356" s="196" t="s">
        <v>870</v>
      </c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45"/>
      <c r="P356" s="7"/>
      <c r="Q356" s="3"/>
    </row>
    <row r="357" spans="2:17" x14ac:dyDescent="0.3">
      <c r="B357" s="9" t="str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 t="str">
        <f t="shared" si="5"/>
        <v>0</v>
      </c>
      <c r="D357" s="9" t="str">
        <f t="shared" si="5"/>
        <v>0</v>
      </c>
      <c r="E357" s="9" t="str">
        <f t="shared" si="5"/>
        <v>0</v>
      </c>
      <c r="F357" s="9" t="str">
        <f t="shared" si="5"/>
        <v>0</v>
      </c>
      <c r="G357" s="9" t="str">
        <f t="shared" si="5"/>
        <v>0</v>
      </c>
      <c r="H357" s="9" t="str">
        <f t="shared" si="5"/>
        <v>0</v>
      </c>
      <c r="I357" s="9" t="str">
        <f t="shared" si="5"/>
        <v>0</v>
      </c>
      <c r="J357" s="9" t="str">
        <f t="shared" si="5"/>
        <v>0</v>
      </c>
      <c r="K357" s="9" t="str">
        <f t="shared" si="5"/>
        <v>0</v>
      </c>
      <c r="L357" s="9" t="str">
        <f t="shared" si="5"/>
        <v>0</v>
      </c>
      <c r="M357" s="9" t="str">
        <f t="shared" si="5"/>
        <v>0</v>
      </c>
      <c r="N357" s="9" t="str">
        <f t="shared" si="5"/>
        <v>0</v>
      </c>
      <c r="O357" s="9" t="str">
        <f t="shared" si="5"/>
        <v>0</v>
      </c>
      <c r="P357" s="7"/>
      <c r="Q357" s="10" t="s">
        <v>47</v>
      </c>
    </row>
    <row r="358" spans="2:17" x14ac:dyDescent="0.3">
      <c r="B358" s="9" t="str">
        <f t="shared" si="5"/>
        <v>0</v>
      </c>
      <c r="C358" s="9" t="str">
        <f t="shared" si="5"/>
        <v>0</v>
      </c>
      <c r="D358" s="9" t="str">
        <f t="shared" si="5"/>
        <v>0</v>
      </c>
      <c r="E358" s="9" t="str">
        <f t="shared" si="5"/>
        <v>0</v>
      </c>
      <c r="F358" s="9" t="str">
        <f t="shared" si="5"/>
        <v>0</v>
      </c>
      <c r="G358" s="9" t="str">
        <f t="shared" si="5"/>
        <v>0</v>
      </c>
      <c r="H358" s="9" t="str">
        <f t="shared" si="5"/>
        <v>0</v>
      </c>
      <c r="I358" s="9" t="str">
        <f t="shared" si="5"/>
        <v>0</v>
      </c>
      <c r="J358" s="9" t="str">
        <f t="shared" si="5"/>
        <v>0</v>
      </c>
      <c r="K358" s="9" t="str">
        <f t="shared" si="5"/>
        <v>0</v>
      </c>
      <c r="L358" s="9" t="str">
        <f t="shared" si="5"/>
        <v>0</v>
      </c>
      <c r="M358" s="9" t="str">
        <f t="shared" si="5"/>
        <v>0</v>
      </c>
      <c r="N358" s="9" t="str">
        <f t="shared" si="5"/>
        <v>0</v>
      </c>
      <c r="O358" s="9" t="str">
        <f t="shared" si="5"/>
        <v>0</v>
      </c>
      <c r="P358" s="7"/>
      <c r="Q358" s="10" t="s">
        <v>48</v>
      </c>
    </row>
    <row r="359" spans="2:17" x14ac:dyDescent="0.3">
      <c r="B359" s="9" t="str">
        <f t="shared" si="5"/>
        <v>0</v>
      </c>
      <c r="C359" s="9" t="str">
        <f t="shared" si="5"/>
        <v>0</v>
      </c>
      <c r="D359" s="9" t="str">
        <f t="shared" si="5"/>
        <v>0</v>
      </c>
      <c r="E359" s="9" t="str">
        <f t="shared" si="5"/>
        <v>0</v>
      </c>
      <c r="F359" s="9" t="str">
        <f t="shared" si="5"/>
        <v>0</v>
      </c>
      <c r="G359" s="9" t="str">
        <f t="shared" si="5"/>
        <v>0</v>
      </c>
      <c r="H359" s="9" t="str">
        <f t="shared" si="5"/>
        <v>0</v>
      </c>
      <c r="I359" s="9" t="str">
        <f t="shared" si="5"/>
        <v>0</v>
      </c>
      <c r="J359" s="9" t="str">
        <f t="shared" si="5"/>
        <v>0</v>
      </c>
      <c r="K359" s="9" t="str">
        <f t="shared" si="5"/>
        <v>0</v>
      </c>
      <c r="L359" s="9" t="str">
        <f t="shared" si="5"/>
        <v>0</v>
      </c>
      <c r="M359" s="9" t="str">
        <f t="shared" si="5"/>
        <v>0</v>
      </c>
      <c r="N359" s="9" t="str">
        <f t="shared" si="5"/>
        <v>0</v>
      </c>
      <c r="O359" s="9" t="str">
        <f t="shared" si="5"/>
        <v>0</v>
      </c>
      <c r="P359" s="7"/>
      <c r="Q359" s="10" t="s">
        <v>49</v>
      </c>
    </row>
    <row r="360" spans="2:17" x14ac:dyDescent="0.3">
      <c r="B360" s="9" t="str">
        <f t="shared" si="5"/>
        <v>0</v>
      </c>
      <c r="C360" s="9" t="str">
        <f t="shared" si="5"/>
        <v>0</v>
      </c>
      <c r="D360" s="9" t="str">
        <f t="shared" si="5"/>
        <v>0</v>
      </c>
      <c r="E360" s="9" t="str">
        <f t="shared" si="5"/>
        <v>0</v>
      </c>
      <c r="F360" s="9" t="str">
        <f t="shared" si="5"/>
        <v>0</v>
      </c>
      <c r="G360" s="9" t="str">
        <f t="shared" si="5"/>
        <v>0</v>
      </c>
      <c r="H360" s="9" t="str">
        <f t="shared" si="5"/>
        <v>0</v>
      </c>
      <c r="I360" s="9" t="str">
        <f t="shared" si="5"/>
        <v>0</v>
      </c>
      <c r="J360" s="9" t="str">
        <f t="shared" si="5"/>
        <v>0</v>
      </c>
      <c r="K360" s="9" t="str">
        <f t="shared" si="5"/>
        <v>0</v>
      </c>
      <c r="L360" s="9" t="str">
        <f t="shared" si="5"/>
        <v>0</v>
      </c>
      <c r="M360" s="9" t="str">
        <f t="shared" si="5"/>
        <v>0</v>
      </c>
      <c r="N360" s="9" t="str">
        <f t="shared" si="5"/>
        <v>0</v>
      </c>
      <c r="O360" s="9" t="str">
        <f t="shared" si="5"/>
        <v>0</v>
      </c>
      <c r="P360" s="7"/>
      <c r="Q360" s="10" t="s">
        <v>50</v>
      </c>
    </row>
    <row r="361" spans="2:17" x14ac:dyDescent="0.3">
      <c r="B361" s="13" t="e">
        <f t="shared" ref="B361:O361" si="6">+B360/B$402</f>
        <v>#VALUE!</v>
      </c>
      <c r="C361" s="13" t="e">
        <f t="shared" si="6"/>
        <v>#VALUE!</v>
      </c>
      <c r="D361" s="13" t="e">
        <f t="shared" si="6"/>
        <v>#VALUE!</v>
      </c>
      <c r="E361" s="13" t="e">
        <f t="shared" si="6"/>
        <v>#VALUE!</v>
      </c>
      <c r="F361" s="13" t="e">
        <f t="shared" si="6"/>
        <v>#VALUE!</v>
      </c>
      <c r="G361" s="13" t="e">
        <f t="shared" si="6"/>
        <v>#VALUE!</v>
      </c>
      <c r="H361" s="13" t="e">
        <f t="shared" si="6"/>
        <v>#VALUE!</v>
      </c>
      <c r="I361" s="13" t="e">
        <f t="shared" si="6"/>
        <v>#VALUE!</v>
      </c>
      <c r="J361" s="13" t="e">
        <f t="shared" si="6"/>
        <v>#VALUE!</v>
      </c>
      <c r="K361" s="13" t="e">
        <f t="shared" si="6"/>
        <v>#VALUE!</v>
      </c>
      <c r="L361" s="13" t="e">
        <f t="shared" si="6"/>
        <v>#VALUE!</v>
      </c>
      <c r="M361" s="13" t="e">
        <f t="shared" si="6"/>
        <v>#VALUE!</v>
      </c>
      <c r="N361" s="13" t="e">
        <f t="shared" si="6"/>
        <v>#VALUE!</v>
      </c>
      <c r="O361" s="13" t="e">
        <f t="shared" si="6"/>
        <v>#VALUE!</v>
      </c>
      <c r="P361" s="7" t="e">
        <f>RATE(M$348-B$348,,-B361,M361)</f>
        <v>#VALUE!</v>
      </c>
      <c r="Q361" s="12" t="s">
        <v>51</v>
      </c>
    </row>
    <row r="362" spans="2:17" x14ac:dyDescent="0.3">
      <c r="B362" s="196" t="s">
        <v>871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45"/>
      <c r="P362" s="7"/>
      <c r="Q362" s="3"/>
    </row>
    <row r="363" spans="2:17" x14ac:dyDescent="0.3">
      <c r="B363" s="9" t="str">
        <f t="shared" ref="B363:O366" si="7">IFERROR(VLOOKUP($B$362,$4:$126,MATCH($Q363&amp;"/"&amp;B$348,$2:$2,0),FALSE),"")</f>
        <v/>
      </c>
      <c r="C363" s="9" t="str">
        <f t="shared" si="7"/>
        <v/>
      </c>
      <c r="D363" s="9" t="str">
        <f t="shared" si="7"/>
        <v/>
      </c>
      <c r="E363" s="9" t="str">
        <f t="shared" si="7"/>
        <v/>
      </c>
      <c r="F363" s="9" t="str">
        <f t="shared" si="7"/>
        <v/>
      </c>
      <c r="G363" s="9" t="str">
        <f t="shared" si="7"/>
        <v/>
      </c>
      <c r="H363" s="9" t="str">
        <f t="shared" si="7"/>
        <v/>
      </c>
      <c r="I363" s="9" t="str">
        <f t="shared" si="7"/>
        <v/>
      </c>
      <c r="J363" s="9" t="str">
        <f t="shared" si="7"/>
        <v/>
      </c>
      <c r="K363" s="9" t="str">
        <f t="shared" si="7"/>
        <v/>
      </c>
      <c r="L363" s="9" t="str">
        <f t="shared" si="7"/>
        <v/>
      </c>
      <c r="M363" s="9" t="str">
        <f t="shared" si="7"/>
        <v/>
      </c>
      <c r="N363" s="9" t="str">
        <f t="shared" si="7"/>
        <v/>
      </c>
      <c r="O363" s="9" t="str">
        <f t="shared" si="7"/>
        <v/>
      </c>
      <c r="P363" s="7"/>
      <c r="Q363" s="10" t="s">
        <v>47</v>
      </c>
    </row>
    <row r="364" spans="2:17" x14ac:dyDescent="0.3">
      <c r="B364" s="9" t="str">
        <f t="shared" si="7"/>
        <v/>
      </c>
      <c r="C364" s="9" t="str">
        <f t="shared" si="7"/>
        <v/>
      </c>
      <c r="D364" s="9" t="str">
        <f t="shared" si="7"/>
        <v/>
      </c>
      <c r="E364" s="9" t="str">
        <f t="shared" si="7"/>
        <v/>
      </c>
      <c r="F364" s="9" t="str">
        <f t="shared" si="7"/>
        <v/>
      </c>
      <c r="G364" s="9" t="str">
        <f t="shared" si="7"/>
        <v/>
      </c>
      <c r="H364" s="9" t="str">
        <f t="shared" si="7"/>
        <v/>
      </c>
      <c r="I364" s="9" t="str">
        <f t="shared" si="7"/>
        <v/>
      </c>
      <c r="J364" s="9" t="str">
        <f t="shared" si="7"/>
        <v/>
      </c>
      <c r="K364" s="9" t="str">
        <f t="shared" si="7"/>
        <v/>
      </c>
      <c r="L364" s="9" t="str">
        <f t="shared" si="7"/>
        <v/>
      </c>
      <c r="M364" s="9" t="str">
        <f t="shared" si="7"/>
        <v/>
      </c>
      <c r="N364" s="9" t="str">
        <f t="shared" si="7"/>
        <v/>
      </c>
      <c r="O364" s="9" t="str">
        <f t="shared" si="7"/>
        <v/>
      </c>
      <c r="P364" s="7"/>
      <c r="Q364" s="10" t="s">
        <v>48</v>
      </c>
    </row>
    <row r="365" spans="2:17" x14ac:dyDescent="0.3">
      <c r="B365" s="9" t="str">
        <f t="shared" si="7"/>
        <v/>
      </c>
      <c r="C365" s="9" t="str">
        <f t="shared" si="7"/>
        <v/>
      </c>
      <c r="D365" s="9" t="str">
        <f t="shared" si="7"/>
        <v/>
      </c>
      <c r="E365" s="9" t="str">
        <f t="shared" si="7"/>
        <v/>
      </c>
      <c r="F365" s="9" t="str">
        <f t="shared" si="7"/>
        <v/>
      </c>
      <c r="G365" s="9" t="str">
        <f t="shared" si="7"/>
        <v/>
      </c>
      <c r="H365" s="9" t="str">
        <f t="shared" si="7"/>
        <v/>
      </c>
      <c r="I365" s="9" t="str">
        <f t="shared" si="7"/>
        <v/>
      </c>
      <c r="J365" s="9" t="str">
        <f t="shared" si="7"/>
        <v/>
      </c>
      <c r="K365" s="9" t="str">
        <f t="shared" si="7"/>
        <v/>
      </c>
      <c r="L365" s="9" t="str">
        <f t="shared" si="7"/>
        <v/>
      </c>
      <c r="M365" s="9" t="str">
        <f t="shared" si="7"/>
        <v/>
      </c>
      <c r="N365" s="9" t="str">
        <f t="shared" si="7"/>
        <v/>
      </c>
      <c r="O365" s="9" t="str">
        <f t="shared" si="7"/>
        <v/>
      </c>
      <c r="P365" s="7"/>
      <c r="Q365" s="10" t="s">
        <v>49</v>
      </c>
    </row>
    <row r="366" spans="2:17" x14ac:dyDescent="0.3">
      <c r="B366" s="9" t="str">
        <f t="shared" si="7"/>
        <v/>
      </c>
      <c r="C366" s="9" t="str">
        <f t="shared" si="7"/>
        <v/>
      </c>
      <c r="D366" s="9" t="str">
        <f t="shared" si="7"/>
        <v/>
      </c>
      <c r="E366" s="9" t="str">
        <f t="shared" si="7"/>
        <v/>
      </c>
      <c r="F366" s="9" t="str">
        <f t="shared" si="7"/>
        <v/>
      </c>
      <c r="G366" s="9" t="str">
        <f t="shared" si="7"/>
        <v/>
      </c>
      <c r="H366" s="9" t="str">
        <f t="shared" si="7"/>
        <v/>
      </c>
      <c r="I366" s="9" t="str">
        <f t="shared" si="7"/>
        <v/>
      </c>
      <c r="J366" s="9" t="str">
        <f t="shared" si="7"/>
        <v/>
      </c>
      <c r="K366" s="9" t="str">
        <f t="shared" si="7"/>
        <v/>
      </c>
      <c r="L366" s="9" t="str">
        <f t="shared" si="7"/>
        <v/>
      </c>
      <c r="M366" s="9" t="str">
        <f t="shared" si="7"/>
        <v/>
      </c>
      <c r="N366" s="9" t="str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/>
      </c>
      <c r="O366" s="9" t="str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/>
      </c>
      <c r="P366" s="7" t="e">
        <f>RATE(M$348-B$348,,-B366,M366)</f>
        <v>#VALUE!</v>
      </c>
      <c r="Q366" s="10" t="s">
        <v>50</v>
      </c>
    </row>
    <row r="367" spans="2:17" x14ac:dyDescent="0.3">
      <c r="B367" s="13" t="e">
        <f t="shared" ref="B367:O367" si="8">+B366/B$402</f>
        <v>#VALUE!</v>
      </c>
      <c r="C367" s="13" t="e">
        <f t="shared" si="8"/>
        <v>#VALUE!</v>
      </c>
      <c r="D367" s="13" t="e">
        <f t="shared" si="8"/>
        <v>#VALUE!</v>
      </c>
      <c r="E367" s="13" t="e">
        <f t="shared" si="8"/>
        <v>#VALUE!</v>
      </c>
      <c r="F367" s="13" t="e">
        <f t="shared" si="8"/>
        <v>#VALUE!</v>
      </c>
      <c r="G367" s="13" t="e">
        <f t="shared" si="8"/>
        <v>#VALUE!</v>
      </c>
      <c r="H367" s="13" t="e">
        <f t="shared" si="8"/>
        <v>#VALUE!</v>
      </c>
      <c r="I367" s="13" t="e">
        <f t="shared" si="8"/>
        <v>#VALUE!</v>
      </c>
      <c r="J367" s="13" t="e">
        <f t="shared" si="8"/>
        <v>#VALUE!</v>
      </c>
      <c r="K367" s="13" t="e">
        <f t="shared" si="8"/>
        <v>#VALUE!</v>
      </c>
      <c r="L367" s="13" t="e">
        <f t="shared" si="8"/>
        <v>#VALUE!</v>
      </c>
      <c r="M367" s="13" t="e">
        <f t="shared" si="8"/>
        <v>#VALUE!</v>
      </c>
      <c r="N367" s="13" t="e">
        <f t="shared" si="8"/>
        <v>#VALUE!</v>
      </c>
      <c r="O367" s="13" t="e">
        <f t="shared" si="8"/>
        <v>#VALUE!</v>
      </c>
      <c r="P367" s="7" t="e">
        <f>RATE(M$348-B$348,,-B367,M367)</f>
        <v>#VALUE!</v>
      </c>
      <c r="Q367" s="12" t="s">
        <v>51</v>
      </c>
    </row>
    <row r="368" spans="2:17" x14ac:dyDescent="0.3">
      <c r="B368" s="196" t="s">
        <v>874</v>
      </c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45"/>
      <c r="P368" s="7"/>
      <c r="Q368" s="3"/>
    </row>
    <row r="369" spans="1:17" x14ac:dyDescent="0.3">
      <c r="B369" s="9" t="str">
        <f t="shared" ref="B369:O372" si="9">IFERROR(VLOOKUP($B$368,$4:$126,MATCH($Q369&amp;"/"&amp;B$348,$2:$2,0),FALSE),"")</f>
        <v/>
      </c>
      <c r="C369" s="9" t="str">
        <f t="shared" si="9"/>
        <v/>
      </c>
      <c r="D369" s="9" t="str">
        <f t="shared" si="9"/>
        <v/>
      </c>
      <c r="E369" s="9" t="str">
        <f t="shared" si="9"/>
        <v/>
      </c>
      <c r="F369" s="9" t="str">
        <f t="shared" si="9"/>
        <v/>
      </c>
      <c r="G369" s="9" t="str">
        <f t="shared" si="9"/>
        <v/>
      </c>
      <c r="H369" s="9" t="str">
        <f t="shared" si="9"/>
        <v/>
      </c>
      <c r="I369" s="9" t="str">
        <f t="shared" si="9"/>
        <v/>
      </c>
      <c r="J369" s="9" t="str">
        <f t="shared" si="9"/>
        <v/>
      </c>
      <c r="K369" s="9" t="str">
        <f t="shared" si="9"/>
        <v/>
      </c>
      <c r="L369" s="9" t="str">
        <f t="shared" si="9"/>
        <v/>
      </c>
      <c r="M369" s="9" t="str">
        <f t="shared" si="9"/>
        <v/>
      </c>
      <c r="N369" s="9" t="str">
        <f t="shared" si="9"/>
        <v/>
      </c>
      <c r="O369" s="9" t="str">
        <f t="shared" si="9"/>
        <v/>
      </c>
      <c r="P369" s="7"/>
      <c r="Q369" s="10" t="s">
        <v>47</v>
      </c>
    </row>
    <row r="370" spans="1:17" x14ac:dyDescent="0.3">
      <c r="B370" s="9" t="str">
        <f t="shared" si="9"/>
        <v/>
      </c>
      <c r="C370" s="9" t="str">
        <f t="shared" si="9"/>
        <v/>
      </c>
      <c r="D370" s="9" t="str">
        <f t="shared" si="9"/>
        <v/>
      </c>
      <c r="E370" s="9" t="str">
        <f t="shared" si="9"/>
        <v/>
      </c>
      <c r="F370" s="9" t="str">
        <f t="shared" si="9"/>
        <v/>
      </c>
      <c r="G370" s="9" t="str">
        <f t="shared" si="9"/>
        <v/>
      </c>
      <c r="H370" s="9" t="str">
        <f t="shared" si="9"/>
        <v/>
      </c>
      <c r="I370" s="9" t="str">
        <f t="shared" si="9"/>
        <v/>
      </c>
      <c r="J370" s="9" t="str">
        <f t="shared" si="9"/>
        <v/>
      </c>
      <c r="K370" s="9" t="str">
        <f t="shared" si="9"/>
        <v/>
      </c>
      <c r="L370" s="9" t="str">
        <f t="shared" si="9"/>
        <v/>
      </c>
      <c r="M370" s="9" t="str">
        <f t="shared" si="9"/>
        <v/>
      </c>
      <c r="N370" s="9" t="str">
        <f t="shared" si="9"/>
        <v/>
      </c>
      <c r="O370" s="9" t="str">
        <f t="shared" si="9"/>
        <v/>
      </c>
      <c r="P370" s="7"/>
      <c r="Q370" s="10" t="s">
        <v>48</v>
      </c>
    </row>
    <row r="371" spans="1:17" x14ac:dyDescent="0.3">
      <c r="B371" s="9" t="str">
        <f t="shared" si="9"/>
        <v/>
      </c>
      <c r="C371" s="9" t="str">
        <f t="shared" si="9"/>
        <v/>
      </c>
      <c r="D371" s="9" t="str">
        <f t="shared" si="9"/>
        <v/>
      </c>
      <c r="E371" s="9" t="str">
        <f t="shared" si="9"/>
        <v/>
      </c>
      <c r="F371" s="9" t="str">
        <f t="shared" si="9"/>
        <v/>
      </c>
      <c r="G371" s="9" t="str">
        <f t="shared" si="9"/>
        <v/>
      </c>
      <c r="H371" s="9" t="str">
        <f t="shared" si="9"/>
        <v/>
      </c>
      <c r="I371" s="9" t="str">
        <f t="shared" si="9"/>
        <v/>
      </c>
      <c r="J371" s="9" t="str">
        <f t="shared" si="9"/>
        <v/>
      </c>
      <c r="K371" s="9" t="str">
        <f t="shared" si="9"/>
        <v/>
      </c>
      <c r="L371" s="9" t="str">
        <f t="shared" si="9"/>
        <v/>
      </c>
      <c r="M371" s="9" t="str">
        <f t="shared" si="9"/>
        <v/>
      </c>
      <c r="N371" s="9" t="str">
        <f t="shared" si="9"/>
        <v/>
      </c>
      <c r="O371" s="9" t="str">
        <f t="shared" si="9"/>
        <v/>
      </c>
      <c r="P371" s="7"/>
      <c r="Q371" s="10" t="s">
        <v>49</v>
      </c>
    </row>
    <row r="372" spans="1:17" x14ac:dyDescent="0.3">
      <c r="B372" s="9" t="str">
        <f t="shared" si="9"/>
        <v/>
      </c>
      <c r="C372" s="9" t="str">
        <f t="shared" si="9"/>
        <v/>
      </c>
      <c r="D372" s="9" t="str">
        <f t="shared" si="9"/>
        <v/>
      </c>
      <c r="E372" s="9" t="str">
        <f t="shared" si="9"/>
        <v/>
      </c>
      <c r="F372" s="9" t="str">
        <f t="shared" si="9"/>
        <v/>
      </c>
      <c r="G372" s="9" t="str">
        <f t="shared" si="9"/>
        <v/>
      </c>
      <c r="H372" s="9" t="str">
        <f t="shared" si="9"/>
        <v/>
      </c>
      <c r="I372" s="9" t="str">
        <f t="shared" si="9"/>
        <v/>
      </c>
      <c r="J372" s="9" t="str">
        <f t="shared" si="9"/>
        <v/>
      </c>
      <c r="K372" s="9" t="str">
        <f t="shared" si="9"/>
        <v/>
      </c>
      <c r="L372" s="9" t="str">
        <f t="shared" si="9"/>
        <v/>
      </c>
      <c r="M372" s="9" t="str">
        <f t="shared" si="9"/>
        <v/>
      </c>
      <c r="N372" s="9" t="str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/>
      </c>
      <c r="O372" s="9" t="str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/>
      </c>
      <c r="P372" s="7" t="e">
        <f>RATE(M$348-B$348,,-B372,M372)</f>
        <v>#VALUE!</v>
      </c>
      <c r="Q372" s="10" t="s">
        <v>50</v>
      </c>
    </row>
    <row r="373" spans="1:17" x14ac:dyDescent="0.3">
      <c r="B373" s="13" t="e">
        <f t="shared" ref="B373:O373" si="10">+B372/B$402</f>
        <v>#VALUE!</v>
      </c>
      <c r="C373" s="13" t="e">
        <f t="shared" si="10"/>
        <v>#VALUE!</v>
      </c>
      <c r="D373" s="13" t="e">
        <f t="shared" si="10"/>
        <v>#VALUE!</v>
      </c>
      <c r="E373" s="13" t="e">
        <f t="shared" si="10"/>
        <v>#VALUE!</v>
      </c>
      <c r="F373" s="13" t="e">
        <f t="shared" si="10"/>
        <v>#VALUE!</v>
      </c>
      <c r="G373" s="13" t="e">
        <f t="shared" si="10"/>
        <v>#VALUE!</v>
      </c>
      <c r="H373" s="13" t="e">
        <f t="shared" si="10"/>
        <v>#VALUE!</v>
      </c>
      <c r="I373" s="13" t="e">
        <f t="shared" si="10"/>
        <v>#VALUE!</v>
      </c>
      <c r="J373" s="13" t="e">
        <f t="shared" si="10"/>
        <v>#VALUE!</v>
      </c>
      <c r="K373" s="13" t="e">
        <f t="shared" si="10"/>
        <v>#VALUE!</v>
      </c>
      <c r="L373" s="13" t="e">
        <f t="shared" si="10"/>
        <v>#VALUE!</v>
      </c>
      <c r="M373" s="13" t="e">
        <f t="shared" si="10"/>
        <v>#VALUE!</v>
      </c>
      <c r="N373" s="13" t="e">
        <f t="shared" si="10"/>
        <v>#VALUE!</v>
      </c>
      <c r="O373" s="13" t="e">
        <f t="shared" si="10"/>
        <v>#VALUE!</v>
      </c>
      <c r="P373" s="7" t="e">
        <f>RATE(M$348-B$348,,-B373,M373)</f>
        <v>#VALUE!</v>
      </c>
      <c r="Q373" s="12" t="s">
        <v>51</v>
      </c>
    </row>
    <row r="374" spans="1:17" x14ac:dyDescent="0.3">
      <c r="A374" s="95"/>
      <c r="B374" s="196" t="s">
        <v>879</v>
      </c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45"/>
      <c r="P374" s="7"/>
      <c r="Q374" s="3"/>
    </row>
    <row r="375" spans="1:17" x14ac:dyDescent="0.3">
      <c r="B375" s="9" t="str">
        <f t="shared" ref="B375:O378" si="11">IFERROR(VLOOKUP($B$374,$4:$126,MATCH($Q375&amp;"/"&amp;B$348,$2:$2,0),FALSE),"")</f>
        <v/>
      </c>
      <c r="C375" s="9" t="str">
        <f t="shared" si="11"/>
        <v/>
      </c>
      <c r="D375" s="9" t="str">
        <f t="shared" si="11"/>
        <v/>
      </c>
      <c r="E375" s="9" t="str">
        <f t="shared" si="11"/>
        <v/>
      </c>
      <c r="F375" s="9" t="str">
        <f t="shared" si="11"/>
        <v/>
      </c>
      <c r="G375" s="9" t="str">
        <f t="shared" si="11"/>
        <v/>
      </c>
      <c r="H375" s="9" t="str">
        <f t="shared" si="11"/>
        <v/>
      </c>
      <c r="I375" s="9" t="str">
        <f t="shared" si="11"/>
        <v/>
      </c>
      <c r="J375" s="9" t="str">
        <f t="shared" si="11"/>
        <v/>
      </c>
      <c r="K375" s="9" t="str">
        <f t="shared" si="11"/>
        <v/>
      </c>
      <c r="L375" s="9" t="str">
        <f t="shared" si="11"/>
        <v/>
      </c>
      <c r="M375" s="9" t="str">
        <f t="shared" si="11"/>
        <v/>
      </c>
      <c r="N375" s="9" t="str">
        <f t="shared" si="11"/>
        <v/>
      </c>
      <c r="O375" s="9" t="str">
        <f t="shared" si="11"/>
        <v/>
      </c>
      <c r="P375" s="7"/>
      <c r="Q375" s="10" t="s">
        <v>47</v>
      </c>
    </row>
    <row r="376" spans="1:17" x14ac:dyDescent="0.3">
      <c r="B376" s="9" t="str">
        <f t="shared" si="11"/>
        <v/>
      </c>
      <c r="C376" s="9" t="str">
        <f t="shared" si="11"/>
        <v/>
      </c>
      <c r="D376" s="9" t="str">
        <f t="shared" si="11"/>
        <v/>
      </c>
      <c r="E376" s="9" t="str">
        <f t="shared" si="11"/>
        <v/>
      </c>
      <c r="F376" s="9" t="str">
        <f t="shared" si="11"/>
        <v/>
      </c>
      <c r="G376" s="9" t="str">
        <f t="shared" si="11"/>
        <v/>
      </c>
      <c r="H376" s="9" t="str">
        <f t="shared" si="11"/>
        <v/>
      </c>
      <c r="I376" s="9" t="str">
        <f t="shared" si="11"/>
        <v/>
      </c>
      <c r="J376" s="9" t="str">
        <f t="shared" si="11"/>
        <v/>
      </c>
      <c r="K376" s="9" t="str">
        <f t="shared" si="11"/>
        <v/>
      </c>
      <c r="L376" s="9" t="str">
        <f t="shared" si="11"/>
        <v/>
      </c>
      <c r="M376" s="9" t="str">
        <f t="shared" si="11"/>
        <v/>
      </c>
      <c r="N376" s="9" t="str">
        <f t="shared" si="11"/>
        <v/>
      </c>
      <c r="O376" s="9" t="str">
        <f t="shared" si="11"/>
        <v/>
      </c>
      <c r="P376" s="7"/>
      <c r="Q376" s="10" t="s">
        <v>48</v>
      </c>
    </row>
    <row r="377" spans="1:17" x14ac:dyDescent="0.3">
      <c r="B377" s="9" t="str">
        <f t="shared" si="11"/>
        <v/>
      </c>
      <c r="C377" s="9" t="str">
        <f t="shared" si="11"/>
        <v/>
      </c>
      <c r="D377" s="9" t="str">
        <f t="shared" si="11"/>
        <v/>
      </c>
      <c r="E377" s="9" t="str">
        <f t="shared" si="11"/>
        <v/>
      </c>
      <c r="F377" s="9" t="str">
        <f t="shared" si="11"/>
        <v/>
      </c>
      <c r="G377" s="9" t="str">
        <f t="shared" si="11"/>
        <v/>
      </c>
      <c r="H377" s="9" t="str">
        <f t="shared" si="11"/>
        <v/>
      </c>
      <c r="I377" s="9" t="str">
        <f t="shared" si="11"/>
        <v/>
      </c>
      <c r="J377" s="9" t="str">
        <f t="shared" si="11"/>
        <v/>
      </c>
      <c r="K377" s="9" t="str">
        <f t="shared" si="11"/>
        <v/>
      </c>
      <c r="L377" s="9" t="str">
        <f t="shared" si="11"/>
        <v/>
      </c>
      <c r="M377" s="9" t="str">
        <f t="shared" si="11"/>
        <v/>
      </c>
      <c r="N377" s="9" t="str">
        <f t="shared" si="11"/>
        <v/>
      </c>
      <c r="O377" s="9" t="str">
        <f t="shared" si="11"/>
        <v/>
      </c>
      <c r="P377" s="7"/>
      <c r="Q377" s="10" t="s">
        <v>49</v>
      </c>
    </row>
    <row r="378" spans="1:17" x14ac:dyDescent="0.3">
      <c r="B378" s="9" t="str">
        <f t="shared" si="11"/>
        <v/>
      </c>
      <c r="C378" s="9" t="str">
        <f t="shared" si="11"/>
        <v/>
      </c>
      <c r="D378" s="9" t="str">
        <f t="shared" si="11"/>
        <v/>
      </c>
      <c r="E378" s="9" t="str">
        <f t="shared" si="11"/>
        <v/>
      </c>
      <c r="F378" s="9" t="str">
        <f t="shared" si="11"/>
        <v/>
      </c>
      <c r="G378" s="9" t="str">
        <f t="shared" si="11"/>
        <v/>
      </c>
      <c r="H378" s="9" t="str">
        <f t="shared" si="11"/>
        <v/>
      </c>
      <c r="I378" s="9" t="str">
        <f t="shared" si="11"/>
        <v/>
      </c>
      <c r="J378" s="9" t="str">
        <f t="shared" si="11"/>
        <v/>
      </c>
      <c r="K378" s="9" t="str">
        <f t="shared" si="11"/>
        <v/>
      </c>
      <c r="L378" s="9" t="str">
        <f t="shared" si="11"/>
        <v/>
      </c>
      <c r="M378" s="9" t="str">
        <f t="shared" si="11"/>
        <v/>
      </c>
      <c r="N378" s="9" t="str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/>
      </c>
      <c r="O378" s="9" t="str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/>
      </c>
      <c r="P378" s="7" t="e">
        <f>RATE(M$348-B$348,,-B378,M378)</f>
        <v>#VALUE!</v>
      </c>
      <c r="Q378" s="10" t="s">
        <v>50</v>
      </c>
    </row>
    <row r="379" spans="1:17" x14ac:dyDescent="0.3">
      <c r="B379" s="13" t="e">
        <f t="shared" ref="B379:O379" si="12">+B378/B$402</f>
        <v>#VALUE!</v>
      </c>
      <c r="C379" s="13" t="e">
        <f t="shared" si="12"/>
        <v>#VALUE!</v>
      </c>
      <c r="D379" s="13" t="e">
        <f t="shared" si="12"/>
        <v>#VALUE!</v>
      </c>
      <c r="E379" s="13" t="e">
        <f t="shared" si="12"/>
        <v>#VALUE!</v>
      </c>
      <c r="F379" s="13" t="e">
        <f t="shared" si="12"/>
        <v>#VALUE!</v>
      </c>
      <c r="G379" s="13" t="e">
        <f t="shared" si="12"/>
        <v>#VALUE!</v>
      </c>
      <c r="H379" s="13" t="e">
        <f t="shared" si="12"/>
        <v>#VALUE!</v>
      </c>
      <c r="I379" s="13" t="e">
        <f t="shared" si="12"/>
        <v>#VALUE!</v>
      </c>
      <c r="J379" s="13" t="e">
        <f t="shared" si="12"/>
        <v>#VALUE!</v>
      </c>
      <c r="K379" s="13" t="e">
        <f t="shared" si="12"/>
        <v>#VALUE!</v>
      </c>
      <c r="L379" s="13" t="e">
        <f t="shared" si="12"/>
        <v>#VALUE!</v>
      </c>
      <c r="M379" s="13" t="e">
        <f t="shared" si="12"/>
        <v>#VALUE!</v>
      </c>
      <c r="N379" s="13" t="e">
        <f t="shared" si="12"/>
        <v>#VALUE!</v>
      </c>
      <c r="O379" s="13" t="e">
        <f t="shared" si="12"/>
        <v>#VALUE!</v>
      </c>
      <c r="P379" s="7" t="e">
        <f>RATE(M$348-B$348,,-B379,M379)</f>
        <v>#VALUE!</v>
      </c>
      <c r="Q379" s="12" t="s">
        <v>51</v>
      </c>
    </row>
    <row r="380" spans="1:17" x14ac:dyDescent="0.3">
      <c r="B380" s="196" t="s">
        <v>893</v>
      </c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45"/>
      <c r="P380" s="7"/>
      <c r="Q380" s="3"/>
    </row>
    <row r="381" spans="1:17" x14ac:dyDescent="0.3">
      <c r="B381" s="9" t="str">
        <f t="shared" ref="B381:O384" si="13">IFERROR(VLOOKUP($B$380,$4:$126,MATCH($Q381&amp;"/"&amp;B$348,$2:$2,0),FALSE),"")</f>
        <v/>
      </c>
      <c r="C381" s="9" t="str">
        <f t="shared" si="13"/>
        <v/>
      </c>
      <c r="D381" s="9" t="str">
        <f t="shared" si="13"/>
        <v/>
      </c>
      <c r="E381" s="9" t="str">
        <f t="shared" si="13"/>
        <v/>
      </c>
      <c r="F381" s="9" t="str">
        <f t="shared" si="13"/>
        <v/>
      </c>
      <c r="G381" s="9" t="str">
        <f t="shared" si="13"/>
        <v/>
      </c>
      <c r="H381" s="9" t="str">
        <f t="shared" si="13"/>
        <v/>
      </c>
      <c r="I381" s="9" t="str">
        <f t="shared" si="13"/>
        <v/>
      </c>
      <c r="J381" s="9" t="str">
        <f t="shared" si="13"/>
        <v/>
      </c>
      <c r="K381" s="9" t="str">
        <f t="shared" si="13"/>
        <v/>
      </c>
      <c r="L381" s="9" t="str">
        <f t="shared" si="13"/>
        <v/>
      </c>
      <c r="M381" s="9" t="str">
        <f t="shared" si="13"/>
        <v/>
      </c>
      <c r="N381" s="9" t="str">
        <f t="shared" si="13"/>
        <v/>
      </c>
      <c r="O381" s="9" t="str">
        <f t="shared" si="13"/>
        <v/>
      </c>
      <c r="P381" s="7"/>
      <c r="Q381" s="10" t="s">
        <v>47</v>
      </c>
    </row>
    <row r="382" spans="1:17" x14ac:dyDescent="0.3">
      <c r="B382" s="9" t="str">
        <f t="shared" si="13"/>
        <v/>
      </c>
      <c r="C382" s="9" t="str">
        <f t="shared" si="13"/>
        <v/>
      </c>
      <c r="D382" s="9" t="str">
        <f t="shared" si="13"/>
        <v/>
      </c>
      <c r="E382" s="9" t="str">
        <f t="shared" si="13"/>
        <v/>
      </c>
      <c r="F382" s="9" t="str">
        <f t="shared" si="13"/>
        <v/>
      </c>
      <c r="G382" s="9" t="str">
        <f t="shared" si="13"/>
        <v/>
      </c>
      <c r="H382" s="9" t="str">
        <f t="shared" si="13"/>
        <v/>
      </c>
      <c r="I382" s="9" t="str">
        <f t="shared" si="13"/>
        <v/>
      </c>
      <c r="J382" s="9" t="str">
        <f t="shared" si="13"/>
        <v/>
      </c>
      <c r="K382" s="9" t="str">
        <f t="shared" si="13"/>
        <v/>
      </c>
      <c r="L382" s="9" t="str">
        <f t="shared" si="13"/>
        <v/>
      </c>
      <c r="M382" s="9" t="str">
        <f t="shared" si="13"/>
        <v/>
      </c>
      <c r="N382" s="9" t="str">
        <f t="shared" si="13"/>
        <v/>
      </c>
      <c r="O382" s="9" t="str">
        <f t="shared" si="13"/>
        <v/>
      </c>
      <c r="P382" s="7"/>
      <c r="Q382" s="10" t="s">
        <v>48</v>
      </c>
    </row>
    <row r="383" spans="1:17" x14ac:dyDescent="0.3">
      <c r="B383" s="9" t="str">
        <f t="shared" si="13"/>
        <v/>
      </c>
      <c r="C383" s="9" t="str">
        <f t="shared" si="13"/>
        <v/>
      </c>
      <c r="D383" s="9" t="str">
        <f t="shared" si="13"/>
        <v/>
      </c>
      <c r="E383" s="9" t="str">
        <f t="shared" si="13"/>
        <v/>
      </c>
      <c r="F383" s="9" t="str">
        <f t="shared" si="13"/>
        <v/>
      </c>
      <c r="G383" s="9" t="str">
        <f t="shared" si="13"/>
        <v/>
      </c>
      <c r="H383" s="9" t="str">
        <f t="shared" si="13"/>
        <v/>
      </c>
      <c r="I383" s="9" t="str">
        <f t="shared" si="13"/>
        <v/>
      </c>
      <c r="J383" s="9" t="str">
        <f t="shared" si="13"/>
        <v/>
      </c>
      <c r="K383" s="9" t="str">
        <f t="shared" si="13"/>
        <v/>
      </c>
      <c r="L383" s="9" t="str">
        <f t="shared" si="13"/>
        <v/>
      </c>
      <c r="M383" s="9" t="str">
        <f t="shared" si="13"/>
        <v/>
      </c>
      <c r="N383" s="9" t="str">
        <f t="shared" si="13"/>
        <v/>
      </c>
      <c r="O383" s="9" t="str">
        <f t="shared" si="13"/>
        <v/>
      </c>
      <c r="P383" s="7"/>
      <c r="Q383" s="10" t="s">
        <v>49</v>
      </c>
    </row>
    <row r="384" spans="1:17" x14ac:dyDescent="0.3">
      <c r="B384" s="9" t="str">
        <f t="shared" si="13"/>
        <v/>
      </c>
      <c r="C384" s="9" t="str">
        <f t="shared" si="13"/>
        <v/>
      </c>
      <c r="D384" s="9" t="str">
        <f t="shared" si="13"/>
        <v/>
      </c>
      <c r="E384" s="9" t="str">
        <f t="shared" si="13"/>
        <v/>
      </c>
      <c r="F384" s="9" t="str">
        <f t="shared" si="13"/>
        <v/>
      </c>
      <c r="G384" s="9" t="str">
        <f t="shared" si="13"/>
        <v/>
      </c>
      <c r="H384" s="9" t="str">
        <f t="shared" si="13"/>
        <v/>
      </c>
      <c r="I384" s="9" t="str">
        <f t="shared" si="13"/>
        <v/>
      </c>
      <c r="J384" s="9" t="str">
        <f t="shared" si="13"/>
        <v/>
      </c>
      <c r="K384" s="9" t="str">
        <f t="shared" si="13"/>
        <v/>
      </c>
      <c r="L384" s="9" t="str">
        <f t="shared" si="13"/>
        <v/>
      </c>
      <c r="M384" s="9" t="str">
        <f t="shared" si="13"/>
        <v/>
      </c>
      <c r="N384" s="9" t="str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/>
      </c>
      <c r="O384" s="9" t="str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/>
      </c>
      <c r="P384" s="7" t="e">
        <f>RATE(M$348-B$348,,-B384,M384)</f>
        <v>#VALUE!</v>
      </c>
      <c r="Q384" s="10" t="s">
        <v>50</v>
      </c>
    </row>
    <row r="385" spans="1:17" x14ac:dyDescent="0.3">
      <c r="A385" s="95"/>
      <c r="B385" s="13" t="e">
        <f t="shared" ref="B385:O385" si="14">+B384/B$402</f>
        <v>#VALUE!</v>
      </c>
      <c r="C385" s="13" t="e">
        <f t="shared" si="14"/>
        <v>#VALUE!</v>
      </c>
      <c r="D385" s="13" t="e">
        <f t="shared" si="14"/>
        <v>#VALUE!</v>
      </c>
      <c r="E385" s="13" t="e">
        <f t="shared" si="14"/>
        <v>#VALUE!</v>
      </c>
      <c r="F385" s="13" t="e">
        <f t="shared" si="14"/>
        <v>#VALUE!</v>
      </c>
      <c r="G385" s="13" t="e">
        <f t="shared" si="14"/>
        <v>#VALUE!</v>
      </c>
      <c r="H385" s="13" t="e">
        <f t="shared" si="14"/>
        <v>#VALUE!</v>
      </c>
      <c r="I385" s="13" t="e">
        <f t="shared" si="14"/>
        <v>#VALUE!</v>
      </c>
      <c r="J385" s="13" t="e">
        <f t="shared" si="14"/>
        <v>#VALUE!</v>
      </c>
      <c r="K385" s="13" t="e">
        <f t="shared" si="14"/>
        <v>#VALUE!</v>
      </c>
      <c r="L385" s="13" t="e">
        <f t="shared" si="14"/>
        <v>#VALUE!</v>
      </c>
      <c r="M385" s="13" t="e">
        <f t="shared" si="14"/>
        <v>#VALUE!</v>
      </c>
      <c r="N385" s="13" t="e">
        <f t="shared" si="14"/>
        <v>#VALUE!</v>
      </c>
      <c r="O385" s="13" t="e">
        <f t="shared" si="14"/>
        <v>#VALUE!</v>
      </c>
      <c r="P385" s="7" t="e">
        <f>RATE(M$348-B$348,,-B385,M385)</f>
        <v>#VALUE!</v>
      </c>
      <c r="Q385" s="12" t="s">
        <v>51</v>
      </c>
    </row>
    <row r="386" spans="1:17" x14ac:dyDescent="0.3">
      <c r="B386" s="196" t="s">
        <v>895</v>
      </c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45"/>
      <c r="P386" s="7"/>
      <c r="Q386" s="3"/>
    </row>
    <row r="387" spans="1:17" x14ac:dyDescent="0.3">
      <c r="B387" s="9" t="str">
        <f t="shared" ref="B387:O390" si="15">IFERROR(VLOOKUP($B$386,$4:$126,MATCH($Q387&amp;"/"&amp;B$348,$2:$2,0),FALSE),"")</f>
        <v/>
      </c>
      <c r="C387" s="9" t="str">
        <f t="shared" si="15"/>
        <v/>
      </c>
      <c r="D387" s="9" t="str">
        <f t="shared" si="15"/>
        <v/>
      </c>
      <c r="E387" s="9" t="str">
        <f t="shared" si="15"/>
        <v/>
      </c>
      <c r="F387" s="9" t="str">
        <f t="shared" si="15"/>
        <v/>
      </c>
      <c r="G387" s="9" t="str">
        <f t="shared" si="15"/>
        <v/>
      </c>
      <c r="H387" s="9" t="str">
        <f t="shared" si="15"/>
        <v/>
      </c>
      <c r="I387" s="9" t="str">
        <f t="shared" si="15"/>
        <v/>
      </c>
      <c r="J387" s="9" t="str">
        <f t="shared" si="15"/>
        <v/>
      </c>
      <c r="K387" s="9" t="str">
        <f t="shared" si="15"/>
        <v/>
      </c>
      <c r="L387" s="9" t="str">
        <f t="shared" si="15"/>
        <v/>
      </c>
      <c r="M387" s="9" t="str">
        <f t="shared" si="15"/>
        <v/>
      </c>
      <c r="N387" s="9" t="str">
        <f t="shared" si="15"/>
        <v/>
      </c>
      <c r="O387" s="9" t="str">
        <f t="shared" si="15"/>
        <v/>
      </c>
      <c r="P387" s="7"/>
      <c r="Q387" s="10" t="s">
        <v>47</v>
      </c>
    </row>
    <row r="388" spans="1:17" x14ac:dyDescent="0.3">
      <c r="B388" s="9" t="str">
        <f t="shared" si="15"/>
        <v/>
      </c>
      <c r="C388" s="9" t="str">
        <f t="shared" si="15"/>
        <v/>
      </c>
      <c r="D388" s="9" t="str">
        <f t="shared" si="15"/>
        <v/>
      </c>
      <c r="E388" s="9" t="str">
        <f t="shared" si="15"/>
        <v/>
      </c>
      <c r="F388" s="9" t="str">
        <f t="shared" si="15"/>
        <v/>
      </c>
      <c r="G388" s="9" t="str">
        <f t="shared" si="15"/>
        <v/>
      </c>
      <c r="H388" s="9" t="str">
        <f t="shared" si="15"/>
        <v/>
      </c>
      <c r="I388" s="9" t="str">
        <f t="shared" si="15"/>
        <v/>
      </c>
      <c r="J388" s="9" t="str">
        <f t="shared" si="15"/>
        <v/>
      </c>
      <c r="K388" s="9" t="str">
        <f t="shared" si="15"/>
        <v/>
      </c>
      <c r="L388" s="9" t="str">
        <f t="shared" si="15"/>
        <v/>
      </c>
      <c r="M388" s="9" t="str">
        <f t="shared" si="15"/>
        <v/>
      </c>
      <c r="N388" s="9" t="str">
        <f t="shared" si="15"/>
        <v/>
      </c>
      <c r="O388" s="9" t="str">
        <f t="shared" si="15"/>
        <v/>
      </c>
      <c r="P388" s="7"/>
      <c r="Q388" s="10" t="s">
        <v>48</v>
      </c>
    </row>
    <row r="389" spans="1:17" x14ac:dyDescent="0.3">
      <c r="B389" s="9" t="str">
        <f t="shared" si="15"/>
        <v/>
      </c>
      <c r="C389" s="9" t="str">
        <f t="shared" si="15"/>
        <v/>
      </c>
      <c r="D389" s="9" t="str">
        <f t="shared" si="15"/>
        <v/>
      </c>
      <c r="E389" s="9" t="str">
        <f t="shared" si="15"/>
        <v/>
      </c>
      <c r="F389" s="9" t="str">
        <f t="shared" si="15"/>
        <v/>
      </c>
      <c r="G389" s="9" t="str">
        <f t="shared" si="15"/>
        <v/>
      </c>
      <c r="H389" s="9" t="str">
        <f t="shared" si="15"/>
        <v/>
      </c>
      <c r="I389" s="9" t="str">
        <f t="shared" si="15"/>
        <v/>
      </c>
      <c r="J389" s="9" t="str">
        <f t="shared" si="15"/>
        <v/>
      </c>
      <c r="K389" s="9" t="str">
        <f t="shared" si="15"/>
        <v/>
      </c>
      <c r="L389" s="9" t="str">
        <f t="shared" si="15"/>
        <v/>
      </c>
      <c r="M389" s="9" t="str">
        <f t="shared" si="15"/>
        <v/>
      </c>
      <c r="N389" s="9" t="str">
        <f t="shared" si="15"/>
        <v/>
      </c>
      <c r="O389" s="9" t="str">
        <f t="shared" si="15"/>
        <v/>
      </c>
      <c r="P389" s="7"/>
      <c r="Q389" s="10" t="s">
        <v>49</v>
      </c>
    </row>
    <row r="390" spans="1:17" x14ac:dyDescent="0.3">
      <c r="B390" s="9" t="str">
        <f t="shared" si="15"/>
        <v/>
      </c>
      <c r="C390" s="9" t="str">
        <f t="shared" si="15"/>
        <v/>
      </c>
      <c r="D390" s="9" t="str">
        <f t="shared" si="15"/>
        <v/>
      </c>
      <c r="E390" s="9" t="str">
        <f t="shared" si="15"/>
        <v/>
      </c>
      <c r="F390" s="9" t="str">
        <f t="shared" si="15"/>
        <v/>
      </c>
      <c r="G390" s="9" t="str">
        <f t="shared" si="15"/>
        <v/>
      </c>
      <c r="H390" s="9" t="str">
        <f t="shared" si="15"/>
        <v/>
      </c>
      <c r="I390" s="9" t="str">
        <f t="shared" si="15"/>
        <v/>
      </c>
      <c r="J390" s="9" t="str">
        <f t="shared" si="15"/>
        <v/>
      </c>
      <c r="K390" s="9" t="str">
        <f t="shared" si="15"/>
        <v/>
      </c>
      <c r="L390" s="9" t="str">
        <f t="shared" si="15"/>
        <v/>
      </c>
      <c r="M390" s="9" t="str">
        <f t="shared" si="15"/>
        <v/>
      </c>
      <c r="N390" s="9" t="str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/>
      </c>
      <c r="O390" s="9" t="str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/>
      </c>
      <c r="P390" s="7" t="e">
        <f>RATE(M$348-B$348,,-B390,M390)</f>
        <v>#VALUE!</v>
      </c>
      <c r="Q390" s="10" t="s">
        <v>50</v>
      </c>
    </row>
    <row r="391" spans="1:17" x14ac:dyDescent="0.3">
      <c r="B391" s="13" t="e">
        <f t="shared" ref="B391:O391" si="16">+B390/B$402</f>
        <v>#VALUE!</v>
      </c>
      <c r="C391" s="13" t="e">
        <f t="shared" si="16"/>
        <v>#VALUE!</v>
      </c>
      <c r="D391" s="13" t="e">
        <f t="shared" si="16"/>
        <v>#VALUE!</v>
      </c>
      <c r="E391" s="13" t="e">
        <f t="shared" si="16"/>
        <v>#VALUE!</v>
      </c>
      <c r="F391" s="13" t="e">
        <f t="shared" si="16"/>
        <v>#VALUE!</v>
      </c>
      <c r="G391" s="13" t="e">
        <f t="shared" si="16"/>
        <v>#VALUE!</v>
      </c>
      <c r="H391" s="13" t="e">
        <f t="shared" si="16"/>
        <v>#VALUE!</v>
      </c>
      <c r="I391" s="13" t="e">
        <f t="shared" si="16"/>
        <v>#VALUE!</v>
      </c>
      <c r="J391" s="13" t="e">
        <f t="shared" si="16"/>
        <v>#VALUE!</v>
      </c>
      <c r="K391" s="13" t="e">
        <f t="shared" si="16"/>
        <v>#VALUE!</v>
      </c>
      <c r="L391" s="13" t="e">
        <f t="shared" si="16"/>
        <v>#VALUE!</v>
      </c>
      <c r="M391" s="13" t="e">
        <f t="shared" si="16"/>
        <v>#VALUE!</v>
      </c>
      <c r="N391" s="13" t="e">
        <f t="shared" si="16"/>
        <v>#VALUE!</v>
      </c>
      <c r="O391" s="13" t="e">
        <f t="shared" si="16"/>
        <v>#VALUE!</v>
      </c>
      <c r="P391" s="7" t="e">
        <f>RATE(M$348-B$348,,-B391,M391)</f>
        <v>#VALUE!</v>
      </c>
      <c r="Q391" s="12" t="s">
        <v>51</v>
      </c>
    </row>
    <row r="392" spans="1:17" x14ac:dyDescent="0.3">
      <c r="A392" s="95"/>
      <c r="B392" s="196" t="s">
        <v>901</v>
      </c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45"/>
      <c r="P392" s="7"/>
      <c r="Q392" s="3"/>
    </row>
    <row r="393" spans="1:17" x14ac:dyDescent="0.3">
      <c r="B393" s="9" t="str">
        <f t="shared" ref="B393:O396" si="17">IFERROR(VLOOKUP($B$392,$4:$126,MATCH($Q393&amp;"/"&amp;B$348,$2:$2,0),FALSE),"")</f>
        <v/>
      </c>
      <c r="C393" s="9" t="str">
        <f t="shared" si="17"/>
        <v/>
      </c>
      <c r="D393" s="9" t="str">
        <f t="shared" si="17"/>
        <v/>
      </c>
      <c r="E393" s="9" t="str">
        <f t="shared" si="17"/>
        <v/>
      </c>
      <c r="F393" s="9" t="str">
        <f t="shared" si="17"/>
        <v/>
      </c>
      <c r="G393" s="9" t="str">
        <f t="shared" si="17"/>
        <v/>
      </c>
      <c r="H393" s="9" t="str">
        <f t="shared" si="17"/>
        <v/>
      </c>
      <c r="I393" s="9" t="str">
        <f t="shared" si="17"/>
        <v/>
      </c>
      <c r="J393" s="9" t="str">
        <f t="shared" si="17"/>
        <v/>
      </c>
      <c r="K393" s="9" t="str">
        <f t="shared" si="17"/>
        <v/>
      </c>
      <c r="L393" s="9" t="str">
        <f t="shared" si="17"/>
        <v/>
      </c>
      <c r="M393" s="9" t="str">
        <f t="shared" si="17"/>
        <v/>
      </c>
      <c r="N393" s="9" t="str">
        <f t="shared" si="17"/>
        <v/>
      </c>
      <c r="O393" s="9" t="str">
        <f t="shared" si="17"/>
        <v/>
      </c>
      <c r="P393" s="7"/>
      <c r="Q393" s="10" t="s">
        <v>47</v>
      </c>
    </row>
    <row r="394" spans="1:17" x14ac:dyDescent="0.3">
      <c r="B394" s="9" t="str">
        <f t="shared" si="17"/>
        <v/>
      </c>
      <c r="C394" s="9" t="str">
        <f t="shared" si="17"/>
        <v/>
      </c>
      <c r="D394" s="9" t="str">
        <f t="shared" si="17"/>
        <v/>
      </c>
      <c r="E394" s="9" t="str">
        <f t="shared" si="17"/>
        <v/>
      </c>
      <c r="F394" s="9" t="str">
        <f t="shared" si="17"/>
        <v/>
      </c>
      <c r="G394" s="9" t="str">
        <f t="shared" si="17"/>
        <v/>
      </c>
      <c r="H394" s="9" t="str">
        <f t="shared" si="17"/>
        <v/>
      </c>
      <c r="I394" s="9" t="str">
        <f t="shared" si="17"/>
        <v/>
      </c>
      <c r="J394" s="9" t="str">
        <f t="shared" si="17"/>
        <v/>
      </c>
      <c r="K394" s="9" t="str">
        <f t="shared" si="17"/>
        <v/>
      </c>
      <c r="L394" s="9" t="str">
        <f t="shared" si="17"/>
        <v/>
      </c>
      <c r="M394" s="9" t="str">
        <f t="shared" si="17"/>
        <v/>
      </c>
      <c r="N394" s="9" t="str">
        <f t="shared" si="17"/>
        <v/>
      </c>
      <c r="O394" s="9" t="str">
        <f t="shared" si="17"/>
        <v/>
      </c>
      <c r="P394" s="7"/>
      <c r="Q394" s="10" t="s">
        <v>48</v>
      </c>
    </row>
    <row r="395" spans="1:17" x14ac:dyDescent="0.3">
      <c r="B395" s="9" t="str">
        <f t="shared" si="17"/>
        <v/>
      </c>
      <c r="C395" s="9" t="str">
        <f t="shared" si="17"/>
        <v/>
      </c>
      <c r="D395" s="9" t="str">
        <f t="shared" si="17"/>
        <v/>
      </c>
      <c r="E395" s="9" t="str">
        <f t="shared" si="17"/>
        <v/>
      </c>
      <c r="F395" s="9" t="str">
        <f t="shared" si="17"/>
        <v/>
      </c>
      <c r="G395" s="9" t="str">
        <f t="shared" si="17"/>
        <v/>
      </c>
      <c r="H395" s="9" t="str">
        <f t="shared" si="17"/>
        <v/>
      </c>
      <c r="I395" s="9" t="str">
        <f t="shared" si="17"/>
        <v/>
      </c>
      <c r="J395" s="9" t="str">
        <f t="shared" si="17"/>
        <v/>
      </c>
      <c r="K395" s="9" t="str">
        <f t="shared" si="17"/>
        <v/>
      </c>
      <c r="L395" s="9" t="str">
        <f t="shared" si="17"/>
        <v/>
      </c>
      <c r="M395" s="9" t="str">
        <f t="shared" si="17"/>
        <v/>
      </c>
      <c r="N395" s="9" t="str">
        <f t="shared" si="17"/>
        <v/>
      </c>
      <c r="O395" s="9" t="str">
        <f t="shared" si="17"/>
        <v/>
      </c>
      <c r="P395" s="7"/>
      <c r="Q395" s="10" t="s">
        <v>49</v>
      </c>
    </row>
    <row r="396" spans="1:17" x14ac:dyDescent="0.3">
      <c r="B396" s="9" t="str">
        <f t="shared" si="17"/>
        <v/>
      </c>
      <c r="C396" s="9" t="str">
        <f t="shared" si="17"/>
        <v/>
      </c>
      <c r="D396" s="9" t="str">
        <f t="shared" si="17"/>
        <v/>
      </c>
      <c r="E396" s="9" t="str">
        <f t="shared" si="17"/>
        <v/>
      </c>
      <c r="F396" s="9" t="str">
        <f t="shared" si="17"/>
        <v/>
      </c>
      <c r="G396" s="9" t="str">
        <f t="shared" si="17"/>
        <v/>
      </c>
      <c r="H396" s="9" t="str">
        <f t="shared" si="17"/>
        <v/>
      </c>
      <c r="I396" s="9" t="str">
        <f t="shared" si="17"/>
        <v/>
      </c>
      <c r="J396" s="9" t="str">
        <f t="shared" si="17"/>
        <v/>
      </c>
      <c r="K396" s="9" t="str">
        <f t="shared" si="17"/>
        <v/>
      </c>
      <c r="L396" s="9" t="str">
        <f t="shared" si="17"/>
        <v/>
      </c>
      <c r="M396" s="9" t="str">
        <f t="shared" si="17"/>
        <v/>
      </c>
      <c r="N396" s="9" t="str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/>
      </c>
      <c r="O396" s="9" t="str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/>
      </c>
      <c r="P396" s="7" t="e">
        <f>RATE(M$348-B$348,,-B396,M396)</f>
        <v>#VALUE!</v>
      </c>
      <c r="Q396" s="10" t="s">
        <v>50</v>
      </c>
    </row>
    <row r="397" spans="1:17" x14ac:dyDescent="0.3">
      <c r="A397" s="96"/>
      <c r="B397" s="13" t="e">
        <f t="shared" ref="B397:M397" si="18">+B396/B$402</f>
        <v>#VALUE!</v>
      </c>
      <c r="C397" s="13" t="e">
        <f t="shared" si="18"/>
        <v>#VALUE!</v>
      </c>
      <c r="D397" s="13" t="e">
        <f t="shared" si="18"/>
        <v>#VALUE!</v>
      </c>
      <c r="E397" s="13" t="e">
        <f t="shared" si="18"/>
        <v>#VALUE!</v>
      </c>
      <c r="F397" s="13" t="e">
        <f t="shared" si="18"/>
        <v>#VALUE!</v>
      </c>
      <c r="G397" s="13" t="e">
        <f t="shared" si="18"/>
        <v>#VALUE!</v>
      </c>
      <c r="H397" s="13" t="e">
        <f t="shared" si="18"/>
        <v>#VALUE!</v>
      </c>
      <c r="I397" s="13" t="e">
        <f t="shared" si="18"/>
        <v>#VALUE!</v>
      </c>
      <c r="J397" s="13" t="e">
        <f t="shared" si="18"/>
        <v>#VALUE!</v>
      </c>
      <c r="K397" s="13" t="e">
        <f t="shared" si="18"/>
        <v>#VALUE!</v>
      </c>
      <c r="L397" s="13" t="e">
        <f t="shared" si="18"/>
        <v>#VALUE!</v>
      </c>
      <c r="M397" s="13" t="e">
        <f t="shared" si="18"/>
        <v>#VALUE!</v>
      </c>
      <c r="N397" s="13" t="e">
        <f>+N396/N$402</f>
        <v>#VALUE!</v>
      </c>
      <c r="O397" s="13" t="e">
        <f>+O396/O$402</f>
        <v>#VALUE!</v>
      </c>
      <c r="P397" s="7" t="e">
        <f>RATE(M$348-B$348,,-B397,M397)</f>
        <v>#VALUE!</v>
      </c>
      <c r="Q397" s="12" t="s">
        <v>51</v>
      </c>
    </row>
    <row r="398" spans="1:17" x14ac:dyDescent="0.3">
      <c r="B398" s="195" t="s">
        <v>902</v>
      </c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44"/>
      <c r="P398" s="7"/>
      <c r="Q398" s="3"/>
    </row>
    <row r="399" spans="1:17" x14ac:dyDescent="0.3">
      <c r="B399" s="9" t="str">
        <f t="shared" ref="B399:O402" si="19">IFERROR(VLOOKUP($B$398,$4:$126,MATCH($Q399&amp;"/"&amp;B$348,$2:$2,0),FALSE),"")</f>
        <v/>
      </c>
      <c r="C399" s="9" t="str">
        <f t="shared" si="19"/>
        <v/>
      </c>
      <c r="D399" s="9" t="str">
        <f t="shared" si="19"/>
        <v/>
      </c>
      <c r="E399" s="9" t="str">
        <f t="shared" si="19"/>
        <v/>
      </c>
      <c r="F399" s="9" t="str">
        <f t="shared" si="19"/>
        <v/>
      </c>
      <c r="G399" s="9" t="str">
        <f t="shared" si="19"/>
        <v/>
      </c>
      <c r="H399" s="9" t="str">
        <f t="shared" si="19"/>
        <v/>
      </c>
      <c r="I399" s="9" t="str">
        <f t="shared" si="19"/>
        <v/>
      </c>
      <c r="J399" s="9" t="str">
        <f t="shared" si="19"/>
        <v/>
      </c>
      <c r="K399" s="9" t="str">
        <f t="shared" si="19"/>
        <v/>
      </c>
      <c r="L399" s="9" t="str">
        <f t="shared" si="19"/>
        <v/>
      </c>
      <c r="M399" s="9" t="str">
        <f t="shared" si="19"/>
        <v/>
      </c>
      <c r="N399" s="9" t="str">
        <f t="shared" si="19"/>
        <v/>
      </c>
      <c r="O399" s="9" t="str">
        <f t="shared" si="19"/>
        <v/>
      </c>
      <c r="P399" s="7"/>
      <c r="Q399" s="10" t="s">
        <v>47</v>
      </c>
    </row>
    <row r="400" spans="1:17" x14ac:dyDescent="0.3">
      <c r="B400" s="9" t="str">
        <f t="shared" si="19"/>
        <v/>
      </c>
      <c r="C400" s="9" t="str">
        <f t="shared" si="19"/>
        <v/>
      </c>
      <c r="D400" s="9" t="str">
        <f t="shared" si="19"/>
        <v/>
      </c>
      <c r="E400" s="9" t="str">
        <f t="shared" si="19"/>
        <v/>
      </c>
      <c r="F400" s="9" t="str">
        <f t="shared" si="19"/>
        <v/>
      </c>
      <c r="G400" s="9" t="str">
        <f t="shared" si="19"/>
        <v/>
      </c>
      <c r="H400" s="9" t="str">
        <f t="shared" si="19"/>
        <v/>
      </c>
      <c r="I400" s="9" t="str">
        <f t="shared" si="19"/>
        <v/>
      </c>
      <c r="J400" s="9" t="str">
        <f t="shared" si="19"/>
        <v/>
      </c>
      <c r="K400" s="9" t="str">
        <f t="shared" si="19"/>
        <v/>
      </c>
      <c r="L400" s="9" t="str">
        <f t="shared" si="19"/>
        <v/>
      </c>
      <c r="M400" s="9" t="str">
        <f t="shared" si="19"/>
        <v/>
      </c>
      <c r="N400" s="9" t="str">
        <f t="shared" si="19"/>
        <v/>
      </c>
      <c r="O400" s="9" t="str">
        <f t="shared" si="19"/>
        <v/>
      </c>
      <c r="P400" s="7"/>
      <c r="Q400" s="10" t="s">
        <v>48</v>
      </c>
    </row>
    <row r="401" spans="1:17" x14ac:dyDescent="0.3">
      <c r="B401" s="9" t="str">
        <f t="shared" si="19"/>
        <v/>
      </c>
      <c r="C401" s="9" t="str">
        <f t="shared" si="19"/>
        <v/>
      </c>
      <c r="D401" s="9" t="str">
        <f t="shared" si="19"/>
        <v/>
      </c>
      <c r="E401" s="9" t="str">
        <f t="shared" si="19"/>
        <v/>
      </c>
      <c r="F401" s="9" t="str">
        <f t="shared" si="19"/>
        <v/>
      </c>
      <c r="G401" s="9" t="str">
        <f t="shared" si="19"/>
        <v/>
      </c>
      <c r="H401" s="9" t="str">
        <f t="shared" si="19"/>
        <v/>
      </c>
      <c r="I401" s="9" t="str">
        <f t="shared" si="19"/>
        <v/>
      </c>
      <c r="J401" s="9" t="str">
        <f t="shared" si="19"/>
        <v/>
      </c>
      <c r="K401" s="9" t="str">
        <f t="shared" si="19"/>
        <v/>
      </c>
      <c r="L401" s="9" t="str">
        <f t="shared" si="19"/>
        <v/>
      </c>
      <c r="M401" s="9" t="str">
        <f t="shared" si="19"/>
        <v/>
      </c>
      <c r="N401" s="9" t="str">
        <f t="shared" si="19"/>
        <v/>
      </c>
      <c r="O401" s="9" t="str">
        <f t="shared" si="19"/>
        <v/>
      </c>
      <c r="P401" s="7"/>
      <c r="Q401" s="10" t="s">
        <v>49</v>
      </c>
    </row>
    <row r="402" spans="1:17" x14ac:dyDescent="0.3">
      <c r="B402" s="9" t="str">
        <f t="shared" si="19"/>
        <v/>
      </c>
      <c r="C402" s="9" t="str">
        <f t="shared" si="19"/>
        <v/>
      </c>
      <c r="D402" s="9" t="str">
        <f t="shared" si="19"/>
        <v/>
      </c>
      <c r="E402" s="9" t="str">
        <f t="shared" si="19"/>
        <v/>
      </c>
      <c r="F402" s="9" t="str">
        <f t="shared" si="19"/>
        <v/>
      </c>
      <c r="G402" s="9" t="str">
        <f t="shared" si="19"/>
        <v/>
      </c>
      <c r="H402" s="9" t="str">
        <f t="shared" si="19"/>
        <v/>
      </c>
      <c r="I402" s="9" t="str">
        <f t="shared" si="19"/>
        <v/>
      </c>
      <c r="J402" s="9" t="str">
        <f t="shared" si="19"/>
        <v/>
      </c>
      <c r="K402" s="9" t="str">
        <f t="shared" si="19"/>
        <v/>
      </c>
      <c r="L402" s="9" t="str">
        <f t="shared" si="19"/>
        <v/>
      </c>
      <c r="M402" s="9" t="str">
        <f t="shared" si="19"/>
        <v/>
      </c>
      <c r="N402" s="9" t="str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/>
      </c>
      <c r="O402" s="9" t="str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/>
      </c>
      <c r="P402" s="7" t="e">
        <f>RATE(M$348-B$348,,-B402,M402)</f>
        <v>#VALUE!</v>
      </c>
      <c r="Q402" s="10" t="s">
        <v>50</v>
      </c>
    </row>
    <row r="403" spans="1:17" x14ac:dyDescent="0.3">
      <c r="B403" s="197" t="s">
        <v>28</v>
      </c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46"/>
    </row>
    <row r="404" spans="1:17" x14ac:dyDescent="0.3">
      <c r="B404" s="194" t="s">
        <v>906</v>
      </c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47"/>
      <c r="P404" s="7"/>
      <c r="Q404" s="3"/>
    </row>
    <row r="405" spans="1:17" x14ac:dyDescent="0.3">
      <c r="B405" s="9" t="str">
        <f t="shared" ref="B405:O408" si="20">IFERROR(VLOOKUP($B$404,$4:$126,MATCH($Q405&amp;"/"&amp;B$348,$2:$2,0),FALSE),"")</f>
        <v/>
      </c>
      <c r="C405" s="9" t="str">
        <f t="shared" si="20"/>
        <v/>
      </c>
      <c r="D405" s="9" t="str">
        <f t="shared" si="20"/>
        <v/>
      </c>
      <c r="E405" s="9" t="str">
        <f t="shared" si="20"/>
        <v/>
      </c>
      <c r="F405" s="9" t="str">
        <f t="shared" si="20"/>
        <v/>
      </c>
      <c r="G405" s="9" t="str">
        <f t="shared" si="20"/>
        <v/>
      </c>
      <c r="H405" s="9" t="str">
        <f t="shared" si="20"/>
        <v/>
      </c>
      <c r="I405" s="9" t="str">
        <f t="shared" si="20"/>
        <v/>
      </c>
      <c r="J405" s="9" t="str">
        <f t="shared" si="20"/>
        <v/>
      </c>
      <c r="K405" s="9" t="str">
        <f t="shared" si="20"/>
        <v/>
      </c>
      <c r="L405" s="9" t="str">
        <f t="shared" si="20"/>
        <v/>
      </c>
      <c r="M405" s="9" t="str">
        <f t="shared" si="20"/>
        <v/>
      </c>
      <c r="N405" s="9" t="str">
        <f t="shared" si="20"/>
        <v/>
      </c>
      <c r="O405" s="9" t="str">
        <f t="shared" si="20"/>
        <v/>
      </c>
      <c r="P405" s="7"/>
      <c r="Q405" s="10" t="s">
        <v>47</v>
      </c>
    </row>
    <row r="406" spans="1:17" x14ac:dyDescent="0.3">
      <c r="B406" s="9" t="str">
        <f t="shared" si="20"/>
        <v/>
      </c>
      <c r="C406" s="9" t="str">
        <f t="shared" si="20"/>
        <v/>
      </c>
      <c r="D406" s="9" t="str">
        <f t="shared" si="20"/>
        <v/>
      </c>
      <c r="E406" s="9" t="str">
        <f t="shared" si="20"/>
        <v/>
      </c>
      <c r="F406" s="9" t="str">
        <f t="shared" si="20"/>
        <v/>
      </c>
      <c r="G406" s="9" t="str">
        <f t="shared" si="20"/>
        <v/>
      </c>
      <c r="H406" s="9" t="str">
        <f t="shared" si="20"/>
        <v/>
      </c>
      <c r="I406" s="9" t="str">
        <f t="shared" si="20"/>
        <v/>
      </c>
      <c r="J406" s="9" t="str">
        <f t="shared" si="20"/>
        <v/>
      </c>
      <c r="K406" s="9" t="str">
        <f t="shared" si="20"/>
        <v/>
      </c>
      <c r="L406" s="9" t="str">
        <f t="shared" si="20"/>
        <v/>
      </c>
      <c r="M406" s="9" t="str">
        <f t="shared" si="20"/>
        <v/>
      </c>
      <c r="N406" s="9" t="str">
        <f t="shared" si="20"/>
        <v/>
      </c>
      <c r="O406" s="9" t="str">
        <f t="shared" si="20"/>
        <v/>
      </c>
      <c r="P406" s="7"/>
      <c r="Q406" s="10" t="s">
        <v>48</v>
      </c>
    </row>
    <row r="407" spans="1:17" x14ac:dyDescent="0.3">
      <c r="B407" s="9" t="str">
        <f t="shared" si="20"/>
        <v/>
      </c>
      <c r="C407" s="9" t="str">
        <f t="shared" si="20"/>
        <v/>
      </c>
      <c r="D407" s="9" t="str">
        <f t="shared" si="20"/>
        <v/>
      </c>
      <c r="E407" s="9" t="str">
        <f t="shared" si="20"/>
        <v/>
      </c>
      <c r="F407" s="9" t="str">
        <f t="shared" si="20"/>
        <v/>
      </c>
      <c r="G407" s="9" t="str">
        <f t="shared" si="20"/>
        <v/>
      </c>
      <c r="H407" s="9" t="str">
        <f t="shared" si="20"/>
        <v/>
      </c>
      <c r="I407" s="9" t="str">
        <f t="shared" si="20"/>
        <v/>
      </c>
      <c r="J407" s="9" t="str">
        <f t="shared" si="20"/>
        <v/>
      </c>
      <c r="K407" s="9" t="str">
        <f t="shared" si="20"/>
        <v/>
      </c>
      <c r="L407" s="9" t="str">
        <f t="shared" si="20"/>
        <v/>
      </c>
      <c r="M407" s="9" t="str">
        <f t="shared" si="20"/>
        <v/>
      </c>
      <c r="N407" s="9" t="str">
        <f t="shared" si="20"/>
        <v/>
      </c>
      <c r="O407" s="9" t="str">
        <f t="shared" si="20"/>
        <v/>
      </c>
      <c r="P407" s="7"/>
      <c r="Q407" s="10" t="s">
        <v>49</v>
      </c>
    </row>
    <row r="408" spans="1:17" x14ac:dyDescent="0.3">
      <c r="B408" s="9" t="str">
        <f t="shared" si="20"/>
        <v/>
      </c>
      <c r="C408" s="9" t="str">
        <f t="shared" si="20"/>
        <v/>
      </c>
      <c r="D408" s="9" t="str">
        <f t="shared" si="20"/>
        <v/>
      </c>
      <c r="E408" s="9" t="str">
        <f t="shared" si="20"/>
        <v/>
      </c>
      <c r="F408" s="9" t="str">
        <f t="shared" si="20"/>
        <v/>
      </c>
      <c r="G408" s="9" t="str">
        <f t="shared" si="20"/>
        <v/>
      </c>
      <c r="H408" s="9" t="str">
        <f t="shared" si="20"/>
        <v/>
      </c>
      <c r="I408" s="9" t="str">
        <f t="shared" si="20"/>
        <v/>
      </c>
      <c r="J408" s="9" t="str">
        <f t="shared" si="20"/>
        <v/>
      </c>
      <c r="K408" s="9" t="str">
        <f t="shared" si="20"/>
        <v/>
      </c>
      <c r="L408" s="9" t="str">
        <f t="shared" si="20"/>
        <v/>
      </c>
      <c r="M408" s="9" t="str">
        <f t="shared" si="20"/>
        <v/>
      </c>
      <c r="N408" s="9" t="str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/>
      </c>
      <c r="O408" s="9" t="str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/>
      </c>
      <c r="P408" s="7" t="e">
        <f>RATE(M$348-B$348,,-B408,M408)</f>
        <v>#VALUE!</v>
      </c>
      <c r="Q408" s="10" t="s">
        <v>50</v>
      </c>
    </row>
    <row r="409" spans="1:17" x14ac:dyDescent="0.3">
      <c r="A409" s="95"/>
      <c r="B409" s="13" t="e">
        <f t="shared" ref="B409:M409" si="21">+B408/B$402</f>
        <v>#VALUE!</v>
      </c>
      <c r="C409" s="13" t="e">
        <f t="shared" si="21"/>
        <v>#VALUE!</v>
      </c>
      <c r="D409" s="13" t="e">
        <f t="shared" si="21"/>
        <v>#VALUE!</v>
      </c>
      <c r="E409" s="13" t="e">
        <f t="shared" si="21"/>
        <v>#VALUE!</v>
      </c>
      <c r="F409" s="13" t="e">
        <f t="shared" si="21"/>
        <v>#VALUE!</v>
      </c>
      <c r="G409" s="13" t="e">
        <f t="shared" si="21"/>
        <v>#VALUE!</v>
      </c>
      <c r="H409" s="13" t="e">
        <f t="shared" si="21"/>
        <v>#VALUE!</v>
      </c>
      <c r="I409" s="13" t="e">
        <f t="shared" si="21"/>
        <v>#VALUE!</v>
      </c>
      <c r="J409" s="13" t="e">
        <f t="shared" si="21"/>
        <v>#VALUE!</v>
      </c>
      <c r="K409" s="13" t="e">
        <f t="shared" si="21"/>
        <v>#VALUE!</v>
      </c>
      <c r="L409" s="13" t="e">
        <f t="shared" si="21"/>
        <v>#VALUE!</v>
      </c>
      <c r="M409" s="13" t="e">
        <f t="shared" si="21"/>
        <v>#VALUE!</v>
      </c>
      <c r="N409" s="13" t="e">
        <f>+N408/N$402</f>
        <v>#VALUE!</v>
      </c>
      <c r="O409" s="13" t="e">
        <f>+O408/O$402</f>
        <v>#VALUE!</v>
      </c>
      <c r="P409" s="7" t="e">
        <f>RATE(M$348-B$348,,-B409,M409)</f>
        <v>#VALUE!</v>
      </c>
      <c r="Q409" s="12" t="s">
        <v>51</v>
      </c>
    </row>
    <row r="410" spans="1:17" x14ac:dyDescent="0.3">
      <c r="A410" s="95"/>
      <c r="B410" s="194" t="s">
        <v>920</v>
      </c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47"/>
      <c r="P410" s="7"/>
      <c r="Q410" s="3"/>
    </row>
    <row r="411" spans="1:17" x14ac:dyDescent="0.3">
      <c r="B411" s="9" t="str">
        <f t="shared" ref="B411:O414" si="22">IFERROR(VLOOKUP($B$410,$4:$126,MATCH($Q411&amp;"/"&amp;B$348,$2:$2,0),FALSE),"")</f>
        <v/>
      </c>
      <c r="C411" s="9" t="str">
        <f t="shared" si="22"/>
        <v/>
      </c>
      <c r="D411" s="9" t="str">
        <f t="shared" si="22"/>
        <v/>
      </c>
      <c r="E411" s="9" t="str">
        <f t="shared" si="22"/>
        <v/>
      </c>
      <c r="F411" s="9" t="str">
        <f t="shared" si="22"/>
        <v/>
      </c>
      <c r="G411" s="9" t="str">
        <f t="shared" si="22"/>
        <v/>
      </c>
      <c r="H411" s="9" t="str">
        <f t="shared" si="22"/>
        <v/>
      </c>
      <c r="I411" s="9" t="str">
        <f t="shared" si="22"/>
        <v/>
      </c>
      <c r="J411" s="9" t="str">
        <f t="shared" si="22"/>
        <v/>
      </c>
      <c r="K411" s="9" t="str">
        <f t="shared" si="22"/>
        <v/>
      </c>
      <c r="L411" s="9" t="str">
        <f t="shared" si="22"/>
        <v/>
      </c>
      <c r="M411" s="9" t="str">
        <f t="shared" si="22"/>
        <v/>
      </c>
      <c r="N411" s="9" t="str">
        <f t="shared" si="22"/>
        <v/>
      </c>
      <c r="O411" s="9" t="str">
        <f t="shared" si="22"/>
        <v/>
      </c>
      <c r="P411" s="7"/>
      <c r="Q411" s="10" t="s">
        <v>47</v>
      </c>
    </row>
    <row r="412" spans="1:17" x14ac:dyDescent="0.3">
      <c r="B412" s="9" t="str">
        <f t="shared" si="22"/>
        <v/>
      </c>
      <c r="C412" s="9" t="str">
        <f t="shared" si="22"/>
        <v/>
      </c>
      <c r="D412" s="9" t="str">
        <f t="shared" si="22"/>
        <v/>
      </c>
      <c r="E412" s="9" t="str">
        <f t="shared" si="22"/>
        <v/>
      </c>
      <c r="F412" s="9" t="str">
        <f t="shared" si="22"/>
        <v/>
      </c>
      <c r="G412" s="9" t="str">
        <f t="shared" si="22"/>
        <v/>
      </c>
      <c r="H412" s="9" t="str">
        <f t="shared" si="22"/>
        <v/>
      </c>
      <c r="I412" s="9" t="str">
        <f t="shared" si="22"/>
        <v/>
      </c>
      <c r="J412" s="9" t="str">
        <f t="shared" si="22"/>
        <v/>
      </c>
      <c r="K412" s="9" t="str">
        <f t="shared" si="22"/>
        <v/>
      </c>
      <c r="L412" s="9" t="str">
        <f t="shared" si="22"/>
        <v/>
      </c>
      <c r="M412" s="9" t="str">
        <f t="shared" si="22"/>
        <v/>
      </c>
      <c r="N412" s="9" t="str">
        <f t="shared" si="22"/>
        <v/>
      </c>
      <c r="O412" s="9" t="str">
        <f t="shared" si="22"/>
        <v/>
      </c>
      <c r="P412" s="7"/>
      <c r="Q412" s="10" t="s">
        <v>48</v>
      </c>
    </row>
    <row r="413" spans="1:17" x14ac:dyDescent="0.3">
      <c r="B413" s="9" t="str">
        <f t="shared" si="22"/>
        <v/>
      </c>
      <c r="C413" s="9" t="str">
        <f t="shared" si="22"/>
        <v/>
      </c>
      <c r="D413" s="9" t="str">
        <f t="shared" si="22"/>
        <v/>
      </c>
      <c r="E413" s="9" t="str">
        <f t="shared" si="22"/>
        <v/>
      </c>
      <c r="F413" s="9" t="str">
        <f t="shared" si="22"/>
        <v/>
      </c>
      <c r="G413" s="9" t="str">
        <f t="shared" si="22"/>
        <v/>
      </c>
      <c r="H413" s="9" t="str">
        <f t="shared" si="22"/>
        <v/>
      </c>
      <c r="I413" s="9" t="str">
        <f t="shared" si="22"/>
        <v/>
      </c>
      <c r="J413" s="9" t="str">
        <f t="shared" si="22"/>
        <v/>
      </c>
      <c r="K413" s="9" t="str">
        <f t="shared" si="22"/>
        <v/>
      </c>
      <c r="L413" s="9" t="str">
        <f t="shared" si="22"/>
        <v/>
      </c>
      <c r="M413" s="9" t="str">
        <f t="shared" si="22"/>
        <v/>
      </c>
      <c r="N413" s="9" t="str">
        <f t="shared" si="22"/>
        <v/>
      </c>
      <c r="O413" s="9" t="str">
        <f t="shared" si="22"/>
        <v/>
      </c>
      <c r="P413" s="7"/>
      <c r="Q413" s="10" t="s">
        <v>49</v>
      </c>
    </row>
    <row r="414" spans="1:17" x14ac:dyDescent="0.3">
      <c r="B414" s="9" t="str">
        <f t="shared" si="22"/>
        <v/>
      </c>
      <c r="C414" s="9" t="str">
        <f t="shared" si="22"/>
        <v/>
      </c>
      <c r="D414" s="9" t="str">
        <f t="shared" si="22"/>
        <v/>
      </c>
      <c r="E414" s="9" t="str">
        <f t="shared" si="22"/>
        <v/>
      </c>
      <c r="F414" s="9" t="str">
        <f t="shared" si="22"/>
        <v/>
      </c>
      <c r="G414" s="9" t="str">
        <f t="shared" si="22"/>
        <v/>
      </c>
      <c r="H414" s="9" t="str">
        <f t="shared" si="22"/>
        <v/>
      </c>
      <c r="I414" s="9" t="str">
        <f t="shared" si="22"/>
        <v/>
      </c>
      <c r="J414" s="9" t="str">
        <f t="shared" si="22"/>
        <v/>
      </c>
      <c r="K414" s="9" t="str">
        <f t="shared" si="22"/>
        <v/>
      </c>
      <c r="L414" s="9" t="str">
        <f t="shared" si="22"/>
        <v/>
      </c>
      <c r="M414" s="9" t="str">
        <f t="shared" si="22"/>
        <v/>
      </c>
      <c r="N414" s="9" t="str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/>
      </c>
      <c r="O414" s="9" t="str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/>
      </c>
      <c r="P414" s="7" t="e">
        <f>RATE(M$348-B$348,,-B414,M414)</f>
        <v>#VALUE!</v>
      </c>
      <c r="Q414" s="10" t="s">
        <v>50</v>
      </c>
    </row>
    <row r="415" spans="1:17" x14ac:dyDescent="0.3">
      <c r="B415" s="13" t="e">
        <f t="shared" ref="B415:M415" si="23">+B414/B$402</f>
        <v>#VALUE!</v>
      </c>
      <c r="C415" s="13" t="e">
        <f t="shared" si="23"/>
        <v>#VALUE!</v>
      </c>
      <c r="D415" s="13" t="e">
        <f t="shared" si="23"/>
        <v>#VALUE!</v>
      </c>
      <c r="E415" s="13" t="e">
        <f t="shared" si="23"/>
        <v>#VALUE!</v>
      </c>
      <c r="F415" s="13" t="e">
        <f t="shared" si="23"/>
        <v>#VALUE!</v>
      </c>
      <c r="G415" s="13" t="e">
        <f t="shared" si="23"/>
        <v>#VALUE!</v>
      </c>
      <c r="H415" s="13" t="e">
        <f t="shared" si="23"/>
        <v>#VALUE!</v>
      </c>
      <c r="I415" s="13" t="e">
        <f t="shared" si="23"/>
        <v>#VALUE!</v>
      </c>
      <c r="J415" s="13" t="e">
        <f t="shared" si="23"/>
        <v>#VALUE!</v>
      </c>
      <c r="K415" s="13" t="e">
        <f t="shared" si="23"/>
        <v>#VALUE!</v>
      </c>
      <c r="L415" s="13" t="e">
        <f t="shared" si="23"/>
        <v>#VALUE!</v>
      </c>
      <c r="M415" s="13" t="e">
        <f t="shared" si="23"/>
        <v>#VALUE!</v>
      </c>
      <c r="N415" s="13" t="e">
        <f>+N414/N$402</f>
        <v>#VALUE!</v>
      </c>
      <c r="O415" s="13" t="e">
        <f>+O414/O$402</f>
        <v>#VALUE!</v>
      </c>
      <c r="P415" s="7" t="e">
        <f>RATE(M$348-B$348,,-B415,M415)</f>
        <v>#VALUE!</v>
      </c>
      <c r="Q415" s="12" t="s">
        <v>51</v>
      </c>
    </row>
    <row r="416" spans="1:17" x14ac:dyDescent="0.3">
      <c r="B416" s="198" t="s">
        <v>30</v>
      </c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  <c r="M416" s="198"/>
      <c r="N416" s="198"/>
      <c r="O416" s="148"/>
      <c r="P416" s="7"/>
      <c r="Q416" s="3"/>
    </row>
    <row r="417" spans="2:17" x14ac:dyDescent="0.3">
      <c r="B417" s="9" t="str">
        <f t="shared" ref="B417:O420" si="24">IFERROR(VLOOKUP($B$416,$4:$126,MATCH($Q417&amp;"/"&amp;B$348,$2:$2,0),FALSE),"")</f>
        <v/>
      </c>
      <c r="C417" s="9" t="str">
        <f t="shared" si="24"/>
        <v/>
      </c>
      <c r="D417" s="9" t="str">
        <f t="shared" si="24"/>
        <v/>
      </c>
      <c r="E417" s="9" t="str">
        <f t="shared" si="24"/>
        <v/>
      </c>
      <c r="F417" s="9" t="str">
        <f t="shared" si="24"/>
        <v/>
      </c>
      <c r="G417" s="9" t="str">
        <f t="shared" si="24"/>
        <v/>
      </c>
      <c r="H417" s="9" t="str">
        <f t="shared" si="24"/>
        <v/>
      </c>
      <c r="I417" s="9" t="str">
        <f t="shared" si="24"/>
        <v/>
      </c>
      <c r="J417" s="9" t="str">
        <f t="shared" si="24"/>
        <v/>
      </c>
      <c r="K417" s="9" t="str">
        <f t="shared" si="24"/>
        <v/>
      </c>
      <c r="L417" s="9" t="str">
        <f t="shared" si="24"/>
        <v/>
      </c>
      <c r="M417" s="9" t="str">
        <f t="shared" si="24"/>
        <v/>
      </c>
      <c r="N417" s="9" t="str">
        <f t="shared" si="24"/>
        <v/>
      </c>
      <c r="O417" s="9" t="str">
        <f t="shared" si="24"/>
        <v/>
      </c>
      <c r="P417" s="7"/>
      <c r="Q417" s="10" t="s">
        <v>47</v>
      </c>
    </row>
    <row r="418" spans="2:17" x14ac:dyDescent="0.3">
      <c r="B418" s="9" t="str">
        <f t="shared" si="24"/>
        <v/>
      </c>
      <c r="C418" s="9" t="str">
        <f t="shared" si="24"/>
        <v/>
      </c>
      <c r="D418" s="9" t="str">
        <f t="shared" si="24"/>
        <v/>
      </c>
      <c r="E418" s="9" t="str">
        <f t="shared" si="24"/>
        <v/>
      </c>
      <c r="F418" s="9" t="str">
        <f t="shared" si="24"/>
        <v/>
      </c>
      <c r="G418" s="9" t="str">
        <f t="shared" si="24"/>
        <v/>
      </c>
      <c r="H418" s="9" t="str">
        <f t="shared" si="24"/>
        <v/>
      </c>
      <c r="I418" s="9" t="str">
        <f t="shared" si="24"/>
        <v/>
      </c>
      <c r="J418" s="9" t="str">
        <f t="shared" si="24"/>
        <v/>
      </c>
      <c r="K418" s="9" t="str">
        <f t="shared" si="24"/>
        <v/>
      </c>
      <c r="L418" s="9" t="str">
        <f t="shared" si="24"/>
        <v/>
      </c>
      <c r="M418" s="9" t="str">
        <f t="shared" si="24"/>
        <v/>
      </c>
      <c r="N418" s="9" t="str">
        <f t="shared" si="24"/>
        <v/>
      </c>
      <c r="O418" s="9" t="str">
        <f t="shared" si="24"/>
        <v/>
      </c>
      <c r="P418" s="7"/>
      <c r="Q418" s="10" t="s">
        <v>48</v>
      </c>
    </row>
    <row r="419" spans="2:17" x14ac:dyDescent="0.3">
      <c r="B419" s="9" t="str">
        <f t="shared" si="24"/>
        <v/>
      </c>
      <c r="C419" s="9" t="str">
        <f t="shared" si="24"/>
        <v/>
      </c>
      <c r="D419" s="9" t="str">
        <f t="shared" si="24"/>
        <v/>
      </c>
      <c r="E419" s="9" t="str">
        <f t="shared" si="24"/>
        <v/>
      </c>
      <c r="F419" s="9" t="str">
        <f t="shared" si="24"/>
        <v/>
      </c>
      <c r="G419" s="9" t="str">
        <f t="shared" si="24"/>
        <v/>
      </c>
      <c r="H419" s="9" t="str">
        <f t="shared" si="24"/>
        <v/>
      </c>
      <c r="I419" s="9" t="str">
        <f t="shared" si="24"/>
        <v/>
      </c>
      <c r="J419" s="9" t="str">
        <f t="shared" si="24"/>
        <v/>
      </c>
      <c r="K419" s="9" t="str">
        <f t="shared" si="24"/>
        <v/>
      </c>
      <c r="L419" s="9" t="str">
        <f t="shared" si="24"/>
        <v/>
      </c>
      <c r="M419" s="9" t="str">
        <f t="shared" si="24"/>
        <v/>
      </c>
      <c r="N419" s="9" t="str">
        <f t="shared" si="24"/>
        <v/>
      </c>
      <c r="O419" s="9" t="str">
        <f t="shared" si="24"/>
        <v/>
      </c>
      <c r="P419" s="7"/>
      <c r="Q419" s="10" t="s">
        <v>49</v>
      </c>
    </row>
    <row r="420" spans="2:17" x14ac:dyDescent="0.3">
      <c r="B420" s="9" t="str">
        <f t="shared" si="24"/>
        <v/>
      </c>
      <c r="C420" s="9" t="str">
        <f t="shared" si="24"/>
        <v/>
      </c>
      <c r="D420" s="9" t="str">
        <f t="shared" si="24"/>
        <v/>
      </c>
      <c r="E420" s="9" t="str">
        <f t="shared" si="24"/>
        <v/>
      </c>
      <c r="F420" s="9" t="str">
        <f t="shared" si="24"/>
        <v/>
      </c>
      <c r="G420" s="9" t="str">
        <f t="shared" si="24"/>
        <v/>
      </c>
      <c r="H420" s="9" t="str">
        <f t="shared" si="24"/>
        <v/>
      </c>
      <c r="I420" s="9" t="str">
        <f t="shared" si="24"/>
        <v/>
      </c>
      <c r="J420" s="9" t="str">
        <f t="shared" si="24"/>
        <v/>
      </c>
      <c r="K420" s="9" t="str">
        <f t="shared" si="24"/>
        <v/>
      </c>
      <c r="L420" s="9" t="str">
        <f t="shared" si="24"/>
        <v/>
      </c>
      <c r="M420" s="9" t="str">
        <f t="shared" si="24"/>
        <v/>
      </c>
      <c r="N420" s="9" t="str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/>
      </c>
      <c r="O420" s="9" t="str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/>
      </c>
      <c r="P420" s="7" t="e">
        <f>RATE(M$348-B$348,,-B420,M420)</f>
        <v>#VALUE!</v>
      </c>
      <c r="Q420" s="10" t="s">
        <v>50</v>
      </c>
    </row>
    <row r="421" spans="2:17" x14ac:dyDescent="0.3">
      <c r="B421" s="13" t="e">
        <f t="shared" ref="B421:M421" si="25">+B420/B$402</f>
        <v>#VALUE!</v>
      </c>
      <c r="C421" s="13" t="e">
        <f t="shared" si="25"/>
        <v>#VALUE!</v>
      </c>
      <c r="D421" s="13" t="e">
        <f t="shared" si="25"/>
        <v>#VALUE!</v>
      </c>
      <c r="E421" s="13" t="e">
        <f t="shared" si="25"/>
        <v>#VALUE!</v>
      </c>
      <c r="F421" s="13" t="e">
        <f t="shared" si="25"/>
        <v>#VALUE!</v>
      </c>
      <c r="G421" s="13" t="e">
        <f t="shared" si="25"/>
        <v>#VALUE!</v>
      </c>
      <c r="H421" s="13" t="e">
        <f t="shared" si="25"/>
        <v>#VALUE!</v>
      </c>
      <c r="I421" s="13" t="e">
        <f t="shared" si="25"/>
        <v>#VALUE!</v>
      </c>
      <c r="J421" s="13" t="e">
        <f t="shared" si="25"/>
        <v>#VALUE!</v>
      </c>
      <c r="K421" s="13" t="e">
        <f t="shared" si="25"/>
        <v>#VALUE!</v>
      </c>
      <c r="L421" s="13" t="e">
        <f t="shared" si="25"/>
        <v>#VALUE!</v>
      </c>
      <c r="M421" s="13" t="e">
        <f t="shared" si="25"/>
        <v>#VALUE!</v>
      </c>
      <c r="N421" s="13" t="e">
        <f>+N420/N$402</f>
        <v>#VALUE!</v>
      </c>
      <c r="O421" s="13" t="e">
        <f>+O420/O$402</f>
        <v>#VALUE!</v>
      </c>
      <c r="P421" s="7" t="e">
        <f>RATE(M$348-B$348,,-B421,M421)</f>
        <v>#VALUE!</v>
      </c>
      <c r="Q421" s="12" t="s">
        <v>51</v>
      </c>
    </row>
    <row r="422" spans="2:17" x14ac:dyDescent="0.3">
      <c r="B422" s="194" t="s">
        <v>31</v>
      </c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47"/>
      <c r="P422" s="7"/>
      <c r="Q422" s="3"/>
    </row>
    <row r="423" spans="2:17" x14ac:dyDescent="0.3">
      <c r="B423" s="9" t="str">
        <f t="shared" ref="B423:O426" si="26">IFERROR(VLOOKUP($B$422,$4:$126,MATCH($Q423&amp;"/"&amp;B$348,$2:$2,0),FALSE),"")</f>
        <v/>
      </c>
      <c r="C423" s="9" t="str">
        <f t="shared" si="26"/>
        <v/>
      </c>
      <c r="D423" s="9" t="str">
        <f t="shared" si="26"/>
        <v/>
      </c>
      <c r="E423" s="9" t="str">
        <f t="shared" si="26"/>
        <v/>
      </c>
      <c r="F423" s="9" t="str">
        <f t="shared" si="26"/>
        <v/>
      </c>
      <c r="G423" s="9" t="str">
        <f t="shared" si="26"/>
        <v/>
      </c>
      <c r="H423" s="9" t="str">
        <f t="shared" si="26"/>
        <v/>
      </c>
      <c r="I423" s="9" t="str">
        <f t="shared" si="26"/>
        <v/>
      </c>
      <c r="J423" s="9" t="str">
        <f t="shared" si="26"/>
        <v/>
      </c>
      <c r="K423" s="9" t="str">
        <f t="shared" si="26"/>
        <v/>
      </c>
      <c r="L423" s="9" t="str">
        <f t="shared" si="26"/>
        <v/>
      </c>
      <c r="M423" s="9" t="str">
        <f t="shared" si="26"/>
        <v/>
      </c>
      <c r="N423" s="9" t="str">
        <f t="shared" si="26"/>
        <v/>
      </c>
      <c r="O423" s="9" t="str">
        <f t="shared" si="26"/>
        <v/>
      </c>
      <c r="P423" s="7"/>
      <c r="Q423" s="10" t="s">
        <v>47</v>
      </c>
    </row>
    <row r="424" spans="2:17" x14ac:dyDescent="0.3">
      <c r="B424" s="9" t="str">
        <f t="shared" si="26"/>
        <v/>
      </c>
      <c r="C424" s="9" t="str">
        <f t="shared" si="26"/>
        <v/>
      </c>
      <c r="D424" s="9" t="str">
        <f t="shared" si="26"/>
        <v/>
      </c>
      <c r="E424" s="9" t="str">
        <f t="shared" si="26"/>
        <v/>
      </c>
      <c r="F424" s="9" t="str">
        <f t="shared" si="26"/>
        <v/>
      </c>
      <c r="G424" s="9" t="str">
        <f t="shared" si="26"/>
        <v/>
      </c>
      <c r="H424" s="9" t="str">
        <f t="shared" si="26"/>
        <v/>
      </c>
      <c r="I424" s="9" t="str">
        <f t="shared" si="26"/>
        <v/>
      </c>
      <c r="J424" s="9" t="str">
        <f t="shared" si="26"/>
        <v/>
      </c>
      <c r="K424" s="9" t="str">
        <f t="shared" si="26"/>
        <v/>
      </c>
      <c r="L424" s="9" t="str">
        <f t="shared" si="26"/>
        <v/>
      </c>
      <c r="M424" s="9" t="str">
        <f t="shared" si="26"/>
        <v/>
      </c>
      <c r="N424" s="9" t="str">
        <f t="shared" si="26"/>
        <v/>
      </c>
      <c r="O424" s="9" t="str">
        <f t="shared" si="26"/>
        <v/>
      </c>
      <c r="P424" s="7"/>
      <c r="Q424" s="10" t="s">
        <v>48</v>
      </c>
    </row>
    <row r="425" spans="2:17" x14ac:dyDescent="0.3">
      <c r="B425" s="9" t="str">
        <f t="shared" si="26"/>
        <v/>
      </c>
      <c r="C425" s="9" t="str">
        <f t="shared" si="26"/>
        <v/>
      </c>
      <c r="D425" s="9" t="str">
        <f t="shared" si="26"/>
        <v/>
      </c>
      <c r="E425" s="9" t="str">
        <f t="shared" si="26"/>
        <v/>
      </c>
      <c r="F425" s="9" t="str">
        <f t="shared" si="26"/>
        <v/>
      </c>
      <c r="G425" s="9" t="str">
        <f t="shared" si="26"/>
        <v/>
      </c>
      <c r="H425" s="9" t="str">
        <f t="shared" si="26"/>
        <v/>
      </c>
      <c r="I425" s="9" t="str">
        <f t="shared" si="26"/>
        <v/>
      </c>
      <c r="J425" s="9" t="str">
        <f t="shared" si="26"/>
        <v/>
      </c>
      <c r="K425" s="9" t="str">
        <f t="shared" si="26"/>
        <v/>
      </c>
      <c r="L425" s="9" t="str">
        <f t="shared" si="26"/>
        <v/>
      </c>
      <c r="M425" s="9" t="str">
        <f t="shared" si="26"/>
        <v/>
      </c>
      <c r="N425" s="9" t="str">
        <f t="shared" si="26"/>
        <v/>
      </c>
      <c r="O425" s="9" t="str">
        <f t="shared" si="26"/>
        <v/>
      </c>
      <c r="P425" s="7"/>
      <c r="Q425" s="10" t="s">
        <v>49</v>
      </c>
    </row>
    <row r="426" spans="2:17" x14ac:dyDescent="0.3">
      <c r="B426" s="9" t="str">
        <f t="shared" si="26"/>
        <v/>
      </c>
      <c r="C426" s="9" t="str">
        <f t="shared" si="26"/>
        <v/>
      </c>
      <c r="D426" s="9" t="str">
        <f t="shared" si="26"/>
        <v/>
      </c>
      <c r="E426" s="9" t="str">
        <f t="shared" si="26"/>
        <v/>
      </c>
      <c r="F426" s="9" t="str">
        <f t="shared" si="26"/>
        <v/>
      </c>
      <c r="G426" s="9" t="str">
        <f t="shared" si="26"/>
        <v/>
      </c>
      <c r="H426" s="9" t="str">
        <f t="shared" si="26"/>
        <v/>
      </c>
      <c r="I426" s="9" t="str">
        <f t="shared" si="26"/>
        <v/>
      </c>
      <c r="J426" s="9" t="str">
        <f t="shared" si="26"/>
        <v/>
      </c>
      <c r="K426" s="9" t="str">
        <f t="shared" si="26"/>
        <v/>
      </c>
      <c r="L426" s="9" t="str">
        <f t="shared" si="26"/>
        <v/>
      </c>
      <c r="M426" s="9" t="str">
        <f t="shared" si="26"/>
        <v/>
      </c>
      <c r="N426" s="9" t="str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/>
      </c>
      <c r="O426" s="9" t="str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/>
      </c>
      <c r="P426" s="7" t="e">
        <f>RATE(M$348-B$348,,-B426,M426)</f>
        <v>#VALUE!</v>
      </c>
      <c r="Q426" s="10" t="s">
        <v>50</v>
      </c>
    </row>
    <row r="427" spans="2:17" x14ac:dyDescent="0.3">
      <c r="B427" s="13" t="e">
        <f t="shared" ref="B427:M427" si="27">+B426/B$402</f>
        <v>#VALUE!</v>
      </c>
      <c r="C427" s="13" t="e">
        <f t="shared" si="27"/>
        <v>#VALUE!</v>
      </c>
      <c r="D427" s="13" t="e">
        <f t="shared" si="27"/>
        <v>#VALUE!</v>
      </c>
      <c r="E427" s="13" t="e">
        <f t="shared" si="27"/>
        <v>#VALUE!</v>
      </c>
      <c r="F427" s="13" t="e">
        <f t="shared" si="27"/>
        <v>#VALUE!</v>
      </c>
      <c r="G427" s="13" t="e">
        <f t="shared" si="27"/>
        <v>#VALUE!</v>
      </c>
      <c r="H427" s="13" t="e">
        <f t="shared" si="27"/>
        <v>#VALUE!</v>
      </c>
      <c r="I427" s="13" t="e">
        <f t="shared" si="27"/>
        <v>#VALUE!</v>
      </c>
      <c r="J427" s="13" t="e">
        <f t="shared" si="27"/>
        <v>#VALUE!</v>
      </c>
      <c r="K427" s="13" t="e">
        <f t="shared" si="27"/>
        <v>#VALUE!</v>
      </c>
      <c r="L427" s="13" t="e">
        <f t="shared" si="27"/>
        <v>#VALUE!</v>
      </c>
      <c r="M427" s="13" t="e">
        <f t="shared" si="27"/>
        <v>#VALUE!</v>
      </c>
      <c r="N427" s="13" t="e">
        <f>+N426/N$402</f>
        <v>#VALUE!</v>
      </c>
      <c r="O427" s="13" t="e">
        <f>+O426/O$402</f>
        <v>#VALUE!</v>
      </c>
      <c r="P427" s="7" t="e">
        <f>RATE(M$348-B$348,,-B427,M427)</f>
        <v>#VALUE!</v>
      </c>
      <c r="Q427" s="12" t="s">
        <v>51</v>
      </c>
    </row>
    <row r="428" spans="2:17" x14ac:dyDescent="0.3">
      <c r="B428" s="194" t="s">
        <v>32</v>
      </c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47"/>
      <c r="P428" s="7"/>
      <c r="Q428" s="3"/>
    </row>
    <row r="429" spans="2:17" x14ac:dyDescent="0.3">
      <c r="B429" s="9" t="str">
        <f t="shared" ref="B429:O432" si="28">IFERROR(VLOOKUP($B$428,$4:$126,MATCH($Q429&amp;"/"&amp;B$348,$2:$2,0),FALSE),"")</f>
        <v/>
      </c>
      <c r="C429" s="9" t="str">
        <f t="shared" si="28"/>
        <v/>
      </c>
      <c r="D429" s="9" t="str">
        <f t="shared" si="28"/>
        <v/>
      </c>
      <c r="E429" s="9" t="str">
        <f t="shared" si="28"/>
        <v/>
      </c>
      <c r="F429" s="9" t="str">
        <f t="shared" si="28"/>
        <v/>
      </c>
      <c r="G429" s="9" t="str">
        <f t="shared" si="28"/>
        <v/>
      </c>
      <c r="H429" s="9" t="str">
        <f t="shared" si="28"/>
        <v/>
      </c>
      <c r="I429" s="9" t="str">
        <f t="shared" si="28"/>
        <v/>
      </c>
      <c r="J429" s="9" t="str">
        <f t="shared" si="28"/>
        <v/>
      </c>
      <c r="K429" s="9" t="str">
        <f t="shared" si="28"/>
        <v/>
      </c>
      <c r="L429" s="9" t="str">
        <f t="shared" si="28"/>
        <v/>
      </c>
      <c r="M429" s="9" t="str">
        <f t="shared" si="28"/>
        <v/>
      </c>
      <c r="N429" s="9" t="str">
        <f t="shared" si="28"/>
        <v/>
      </c>
      <c r="O429" s="9" t="str">
        <f t="shared" si="28"/>
        <v/>
      </c>
      <c r="P429" s="7"/>
      <c r="Q429" s="10" t="s">
        <v>47</v>
      </c>
    </row>
    <row r="430" spans="2:17" x14ac:dyDescent="0.3">
      <c r="B430" s="9" t="str">
        <f t="shared" si="28"/>
        <v/>
      </c>
      <c r="C430" s="9" t="str">
        <f t="shared" si="28"/>
        <v/>
      </c>
      <c r="D430" s="9" t="str">
        <f t="shared" si="28"/>
        <v/>
      </c>
      <c r="E430" s="9" t="str">
        <f t="shared" si="28"/>
        <v/>
      </c>
      <c r="F430" s="9" t="str">
        <f t="shared" si="28"/>
        <v/>
      </c>
      <c r="G430" s="9" t="str">
        <f t="shared" si="28"/>
        <v/>
      </c>
      <c r="H430" s="9" t="str">
        <f t="shared" si="28"/>
        <v/>
      </c>
      <c r="I430" s="9" t="str">
        <f t="shared" si="28"/>
        <v/>
      </c>
      <c r="J430" s="9" t="str">
        <f t="shared" si="28"/>
        <v/>
      </c>
      <c r="K430" s="9" t="str">
        <f t="shared" si="28"/>
        <v/>
      </c>
      <c r="L430" s="9" t="str">
        <f t="shared" si="28"/>
        <v/>
      </c>
      <c r="M430" s="9" t="str">
        <f t="shared" si="28"/>
        <v/>
      </c>
      <c r="N430" s="9" t="str">
        <f t="shared" si="28"/>
        <v/>
      </c>
      <c r="O430" s="9" t="str">
        <f t="shared" si="28"/>
        <v/>
      </c>
      <c r="P430" s="7"/>
      <c r="Q430" s="10" t="s">
        <v>48</v>
      </c>
    </row>
    <row r="431" spans="2:17" x14ac:dyDescent="0.3">
      <c r="B431" s="9" t="str">
        <f t="shared" si="28"/>
        <v/>
      </c>
      <c r="C431" s="9" t="str">
        <f t="shared" si="28"/>
        <v/>
      </c>
      <c r="D431" s="9" t="str">
        <f t="shared" si="28"/>
        <v/>
      </c>
      <c r="E431" s="9" t="str">
        <f t="shared" si="28"/>
        <v/>
      </c>
      <c r="F431" s="9" t="str">
        <f t="shared" si="28"/>
        <v/>
      </c>
      <c r="G431" s="9" t="str">
        <f t="shared" si="28"/>
        <v/>
      </c>
      <c r="H431" s="9" t="str">
        <f t="shared" si="28"/>
        <v/>
      </c>
      <c r="I431" s="9" t="str">
        <f t="shared" si="28"/>
        <v/>
      </c>
      <c r="J431" s="9" t="str">
        <f t="shared" si="28"/>
        <v/>
      </c>
      <c r="K431" s="9" t="str">
        <f t="shared" si="28"/>
        <v/>
      </c>
      <c r="L431" s="9" t="str">
        <f t="shared" si="28"/>
        <v/>
      </c>
      <c r="M431" s="9" t="str">
        <f t="shared" si="28"/>
        <v/>
      </c>
      <c r="N431" s="9" t="str">
        <f t="shared" si="28"/>
        <v/>
      </c>
      <c r="O431" s="9" t="str">
        <f t="shared" si="28"/>
        <v/>
      </c>
      <c r="P431" s="7"/>
      <c r="Q431" s="10" t="s">
        <v>49</v>
      </c>
    </row>
    <row r="432" spans="2:17" x14ac:dyDescent="0.3">
      <c r="B432" s="9" t="str">
        <f t="shared" si="28"/>
        <v/>
      </c>
      <c r="C432" s="9" t="str">
        <f t="shared" si="28"/>
        <v/>
      </c>
      <c r="D432" s="9" t="str">
        <f t="shared" si="28"/>
        <v/>
      </c>
      <c r="E432" s="9" t="str">
        <f t="shared" si="28"/>
        <v/>
      </c>
      <c r="F432" s="9" t="str">
        <f t="shared" si="28"/>
        <v/>
      </c>
      <c r="G432" s="9" t="str">
        <f t="shared" si="28"/>
        <v/>
      </c>
      <c r="H432" s="9" t="str">
        <f t="shared" si="28"/>
        <v/>
      </c>
      <c r="I432" s="9" t="str">
        <f t="shared" si="28"/>
        <v/>
      </c>
      <c r="J432" s="9" t="str">
        <f t="shared" si="28"/>
        <v/>
      </c>
      <c r="K432" s="9" t="str">
        <f t="shared" si="28"/>
        <v/>
      </c>
      <c r="L432" s="9" t="str">
        <f t="shared" si="28"/>
        <v/>
      </c>
      <c r="M432" s="9" t="str">
        <f t="shared" si="28"/>
        <v/>
      </c>
      <c r="N432" s="9" t="str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/>
      </c>
      <c r="O432" s="9" t="str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/>
      </c>
      <c r="P432" s="7" t="e">
        <f>RATE(M$348-B$348,,-B432,M432)</f>
        <v>#VALUE!</v>
      </c>
      <c r="Q432" s="10" t="s">
        <v>50</v>
      </c>
    </row>
    <row r="433" spans="1:17" s="98" customFormat="1" x14ac:dyDescent="0.3">
      <c r="A433" s="97"/>
      <c r="B433" s="14" t="e">
        <f t="shared" ref="B433:O433" si="29">+B432/B$457</f>
        <v>#VALUE!</v>
      </c>
      <c r="C433" s="14" t="e">
        <f t="shared" si="29"/>
        <v>#VALUE!</v>
      </c>
      <c r="D433" s="14" t="e">
        <f t="shared" si="29"/>
        <v>#VALUE!</v>
      </c>
      <c r="E433" s="14" t="e">
        <f t="shared" si="29"/>
        <v>#VALUE!</v>
      </c>
      <c r="F433" s="14" t="e">
        <f t="shared" si="29"/>
        <v>#VALUE!</v>
      </c>
      <c r="G433" s="14" t="e">
        <f t="shared" si="29"/>
        <v>#VALUE!</v>
      </c>
      <c r="H433" s="14" t="e">
        <f t="shared" si="29"/>
        <v>#VALUE!</v>
      </c>
      <c r="I433" s="14" t="e">
        <f t="shared" si="29"/>
        <v>#VALUE!</v>
      </c>
      <c r="J433" s="14" t="e">
        <f t="shared" si="29"/>
        <v>#VALUE!</v>
      </c>
      <c r="K433" s="14" t="e">
        <f t="shared" si="29"/>
        <v>#VALUE!</v>
      </c>
      <c r="L433" s="14" t="e">
        <f t="shared" si="29"/>
        <v>#VALUE!</v>
      </c>
      <c r="M433" s="14" t="e">
        <f t="shared" si="29"/>
        <v>#VALUE!</v>
      </c>
      <c r="N433" s="14" t="e">
        <f t="shared" si="29"/>
        <v>#VALUE!</v>
      </c>
      <c r="O433" s="14" t="e">
        <f t="shared" si="29"/>
        <v>#VALUE!</v>
      </c>
      <c r="P433" s="7" t="e">
        <f>RATE(M$348-B$348,,-B433,M433)</f>
        <v>#VALUE!</v>
      </c>
      <c r="Q433" s="15" t="s">
        <v>52</v>
      </c>
    </row>
    <row r="434" spans="1:17" x14ac:dyDescent="0.3">
      <c r="A434" s="95"/>
      <c r="B434" s="194" t="s">
        <v>930</v>
      </c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47"/>
      <c r="P434" s="7"/>
      <c r="Q434" s="3"/>
    </row>
    <row r="435" spans="1:17" x14ac:dyDescent="0.3">
      <c r="B435" s="9" t="str">
        <f t="shared" ref="B435:O438" si="30">IFERROR(VLOOKUP($B$434,$4:$126,MATCH($Q435&amp;"/"&amp;B$348,$2:$2,0),FALSE),"")</f>
        <v/>
      </c>
      <c r="C435" s="9" t="str">
        <f t="shared" si="30"/>
        <v/>
      </c>
      <c r="D435" s="9" t="str">
        <f t="shared" si="30"/>
        <v/>
      </c>
      <c r="E435" s="9" t="str">
        <f t="shared" si="30"/>
        <v/>
      </c>
      <c r="F435" s="9" t="str">
        <f t="shared" si="30"/>
        <v/>
      </c>
      <c r="G435" s="9" t="str">
        <f t="shared" si="30"/>
        <v/>
      </c>
      <c r="H435" s="9" t="str">
        <f t="shared" si="30"/>
        <v/>
      </c>
      <c r="I435" s="9" t="str">
        <f t="shared" si="30"/>
        <v/>
      </c>
      <c r="J435" s="9" t="str">
        <f t="shared" si="30"/>
        <v/>
      </c>
      <c r="K435" s="9" t="str">
        <f t="shared" si="30"/>
        <v/>
      </c>
      <c r="L435" s="9" t="str">
        <f t="shared" si="30"/>
        <v/>
      </c>
      <c r="M435" s="9" t="str">
        <f t="shared" si="30"/>
        <v/>
      </c>
      <c r="N435" s="9" t="str">
        <f t="shared" si="30"/>
        <v/>
      </c>
      <c r="O435" s="9" t="str">
        <f t="shared" si="30"/>
        <v/>
      </c>
      <c r="P435" s="7"/>
      <c r="Q435" s="10" t="s">
        <v>47</v>
      </c>
    </row>
    <row r="436" spans="1:17" x14ac:dyDescent="0.3">
      <c r="B436" s="9" t="str">
        <f t="shared" si="30"/>
        <v/>
      </c>
      <c r="C436" s="9" t="str">
        <f t="shared" si="30"/>
        <v/>
      </c>
      <c r="D436" s="9" t="str">
        <f t="shared" si="30"/>
        <v/>
      </c>
      <c r="E436" s="9" t="str">
        <f t="shared" si="30"/>
        <v/>
      </c>
      <c r="F436" s="9" t="str">
        <f t="shared" si="30"/>
        <v/>
      </c>
      <c r="G436" s="9" t="str">
        <f t="shared" si="30"/>
        <v/>
      </c>
      <c r="H436" s="9" t="str">
        <f t="shared" si="30"/>
        <v/>
      </c>
      <c r="I436" s="9" t="str">
        <f t="shared" si="30"/>
        <v/>
      </c>
      <c r="J436" s="9" t="str">
        <f t="shared" si="30"/>
        <v/>
      </c>
      <c r="K436" s="9" t="str">
        <f t="shared" si="30"/>
        <v/>
      </c>
      <c r="L436" s="9" t="str">
        <f t="shared" si="30"/>
        <v/>
      </c>
      <c r="M436" s="9" t="str">
        <f t="shared" si="30"/>
        <v/>
      </c>
      <c r="N436" s="9" t="str">
        <f t="shared" si="30"/>
        <v/>
      </c>
      <c r="O436" s="9" t="str">
        <f t="shared" si="30"/>
        <v/>
      </c>
      <c r="P436" s="7"/>
      <c r="Q436" s="10" t="s">
        <v>48</v>
      </c>
    </row>
    <row r="437" spans="1:17" x14ac:dyDescent="0.3">
      <c r="B437" s="9" t="str">
        <f t="shared" si="30"/>
        <v/>
      </c>
      <c r="C437" s="9" t="str">
        <f t="shared" si="30"/>
        <v/>
      </c>
      <c r="D437" s="9" t="str">
        <f t="shared" si="30"/>
        <v/>
      </c>
      <c r="E437" s="9" t="str">
        <f t="shared" si="30"/>
        <v/>
      </c>
      <c r="F437" s="9" t="str">
        <f t="shared" si="30"/>
        <v/>
      </c>
      <c r="G437" s="9" t="str">
        <f t="shared" si="30"/>
        <v/>
      </c>
      <c r="H437" s="9" t="str">
        <f t="shared" si="30"/>
        <v/>
      </c>
      <c r="I437" s="9" t="str">
        <f t="shared" si="30"/>
        <v/>
      </c>
      <c r="J437" s="9" t="str">
        <f t="shared" si="30"/>
        <v/>
      </c>
      <c r="K437" s="9" t="str">
        <f t="shared" si="30"/>
        <v/>
      </c>
      <c r="L437" s="9" t="str">
        <f t="shared" si="30"/>
        <v/>
      </c>
      <c r="M437" s="9" t="str">
        <f t="shared" si="30"/>
        <v/>
      </c>
      <c r="N437" s="9" t="str">
        <f t="shared" si="30"/>
        <v/>
      </c>
      <c r="O437" s="9" t="str">
        <f t="shared" si="30"/>
        <v/>
      </c>
      <c r="P437" s="7"/>
      <c r="Q437" s="10" t="s">
        <v>49</v>
      </c>
    </row>
    <row r="438" spans="1:17" x14ac:dyDescent="0.3">
      <c r="B438" s="9" t="str">
        <f t="shared" si="30"/>
        <v/>
      </c>
      <c r="C438" s="9" t="str">
        <f t="shared" si="30"/>
        <v/>
      </c>
      <c r="D438" s="9" t="str">
        <f t="shared" si="30"/>
        <v/>
      </c>
      <c r="E438" s="9" t="str">
        <f t="shared" si="30"/>
        <v/>
      </c>
      <c r="F438" s="9" t="str">
        <f t="shared" si="30"/>
        <v/>
      </c>
      <c r="G438" s="9" t="str">
        <f t="shared" si="30"/>
        <v/>
      </c>
      <c r="H438" s="9" t="str">
        <f t="shared" si="30"/>
        <v/>
      </c>
      <c r="I438" s="9" t="str">
        <f t="shared" si="30"/>
        <v/>
      </c>
      <c r="J438" s="9" t="str">
        <f t="shared" si="30"/>
        <v/>
      </c>
      <c r="K438" s="9" t="str">
        <f t="shared" si="30"/>
        <v/>
      </c>
      <c r="L438" s="9" t="str">
        <f t="shared" si="30"/>
        <v/>
      </c>
      <c r="M438" s="9" t="str">
        <f t="shared" si="30"/>
        <v/>
      </c>
      <c r="N438" s="9" t="str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/>
      </c>
      <c r="O438" s="9" t="str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/>
      </c>
      <c r="P438" s="7" t="e">
        <f>RATE(M$348-B$348,,-B438,M438)</f>
        <v>#VALUE!</v>
      </c>
      <c r="Q438" s="10" t="s">
        <v>50</v>
      </c>
    </row>
    <row r="439" spans="1:17" x14ac:dyDescent="0.3">
      <c r="B439" s="13" t="e">
        <f t="shared" ref="B439:M439" si="31">+B438/B$402</f>
        <v>#VALUE!</v>
      </c>
      <c r="C439" s="13" t="e">
        <f t="shared" si="31"/>
        <v>#VALUE!</v>
      </c>
      <c r="D439" s="13" t="e">
        <f t="shared" si="31"/>
        <v>#VALUE!</v>
      </c>
      <c r="E439" s="13" t="e">
        <f t="shared" si="31"/>
        <v>#VALUE!</v>
      </c>
      <c r="F439" s="13" t="e">
        <f t="shared" si="31"/>
        <v>#VALUE!</v>
      </c>
      <c r="G439" s="13" t="e">
        <f t="shared" si="31"/>
        <v>#VALUE!</v>
      </c>
      <c r="H439" s="13" t="e">
        <f t="shared" si="31"/>
        <v>#VALUE!</v>
      </c>
      <c r="I439" s="13" t="e">
        <f t="shared" si="31"/>
        <v>#VALUE!</v>
      </c>
      <c r="J439" s="13" t="e">
        <f t="shared" si="31"/>
        <v>#VALUE!</v>
      </c>
      <c r="K439" s="13" t="e">
        <f t="shared" si="31"/>
        <v>#VALUE!</v>
      </c>
      <c r="L439" s="13" t="e">
        <f t="shared" si="31"/>
        <v>#VALUE!</v>
      </c>
      <c r="M439" s="13" t="e">
        <f t="shared" si="31"/>
        <v>#VALUE!</v>
      </c>
      <c r="N439" s="13" t="e">
        <f>+N438/N$402</f>
        <v>#VALUE!</v>
      </c>
      <c r="O439" s="13" t="e">
        <f>+O438/O$402</f>
        <v>#VALUE!</v>
      </c>
      <c r="P439" s="7" t="e">
        <f>RATE(M$348-B$348,,-B439,M439)</f>
        <v>#VALUE!</v>
      </c>
      <c r="Q439" s="12" t="s">
        <v>51</v>
      </c>
    </row>
    <row r="440" spans="1:17" x14ac:dyDescent="0.3">
      <c r="B440" s="197" t="s">
        <v>931</v>
      </c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46"/>
      <c r="P440" s="7"/>
      <c r="Q440" s="3"/>
    </row>
    <row r="441" spans="1:17" x14ac:dyDescent="0.3">
      <c r="B441" s="9" t="str">
        <f t="shared" ref="B441:O444" si="32">IFERROR(VLOOKUP($B$440,$4:$126,MATCH($Q441&amp;"/"&amp;B$348,$2:$2,0),FALSE),"")</f>
        <v/>
      </c>
      <c r="C441" s="9" t="str">
        <f t="shared" si="32"/>
        <v/>
      </c>
      <c r="D441" s="9" t="str">
        <f t="shared" si="32"/>
        <v/>
      </c>
      <c r="E441" s="9" t="str">
        <f t="shared" si="32"/>
        <v/>
      </c>
      <c r="F441" s="9" t="str">
        <f t="shared" si="32"/>
        <v/>
      </c>
      <c r="G441" s="9" t="str">
        <f t="shared" si="32"/>
        <v/>
      </c>
      <c r="H441" s="9" t="str">
        <f t="shared" si="32"/>
        <v/>
      </c>
      <c r="I441" s="9" t="str">
        <f t="shared" si="32"/>
        <v/>
      </c>
      <c r="J441" s="9" t="str">
        <f t="shared" si="32"/>
        <v/>
      </c>
      <c r="K441" s="9" t="str">
        <f t="shared" si="32"/>
        <v/>
      </c>
      <c r="L441" s="9" t="str">
        <f t="shared" si="32"/>
        <v/>
      </c>
      <c r="M441" s="9" t="str">
        <f t="shared" si="32"/>
        <v/>
      </c>
      <c r="N441" s="9" t="str">
        <f t="shared" si="32"/>
        <v/>
      </c>
      <c r="O441" s="9" t="str">
        <f t="shared" si="32"/>
        <v/>
      </c>
      <c r="P441" s="7"/>
      <c r="Q441" s="10" t="s">
        <v>47</v>
      </c>
    </row>
    <row r="442" spans="1:17" x14ac:dyDescent="0.3">
      <c r="B442" s="9" t="str">
        <f t="shared" si="32"/>
        <v/>
      </c>
      <c r="C442" s="9" t="str">
        <f t="shared" si="32"/>
        <v/>
      </c>
      <c r="D442" s="9" t="str">
        <f t="shared" si="32"/>
        <v/>
      </c>
      <c r="E442" s="9" t="str">
        <f t="shared" si="32"/>
        <v/>
      </c>
      <c r="F442" s="9" t="str">
        <f t="shared" si="32"/>
        <v/>
      </c>
      <c r="G442" s="9" t="str">
        <f t="shared" si="32"/>
        <v/>
      </c>
      <c r="H442" s="9" t="str">
        <f t="shared" si="32"/>
        <v/>
      </c>
      <c r="I442" s="9" t="str">
        <f t="shared" si="32"/>
        <v/>
      </c>
      <c r="J442" s="9" t="str">
        <f t="shared" si="32"/>
        <v/>
      </c>
      <c r="K442" s="9" t="str">
        <f t="shared" si="32"/>
        <v/>
      </c>
      <c r="L442" s="9" t="str">
        <f t="shared" si="32"/>
        <v/>
      </c>
      <c r="M442" s="9" t="str">
        <f t="shared" si="32"/>
        <v/>
      </c>
      <c r="N442" s="9" t="str">
        <f t="shared" si="32"/>
        <v/>
      </c>
      <c r="O442" s="9" t="str">
        <f t="shared" si="32"/>
        <v/>
      </c>
      <c r="P442" s="7"/>
      <c r="Q442" s="10" t="s">
        <v>48</v>
      </c>
    </row>
    <row r="443" spans="1:17" x14ac:dyDescent="0.3">
      <c r="B443" s="9" t="str">
        <f t="shared" si="32"/>
        <v/>
      </c>
      <c r="C443" s="9" t="str">
        <f t="shared" si="32"/>
        <v/>
      </c>
      <c r="D443" s="9" t="str">
        <f t="shared" si="32"/>
        <v/>
      </c>
      <c r="E443" s="9" t="str">
        <f t="shared" si="32"/>
        <v/>
      </c>
      <c r="F443" s="9" t="str">
        <f t="shared" si="32"/>
        <v/>
      </c>
      <c r="G443" s="9" t="str">
        <f t="shared" si="32"/>
        <v/>
      </c>
      <c r="H443" s="9" t="str">
        <f t="shared" si="32"/>
        <v/>
      </c>
      <c r="I443" s="9" t="str">
        <f t="shared" si="32"/>
        <v/>
      </c>
      <c r="J443" s="9" t="str">
        <f t="shared" si="32"/>
        <v/>
      </c>
      <c r="K443" s="9" t="str">
        <f t="shared" si="32"/>
        <v/>
      </c>
      <c r="L443" s="9" t="str">
        <f t="shared" si="32"/>
        <v/>
      </c>
      <c r="M443" s="9" t="str">
        <f t="shared" si="32"/>
        <v/>
      </c>
      <c r="N443" s="9" t="str">
        <f t="shared" si="32"/>
        <v/>
      </c>
      <c r="O443" s="9" t="str">
        <f t="shared" si="32"/>
        <v/>
      </c>
      <c r="P443" s="7"/>
      <c r="Q443" s="10" t="s">
        <v>49</v>
      </c>
    </row>
    <row r="444" spans="1:17" x14ac:dyDescent="0.3">
      <c r="B444" s="9" t="str">
        <f t="shared" si="32"/>
        <v/>
      </c>
      <c r="C444" s="9" t="str">
        <f t="shared" si="32"/>
        <v/>
      </c>
      <c r="D444" s="9" t="str">
        <f t="shared" si="32"/>
        <v/>
      </c>
      <c r="E444" s="9" t="str">
        <f t="shared" si="32"/>
        <v/>
      </c>
      <c r="F444" s="9" t="str">
        <f t="shared" si="32"/>
        <v/>
      </c>
      <c r="G444" s="9" t="str">
        <f t="shared" si="32"/>
        <v/>
      </c>
      <c r="H444" s="9" t="str">
        <f t="shared" si="32"/>
        <v/>
      </c>
      <c r="I444" s="9" t="str">
        <f t="shared" si="32"/>
        <v/>
      </c>
      <c r="J444" s="9" t="str">
        <f t="shared" si="32"/>
        <v/>
      </c>
      <c r="K444" s="9" t="str">
        <f t="shared" si="32"/>
        <v/>
      </c>
      <c r="L444" s="9" t="str">
        <f t="shared" si="32"/>
        <v/>
      </c>
      <c r="M444" s="9" t="str">
        <f t="shared" si="32"/>
        <v/>
      </c>
      <c r="N444" s="9" t="str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/>
      </c>
      <c r="O444" s="9" t="str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/>
      </c>
      <c r="P444" s="7" t="e">
        <f>RATE(M$348-B$348,,-B444,M444)</f>
        <v>#VALUE!</v>
      </c>
      <c r="Q444" s="10" t="s">
        <v>50</v>
      </c>
    </row>
    <row r="445" spans="1:17" x14ac:dyDescent="0.3">
      <c r="B445" s="13" t="e">
        <f t="shared" ref="B445:M445" si="33">+B444/B$402</f>
        <v>#VALUE!</v>
      </c>
      <c r="C445" s="13" t="e">
        <f t="shared" si="33"/>
        <v>#VALUE!</v>
      </c>
      <c r="D445" s="13" t="e">
        <f t="shared" si="33"/>
        <v>#VALUE!</v>
      </c>
      <c r="E445" s="13" t="e">
        <f t="shared" si="33"/>
        <v>#VALUE!</v>
      </c>
      <c r="F445" s="13" t="e">
        <f t="shared" si="33"/>
        <v>#VALUE!</v>
      </c>
      <c r="G445" s="13" t="e">
        <f t="shared" si="33"/>
        <v>#VALUE!</v>
      </c>
      <c r="H445" s="13" t="e">
        <f t="shared" si="33"/>
        <v>#VALUE!</v>
      </c>
      <c r="I445" s="13" t="e">
        <f t="shared" si="33"/>
        <v>#VALUE!</v>
      </c>
      <c r="J445" s="13" t="e">
        <f t="shared" si="33"/>
        <v>#VALUE!</v>
      </c>
      <c r="K445" s="13" t="e">
        <f t="shared" si="33"/>
        <v>#VALUE!</v>
      </c>
      <c r="L445" s="13" t="e">
        <f t="shared" si="33"/>
        <v>#VALUE!</v>
      </c>
      <c r="M445" s="13" t="e">
        <f t="shared" si="33"/>
        <v>#VALUE!</v>
      </c>
      <c r="N445" s="13" t="e">
        <f>+N444/N$402</f>
        <v>#VALUE!</v>
      </c>
      <c r="O445" s="13" t="e">
        <f>+O444/O$402</f>
        <v>#VALUE!</v>
      </c>
      <c r="P445" s="7" t="e">
        <f>RATE(M$348-B$348,,-B445,M445)</f>
        <v>#VALUE!</v>
      </c>
      <c r="Q445" s="12" t="s">
        <v>51</v>
      </c>
    </row>
    <row r="446" spans="1:17" x14ac:dyDescent="0.3">
      <c r="B446" s="199" t="s">
        <v>53</v>
      </c>
      <c r="C446" s="199"/>
      <c r="D446" s="199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49"/>
      <c r="P446" s="7"/>
      <c r="Q446" s="12"/>
    </row>
    <row r="447" spans="1:17" x14ac:dyDescent="0.3">
      <c r="B447" s="200" t="s">
        <v>943</v>
      </c>
      <c r="C447" s="200"/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150"/>
    </row>
    <row r="448" spans="1:17" x14ac:dyDescent="0.3">
      <c r="B448" s="9" t="str">
        <f t="shared" ref="B448:O451" si="34">IFERROR(VLOOKUP($B$447,$4:$126,MATCH($Q448&amp;"/"&amp;B$348,$2:$2,0),FALSE),"")</f>
        <v/>
      </c>
      <c r="C448" s="9" t="str">
        <f t="shared" si="34"/>
        <v/>
      </c>
      <c r="D448" s="9" t="str">
        <f t="shared" si="34"/>
        <v/>
      </c>
      <c r="E448" s="9" t="str">
        <f t="shared" si="34"/>
        <v/>
      </c>
      <c r="F448" s="9" t="str">
        <f t="shared" si="34"/>
        <v/>
      </c>
      <c r="G448" s="9" t="str">
        <f t="shared" si="34"/>
        <v/>
      </c>
      <c r="H448" s="9" t="str">
        <f t="shared" si="34"/>
        <v/>
      </c>
      <c r="I448" s="9" t="str">
        <f t="shared" si="34"/>
        <v/>
      </c>
      <c r="J448" s="9" t="str">
        <f t="shared" si="34"/>
        <v/>
      </c>
      <c r="K448" s="9" t="str">
        <f t="shared" si="34"/>
        <v/>
      </c>
      <c r="L448" s="9" t="str">
        <f t="shared" si="34"/>
        <v/>
      </c>
      <c r="M448" s="9" t="str">
        <f t="shared" si="34"/>
        <v/>
      </c>
      <c r="N448" s="9" t="str">
        <f t="shared" si="34"/>
        <v/>
      </c>
      <c r="O448" s="9" t="str">
        <f t="shared" si="34"/>
        <v/>
      </c>
      <c r="P448" s="7"/>
      <c r="Q448" s="10" t="s">
        <v>47</v>
      </c>
    </row>
    <row r="449" spans="1:18" x14ac:dyDescent="0.3">
      <c r="B449" s="9" t="str">
        <f t="shared" si="34"/>
        <v/>
      </c>
      <c r="C449" s="9" t="str">
        <f t="shared" si="34"/>
        <v/>
      </c>
      <c r="D449" s="9" t="str">
        <f t="shared" si="34"/>
        <v/>
      </c>
      <c r="E449" s="9" t="str">
        <f t="shared" si="34"/>
        <v/>
      </c>
      <c r="F449" s="9" t="str">
        <f t="shared" si="34"/>
        <v/>
      </c>
      <c r="G449" s="9" t="str">
        <f t="shared" si="34"/>
        <v/>
      </c>
      <c r="H449" s="9" t="str">
        <f t="shared" si="34"/>
        <v/>
      </c>
      <c r="I449" s="9" t="str">
        <f t="shared" si="34"/>
        <v/>
      </c>
      <c r="J449" s="9" t="str">
        <f t="shared" si="34"/>
        <v/>
      </c>
      <c r="K449" s="9" t="str">
        <f t="shared" si="34"/>
        <v/>
      </c>
      <c r="L449" s="9" t="str">
        <f t="shared" si="34"/>
        <v/>
      </c>
      <c r="M449" s="9" t="str">
        <f t="shared" si="34"/>
        <v/>
      </c>
      <c r="N449" s="9" t="str">
        <f t="shared" si="34"/>
        <v/>
      </c>
      <c r="O449" s="9" t="str">
        <f t="shared" si="34"/>
        <v/>
      </c>
      <c r="P449" s="7"/>
      <c r="Q449" s="10" t="s">
        <v>48</v>
      </c>
    </row>
    <row r="450" spans="1:18" x14ac:dyDescent="0.3">
      <c r="B450" s="9" t="str">
        <f t="shared" si="34"/>
        <v/>
      </c>
      <c r="C450" s="9" t="str">
        <f t="shared" si="34"/>
        <v/>
      </c>
      <c r="D450" s="9" t="str">
        <f t="shared" si="34"/>
        <v/>
      </c>
      <c r="E450" s="9" t="str">
        <f t="shared" si="34"/>
        <v/>
      </c>
      <c r="F450" s="9" t="str">
        <f t="shared" si="34"/>
        <v/>
      </c>
      <c r="G450" s="9" t="str">
        <f t="shared" si="34"/>
        <v/>
      </c>
      <c r="H450" s="9" t="str">
        <f t="shared" si="34"/>
        <v/>
      </c>
      <c r="I450" s="9" t="str">
        <f t="shared" si="34"/>
        <v/>
      </c>
      <c r="J450" s="9" t="str">
        <f t="shared" si="34"/>
        <v/>
      </c>
      <c r="K450" s="9" t="str">
        <f t="shared" si="34"/>
        <v/>
      </c>
      <c r="L450" s="9" t="str">
        <f t="shared" si="34"/>
        <v/>
      </c>
      <c r="M450" s="9" t="str">
        <f t="shared" si="34"/>
        <v/>
      </c>
      <c r="N450" s="9" t="str">
        <f t="shared" si="34"/>
        <v/>
      </c>
      <c r="O450" s="9" t="str">
        <f t="shared" si="34"/>
        <v/>
      </c>
      <c r="P450" s="7"/>
      <c r="Q450" s="10" t="s">
        <v>49</v>
      </c>
    </row>
    <row r="451" spans="1:18" x14ac:dyDescent="0.3">
      <c r="B451" s="9" t="str">
        <f t="shared" si="34"/>
        <v/>
      </c>
      <c r="C451" s="9" t="str">
        <f t="shared" si="34"/>
        <v/>
      </c>
      <c r="D451" s="9" t="str">
        <f t="shared" si="34"/>
        <v/>
      </c>
      <c r="E451" s="9" t="str">
        <f t="shared" si="34"/>
        <v/>
      </c>
      <c r="F451" s="9" t="str">
        <f t="shared" si="34"/>
        <v/>
      </c>
      <c r="G451" s="9" t="str">
        <f t="shared" si="34"/>
        <v/>
      </c>
      <c r="H451" s="9" t="str">
        <f t="shared" si="34"/>
        <v/>
      </c>
      <c r="I451" s="9" t="str">
        <f t="shared" si="34"/>
        <v/>
      </c>
      <c r="J451" s="9" t="str">
        <f t="shared" si="34"/>
        <v/>
      </c>
      <c r="K451" s="9" t="str">
        <f t="shared" si="34"/>
        <v/>
      </c>
      <c r="L451" s="9" t="str">
        <f t="shared" si="34"/>
        <v/>
      </c>
      <c r="M451" s="9" t="str">
        <f t="shared" si="34"/>
        <v/>
      </c>
      <c r="N451" s="9" t="str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/>
      </c>
      <c r="O451" s="9" t="str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/>
      </c>
      <c r="P451" s="7" t="e">
        <f>RATE(M$348-B$348,,-B451,M451)</f>
        <v>#VALUE!</v>
      </c>
      <c r="Q451" s="10" t="s">
        <v>50</v>
      </c>
    </row>
    <row r="452" spans="1:18" x14ac:dyDescent="0.3">
      <c r="A452" s="96"/>
      <c r="B452" s="13" t="e">
        <f t="shared" ref="B452:M452" si="35">+B451/B$402</f>
        <v>#VALUE!</v>
      </c>
      <c r="C452" s="13" t="e">
        <f t="shared" si="35"/>
        <v>#VALUE!</v>
      </c>
      <c r="D452" s="13" t="e">
        <f t="shared" si="35"/>
        <v>#VALUE!</v>
      </c>
      <c r="E452" s="13" t="e">
        <f t="shared" si="35"/>
        <v>#VALUE!</v>
      </c>
      <c r="F452" s="13" t="e">
        <f t="shared" si="35"/>
        <v>#VALUE!</v>
      </c>
      <c r="G452" s="13" t="e">
        <f t="shared" si="35"/>
        <v>#VALUE!</v>
      </c>
      <c r="H452" s="13" t="e">
        <f t="shared" si="35"/>
        <v>#VALUE!</v>
      </c>
      <c r="I452" s="13" t="e">
        <f t="shared" si="35"/>
        <v>#VALUE!</v>
      </c>
      <c r="J452" s="13" t="e">
        <f t="shared" si="35"/>
        <v>#VALUE!</v>
      </c>
      <c r="K452" s="13" t="e">
        <f t="shared" si="35"/>
        <v>#VALUE!</v>
      </c>
      <c r="L452" s="13" t="e">
        <f t="shared" si="35"/>
        <v>#VALUE!</v>
      </c>
      <c r="M452" s="13" t="e">
        <f t="shared" si="35"/>
        <v>#VALUE!</v>
      </c>
      <c r="N452" s="13" t="e">
        <f>+N451/N$402</f>
        <v>#VALUE!</v>
      </c>
      <c r="O452" s="13" t="e">
        <f>+O451/O$402</f>
        <v>#VALUE!</v>
      </c>
      <c r="P452" s="7" t="e">
        <f>RATE(M$348-B$348,,-B452,M452)</f>
        <v>#VALUE!</v>
      </c>
      <c r="Q452" s="12" t="s">
        <v>51</v>
      </c>
    </row>
    <row r="453" spans="1:18" x14ac:dyDescent="0.3">
      <c r="B453" s="199" t="s">
        <v>951</v>
      </c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49"/>
    </row>
    <row r="454" spans="1:18" x14ac:dyDescent="0.3">
      <c r="B454" s="9" t="str">
        <f t="shared" ref="B454:O457" si="36">IFERROR(VLOOKUP($B$453,$4:$126,MATCH($Q454&amp;"/"&amp;B$348,$2:$2,0),FALSE),"")</f>
        <v/>
      </c>
      <c r="C454" s="9" t="str">
        <f t="shared" si="36"/>
        <v/>
      </c>
      <c r="D454" s="9" t="str">
        <f t="shared" si="36"/>
        <v/>
      </c>
      <c r="E454" s="9" t="str">
        <f t="shared" si="36"/>
        <v/>
      </c>
      <c r="F454" s="9" t="str">
        <f t="shared" si="36"/>
        <v/>
      </c>
      <c r="G454" s="9" t="str">
        <f t="shared" si="36"/>
        <v/>
      </c>
      <c r="H454" s="9" t="str">
        <f t="shared" si="36"/>
        <v/>
      </c>
      <c r="I454" s="9" t="str">
        <f t="shared" si="36"/>
        <v/>
      </c>
      <c r="J454" s="9" t="str">
        <f t="shared" si="36"/>
        <v/>
      </c>
      <c r="K454" s="9" t="str">
        <f t="shared" si="36"/>
        <v/>
      </c>
      <c r="L454" s="9" t="str">
        <f t="shared" si="36"/>
        <v/>
      </c>
      <c r="M454" s="9" t="str">
        <f t="shared" si="36"/>
        <v/>
      </c>
      <c r="N454" s="9" t="str">
        <f t="shared" si="36"/>
        <v/>
      </c>
      <c r="O454" s="9" t="str">
        <f t="shared" si="36"/>
        <v/>
      </c>
      <c r="P454" s="7"/>
      <c r="Q454" s="10" t="s">
        <v>47</v>
      </c>
    </row>
    <row r="455" spans="1:18" x14ac:dyDescent="0.3">
      <c r="B455" s="9" t="str">
        <f t="shared" si="36"/>
        <v/>
      </c>
      <c r="C455" s="9" t="str">
        <f t="shared" si="36"/>
        <v/>
      </c>
      <c r="D455" s="9" t="str">
        <f t="shared" si="36"/>
        <v/>
      </c>
      <c r="E455" s="9" t="str">
        <f t="shared" si="36"/>
        <v/>
      </c>
      <c r="F455" s="9" t="str">
        <f t="shared" si="36"/>
        <v/>
      </c>
      <c r="G455" s="9" t="str">
        <f t="shared" si="36"/>
        <v/>
      </c>
      <c r="H455" s="9" t="str">
        <f t="shared" si="36"/>
        <v/>
      </c>
      <c r="I455" s="9" t="str">
        <f t="shared" si="36"/>
        <v/>
      </c>
      <c r="J455" s="9" t="str">
        <f t="shared" si="36"/>
        <v/>
      </c>
      <c r="K455" s="9" t="str">
        <f t="shared" si="36"/>
        <v/>
      </c>
      <c r="L455" s="9" t="str">
        <f t="shared" si="36"/>
        <v/>
      </c>
      <c r="M455" s="9" t="str">
        <f t="shared" si="36"/>
        <v/>
      </c>
      <c r="N455" s="9" t="str">
        <f t="shared" si="36"/>
        <v/>
      </c>
      <c r="O455" s="9" t="str">
        <f t="shared" si="36"/>
        <v/>
      </c>
      <c r="P455" s="7"/>
      <c r="Q455" s="10" t="s">
        <v>48</v>
      </c>
    </row>
    <row r="456" spans="1:18" x14ac:dyDescent="0.3">
      <c r="B456" s="9" t="str">
        <f t="shared" si="36"/>
        <v/>
      </c>
      <c r="C456" s="9" t="str">
        <f t="shared" si="36"/>
        <v/>
      </c>
      <c r="D456" s="9" t="str">
        <f t="shared" si="36"/>
        <v/>
      </c>
      <c r="E456" s="9" t="str">
        <f t="shared" si="36"/>
        <v/>
      </c>
      <c r="F456" s="9" t="str">
        <f t="shared" si="36"/>
        <v/>
      </c>
      <c r="G456" s="9" t="str">
        <f t="shared" si="36"/>
        <v/>
      </c>
      <c r="H456" s="9" t="str">
        <f t="shared" si="36"/>
        <v/>
      </c>
      <c r="I456" s="9" t="str">
        <f t="shared" si="36"/>
        <v/>
      </c>
      <c r="J456" s="9" t="str">
        <f t="shared" si="36"/>
        <v/>
      </c>
      <c r="K456" s="9" t="str">
        <f t="shared" si="36"/>
        <v/>
      </c>
      <c r="L456" s="9" t="str">
        <f t="shared" si="36"/>
        <v/>
      </c>
      <c r="M456" s="9" t="str">
        <f t="shared" si="36"/>
        <v/>
      </c>
      <c r="N456" s="9" t="str">
        <f t="shared" si="36"/>
        <v/>
      </c>
      <c r="O456" s="9" t="str">
        <f t="shared" si="36"/>
        <v/>
      </c>
      <c r="P456" s="7"/>
      <c r="Q456" s="10" t="s">
        <v>49</v>
      </c>
    </row>
    <row r="457" spans="1:18" x14ac:dyDescent="0.3">
      <c r="B457" s="9" t="str">
        <f t="shared" si="36"/>
        <v/>
      </c>
      <c r="C457" s="9" t="str">
        <f t="shared" si="36"/>
        <v/>
      </c>
      <c r="D457" s="9" t="str">
        <f t="shared" si="36"/>
        <v/>
      </c>
      <c r="E457" s="9" t="str">
        <f t="shared" si="36"/>
        <v/>
      </c>
      <c r="F457" s="9" t="str">
        <f t="shared" si="36"/>
        <v/>
      </c>
      <c r="G457" s="9" t="str">
        <f t="shared" si="36"/>
        <v/>
      </c>
      <c r="H457" s="9" t="str">
        <f t="shared" si="36"/>
        <v/>
      </c>
      <c r="I457" s="9" t="str">
        <f t="shared" si="36"/>
        <v/>
      </c>
      <c r="J457" s="9" t="str">
        <f t="shared" si="36"/>
        <v/>
      </c>
      <c r="K457" s="9" t="str">
        <f t="shared" si="36"/>
        <v/>
      </c>
      <c r="L457" s="9" t="str">
        <f t="shared" si="36"/>
        <v/>
      </c>
      <c r="M457" s="9" t="str">
        <f t="shared" si="36"/>
        <v/>
      </c>
      <c r="N457" s="9" t="str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/>
      </c>
      <c r="O457" s="9" t="str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/>
      </c>
      <c r="P457" s="7" t="e">
        <f>RATE(M$348-B$348,,-B457,M457)</f>
        <v>#VALUE!</v>
      </c>
      <c r="Q457" s="10" t="s">
        <v>50</v>
      </c>
    </row>
    <row r="458" spans="1:18" x14ac:dyDescent="0.3">
      <c r="A458" s="96"/>
      <c r="B458" s="13" t="e">
        <f t="shared" ref="B458:M458" si="37">+B457/B$402</f>
        <v>#VALUE!</v>
      </c>
      <c r="C458" s="13" t="e">
        <f t="shared" si="37"/>
        <v>#VALUE!</v>
      </c>
      <c r="D458" s="13" t="e">
        <f t="shared" si="37"/>
        <v>#VALUE!</v>
      </c>
      <c r="E458" s="13" t="e">
        <f t="shared" si="37"/>
        <v>#VALUE!</v>
      </c>
      <c r="F458" s="13" t="e">
        <f t="shared" si="37"/>
        <v>#VALUE!</v>
      </c>
      <c r="G458" s="13" t="e">
        <f t="shared" si="37"/>
        <v>#VALUE!</v>
      </c>
      <c r="H458" s="13" t="e">
        <f t="shared" si="37"/>
        <v>#VALUE!</v>
      </c>
      <c r="I458" s="13" t="e">
        <f t="shared" si="37"/>
        <v>#VALUE!</v>
      </c>
      <c r="J458" s="13" t="e">
        <f t="shared" si="37"/>
        <v>#VALUE!</v>
      </c>
      <c r="K458" s="13" t="e">
        <f t="shared" si="37"/>
        <v>#VALUE!</v>
      </c>
      <c r="L458" s="13" t="e">
        <f t="shared" si="37"/>
        <v>#VALUE!</v>
      </c>
      <c r="M458" s="13" t="e">
        <f t="shared" si="37"/>
        <v>#VALUE!</v>
      </c>
      <c r="N458" s="13" t="e">
        <f>+N457/N$402</f>
        <v>#VALUE!</v>
      </c>
      <c r="O458" s="13" t="e">
        <f>+O457/O$402</f>
        <v>#VALUE!</v>
      </c>
      <c r="P458" s="7" t="e">
        <f>RATE(M$348-B$348,,-B458,M458)</f>
        <v>#VALUE!</v>
      </c>
      <c r="Q458" s="12" t="s">
        <v>51</v>
      </c>
    </row>
    <row r="459" spans="1:18" x14ac:dyDescent="0.3">
      <c r="B459" s="195" t="s">
        <v>54</v>
      </c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44"/>
      <c r="P459" s="7"/>
      <c r="Q459" s="16"/>
    </row>
    <row r="460" spans="1:18" x14ac:dyDescent="0.3">
      <c r="B460" s="195" t="s">
        <v>1030</v>
      </c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44"/>
      <c r="P460" s="7"/>
      <c r="Q460" s="10"/>
    </row>
    <row r="461" spans="1:18" x14ac:dyDescent="0.3">
      <c r="B461" s="8" t="str">
        <f t="shared" ref="B461:O464" si="38">IFERROR(VLOOKUP($B$460,$130:$216,MATCH($Q461&amp;"/"&amp;B$348,$128:$128,0),FALSE),"")</f>
        <v/>
      </c>
      <c r="C461" s="8" t="str">
        <f t="shared" si="38"/>
        <v/>
      </c>
      <c r="D461" s="8" t="str">
        <f t="shared" si="38"/>
        <v/>
      </c>
      <c r="E461" s="8" t="str">
        <f t="shared" si="38"/>
        <v/>
      </c>
      <c r="F461" s="8" t="str">
        <f t="shared" si="38"/>
        <v/>
      </c>
      <c r="G461" s="8" t="str">
        <f t="shared" si="38"/>
        <v/>
      </c>
      <c r="H461" s="8" t="str">
        <f t="shared" si="38"/>
        <v/>
      </c>
      <c r="I461" s="8" t="str">
        <f t="shared" si="38"/>
        <v/>
      </c>
      <c r="J461" s="8" t="str">
        <f t="shared" si="38"/>
        <v/>
      </c>
      <c r="K461" s="8" t="str">
        <f t="shared" si="38"/>
        <v/>
      </c>
      <c r="L461" s="8" t="str">
        <f t="shared" si="38"/>
        <v/>
      </c>
      <c r="M461" s="8" t="str">
        <f t="shared" si="38"/>
        <v/>
      </c>
      <c r="N461" s="8" t="str">
        <f t="shared" si="38"/>
        <v/>
      </c>
      <c r="O461" s="8" t="str">
        <f t="shared" si="38"/>
        <v/>
      </c>
      <c r="P461" s="18"/>
      <c r="Q461" s="10" t="s">
        <v>47</v>
      </c>
      <c r="R461" s="99"/>
    </row>
    <row r="462" spans="1:18" x14ac:dyDescent="0.3">
      <c r="B462" s="8" t="str">
        <f t="shared" si="38"/>
        <v/>
      </c>
      <c r="C462" s="8" t="str">
        <f t="shared" si="38"/>
        <v/>
      </c>
      <c r="D462" s="8" t="str">
        <f t="shared" si="38"/>
        <v/>
      </c>
      <c r="E462" s="8" t="str">
        <f t="shared" si="38"/>
        <v/>
      </c>
      <c r="F462" s="8" t="str">
        <f t="shared" si="38"/>
        <v/>
      </c>
      <c r="G462" s="8" t="str">
        <f t="shared" si="38"/>
        <v/>
      </c>
      <c r="H462" s="8" t="str">
        <f t="shared" si="38"/>
        <v/>
      </c>
      <c r="I462" s="8" t="str">
        <f t="shared" si="38"/>
        <v/>
      </c>
      <c r="J462" s="8" t="str">
        <f t="shared" si="38"/>
        <v/>
      </c>
      <c r="K462" s="8" t="str">
        <f t="shared" si="38"/>
        <v/>
      </c>
      <c r="L462" s="8" t="str">
        <f t="shared" si="38"/>
        <v/>
      </c>
      <c r="M462" s="8" t="str">
        <f t="shared" si="38"/>
        <v/>
      </c>
      <c r="N462" s="8" t="str">
        <f t="shared" si="38"/>
        <v/>
      </c>
      <c r="O462" s="8" t="str">
        <f t="shared" si="38"/>
        <v/>
      </c>
      <c r="P462" s="18"/>
      <c r="Q462" s="10" t="s">
        <v>48</v>
      </c>
    </row>
    <row r="463" spans="1:18" x14ac:dyDescent="0.3">
      <c r="B463" s="8" t="str">
        <f t="shared" si="38"/>
        <v/>
      </c>
      <c r="C463" s="8" t="str">
        <f t="shared" si="38"/>
        <v/>
      </c>
      <c r="D463" s="8" t="str">
        <f t="shared" si="38"/>
        <v/>
      </c>
      <c r="E463" s="8" t="str">
        <f t="shared" si="38"/>
        <v/>
      </c>
      <c r="F463" s="8" t="str">
        <f t="shared" si="38"/>
        <v/>
      </c>
      <c r="G463" s="8" t="str">
        <f t="shared" si="38"/>
        <v/>
      </c>
      <c r="H463" s="8" t="str">
        <f t="shared" si="38"/>
        <v/>
      </c>
      <c r="I463" s="8" t="str">
        <f t="shared" si="38"/>
        <v/>
      </c>
      <c r="J463" s="8" t="str">
        <f t="shared" si="38"/>
        <v/>
      </c>
      <c r="K463" s="8" t="str">
        <f t="shared" si="38"/>
        <v/>
      </c>
      <c r="L463" s="8" t="str">
        <f t="shared" si="38"/>
        <v/>
      </c>
      <c r="M463" s="8" t="str">
        <f t="shared" si="38"/>
        <v/>
      </c>
      <c r="N463" s="8" t="str">
        <f t="shared" si="38"/>
        <v/>
      </c>
      <c r="O463" s="8" t="str">
        <f t="shared" si="38"/>
        <v/>
      </c>
      <c r="P463" s="18"/>
      <c r="Q463" s="10" t="s">
        <v>49</v>
      </c>
    </row>
    <row r="464" spans="1:18" x14ac:dyDescent="0.3">
      <c r="B464" s="19" t="str">
        <f t="shared" si="38"/>
        <v/>
      </c>
      <c r="C464" s="19" t="str">
        <f t="shared" si="38"/>
        <v/>
      </c>
      <c r="D464" s="19" t="str">
        <f t="shared" si="38"/>
        <v/>
      </c>
      <c r="E464" s="19" t="str">
        <f t="shared" si="38"/>
        <v/>
      </c>
      <c r="F464" s="19" t="str">
        <f t="shared" si="38"/>
        <v/>
      </c>
      <c r="G464" s="19" t="str">
        <f t="shared" si="38"/>
        <v/>
      </c>
      <c r="H464" s="19" t="str">
        <f t="shared" si="38"/>
        <v/>
      </c>
      <c r="I464" s="19" t="str">
        <f t="shared" si="38"/>
        <v/>
      </c>
      <c r="J464" s="19" t="str">
        <f t="shared" si="38"/>
        <v/>
      </c>
      <c r="K464" s="19" t="str">
        <f t="shared" si="38"/>
        <v/>
      </c>
      <c r="L464" s="19" t="str">
        <f t="shared" si="38"/>
        <v/>
      </c>
      <c r="M464" s="19" t="str">
        <f t="shared" si="38"/>
        <v/>
      </c>
      <c r="N464" s="19" t="str">
        <f t="shared" si="38"/>
        <v/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39">SUM(C461:C464)</f>
        <v>0</v>
      </c>
      <c r="D465" s="17">
        <f t="shared" si="39"/>
        <v>0</v>
      </c>
      <c r="E465" s="17">
        <f t="shared" si="39"/>
        <v>0</v>
      </c>
      <c r="F465" s="17">
        <f t="shared" si="39"/>
        <v>0</v>
      </c>
      <c r="G465" s="17">
        <f t="shared" si="39"/>
        <v>0</v>
      </c>
      <c r="H465" s="17">
        <f t="shared" si="39"/>
        <v>0</v>
      </c>
      <c r="I465" s="17">
        <f t="shared" si="39"/>
        <v>0</v>
      </c>
      <c r="J465" s="17">
        <f t="shared" si="39"/>
        <v>0</v>
      </c>
      <c r="K465" s="17">
        <f t="shared" si="39"/>
        <v>0</v>
      </c>
      <c r="L465" s="17">
        <f t="shared" si="39"/>
        <v>0</v>
      </c>
      <c r="M465" s="17">
        <f t="shared" si="39"/>
        <v>0</v>
      </c>
      <c r="N465" s="17" t="e">
        <f>IF(N462="",N461*4,IF(N463="",(N462+N461)*2,IF(N464="",((N463+N462+N461)/3)*4,SUM(N461:N464))))</f>
        <v>#VALUE!</v>
      </c>
      <c r="O465" s="17" t="e">
        <f>IF(O462="",O461*4,IF(O463="",(O462+O461)*2,IF(O464="",((O463+O462+O461)/3)*4,SUM(O461:O464))))</f>
        <v>#VALUE!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40">C465/B465-1</f>
        <v>#DIV/0!</v>
      </c>
      <c r="D466" s="21" t="e">
        <f t="shared" si="40"/>
        <v>#DIV/0!</v>
      </c>
      <c r="E466" s="21" t="e">
        <f t="shared" si="40"/>
        <v>#DIV/0!</v>
      </c>
      <c r="F466" s="21" t="e">
        <f t="shared" si="40"/>
        <v>#DIV/0!</v>
      </c>
      <c r="G466" s="21" t="e">
        <f t="shared" si="40"/>
        <v>#DIV/0!</v>
      </c>
      <c r="H466" s="21" t="e">
        <f t="shared" si="40"/>
        <v>#DIV/0!</v>
      </c>
      <c r="I466" s="21" t="e">
        <f t="shared" si="40"/>
        <v>#DIV/0!</v>
      </c>
      <c r="J466" s="21" t="e">
        <f t="shared" si="40"/>
        <v>#DIV/0!</v>
      </c>
      <c r="K466" s="21" t="e">
        <f t="shared" si="40"/>
        <v>#DIV/0!</v>
      </c>
      <c r="L466" s="21" t="e">
        <f t="shared" si="40"/>
        <v>#DIV/0!</v>
      </c>
      <c r="M466" s="21" t="e">
        <f t="shared" si="40"/>
        <v>#DIV/0!</v>
      </c>
      <c r="N466" s="13" t="e">
        <f>N465/M465-1</f>
        <v>#VALUE!</v>
      </c>
      <c r="O466" s="13" t="e">
        <f>O465/N465-1</f>
        <v>#VALUE!</v>
      </c>
      <c r="P466" s="18"/>
      <c r="Q466" s="15" t="s">
        <v>56</v>
      </c>
    </row>
    <row r="467" spans="1:17" x14ac:dyDescent="0.3">
      <c r="B467" s="195" t="s">
        <v>832</v>
      </c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44"/>
      <c r="P467" s="7"/>
      <c r="Q467" s="10"/>
    </row>
    <row r="468" spans="1:17" x14ac:dyDescent="0.3">
      <c r="B468" s="8" t="str">
        <f t="shared" ref="B468:O471" si="41">IFERROR(VLOOKUP($B$467,$130:$216,MATCH($Q468&amp;"/"&amp;B$348,$128:$128,0),FALSE),"")</f>
        <v/>
      </c>
      <c r="C468" s="8" t="str">
        <f t="shared" si="41"/>
        <v/>
      </c>
      <c r="D468" s="8" t="str">
        <f t="shared" si="41"/>
        <v/>
      </c>
      <c r="E468" s="8" t="str">
        <f t="shared" si="41"/>
        <v/>
      </c>
      <c r="F468" s="8" t="str">
        <f t="shared" si="41"/>
        <v/>
      </c>
      <c r="G468" s="8" t="str">
        <f t="shared" si="41"/>
        <v/>
      </c>
      <c r="H468" s="8" t="str">
        <f t="shared" si="41"/>
        <v/>
      </c>
      <c r="I468" s="8" t="str">
        <f t="shared" si="41"/>
        <v/>
      </c>
      <c r="J468" s="8" t="str">
        <f t="shared" si="41"/>
        <v/>
      </c>
      <c r="K468" s="8" t="str">
        <f t="shared" si="41"/>
        <v/>
      </c>
      <c r="L468" s="8" t="str">
        <f t="shared" si="41"/>
        <v/>
      </c>
      <c r="M468" s="8" t="str">
        <f t="shared" si="41"/>
        <v/>
      </c>
      <c r="N468" s="8" t="str">
        <f t="shared" si="41"/>
        <v/>
      </c>
      <c r="O468" s="8" t="str">
        <f t="shared" si="41"/>
        <v/>
      </c>
      <c r="P468" s="7"/>
      <c r="Q468" s="10" t="s">
        <v>47</v>
      </c>
    </row>
    <row r="469" spans="1:17" x14ac:dyDescent="0.3">
      <c r="B469" s="8" t="str">
        <f t="shared" si="41"/>
        <v/>
      </c>
      <c r="C469" s="8" t="str">
        <f t="shared" si="41"/>
        <v/>
      </c>
      <c r="D469" s="8" t="str">
        <f t="shared" si="41"/>
        <v/>
      </c>
      <c r="E469" s="8" t="str">
        <f t="shared" si="41"/>
        <v/>
      </c>
      <c r="F469" s="8" t="str">
        <f t="shared" si="41"/>
        <v/>
      </c>
      <c r="G469" s="8" t="str">
        <f t="shared" si="41"/>
        <v/>
      </c>
      <c r="H469" s="8" t="str">
        <f t="shared" si="41"/>
        <v/>
      </c>
      <c r="I469" s="8" t="str">
        <f t="shared" si="41"/>
        <v/>
      </c>
      <c r="J469" s="8" t="str">
        <f t="shared" si="41"/>
        <v/>
      </c>
      <c r="K469" s="8" t="str">
        <f t="shared" si="41"/>
        <v/>
      </c>
      <c r="L469" s="8" t="str">
        <f t="shared" si="41"/>
        <v/>
      </c>
      <c r="M469" s="8" t="str">
        <f t="shared" si="41"/>
        <v/>
      </c>
      <c r="N469" s="8" t="str">
        <f t="shared" si="41"/>
        <v/>
      </c>
      <c r="O469" s="8" t="str">
        <f t="shared" si="41"/>
        <v/>
      </c>
      <c r="P469" s="7"/>
      <c r="Q469" s="10" t="s">
        <v>48</v>
      </c>
    </row>
    <row r="470" spans="1:17" x14ac:dyDescent="0.3">
      <c r="B470" s="8" t="str">
        <f t="shared" si="41"/>
        <v/>
      </c>
      <c r="C470" s="8" t="str">
        <f t="shared" si="41"/>
        <v/>
      </c>
      <c r="D470" s="8" t="str">
        <f t="shared" si="41"/>
        <v/>
      </c>
      <c r="E470" s="8" t="str">
        <f t="shared" si="41"/>
        <v/>
      </c>
      <c r="F470" s="8" t="str">
        <f t="shared" si="41"/>
        <v/>
      </c>
      <c r="G470" s="8" t="str">
        <f t="shared" si="41"/>
        <v/>
      </c>
      <c r="H470" s="8" t="str">
        <f t="shared" si="41"/>
        <v/>
      </c>
      <c r="I470" s="8" t="str">
        <f t="shared" si="41"/>
        <v/>
      </c>
      <c r="J470" s="8" t="str">
        <f t="shared" si="41"/>
        <v/>
      </c>
      <c r="K470" s="8" t="str">
        <f t="shared" si="41"/>
        <v/>
      </c>
      <c r="L470" s="8" t="str">
        <f t="shared" si="41"/>
        <v/>
      </c>
      <c r="M470" s="8" t="str">
        <f t="shared" si="41"/>
        <v/>
      </c>
      <c r="N470" s="8" t="str">
        <f t="shared" si="41"/>
        <v/>
      </c>
      <c r="O470" s="8" t="str">
        <f t="shared" si="41"/>
        <v/>
      </c>
      <c r="P470" s="7"/>
      <c r="Q470" s="10" t="s">
        <v>49</v>
      </c>
    </row>
    <row r="471" spans="1:17" x14ac:dyDescent="0.3">
      <c r="B471" s="19" t="str">
        <f t="shared" si="41"/>
        <v/>
      </c>
      <c r="C471" s="19" t="str">
        <f t="shared" si="41"/>
        <v/>
      </c>
      <c r="D471" s="19" t="str">
        <f t="shared" si="41"/>
        <v/>
      </c>
      <c r="E471" s="19" t="str">
        <f t="shared" si="41"/>
        <v/>
      </c>
      <c r="F471" s="19" t="str">
        <f t="shared" si="41"/>
        <v/>
      </c>
      <c r="G471" s="19" t="str">
        <f t="shared" si="41"/>
        <v/>
      </c>
      <c r="H471" s="19" t="str">
        <f t="shared" si="41"/>
        <v/>
      </c>
      <c r="I471" s="19" t="str">
        <f t="shared" si="41"/>
        <v/>
      </c>
      <c r="J471" s="19" t="str">
        <f t="shared" si="41"/>
        <v/>
      </c>
      <c r="K471" s="19" t="str">
        <f t="shared" si="41"/>
        <v/>
      </c>
      <c r="L471" s="19" t="str">
        <f t="shared" si="41"/>
        <v/>
      </c>
      <c r="M471" s="19" t="str">
        <f t="shared" si="41"/>
        <v/>
      </c>
      <c r="N471" s="19" t="str">
        <f t="shared" si="41"/>
        <v/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0</v>
      </c>
      <c r="C472" s="140">
        <f t="shared" ref="C472:M472" si="42">SUM(C468:C471)</f>
        <v>0</v>
      </c>
      <c r="D472" s="140">
        <f t="shared" si="42"/>
        <v>0</v>
      </c>
      <c r="E472" s="140">
        <f t="shared" si="42"/>
        <v>0</v>
      </c>
      <c r="F472" s="140">
        <f t="shared" si="42"/>
        <v>0</v>
      </c>
      <c r="G472" s="140">
        <f t="shared" si="42"/>
        <v>0</v>
      </c>
      <c r="H472" s="140">
        <f t="shared" si="42"/>
        <v>0</v>
      </c>
      <c r="I472" s="140">
        <f t="shared" si="42"/>
        <v>0</v>
      </c>
      <c r="J472" s="140">
        <f t="shared" si="42"/>
        <v>0</v>
      </c>
      <c r="K472" s="140">
        <f t="shared" si="42"/>
        <v>0</v>
      </c>
      <c r="L472" s="140">
        <f t="shared" si="42"/>
        <v>0</v>
      </c>
      <c r="M472" s="140">
        <f t="shared" si="42"/>
        <v>0</v>
      </c>
      <c r="N472" s="140" t="e">
        <f>IF(N469="",N468*4,IF(N470="",(N469+N468)*2,IF(N471="",((N470+N469+N468)/3)*4,SUM(N468:N471))))</f>
        <v>#VALUE!</v>
      </c>
      <c r="O472" s="140" t="e">
        <f>IF(O469="",O468*4,IF(O470="",(O469+O468)*2,IF(O471="",((O470+O469+O468)/3)*4,SUM(O468:O471))))</f>
        <v>#VALUE!</v>
      </c>
      <c r="P472" s="7" t="e">
        <f>RATE(M$348-B$348,,-B472,M472)</f>
        <v>#NUM!</v>
      </c>
      <c r="Q472" s="10" t="s">
        <v>50</v>
      </c>
    </row>
    <row r="473" spans="1:17" x14ac:dyDescent="0.3">
      <c r="B473" s="195" t="s">
        <v>1031</v>
      </c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44"/>
      <c r="P473" s="7"/>
      <c r="Q473" s="10"/>
    </row>
    <row r="474" spans="1:17" x14ac:dyDescent="0.3">
      <c r="B474" s="8" t="str">
        <f t="shared" ref="B474:O477" si="43">IFERROR(VLOOKUP($B$473,$130:$216,MATCH($Q474&amp;"/"&amp;B$348,$128:$128,0),FALSE),"")</f>
        <v/>
      </c>
      <c r="C474" s="8" t="str">
        <f t="shared" si="43"/>
        <v/>
      </c>
      <c r="D474" s="8" t="str">
        <f t="shared" si="43"/>
        <v/>
      </c>
      <c r="E474" s="8" t="str">
        <f t="shared" si="43"/>
        <v/>
      </c>
      <c r="F474" s="8" t="str">
        <f t="shared" si="43"/>
        <v/>
      </c>
      <c r="G474" s="8" t="str">
        <f t="shared" si="43"/>
        <v/>
      </c>
      <c r="H474" s="8" t="str">
        <f t="shared" si="43"/>
        <v/>
      </c>
      <c r="I474" s="8" t="str">
        <f t="shared" si="43"/>
        <v/>
      </c>
      <c r="J474" s="8" t="str">
        <f t="shared" si="43"/>
        <v/>
      </c>
      <c r="K474" s="8" t="str">
        <f t="shared" si="43"/>
        <v/>
      </c>
      <c r="L474" s="8" t="str">
        <f t="shared" si="43"/>
        <v/>
      </c>
      <c r="M474" s="8" t="str">
        <f t="shared" si="43"/>
        <v/>
      </c>
      <c r="N474" s="8" t="str">
        <f t="shared" si="43"/>
        <v/>
      </c>
      <c r="O474" s="8" t="str">
        <f t="shared" si="43"/>
        <v/>
      </c>
      <c r="P474" s="7"/>
      <c r="Q474" s="10" t="s">
        <v>47</v>
      </c>
    </row>
    <row r="475" spans="1:17" x14ac:dyDescent="0.3">
      <c r="B475" s="8" t="str">
        <f t="shared" si="43"/>
        <v/>
      </c>
      <c r="C475" s="8" t="str">
        <f t="shared" si="43"/>
        <v/>
      </c>
      <c r="D475" s="8" t="str">
        <f t="shared" si="43"/>
        <v/>
      </c>
      <c r="E475" s="8" t="str">
        <f t="shared" si="43"/>
        <v/>
      </c>
      <c r="F475" s="8" t="str">
        <f t="shared" si="43"/>
        <v/>
      </c>
      <c r="G475" s="8" t="str">
        <f t="shared" si="43"/>
        <v/>
      </c>
      <c r="H475" s="8" t="str">
        <f t="shared" si="43"/>
        <v/>
      </c>
      <c r="I475" s="8" t="str">
        <f t="shared" si="43"/>
        <v/>
      </c>
      <c r="J475" s="8" t="str">
        <f t="shared" si="43"/>
        <v/>
      </c>
      <c r="K475" s="8" t="str">
        <f t="shared" si="43"/>
        <v/>
      </c>
      <c r="L475" s="8" t="str">
        <f t="shared" si="43"/>
        <v/>
      </c>
      <c r="M475" s="8" t="str">
        <f t="shared" si="43"/>
        <v/>
      </c>
      <c r="N475" s="8" t="str">
        <f t="shared" si="43"/>
        <v/>
      </c>
      <c r="O475" s="8" t="str">
        <f t="shared" si="43"/>
        <v/>
      </c>
      <c r="P475" s="7"/>
      <c r="Q475" s="10" t="s">
        <v>48</v>
      </c>
    </row>
    <row r="476" spans="1:17" x14ac:dyDescent="0.3">
      <c r="B476" s="8" t="str">
        <f t="shared" si="43"/>
        <v/>
      </c>
      <c r="C476" s="8" t="str">
        <f t="shared" si="43"/>
        <v/>
      </c>
      <c r="D476" s="8" t="str">
        <f t="shared" si="43"/>
        <v/>
      </c>
      <c r="E476" s="8" t="str">
        <f t="shared" si="43"/>
        <v/>
      </c>
      <c r="F476" s="8" t="str">
        <f t="shared" si="43"/>
        <v/>
      </c>
      <c r="G476" s="8" t="str">
        <f t="shared" si="43"/>
        <v/>
      </c>
      <c r="H476" s="8" t="str">
        <f t="shared" si="43"/>
        <v/>
      </c>
      <c r="I476" s="8" t="str">
        <f t="shared" si="43"/>
        <v/>
      </c>
      <c r="J476" s="8" t="str">
        <f t="shared" si="43"/>
        <v/>
      </c>
      <c r="K476" s="8" t="str">
        <f t="shared" si="43"/>
        <v/>
      </c>
      <c r="L476" s="8" t="str">
        <f t="shared" si="43"/>
        <v/>
      </c>
      <c r="M476" s="8" t="str">
        <f t="shared" si="43"/>
        <v/>
      </c>
      <c r="N476" s="8" t="str">
        <f t="shared" si="43"/>
        <v/>
      </c>
      <c r="O476" s="8" t="str">
        <f t="shared" si="43"/>
        <v/>
      </c>
      <c r="P476" s="7"/>
      <c r="Q476" s="10" t="s">
        <v>49</v>
      </c>
    </row>
    <row r="477" spans="1:17" x14ac:dyDescent="0.3">
      <c r="B477" s="19" t="str">
        <f t="shared" si="43"/>
        <v/>
      </c>
      <c r="C477" s="19" t="str">
        <f t="shared" si="43"/>
        <v/>
      </c>
      <c r="D477" s="19" t="str">
        <f t="shared" si="43"/>
        <v/>
      </c>
      <c r="E477" s="19" t="str">
        <f t="shared" si="43"/>
        <v/>
      </c>
      <c r="F477" s="19" t="str">
        <f t="shared" si="43"/>
        <v/>
      </c>
      <c r="G477" s="19" t="str">
        <f t="shared" si="43"/>
        <v/>
      </c>
      <c r="H477" s="19" t="str">
        <f t="shared" si="43"/>
        <v/>
      </c>
      <c r="I477" s="19" t="str">
        <f t="shared" si="43"/>
        <v/>
      </c>
      <c r="J477" s="19" t="str">
        <f t="shared" si="43"/>
        <v/>
      </c>
      <c r="K477" s="19" t="str">
        <f t="shared" si="43"/>
        <v/>
      </c>
      <c r="L477" s="19" t="str">
        <f t="shared" si="43"/>
        <v/>
      </c>
      <c r="M477" s="19" t="str">
        <f t="shared" si="43"/>
        <v/>
      </c>
      <c r="N477" s="19" t="str">
        <f t="shared" si="43"/>
        <v/>
      </c>
      <c r="O477" s="19" t="str">
        <f t="shared" si="43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0</v>
      </c>
      <c r="E478" s="140">
        <f t="shared" si="44"/>
        <v>0</v>
      </c>
      <c r="F478" s="140">
        <f t="shared" si="44"/>
        <v>0</v>
      </c>
      <c r="G478" s="140">
        <f t="shared" si="44"/>
        <v>0</v>
      </c>
      <c r="H478" s="140">
        <f t="shared" si="44"/>
        <v>0</v>
      </c>
      <c r="I478" s="140">
        <f t="shared" si="44"/>
        <v>0</v>
      </c>
      <c r="J478" s="140">
        <f t="shared" si="44"/>
        <v>0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 t="e">
        <f>IF(N475="",N474*4,IF(N476="",(N475+N474)*2,IF(N477="",((N476+N475+N474)/3)*4,SUM(N474:N477))))</f>
        <v>#VALUE!</v>
      </c>
      <c r="O478" s="140" t="e">
        <f>IF(O475="",O474*4,IF(O476="",(O475+O474)*2,IF(O477="",((O476+O475+O474)/3)*4,SUM(O474:O477))))</f>
        <v>#VALUE!</v>
      </c>
      <c r="P478" s="7" t="e">
        <f>RATE(M$348-B$348,,-B478,M478)</f>
        <v>#NUM!</v>
      </c>
      <c r="Q478" s="10" t="s">
        <v>50</v>
      </c>
    </row>
    <row r="479" spans="1:17" x14ac:dyDescent="0.3">
      <c r="B479" s="195" t="s">
        <v>1042</v>
      </c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44"/>
      <c r="P479" s="7"/>
      <c r="Q479" s="10"/>
    </row>
    <row r="480" spans="1:17" x14ac:dyDescent="0.3">
      <c r="B480" s="8" t="str">
        <f t="shared" ref="B480:O483" si="45">IFERROR(VLOOKUP($B$479,$130:$216,MATCH($Q480&amp;"/"&amp;B$348,$128:$128,0),FALSE),"")</f>
        <v/>
      </c>
      <c r="C480" s="8" t="str">
        <f t="shared" si="45"/>
        <v/>
      </c>
      <c r="D480" s="8" t="str">
        <f t="shared" si="45"/>
        <v/>
      </c>
      <c r="E480" s="8" t="str">
        <f t="shared" si="45"/>
        <v/>
      </c>
      <c r="F480" s="8" t="str">
        <f t="shared" si="45"/>
        <v/>
      </c>
      <c r="G480" s="8" t="str">
        <f t="shared" si="45"/>
        <v/>
      </c>
      <c r="H480" s="8" t="str">
        <f t="shared" si="45"/>
        <v/>
      </c>
      <c r="I480" s="8" t="str">
        <f t="shared" si="45"/>
        <v/>
      </c>
      <c r="J480" s="8" t="str">
        <f t="shared" si="45"/>
        <v/>
      </c>
      <c r="K480" s="8" t="str">
        <f t="shared" si="45"/>
        <v/>
      </c>
      <c r="L480" s="8" t="str">
        <f t="shared" si="45"/>
        <v/>
      </c>
      <c r="M480" s="8" t="str">
        <f t="shared" si="45"/>
        <v/>
      </c>
      <c r="N480" s="8" t="str">
        <f t="shared" si="45"/>
        <v/>
      </c>
      <c r="O480" s="8" t="str">
        <f t="shared" si="45"/>
        <v/>
      </c>
      <c r="P480" s="7"/>
      <c r="Q480" s="10" t="s">
        <v>47</v>
      </c>
    </row>
    <row r="481" spans="2:17" x14ac:dyDescent="0.3">
      <c r="B481" s="8" t="str">
        <f t="shared" si="45"/>
        <v/>
      </c>
      <c r="C481" s="8" t="str">
        <f t="shared" si="45"/>
        <v/>
      </c>
      <c r="D481" s="8" t="str">
        <f t="shared" si="45"/>
        <v/>
      </c>
      <c r="E481" s="8" t="str">
        <f t="shared" si="45"/>
        <v/>
      </c>
      <c r="F481" s="8" t="str">
        <f t="shared" si="45"/>
        <v/>
      </c>
      <c r="G481" s="8" t="str">
        <f t="shared" si="45"/>
        <v/>
      </c>
      <c r="H481" s="8" t="str">
        <f t="shared" si="45"/>
        <v/>
      </c>
      <c r="I481" s="8" t="str">
        <f t="shared" si="45"/>
        <v/>
      </c>
      <c r="J481" s="8" t="str">
        <f t="shared" si="45"/>
        <v/>
      </c>
      <c r="K481" s="8" t="str">
        <f t="shared" si="45"/>
        <v/>
      </c>
      <c r="L481" s="8" t="str">
        <f t="shared" si="45"/>
        <v/>
      </c>
      <c r="M481" s="8" t="str">
        <f t="shared" si="45"/>
        <v/>
      </c>
      <c r="N481" s="8" t="str">
        <f t="shared" si="45"/>
        <v/>
      </c>
      <c r="O481" s="8" t="str">
        <f t="shared" si="45"/>
        <v/>
      </c>
      <c r="P481" s="7"/>
      <c r="Q481" s="10" t="s">
        <v>48</v>
      </c>
    </row>
    <row r="482" spans="2:17" x14ac:dyDescent="0.3">
      <c r="B482" s="8" t="str">
        <f t="shared" si="45"/>
        <v/>
      </c>
      <c r="C482" s="8" t="str">
        <f t="shared" si="45"/>
        <v/>
      </c>
      <c r="D482" s="8" t="str">
        <f t="shared" si="45"/>
        <v/>
      </c>
      <c r="E482" s="8" t="str">
        <f t="shared" si="45"/>
        <v/>
      </c>
      <c r="F482" s="8" t="str">
        <f t="shared" si="45"/>
        <v/>
      </c>
      <c r="G482" s="8" t="str">
        <f t="shared" si="45"/>
        <v/>
      </c>
      <c r="H482" s="8" t="str">
        <f t="shared" si="45"/>
        <v/>
      </c>
      <c r="I482" s="8" t="str">
        <f t="shared" si="45"/>
        <v/>
      </c>
      <c r="J482" s="8" t="str">
        <f t="shared" si="45"/>
        <v/>
      </c>
      <c r="K482" s="8" t="str">
        <f t="shared" si="45"/>
        <v/>
      </c>
      <c r="L482" s="8" t="str">
        <f t="shared" si="45"/>
        <v/>
      </c>
      <c r="M482" s="8" t="str">
        <f t="shared" si="45"/>
        <v/>
      </c>
      <c r="N482" s="8" t="str">
        <f t="shared" si="45"/>
        <v/>
      </c>
      <c r="O482" s="8" t="str">
        <f t="shared" si="45"/>
        <v/>
      </c>
      <c r="P482" s="7"/>
      <c r="Q482" s="10" t="s">
        <v>49</v>
      </c>
    </row>
    <row r="483" spans="2:17" x14ac:dyDescent="0.3">
      <c r="B483" s="19" t="str">
        <f t="shared" si="45"/>
        <v/>
      </c>
      <c r="C483" s="19" t="str">
        <f t="shared" si="45"/>
        <v/>
      </c>
      <c r="D483" s="19" t="str">
        <f t="shared" si="45"/>
        <v/>
      </c>
      <c r="E483" s="19" t="str">
        <f t="shared" si="45"/>
        <v/>
      </c>
      <c r="F483" s="19" t="str">
        <f t="shared" si="45"/>
        <v/>
      </c>
      <c r="G483" s="19" t="str">
        <f t="shared" si="45"/>
        <v/>
      </c>
      <c r="H483" s="19" t="str">
        <f t="shared" si="45"/>
        <v/>
      </c>
      <c r="I483" s="19" t="str">
        <f t="shared" si="45"/>
        <v/>
      </c>
      <c r="J483" s="19" t="str">
        <f t="shared" si="45"/>
        <v/>
      </c>
      <c r="K483" s="19" t="str">
        <f t="shared" si="45"/>
        <v/>
      </c>
      <c r="L483" s="19" t="str">
        <f t="shared" si="45"/>
        <v/>
      </c>
      <c r="M483" s="19" t="str">
        <f t="shared" si="45"/>
        <v/>
      </c>
      <c r="N483" s="19" t="str">
        <f t="shared" si="45"/>
        <v/>
      </c>
      <c r="O483" s="19" t="str">
        <f t="shared" si="45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46">SUM(C480:C483)</f>
        <v>0</v>
      </c>
      <c r="D484" s="140">
        <f t="shared" si="46"/>
        <v>0</v>
      </c>
      <c r="E484" s="140">
        <f t="shared" si="46"/>
        <v>0</v>
      </c>
      <c r="F484" s="140">
        <f t="shared" si="46"/>
        <v>0</v>
      </c>
      <c r="G484" s="140">
        <f t="shared" si="46"/>
        <v>0</v>
      </c>
      <c r="H484" s="140">
        <f t="shared" si="46"/>
        <v>0</v>
      </c>
      <c r="I484" s="140">
        <f t="shared" si="46"/>
        <v>0</v>
      </c>
      <c r="J484" s="140">
        <f t="shared" si="46"/>
        <v>0</v>
      </c>
      <c r="K484" s="140">
        <f t="shared" si="46"/>
        <v>0</v>
      </c>
      <c r="L484" s="140">
        <f t="shared" si="46"/>
        <v>0</v>
      </c>
      <c r="M484" s="140">
        <f t="shared" si="46"/>
        <v>0</v>
      </c>
      <c r="N484" s="140" t="e">
        <f>IF(N481="",N480*4,IF(N482="",(N481+N480)*2,IF(N483="",((N482+N481+N480)/3)*4,SUM(N480:N483))))</f>
        <v>#VALUE!</v>
      </c>
      <c r="O484" s="140" t="e">
        <f>IF(O481="",O480*4,IF(O482="",(O481+O480)*2,IF(O483="",((O482+O481+O480)/3)*4,SUM(O480:O483))))</f>
        <v>#VALUE!</v>
      </c>
      <c r="P484" s="7" t="e">
        <f>RATE(M$348-B$348,,-B484,M484)</f>
        <v>#NUM!</v>
      </c>
      <c r="Q484" s="10" t="s">
        <v>50</v>
      </c>
    </row>
    <row r="485" spans="2:17" x14ac:dyDescent="0.3">
      <c r="B485" s="195" t="s">
        <v>1043</v>
      </c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44"/>
      <c r="P485" s="7"/>
      <c r="Q485" s="10"/>
    </row>
    <row r="486" spans="2:17" x14ac:dyDescent="0.3">
      <c r="B486" s="8" t="str">
        <f t="shared" ref="B486:O489" si="47">IFERROR(VLOOKUP($B$485,$130:$216,MATCH($Q486&amp;"/"&amp;B$348,$128:$128,0),FALSE),"")</f>
        <v/>
      </c>
      <c r="C486" s="8" t="str">
        <f t="shared" si="47"/>
        <v/>
      </c>
      <c r="D486" s="8" t="str">
        <f t="shared" si="47"/>
        <v/>
      </c>
      <c r="E486" s="8" t="str">
        <f t="shared" si="47"/>
        <v/>
      </c>
      <c r="F486" s="8" t="str">
        <f t="shared" si="47"/>
        <v/>
      </c>
      <c r="G486" s="8" t="str">
        <f t="shared" si="47"/>
        <v/>
      </c>
      <c r="H486" s="8" t="str">
        <f t="shared" si="47"/>
        <v/>
      </c>
      <c r="I486" s="8" t="str">
        <f t="shared" si="47"/>
        <v/>
      </c>
      <c r="J486" s="8" t="str">
        <f t="shared" si="47"/>
        <v/>
      </c>
      <c r="K486" s="8" t="str">
        <f t="shared" si="47"/>
        <v/>
      </c>
      <c r="L486" s="8" t="str">
        <f t="shared" si="47"/>
        <v/>
      </c>
      <c r="M486" s="8" t="str">
        <f t="shared" si="47"/>
        <v/>
      </c>
      <c r="N486" s="8" t="str">
        <f t="shared" si="47"/>
        <v/>
      </c>
      <c r="O486" s="8" t="str">
        <f t="shared" si="47"/>
        <v/>
      </c>
      <c r="P486" s="7"/>
      <c r="Q486" s="10" t="s">
        <v>47</v>
      </c>
    </row>
    <row r="487" spans="2:17" x14ac:dyDescent="0.3">
      <c r="B487" s="8" t="str">
        <f t="shared" si="47"/>
        <v/>
      </c>
      <c r="C487" s="8" t="str">
        <f t="shared" si="47"/>
        <v/>
      </c>
      <c r="D487" s="8" t="str">
        <f t="shared" si="47"/>
        <v/>
      </c>
      <c r="E487" s="8" t="str">
        <f t="shared" si="47"/>
        <v/>
      </c>
      <c r="F487" s="8" t="str">
        <f t="shared" si="47"/>
        <v/>
      </c>
      <c r="G487" s="8" t="str">
        <f t="shared" si="47"/>
        <v/>
      </c>
      <c r="H487" s="8" t="str">
        <f t="shared" si="47"/>
        <v/>
      </c>
      <c r="I487" s="8" t="str">
        <f t="shared" si="47"/>
        <v/>
      </c>
      <c r="J487" s="8" t="str">
        <f t="shared" si="47"/>
        <v/>
      </c>
      <c r="K487" s="8" t="str">
        <f t="shared" si="47"/>
        <v/>
      </c>
      <c r="L487" s="8" t="str">
        <f t="shared" si="47"/>
        <v/>
      </c>
      <c r="M487" s="8" t="str">
        <f t="shared" si="47"/>
        <v/>
      </c>
      <c r="N487" s="8" t="str">
        <f t="shared" si="47"/>
        <v/>
      </c>
      <c r="O487" s="8" t="str">
        <f t="shared" si="47"/>
        <v/>
      </c>
      <c r="P487" s="7"/>
      <c r="Q487" s="10" t="s">
        <v>48</v>
      </c>
    </row>
    <row r="488" spans="2:17" x14ac:dyDescent="0.3">
      <c r="B488" s="8" t="str">
        <f t="shared" si="47"/>
        <v/>
      </c>
      <c r="C488" s="8" t="str">
        <f t="shared" si="47"/>
        <v/>
      </c>
      <c r="D488" s="8" t="str">
        <f t="shared" si="47"/>
        <v/>
      </c>
      <c r="E488" s="8" t="str">
        <f t="shared" si="47"/>
        <v/>
      </c>
      <c r="F488" s="8" t="str">
        <f t="shared" si="47"/>
        <v/>
      </c>
      <c r="G488" s="8" t="str">
        <f t="shared" si="47"/>
        <v/>
      </c>
      <c r="H488" s="8" t="str">
        <f t="shared" si="47"/>
        <v/>
      </c>
      <c r="I488" s="8" t="str">
        <f t="shared" si="47"/>
        <v/>
      </c>
      <c r="J488" s="8" t="str">
        <f t="shared" si="47"/>
        <v/>
      </c>
      <c r="K488" s="8" t="str">
        <f t="shared" si="47"/>
        <v/>
      </c>
      <c r="L488" s="8" t="str">
        <f t="shared" si="47"/>
        <v/>
      </c>
      <c r="M488" s="8" t="str">
        <f t="shared" si="47"/>
        <v/>
      </c>
      <c r="N488" s="8" t="str">
        <f t="shared" si="47"/>
        <v/>
      </c>
      <c r="O488" s="8" t="str">
        <f t="shared" si="47"/>
        <v/>
      </c>
      <c r="P488" s="7"/>
      <c r="Q488" s="10" t="s">
        <v>49</v>
      </c>
    </row>
    <row r="489" spans="2:17" x14ac:dyDescent="0.3">
      <c r="B489" s="19" t="str">
        <f t="shared" si="47"/>
        <v/>
      </c>
      <c r="C489" s="19" t="str">
        <f t="shared" si="47"/>
        <v/>
      </c>
      <c r="D489" s="19" t="str">
        <f t="shared" si="47"/>
        <v/>
      </c>
      <c r="E489" s="19" t="str">
        <f t="shared" si="47"/>
        <v/>
      </c>
      <c r="F489" s="19" t="str">
        <f t="shared" si="47"/>
        <v/>
      </c>
      <c r="G489" s="19" t="str">
        <f t="shared" si="47"/>
        <v/>
      </c>
      <c r="H489" s="19" t="str">
        <f t="shared" si="47"/>
        <v/>
      </c>
      <c r="I489" s="19" t="str">
        <f t="shared" si="47"/>
        <v/>
      </c>
      <c r="J489" s="19" t="str">
        <f t="shared" si="47"/>
        <v/>
      </c>
      <c r="K489" s="19" t="str">
        <f t="shared" si="47"/>
        <v/>
      </c>
      <c r="L489" s="19" t="str">
        <f t="shared" si="47"/>
        <v/>
      </c>
      <c r="M489" s="19" t="str">
        <f t="shared" si="47"/>
        <v/>
      </c>
      <c r="N489" s="19" t="str">
        <f t="shared" si="47"/>
        <v/>
      </c>
      <c r="O489" s="19" t="str">
        <f t="shared" si="47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0</v>
      </c>
      <c r="D490" s="140">
        <f t="shared" si="48"/>
        <v>0</v>
      </c>
      <c r="E490" s="140">
        <f t="shared" si="48"/>
        <v>0</v>
      </c>
      <c r="F490" s="140">
        <f t="shared" si="48"/>
        <v>0</v>
      </c>
      <c r="G490" s="140">
        <f t="shared" si="48"/>
        <v>0</v>
      </c>
      <c r="H490" s="140">
        <f t="shared" si="48"/>
        <v>0</v>
      </c>
      <c r="I490" s="140">
        <f t="shared" si="48"/>
        <v>0</v>
      </c>
      <c r="J490" s="140">
        <f t="shared" si="48"/>
        <v>0</v>
      </c>
      <c r="K490" s="140">
        <f t="shared" si="48"/>
        <v>0</v>
      </c>
      <c r="L490" s="140">
        <f t="shared" si="48"/>
        <v>0</v>
      </c>
      <c r="M490" s="140">
        <f t="shared" si="48"/>
        <v>0</v>
      </c>
      <c r="N490" s="140" t="e">
        <f>IF(N487="",N486*4,IF(N488="",(N487+N486)*2,IF(N489="",((N488+N487+N486)/3)*4,SUM(N486:N489))))</f>
        <v>#VALUE!</v>
      </c>
      <c r="O490" s="140" t="e">
        <f>IF(O487="",O486*4,IF(O488="",(O487+O486)*2,IF(O489="",((O488+O487+O486)/3)*4,SUM(O486:O489))))</f>
        <v>#VALUE!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195" t="s">
        <v>834</v>
      </c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44"/>
      <c r="P491" s="7"/>
      <c r="Q491" s="10"/>
    </row>
    <row r="492" spans="2:17" s="2" customFormat="1" x14ac:dyDescent="0.3">
      <c r="B492" s="8" t="str">
        <f t="shared" ref="B492:O495" si="49">IFERROR(B468+B461+B474+B480+B486,"")</f>
        <v/>
      </c>
      <c r="C492" s="8" t="str">
        <f t="shared" si="49"/>
        <v/>
      </c>
      <c r="D492" s="8" t="str">
        <f t="shared" si="49"/>
        <v/>
      </c>
      <c r="E492" s="8" t="str">
        <f t="shared" si="49"/>
        <v/>
      </c>
      <c r="F492" s="8" t="str">
        <f t="shared" si="49"/>
        <v/>
      </c>
      <c r="G492" s="8" t="str">
        <f t="shared" si="49"/>
        <v/>
      </c>
      <c r="H492" s="8" t="str">
        <f t="shared" si="49"/>
        <v/>
      </c>
      <c r="I492" s="8" t="str">
        <f t="shared" si="49"/>
        <v/>
      </c>
      <c r="J492" s="8" t="str">
        <f t="shared" si="49"/>
        <v/>
      </c>
      <c r="K492" s="8" t="str">
        <f t="shared" si="49"/>
        <v/>
      </c>
      <c r="L492" s="8" t="str">
        <f t="shared" si="49"/>
        <v/>
      </c>
      <c r="M492" s="8" t="str">
        <f t="shared" si="49"/>
        <v/>
      </c>
      <c r="N492" s="8" t="str">
        <f t="shared" si="49"/>
        <v/>
      </c>
      <c r="O492" s="8" t="str">
        <f t="shared" si="49"/>
        <v/>
      </c>
      <c r="P492" s="7"/>
      <c r="Q492" s="10" t="s">
        <v>47</v>
      </c>
    </row>
    <row r="493" spans="2:17" s="2" customFormat="1" x14ac:dyDescent="0.3">
      <c r="B493" s="8" t="str">
        <f t="shared" si="49"/>
        <v/>
      </c>
      <c r="C493" s="8" t="str">
        <f t="shared" si="49"/>
        <v/>
      </c>
      <c r="D493" s="8" t="str">
        <f t="shared" si="49"/>
        <v/>
      </c>
      <c r="E493" s="8" t="str">
        <f t="shared" si="49"/>
        <v/>
      </c>
      <c r="F493" s="8" t="str">
        <f t="shared" si="49"/>
        <v/>
      </c>
      <c r="G493" s="8" t="str">
        <f t="shared" si="49"/>
        <v/>
      </c>
      <c r="H493" s="8" t="str">
        <f t="shared" si="49"/>
        <v/>
      </c>
      <c r="I493" s="8" t="str">
        <f t="shared" si="49"/>
        <v/>
      </c>
      <c r="J493" s="8" t="str">
        <f t="shared" si="49"/>
        <v/>
      </c>
      <c r="K493" s="8" t="str">
        <f t="shared" si="49"/>
        <v/>
      </c>
      <c r="L493" s="8" t="str">
        <f t="shared" si="49"/>
        <v/>
      </c>
      <c r="M493" s="8" t="str">
        <f t="shared" si="49"/>
        <v/>
      </c>
      <c r="N493" s="8" t="str">
        <f t="shared" si="49"/>
        <v/>
      </c>
      <c r="O493" s="8" t="str">
        <f t="shared" si="49"/>
        <v/>
      </c>
      <c r="P493" s="7"/>
      <c r="Q493" s="10" t="s">
        <v>48</v>
      </c>
    </row>
    <row r="494" spans="2:17" s="2" customFormat="1" x14ac:dyDescent="0.3">
      <c r="B494" s="8" t="str">
        <f t="shared" si="49"/>
        <v/>
      </c>
      <c r="C494" s="8" t="str">
        <f t="shared" si="49"/>
        <v/>
      </c>
      <c r="D494" s="8" t="str">
        <f t="shared" si="49"/>
        <v/>
      </c>
      <c r="E494" s="8" t="str">
        <f t="shared" si="49"/>
        <v/>
      </c>
      <c r="F494" s="8" t="str">
        <f t="shared" si="49"/>
        <v/>
      </c>
      <c r="G494" s="8" t="str">
        <f t="shared" si="49"/>
        <v/>
      </c>
      <c r="H494" s="8" t="str">
        <f t="shared" si="49"/>
        <v/>
      </c>
      <c r="I494" s="8" t="str">
        <f t="shared" si="49"/>
        <v/>
      </c>
      <c r="J494" s="8" t="str">
        <f t="shared" si="49"/>
        <v/>
      </c>
      <c r="K494" s="8" t="str">
        <f t="shared" si="49"/>
        <v/>
      </c>
      <c r="L494" s="8" t="str">
        <f t="shared" si="49"/>
        <v/>
      </c>
      <c r="M494" s="8" t="str">
        <f t="shared" si="49"/>
        <v/>
      </c>
      <c r="N494" s="8" t="str">
        <f t="shared" si="49"/>
        <v/>
      </c>
      <c r="O494" s="8" t="str">
        <f t="shared" si="49"/>
        <v/>
      </c>
      <c r="P494" s="7"/>
      <c r="Q494" s="10" t="s">
        <v>49</v>
      </c>
    </row>
    <row r="495" spans="2:17" s="2" customFormat="1" x14ac:dyDescent="0.3">
      <c r="B495" s="8" t="str">
        <f t="shared" si="49"/>
        <v/>
      </c>
      <c r="C495" s="8" t="str">
        <f t="shared" si="49"/>
        <v/>
      </c>
      <c r="D495" s="8" t="str">
        <f t="shared" si="49"/>
        <v/>
      </c>
      <c r="E495" s="8" t="str">
        <f t="shared" si="49"/>
        <v/>
      </c>
      <c r="F495" s="8" t="str">
        <f t="shared" si="49"/>
        <v/>
      </c>
      <c r="G495" s="8" t="str">
        <f t="shared" si="49"/>
        <v/>
      </c>
      <c r="H495" s="8" t="str">
        <f t="shared" si="49"/>
        <v/>
      </c>
      <c r="I495" s="8" t="str">
        <f t="shared" si="49"/>
        <v/>
      </c>
      <c r="J495" s="8" t="str">
        <f t="shared" si="49"/>
        <v/>
      </c>
      <c r="K495" s="8" t="str">
        <f t="shared" si="49"/>
        <v/>
      </c>
      <c r="L495" s="8" t="str">
        <f t="shared" si="49"/>
        <v/>
      </c>
      <c r="M495" s="8" t="str">
        <f t="shared" si="49"/>
        <v/>
      </c>
      <c r="N495" s="8" t="str">
        <f t="shared" si="49"/>
        <v/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 t="e">
        <f t="shared" ref="B496:O496" si="50">IF(B493="",B492*4,IF(B494="",(B493+B492)*2,IF(B495="",((B494+B493+B492)/3)*4,SUM(B492:B495))))</f>
        <v>#VALUE!</v>
      </c>
      <c r="C496" s="17" t="e">
        <f t="shared" si="50"/>
        <v>#VALUE!</v>
      </c>
      <c r="D496" s="17" t="e">
        <f t="shared" si="50"/>
        <v>#VALUE!</v>
      </c>
      <c r="E496" s="17" t="e">
        <f t="shared" si="50"/>
        <v>#VALUE!</v>
      </c>
      <c r="F496" s="17" t="e">
        <f t="shared" si="50"/>
        <v>#VALUE!</v>
      </c>
      <c r="G496" s="17" t="e">
        <f t="shared" si="50"/>
        <v>#VALUE!</v>
      </c>
      <c r="H496" s="17" t="e">
        <f t="shared" si="50"/>
        <v>#VALUE!</v>
      </c>
      <c r="I496" s="17" t="e">
        <f t="shared" si="50"/>
        <v>#VALUE!</v>
      </c>
      <c r="J496" s="17" t="e">
        <f t="shared" si="50"/>
        <v>#VALUE!</v>
      </c>
      <c r="K496" s="17" t="e">
        <f t="shared" si="50"/>
        <v>#VALUE!</v>
      </c>
      <c r="L496" s="17" t="e">
        <f t="shared" si="50"/>
        <v>#VALUE!</v>
      </c>
      <c r="M496" s="17" t="e">
        <f t="shared" si="50"/>
        <v>#VALUE!</v>
      </c>
      <c r="N496" s="17" t="e">
        <f t="shared" si="50"/>
        <v>#VALUE!</v>
      </c>
      <c r="O496" s="17" t="e">
        <f t="shared" si="50"/>
        <v>#VALUE!</v>
      </c>
      <c r="P496" s="7" t="e">
        <f>RATE(M$348-B$348,,-B496,M496)</f>
        <v>#VALUE!</v>
      </c>
      <c r="Q496" s="10" t="s">
        <v>50</v>
      </c>
    </row>
    <row r="497" spans="1:17" x14ac:dyDescent="0.3">
      <c r="B497" s="197" t="s">
        <v>57</v>
      </c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46"/>
      <c r="P497" s="7"/>
      <c r="Q497" s="10"/>
    </row>
    <row r="498" spans="1:17" x14ac:dyDescent="0.3">
      <c r="B498" s="194" t="s">
        <v>1036</v>
      </c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47"/>
      <c r="P498" s="7"/>
      <c r="Q498" s="10"/>
    </row>
    <row r="499" spans="1:17" x14ac:dyDescent="0.3">
      <c r="B499" s="8" t="str">
        <f t="shared" ref="B499:O502" si="51">IFERROR(VLOOKUP($B$498,$130:$216,MATCH($Q499&amp;"/"&amp;B$348,$128:$128,0),FALSE),"")</f>
        <v/>
      </c>
      <c r="C499" s="8" t="str">
        <f t="shared" si="51"/>
        <v/>
      </c>
      <c r="D499" s="8" t="str">
        <f t="shared" si="51"/>
        <v/>
      </c>
      <c r="E499" s="8" t="str">
        <f t="shared" si="51"/>
        <v/>
      </c>
      <c r="F499" s="8" t="str">
        <f t="shared" si="51"/>
        <v/>
      </c>
      <c r="G499" s="8" t="str">
        <f t="shared" si="51"/>
        <v/>
      </c>
      <c r="H499" s="8" t="str">
        <f t="shared" si="51"/>
        <v/>
      </c>
      <c r="I499" s="8" t="str">
        <f t="shared" si="51"/>
        <v/>
      </c>
      <c r="J499" s="8" t="str">
        <f t="shared" si="51"/>
        <v/>
      </c>
      <c r="K499" s="8" t="str">
        <f t="shared" si="51"/>
        <v/>
      </c>
      <c r="L499" s="8" t="str">
        <f t="shared" si="51"/>
        <v/>
      </c>
      <c r="M499" s="8" t="str">
        <f t="shared" si="51"/>
        <v/>
      </c>
      <c r="N499" s="8" t="str">
        <f t="shared" si="51"/>
        <v/>
      </c>
      <c r="O499" s="8" t="str">
        <f t="shared" si="51"/>
        <v/>
      </c>
      <c r="P499" s="7"/>
      <c r="Q499" s="10" t="s">
        <v>47</v>
      </c>
    </row>
    <row r="500" spans="1:17" x14ac:dyDescent="0.3">
      <c r="B500" s="8" t="str">
        <f t="shared" si="51"/>
        <v/>
      </c>
      <c r="C500" s="8" t="str">
        <f t="shared" si="51"/>
        <v/>
      </c>
      <c r="D500" s="8" t="str">
        <f t="shared" si="51"/>
        <v/>
      </c>
      <c r="E500" s="8" t="str">
        <f t="shared" si="51"/>
        <v/>
      </c>
      <c r="F500" s="8" t="str">
        <f t="shared" si="51"/>
        <v/>
      </c>
      <c r="G500" s="8" t="str">
        <f t="shared" si="51"/>
        <v/>
      </c>
      <c r="H500" s="8" t="str">
        <f t="shared" si="51"/>
        <v/>
      </c>
      <c r="I500" s="8" t="str">
        <f t="shared" si="51"/>
        <v/>
      </c>
      <c r="J500" s="8" t="str">
        <f t="shared" si="51"/>
        <v/>
      </c>
      <c r="K500" s="8" t="str">
        <f t="shared" si="51"/>
        <v/>
      </c>
      <c r="L500" s="8" t="str">
        <f t="shared" si="51"/>
        <v/>
      </c>
      <c r="M500" s="8" t="str">
        <f t="shared" si="51"/>
        <v/>
      </c>
      <c r="N500" s="8" t="str">
        <f t="shared" si="51"/>
        <v/>
      </c>
      <c r="O500" s="8" t="str">
        <f t="shared" si="51"/>
        <v/>
      </c>
      <c r="P500" s="7"/>
      <c r="Q500" s="10" t="s">
        <v>48</v>
      </c>
    </row>
    <row r="501" spans="1:17" x14ac:dyDescent="0.3">
      <c r="B501" s="8" t="str">
        <f t="shared" si="51"/>
        <v/>
      </c>
      <c r="C501" s="8" t="str">
        <f t="shared" si="51"/>
        <v/>
      </c>
      <c r="D501" s="8" t="str">
        <f t="shared" si="51"/>
        <v/>
      </c>
      <c r="E501" s="8" t="str">
        <f t="shared" si="51"/>
        <v/>
      </c>
      <c r="F501" s="8" t="str">
        <f t="shared" si="51"/>
        <v/>
      </c>
      <c r="G501" s="8" t="str">
        <f t="shared" si="51"/>
        <v/>
      </c>
      <c r="H501" s="8" t="str">
        <f t="shared" si="51"/>
        <v/>
      </c>
      <c r="I501" s="8" t="str">
        <f t="shared" si="51"/>
        <v/>
      </c>
      <c r="J501" s="8" t="str">
        <f t="shared" si="51"/>
        <v/>
      </c>
      <c r="K501" s="8" t="str">
        <f t="shared" si="51"/>
        <v/>
      </c>
      <c r="L501" s="8" t="str">
        <f t="shared" si="51"/>
        <v/>
      </c>
      <c r="M501" s="8" t="str">
        <f t="shared" si="51"/>
        <v/>
      </c>
      <c r="N501" s="8" t="str">
        <f t="shared" si="51"/>
        <v/>
      </c>
      <c r="O501" s="8" t="str">
        <f t="shared" si="51"/>
        <v/>
      </c>
      <c r="P501" s="7"/>
      <c r="Q501" s="10" t="s">
        <v>49</v>
      </c>
    </row>
    <row r="502" spans="1:17" x14ac:dyDescent="0.3">
      <c r="B502" s="19" t="str">
        <f t="shared" si="51"/>
        <v/>
      </c>
      <c r="C502" s="19" t="str">
        <f t="shared" si="51"/>
        <v/>
      </c>
      <c r="D502" s="19" t="str">
        <f t="shared" si="51"/>
        <v/>
      </c>
      <c r="E502" s="19" t="str">
        <f t="shared" si="51"/>
        <v/>
      </c>
      <c r="F502" s="19" t="str">
        <f t="shared" si="51"/>
        <v/>
      </c>
      <c r="G502" s="19" t="str">
        <f t="shared" si="51"/>
        <v/>
      </c>
      <c r="H502" s="19" t="str">
        <f t="shared" si="51"/>
        <v/>
      </c>
      <c r="I502" s="19" t="str">
        <f t="shared" si="51"/>
        <v/>
      </c>
      <c r="J502" s="19" t="str">
        <f t="shared" si="51"/>
        <v/>
      </c>
      <c r="K502" s="19" t="str">
        <f t="shared" si="51"/>
        <v/>
      </c>
      <c r="L502" s="19" t="str">
        <f t="shared" si="51"/>
        <v/>
      </c>
      <c r="M502" s="19" t="str">
        <f t="shared" si="51"/>
        <v/>
      </c>
      <c r="N502" s="19" t="str">
        <f t="shared" si="51"/>
        <v/>
      </c>
      <c r="O502" s="19" t="str">
        <f t="shared" si="51"/>
        <v/>
      </c>
      <c r="P502" s="7"/>
      <c r="Q502" s="10" t="s">
        <v>55</v>
      </c>
    </row>
    <row r="503" spans="1:17" x14ac:dyDescent="0.3">
      <c r="B503" s="19">
        <f>SUM(B499:B502)</f>
        <v>0</v>
      </c>
      <c r="C503" s="19">
        <f t="shared" ref="C503:M503" si="52">SUM(C499:C502)</f>
        <v>0</v>
      </c>
      <c r="D503" s="19">
        <f t="shared" si="52"/>
        <v>0</v>
      </c>
      <c r="E503" s="19">
        <f t="shared" si="52"/>
        <v>0</v>
      </c>
      <c r="F503" s="19">
        <f t="shared" si="52"/>
        <v>0</v>
      </c>
      <c r="G503" s="19">
        <f t="shared" si="52"/>
        <v>0</v>
      </c>
      <c r="H503" s="19">
        <f t="shared" si="52"/>
        <v>0</v>
      </c>
      <c r="I503" s="19">
        <f t="shared" si="52"/>
        <v>0</v>
      </c>
      <c r="J503" s="19">
        <f t="shared" si="52"/>
        <v>0</v>
      </c>
      <c r="K503" s="19">
        <f t="shared" si="52"/>
        <v>0</v>
      </c>
      <c r="L503" s="19">
        <f t="shared" si="52"/>
        <v>0</v>
      </c>
      <c r="M503" s="19">
        <f t="shared" si="52"/>
        <v>0</v>
      </c>
      <c r="N503" s="19" t="e">
        <f>IF(N500="",N499*4,IF(N501="",(N500+N499)*2,IF(N502="",((N501+N500+N499)/3)*4,SUM(N499:N502))))</f>
        <v>#VALUE!</v>
      </c>
      <c r="O503" s="19" t="e">
        <f>IF(O500="",O499*4,IF(O501="",(O500+O499)*2,IF(O502="",((O501+O500+O499)/3)*4,SUM(O499:O502))))</f>
        <v>#VALUE!</v>
      </c>
      <c r="P503" s="7" t="e">
        <f>RATE(M$348-B$348,,-B503,M503)</f>
        <v>#NUM!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53">D503/D$465</f>
        <v>#DIV/0!</v>
      </c>
      <c r="E504" s="23" t="e">
        <f t="shared" si="53"/>
        <v>#DIV/0!</v>
      </c>
      <c r="F504" s="23" t="e">
        <f t="shared" si="53"/>
        <v>#DIV/0!</v>
      </c>
      <c r="G504" s="23" t="e">
        <f t="shared" si="53"/>
        <v>#DIV/0!</v>
      </c>
      <c r="H504" s="23" t="e">
        <f t="shared" si="53"/>
        <v>#DIV/0!</v>
      </c>
      <c r="I504" s="23" t="e">
        <f t="shared" si="53"/>
        <v>#DIV/0!</v>
      </c>
      <c r="J504" s="23" t="e">
        <f t="shared" si="53"/>
        <v>#DIV/0!</v>
      </c>
      <c r="K504" s="23" t="e">
        <f t="shared" si="53"/>
        <v>#DIV/0!</v>
      </c>
      <c r="L504" s="23" t="e">
        <f t="shared" si="53"/>
        <v>#DIV/0!</v>
      </c>
      <c r="M504" s="23" t="e">
        <f t="shared" si="53"/>
        <v>#DIV/0!</v>
      </c>
      <c r="N504" s="24" t="e">
        <f t="shared" si="53"/>
        <v>#VALUE!</v>
      </c>
      <c r="O504" s="24" t="e">
        <f t="shared" si="53"/>
        <v>#VALUE!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 t="e">
        <f t="shared" ref="C505:M505" si="54">C503/B503-1</f>
        <v>#DIV/0!</v>
      </c>
      <c r="D505" s="11" t="e">
        <f t="shared" si="54"/>
        <v>#DIV/0!</v>
      </c>
      <c r="E505" s="11" t="e">
        <f t="shared" si="54"/>
        <v>#DIV/0!</v>
      </c>
      <c r="F505" s="11" t="e">
        <f t="shared" si="54"/>
        <v>#DIV/0!</v>
      </c>
      <c r="G505" s="11" t="e">
        <f t="shared" si="54"/>
        <v>#DIV/0!</v>
      </c>
      <c r="H505" s="11" t="e">
        <f t="shared" si="54"/>
        <v>#DIV/0!</v>
      </c>
      <c r="I505" s="11" t="e">
        <f t="shared" si="54"/>
        <v>#DIV/0!</v>
      </c>
      <c r="J505" s="11" t="e">
        <f t="shared" si="54"/>
        <v>#DIV/0!</v>
      </c>
      <c r="K505" s="11" t="e">
        <f t="shared" si="54"/>
        <v>#DIV/0!</v>
      </c>
      <c r="L505" s="11" t="e">
        <f t="shared" si="54"/>
        <v>#DIV/0!</v>
      </c>
      <c r="M505" s="11" t="e">
        <f t="shared" si="54"/>
        <v>#DIV/0!</v>
      </c>
      <c r="N505" s="11" t="e">
        <f>N503/M503-1</f>
        <v>#VALUE!</v>
      </c>
      <c r="O505" s="11" t="e">
        <f>O503/N503-1</f>
        <v>#VALUE!</v>
      </c>
      <c r="P505" s="18"/>
      <c r="Q505" s="15" t="s">
        <v>56</v>
      </c>
    </row>
    <row r="506" spans="1:17" x14ac:dyDescent="0.3">
      <c r="B506" s="199" t="s">
        <v>58</v>
      </c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49"/>
      <c r="P506" s="7"/>
      <c r="Q506" s="10"/>
    </row>
    <row r="507" spans="1:17" x14ac:dyDescent="0.3">
      <c r="B507" s="17" t="str">
        <f t="shared" ref="B507:O511" si="55">IFERROR(B461-B499,"")</f>
        <v/>
      </c>
      <c r="C507" s="17" t="str">
        <f t="shared" si="55"/>
        <v/>
      </c>
      <c r="D507" s="17" t="str">
        <f t="shared" si="55"/>
        <v/>
      </c>
      <c r="E507" s="17" t="str">
        <f t="shared" si="55"/>
        <v/>
      </c>
      <c r="F507" s="17" t="str">
        <f t="shared" si="55"/>
        <v/>
      </c>
      <c r="G507" s="17" t="str">
        <f t="shared" si="55"/>
        <v/>
      </c>
      <c r="H507" s="17" t="str">
        <f t="shared" si="55"/>
        <v/>
      </c>
      <c r="I507" s="17" t="str">
        <f t="shared" si="55"/>
        <v/>
      </c>
      <c r="J507" s="17" t="str">
        <f t="shared" si="55"/>
        <v/>
      </c>
      <c r="K507" s="17" t="str">
        <f t="shared" si="55"/>
        <v/>
      </c>
      <c r="L507" s="17" t="str">
        <f t="shared" si="55"/>
        <v/>
      </c>
      <c r="M507" s="17" t="str">
        <f t="shared" si="55"/>
        <v/>
      </c>
      <c r="N507" s="17" t="str">
        <f t="shared" si="55"/>
        <v/>
      </c>
      <c r="O507" s="17" t="str">
        <f t="shared" si="55"/>
        <v/>
      </c>
      <c r="P507" s="7"/>
      <c r="Q507" s="10" t="s">
        <v>47</v>
      </c>
    </row>
    <row r="508" spans="1:17" x14ac:dyDescent="0.3">
      <c r="B508" s="8" t="str">
        <f t="shared" si="55"/>
        <v/>
      </c>
      <c r="C508" s="8" t="str">
        <f t="shared" si="55"/>
        <v/>
      </c>
      <c r="D508" s="8" t="str">
        <f t="shared" si="55"/>
        <v/>
      </c>
      <c r="E508" s="8" t="str">
        <f t="shared" si="55"/>
        <v/>
      </c>
      <c r="F508" s="8" t="str">
        <f t="shared" si="55"/>
        <v/>
      </c>
      <c r="G508" s="8" t="str">
        <f t="shared" si="55"/>
        <v/>
      </c>
      <c r="H508" s="8" t="str">
        <f t="shared" si="55"/>
        <v/>
      </c>
      <c r="I508" s="8" t="str">
        <f t="shared" si="55"/>
        <v/>
      </c>
      <c r="J508" s="8" t="str">
        <f t="shared" si="55"/>
        <v/>
      </c>
      <c r="K508" s="8" t="str">
        <f t="shared" si="55"/>
        <v/>
      </c>
      <c r="L508" s="8" t="str">
        <f t="shared" si="55"/>
        <v/>
      </c>
      <c r="M508" s="8" t="str">
        <f t="shared" si="55"/>
        <v/>
      </c>
      <c r="N508" s="8" t="str">
        <f t="shared" si="55"/>
        <v/>
      </c>
      <c r="O508" s="8" t="str">
        <f t="shared" si="55"/>
        <v/>
      </c>
      <c r="P508" s="7"/>
      <c r="Q508" s="10" t="s">
        <v>48</v>
      </c>
    </row>
    <row r="509" spans="1:17" x14ac:dyDescent="0.3">
      <c r="B509" s="8" t="str">
        <f t="shared" si="55"/>
        <v/>
      </c>
      <c r="C509" s="8" t="str">
        <f t="shared" si="55"/>
        <v/>
      </c>
      <c r="D509" s="8" t="str">
        <f t="shared" si="55"/>
        <v/>
      </c>
      <c r="E509" s="8" t="str">
        <f t="shared" si="55"/>
        <v/>
      </c>
      <c r="F509" s="8" t="str">
        <f t="shared" si="55"/>
        <v/>
      </c>
      <c r="G509" s="8" t="str">
        <f t="shared" si="55"/>
        <v/>
      </c>
      <c r="H509" s="8" t="str">
        <f t="shared" si="55"/>
        <v/>
      </c>
      <c r="I509" s="8" t="str">
        <f t="shared" si="55"/>
        <v/>
      </c>
      <c r="J509" s="8" t="str">
        <f t="shared" si="55"/>
        <v/>
      </c>
      <c r="K509" s="8" t="str">
        <f t="shared" si="55"/>
        <v/>
      </c>
      <c r="L509" s="8" t="str">
        <f t="shared" si="55"/>
        <v/>
      </c>
      <c r="M509" s="8" t="str">
        <f t="shared" si="55"/>
        <v/>
      </c>
      <c r="N509" s="8" t="str">
        <f t="shared" si="55"/>
        <v/>
      </c>
      <c r="O509" s="8" t="str">
        <f t="shared" si="55"/>
        <v/>
      </c>
      <c r="P509" s="7"/>
      <c r="Q509" s="10" t="s">
        <v>49</v>
      </c>
    </row>
    <row r="510" spans="1:17" x14ac:dyDescent="0.3">
      <c r="B510" s="19" t="str">
        <f t="shared" si="55"/>
        <v/>
      </c>
      <c r="C510" s="19" t="str">
        <f t="shared" si="55"/>
        <v/>
      </c>
      <c r="D510" s="19" t="str">
        <f t="shared" si="55"/>
        <v/>
      </c>
      <c r="E510" s="19" t="str">
        <f t="shared" si="55"/>
        <v/>
      </c>
      <c r="F510" s="19" t="str">
        <f t="shared" si="55"/>
        <v/>
      </c>
      <c r="G510" s="19" t="str">
        <f t="shared" si="55"/>
        <v/>
      </c>
      <c r="H510" s="19" t="str">
        <f t="shared" si="55"/>
        <v/>
      </c>
      <c r="I510" s="19" t="str">
        <f t="shared" si="55"/>
        <v/>
      </c>
      <c r="J510" s="19" t="str">
        <f t="shared" si="55"/>
        <v/>
      </c>
      <c r="K510" s="19" t="str">
        <f t="shared" si="55"/>
        <v/>
      </c>
      <c r="L510" s="19" t="str">
        <f t="shared" si="55"/>
        <v/>
      </c>
      <c r="M510" s="19" t="str">
        <f t="shared" si="55"/>
        <v/>
      </c>
      <c r="N510" s="19" t="str">
        <f t="shared" si="55"/>
        <v/>
      </c>
      <c r="O510" s="19" t="str">
        <f t="shared" si="55"/>
        <v/>
      </c>
      <c r="P510" s="7"/>
      <c r="Q510" s="10" t="s">
        <v>55</v>
      </c>
    </row>
    <row r="511" spans="1:17" x14ac:dyDescent="0.3">
      <c r="B511" s="17">
        <f t="shared" si="55"/>
        <v>0</v>
      </c>
      <c r="C511" s="17">
        <f t="shared" si="55"/>
        <v>0</v>
      </c>
      <c r="D511" s="17">
        <f t="shared" si="55"/>
        <v>0</v>
      </c>
      <c r="E511" s="17">
        <f t="shared" si="55"/>
        <v>0</v>
      </c>
      <c r="F511" s="17">
        <f t="shared" si="55"/>
        <v>0</v>
      </c>
      <c r="G511" s="17">
        <f t="shared" si="55"/>
        <v>0</v>
      </c>
      <c r="H511" s="17">
        <f t="shared" si="55"/>
        <v>0</v>
      </c>
      <c r="I511" s="17">
        <f t="shared" si="55"/>
        <v>0</v>
      </c>
      <c r="J511" s="17">
        <f t="shared" si="55"/>
        <v>0</v>
      </c>
      <c r="K511" s="17">
        <f t="shared" si="55"/>
        <v>0</v>
      </c>
      <c r="L511" s="17">
        <f t="shared" si="55"/>
        <v>0</v>
      </c>
      <c r="M511" s="17">
        <f t="shared" si="55"/>
        <v>0</v>
      </c>
      <c r="N511" s="17" t="str">
        <f t="shared" si="55"/>
        <v/>
      </c>
      <c r="O511" s="17" t="str">
        <f t="shared" si="55"/>
        <v/>
      </c>
      <c r="P511" s="7" t="e">
        <f>RATE(M$348-B$348,,-B511,M511)</f>
        <v>#NUM!</v>
      </c>
      <c r="Q511" s="10" t="s">
        <v>50</v>
      </c>
    </row>
    <row r="512" spans="1:17" x14ac:dyDescent="0.3">
      <c r="B512" s="11" t="e">
        <f t="shared" ref="B512:O512" si="56">B511/B$465</f>
        <v>#DIV/0!</v>
      </c>
      <c r="C512" s="11" t="e">
        <f t="shared" si="56"/>
        <v>#DIV/0!</v>
      </c>
      <c r="D512" s="11" t="e">
        <f t="shared" si="56"/>
        <v>#DIV/0!</v>
      </c>
      <c r="E512" s="11" t="e">
        <f t="shared" si="56"/>
        <v>#DIV/0!</v>
      </c>
      <c r="F512" s="11" t="e">
        <f t="shared" si="56"/>
        <v>#DIV/0!</v>
      </c>
      <c r="G512" s="11" t="e">
        <f t="shared" si="56"/>
        <v>#DIV/0!</v>
      </c>
      <c r="H512" s="11" t="e">
        <f t="shared" si="56"/>
        <v>#DIV/0!</v>
      </c>
      <c r="I512" s="11" t="e">
        <f t="shared" si="56"/>
        <v>#DIV/0!</v>
      </c>
      <c r="J512" s="11" t="e">
        <f t="shared" si="56"/>
        <v>#DIV/0!</v>
      </c>
      <c r="K512" s="11" t="e">
        <f t="shared" si="56"/>
        <v>#DIV/0!</v>
      </c>
      <c r="L512" s="11" t="e">
        <f t="shared" si="56"/>
        <v>#DIV/0!</v>
      </c>
      <c r="M512" s="11" t="e">
        <f t="shared" si="56"/>
        <v>#DIV/0!</v>
      </c>
      <c r="N512" s="11" t="e">
        <f t="shared" si="56"/>
        <v>#VALUE!</v>
      </c>
      <c r="O512" s="11" t="e">
        <f t="shared" si="56"/>
        <v>#VALUE!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 t="e">
        <f t="shared" ref="C513:M513" si="57">C511/B511-1</f>
        <v>#DIV/0!</v>
      </c>
      <c r="D513" s="11" t="e">
        <f t="shared" si="57"/>
        <v>#DIV/0!</v>
      </c>
      <c r="E513" s="11" t="e">
        <f t="shared" si="57"/>
        <v>#DIV/0!</v>
      </c>
      <c r="F513" s="11" t="e">
        <f t="shared" si="57"/>
        <v>#DIV/0!</v>
      </c>
      <c r="G513" s="11" t="e">
        <f t="shared" si="57"/>
        <v>#DIV/0!</v>
      </c>
      <c r="H513" s="11" t="e">
        <f t="shared" si="57"/>
        <v>#DIV/0!</v>
      </c>
      <c r="I513" s="11" t="e">
        <f t="shared" si="57"/>
        <v>#DIV/0!</v>
      </c>
      <c r="J513" s="11" t="e">
        <f t="shared" si="57"/>
        <v>#DIV/0!</v>
      </c>
      <c r="K513" s="11" t="e">
        <f t="shared" si="57"/>
        <v>#DIV/0!</v>
      </c>
      <c r="L513" s="11" t="e">
        <f t="shared" si="57"/>
        <v>#DIV/0!</v>
      </c>
      <c r="M513" s="11" t="e">
        <f t="shared" si="57"/>
        <v>#DIV/0!</v>
      </c>
      <c r="N513" s="11" t="e">
        <f>N511/M511-1</f>
        <v>#VALUE!</v>
      </c>
      <c r="O513" s="11" t="e">
        <f>O511/N511-1</f>
        <v>#VALUE!</v>
      </c>
      <c r="P513" s="18"/>
      <c r="Q513" s="15" t="s">
        <v>56</v>
      </c>
    </row>
    <row r="514" spans="1:17" x14ac:dyDescent="0.3">
      <c r="B514" s="197" t="s">
        <v>60</v>
      </c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46"/>
      <c r="P514" s="7"/>
      <c r="Q514" s="3"/>
    </row>
    <row r="515" spans="1:17" x14ac:dyDescent="0.3">
      <c r="B515" s="194" t="s">
        <v>1038</v>
      </c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47"/>
      <c r="P515" s="7"/>
      <c r="Q515" s="3"/>
    </row>
    <row r="516" spans="1:17" x14ac:dyDescent="0.3">
      <c r="B516" s="17" t="str">
        <f t="shared" ref="B516:O519" si="58">IFERROR(VLOOKUP($B$515,$130:$216,MATCH($Q516&amp;"/"&amp;B$348,$128:$128,0),FALSE),"")</f>
        <v/>
      </c>
      <c r="C516" s="17" t="str">
        <f t="shared" si="58"/>
        <v/>
      </c>
      <c r="D516" s="17" t="str">
        <f t="shared" si="58"/>
        <v/>
      </c>
      <c r="E516" s="17" t="str">
        <f t="shared" si="58"/>
        <v/>
      </c>
      <c r="F516" s="17" t="str">
        <f t="shared" si="58"/>
        <v/>
      </c>
      <c r="G516" s="17" t="str">
        <f t="shared" si="58"/>
        <v/>
      </c>
      <c r="H516" s="17" t="str">
        <f t="shared" si="58"/>
        <v/>
      </c>
      <c r="I516" s="17" t="str">
        <f t="shared" si="58"/>
        <v/>
      </c>
      <c r="J516" s="17" t="str">
        <f t="shared" si="58"/>
        <v/>
      </c>
      <c r="K516" s="17" t="str">
        <f t="shared" si="58"/>
        <v/>
      </c>
      <c r="L516" s="17" t="str">
        <f t="shared" si="58"/>
        <v/>
      </c>
      <c r="M516" s="17" t="str">
        <f t="shared" si="58"/>
        <v/>
      </c>
      <c r="N516" s="17" t="str">
        <f t="shared" si="58"/>
        <v/>
      </c>
      <c r="O516" s="17" t="str">
        <f t="shared" si="58"/>
        <v/>
      </c>
      <c r="P516" s="7"/>
      <c r="Q516" s="10" t="s">
        <v>47</v>
      </c>
    </row>
    <row r="517" spans="1:17" x14ac:dyDescent="0.3">
      <c r="B517" s="8" t="str">
        <f t="shared" si="58"/>
        <v/>
      </c>
      <c r="C517" s="8" t="str">
        <f t="shared" si="58"/>
        <v/>
      </c>
      <c r="D517" s="8" t="str">
        <f t="shared" si="58"/>
        <v/>
      </c>
      <c r="E517" s="8" t="str">
        <f t="shared" si="58"/>
        <v/>
      </c>
      <c r="F517" s="8" t="str">
        <f t="shared" si="58"/>
        <v/>
      </c>
      <c r="G517" s="8" t="str">
        <f t="shared" si="58"/>
        <v/>
      </c>
      <c r="H517" s="8" t="str">
        <f t="shared" si="58"/>
        <v/>
      </c>
      <c r="I517" s="8" t="str">
        <f t="shared" si="58"/>
        <v/>
      </c>
      <c r="J517" s="8" t="str">
        <f t="shared" si="58"/>
        <v/>
      </c>
      <c r="K517" s="8" t="str">
        <f t="shared" si="58"/>
        <v/>
      </c>
      <c r="L517" s="8" t="str">
        <f t="shared" si="58"/>
        <v/>
      </c>
      <c r="M517" s="8" t="str">
        <f t="shared" si="58"/>
        <v/>
      </c>
      <c r="N517" s="8" t="str">
        <f t="shared" si="58"/>
        <v/>
      </c>
      <c r="O517" s="8" t="str">
        <f t="shared" si="58"/>
        <v/>
      </c>
      <c r="P517" s="7"/>
      <c r="Q517" s="10" t="s">
        <v>48</v>
      </c>
    </row>
    <row r="518" spans="1:17" x14ac:dyDescent="0.3">
      <c r="B518" s="8" t="str">
        <f t="shared" si="58"/>
        <v/>
      </c>
      <c r="C518" s="8" t="str">
        <f t="shared" si="58"/>
        <v/>
      </c>
      <c r="D518" s="8" t="str">
        <f t="shared" si="58"/>
        <v/>
      </c>
      <c r="E518" s="8" t="str">
        <f t="shared" si="58"/>
        <v/>
      </c>
      <c r="F518" s="8" t="str">
        <f t="shared" si="58"/>
        <v/>
      </c>
      <c r="G518" s="8" t="str">
        <f t="shared" si="58"/>
        <v/>
      </c>
      <c r="H518" s="8" t="str">
        <f t="shared" si="58"/>
        <v/>
      </c>
      <c r="I518" s="8" t="str">
        <f t="shared" si="58"/>
        <v/>
      </c>
      <c r="J518" s="8" t="str">
        <f t="shared" si="58"/>
        <v/>
      </c>
      <c r="K518" s="8" t="str">
        <f t="shared" si="58"/>
        <v/>
      </c>
      <c r="L518" s="8" t="str">
        <f t="shared" si="58"/>
        <v/>
      </c>
      <c r="M518" s="8" t="str">
        <f t="shared" si="58"/>
        <v/>
      </c>
      <c r="N518" s="8" t="str">
        <f t="shared" si="58"/>
        <v/>
      </c>
      <c r="O518" s="8" t="str">
        <f t="shared" si="58"/>
        <v/>
      </c>
      <c r="P518" s="7"/>
      <c r="Q518" s="10" t="s">
        <v>49</v>
      </c>
    </row>
    <row r="519" spans="1:17" x14ac:dyDescent="0.3">
      <c r="B519" s="19" t="str">
        <f t="shared" si="58"/>
        <v/>
      </c>
      <c r="C519" s="19" t="str">
        <f t="shared" si="58"/>
        <v/>
      </c>
      <c r="D519" s="19" t="str">
        <f t="shared" si="58"/>
        <v/>
      </c>
      <c r="E519" s="19" t="str">
        <f t="shared" si="58"/>
        <v/>
      </c>
      <c r="F519" s="19" t="str">
        <f t="shared" si="58"/>
        <v/>
      </c>
      <c r="G519" s="19" t="str">
        <f t="shared" si="58"/>
        <v/>
      </c>
      <c r="H519" s="19" t="str">
        <f t="shared" si="58"/>
        <v/>
      </c>
      <c r="I519" s="19" t="str">
        <f t="shared" si="58"/>
        <v/>
      </c>
      <c r="J519" s="19" t="str">
        <f t="shared" si="58"/>
        <v/>
      </c>
      <c r="K519" s="19" t="str">
        <f t="shared" si="58"/>
        <v/>
      </c>
      <c r="L519" s="19" t="str">
        <f t="shared" si="58"/>
        <v/>
      </c>
      <c r="M519" s="19" t="str">
        <f t="shared" si="58"/>
        <v/>
      </c>
      <c r="N519" s="19" t="str">
        <f t="shared" si="58"/>
        <v/>
      </c>
      <c r="O519" s="19" t="str">
        <f t="shared" si="58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59">SUM(C516:C519)</f>
        <v>0</v>
      </c>
      <c r="D520" s="19">
        <f t="shared" si="59"/>
        <v>0</v>
      </c>
      <c r="E520" s="19">
        <f t="shared" si="59"/>
        <v>0</v>
      </c>
      <c r="F520" s="19">
        <f t="shared" si="59"/>
        <v>0</v>
      </c>
      <c r="G520" s="19">
        <f t="shared" si="59"/>
        <v>0</v>
      </c>
      <c r="H520" s="19">
        <f t="shared" si="59"/>
        <v>0</v>
      </c>
      <c r="I520" s="19">
        <f t="shared" si="59"/>
        <v>0</v>
      </c>
      <c r="J520" s="19">
        <f t="shared" si="59"/>
        <v>0</v>
      </c>
      <c r="K520" s="19">
        <f t="shared" si="59"/>
        <v>0</v>
      </c>
      <c r="L520" s="19">
        <f t="shared" si="59"/>
        <v>0</v>
      </c>
      <c r="M520" s="19">
        <f t="shared" si="59"/>
        <v>0</v>
      </c>
      <c r="N520" s="19" t="e">
        <f>IF(N517="",N516*4,IF(N518="",(N517+N516)*2,IF(N519="",((N518+N517+N516)/3)*4,SUM(N516:N519))))</f>
        <v>#VALUE!</v>
      </c>
      <c r="O520" s="19" t="e">
        <f>IF(O517="",O516*4,IF(O518="",(O517+O516)*2,IF(O519="",((O518+O517+O516)/3)*4,SUM(O516:O519))))</f>
        <v>#VALUE!</v>
      </c>
      <c r="P520" s="7" t="e">
        <f>RATE(M$348-C$348,,-C520,M520)</f>
        <v>#NUM!</v>
      </c>
      <c r="Q520" s="10" t="s">
        <v>50</v>
      </c>
    </row>
    <row r="521" spans="1:17" x14ac:dyDescent="0.3">
      <c r="B521" s="11" t="e">
        <f t="shared" ref="B521:M521" si="60">+B520/(B$465+B$472)</f>
        <v>#DIV/0!</v>
      </c>
      <c r="C521" s="11" t="e">
        <f t="shared" si="60"/>
        <v>#DIV/0!</v>
      </c>
      <c r="D521" s="11" t="e">
        <f t="shared" si="60"/>
        <v>#DIV/0!</v>
      </c>
      <c r="E521" s="11" t="e">
        <f t="shared" si="60"/>
        <v>#DIV/0!</v>
      </c>
      <c r="F521" s="11" t="e">
        <f t="shared" si="60"/>
        <v>#DIV/0!</v>
      </c>
      <c r="G521" s="11" t="e">
        <f t="shared" si="60"/>
        <v>#DIV/0!</v>
      </c>
      <c r="H521" s="11" t="e">
        <f t="shared" si="60"/>
        <v>#DIV/0!</v>
      </c>
      <c r="I521" s="11" t="e">
        <f t="shared" si="60"/>
        <v>#DIV/0!</v>
      </c>
      <c r="J521" s="11" t="e">
        <f t="shared" si="60"/>
        <v>#DIV/0!</v>
      </c>
      <c r="K521" s="11" t="e">
        <f t="shared" si="60"/>
        <v>#DIV/0!</v>
      </c>
      <c r="L521" s="11" t="e">
        <f t="shared" si="60"/>
        <v>#DIV/0!</v>
      </c>
      <c r="M521" s="11" t="e">
        <f t="shared" si="60"/>
        <v>#DIV/0!</v>
      </c>
      <c r="N521" s="11" t="e">
        <f>+N520/(N$465+N$472)</f>
        <v>#VALUE!</v>
      </c>
      <c r="O521" s="11" t="e">
        <f>+O520/(O$465+O$472)</f>
        <v>#VALUE!</v>
      </c>
      <c r="P521" s="7" t="e">
        <f>RATE(M$348-C$348,,-C521,M521)</f>
        <v>#DIV/0!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1">C520/B520-1</f>
        <v>#DIV/0!</v>
      </c>
      <c r="D522" s="11" t="e">
        <f t="shared" si="61"/>
        <v>#DIV/0!</v>
      </c>
      <c r="E522" s="11" t="e">
        <f t="shared" si="61"/>
        <v>#DIV/0!</v>
      </c>
      <c r="F522" s="11" t="e">
        <f t="shared" si="61"/>
        <v>#DIV/0!</v>
      </c>
      <c r="G522" s="11" t="e">
        <f t="shared" si="61"/>
        <v>#DIV/0!</v>
      </c>
      <c r="H522" s="11" t="e">
        <f t="shared" si="61"/>
        <v>#DIV/0!</v>
      </c>
      <c r="I522" s="11" t="e">
        <f t="shared" si="61"/>
        <v>#DIV/0!</v>
      </c>
      <c r="J522" s="11" t="e">
        <f t="shared" si="61"/>
        <v>#DIV/0!</v>
      </c>
      <c r="K522" s="11" t="e">
        <f t="shared" si="61"/>
        <v>#DIV/0!</v>
      </c>
      <c r="L522" s="11" t="e">
        <f t="shared" si="61"/>
        <v>#DIV/0!</v>
      </c>
      <c r="M522" s="11" t="e">
        <f t="shared" si="61"/>
        <v>#DIV/0!</v>
      </c>
      <c r="N522" s="11" t="e">
        <f>N520/M520-1</f>
        <v>#VALUE!</v>
      </c>
      <c r="O522" s="11" t="e">
        <f>O520/N520-1</f>
        <v>#VALUE!</v>
      </c>
      <c r="P522" s="18"/>
      <c r="Q522" s="15" t="s">
        <v>56</v>
      </c>
    </row>
    <row r="523" spans="1:17" x14ac:dyDescent="0.3">
      <c r="B523" s="194" t="s">
        <v>1039</v>
      </c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47"/>
      <c r="P523" s="7"/>
      <c r="Q523" s="3"/>
    </row>
    <row r="524" spans="1:17" x14ac:dyDescent="0.3">
      <c r="B524" s="17" t="str">
        <f t="shared" ref="B524:O527" si="62">IFERROR(VLOOKUP($B$523,$130:$216,MATCH($Q524&amp;"/"&amp;B$348,$128:$128,0),FALSE),"")</f>
        <v/>
      </c>
      <c r="C524" s="17" t="str">
        <f t="shared" si="62"/>
        <v/>
      </c>
      <c r="D524" s="17" t="str">
        <f t="shared" si="62"/>
        <v/>
      </c>
      <c r="E524" s="17" t="str">
        <f t="shared" si="62"/>
        <v/>
      </c>
      <c r="F524" s="17" t="str">
        <f t="shared" si="62"/>
        <v/>
      </c>
      <c r="G524" s="17" t="str">
        <f t="shared" si="62"/>
        <v/>
      </c>
      <c r="H524" s="17" t="str">
        <f t="shared" si="62"/>
        <v/>
      </c>
      <c r="I524" s="17" t="str">
        <f t="shared" si="62"/>
        <v/>
      </c>
      <c r="J524" s="17" t="str">
        <f t="shared" si="62"/>
        <v/>
      </c>
      <c r="K524" s="17" t="str">
        <f t="shared" si="62"/>
        <v/>
      </c>
      <c r="L524" s="17" t="str">
        <f t="shared" si="62"/>
        <v/>
      </c>
      <c r="M524" s="17" t="str">
        <f t="shared" si="62"/>
        <v/>
      </c>
      <c r="N524" s="17" t="str">
        <f t="shared" si="62"/>
        <v/>
      </c>
      <c r="O524" s="17" t="str">
        <f t="shared" si="62"/>
        <v/>
      </c>
      <c r="P524" s="7"/>
      <c r="Q524" s="10" t="s">
        <v>47</v>
      </c>
    </row>
    <row r="525" spans="1:17" x14ac:dyDescent="0.3">
      <c r="B525" s="8" t="str">
        <f t="shared" si="62"/>
        <v/>
      </c>
      <c r="C525" s="8" t="str">
        <f t="shared" si="62"/>
        <v/>
      </c>
      <c r="D525" s="8" t="str">
        <f t="shared" si="62"/>
        <v/>
      </c>
      <c r="E525" s="8" t="str">
        <f t="shared" si="62"/>
        <v/>
      </c>
      <c r="F525" s="8" t="str">
        <f t="shared" si="62"/>
        <v/>
      </c>
      <c r="G525" s="8" t="str">
        <f t="shared" si="62"/>
        <v/>
      </c>
      <c r="H525" s="8" t="str">
        <f t="shared" si="62"/>
        <v/>
      </c>
      <c r="I525" s="8" t="str">
        <f t="shared" si="62"/>
        <v/>
      </c>
      <c r="J525" s="8" t="str">
        <f t="shared" si="62"/>
        <v/>
      </c>
      <c r="K525" s="8" t="str">
        <f t="shared" si="62"/>
        <v/>
      </c>
      <c r="L525" s="8" t="str">
        <f t="shared" si="62"/>
        <v/>
      </c>
      <c r="M525" s="8" t="str">
        <f t="shared" si="62"/>
        <v/>
      </c>
      <c r="N525" s="8" t="str">
        <f t="shared" si="62"/>
        <v/>
      </c>
      <c r="O525" s="8" t="str">
        <f t="shared" si="62"/>
        <v/>
      </c>
      <c r="P525" s="7"/>
      <c r="Q525" s="10" t="s">
        <v>48</v>
      </c>
    </row>
    <row r="526" spans="1:17" x14ac:dyDescent="0.3">
      <c r="B526" s="8" t="str">
        <f t="shared" si="62"/>
        <v/>
      </c>
      <c r="C526" s="8" t="str">
        <f t="shared" si="62"/>
        <v/>
      </c>
      <c r="D526" s="8" t="str">
        <f t="shared" si="62"/>
        <v/>
      </c>
      <c r="E526" s="8" t="str">
        <f t="shared" si="62"/>
        <v/>
      </c>
      <c r="F526" s="8" t="str">
        <f t="shared" si="62"/>
        <v/>
      </c>
      <c r="G526" s="8" t="str">
        <f t="shared" si="62"/>
        <v/>
      </c>
      <c r="H526" s="8" t="str">
        <f t="shared" si="62"/>
        <v/>
      </c>
      <c r="I526" s="8" t="str">
        <f t="shared" si="62"/>
        <v/>
      </c>
      <c r="J526" s="8" t="str">
        <f t="shared" si="62"/>
        <v/>
      </c>
      <c r="K526" s="8" t="str">
        <f t="shared" si="62"/>
        <v/>
      </c>
      <c r="L526" s="8" t="str">
        <f t="shared" si="62"/>
        <v/>
      </c>
      <c r="M526" s="8" t="str">
        <f t="shared" si="62"/>
        <v/>
      </c>
      <c r="N526" s="8" t="str">
        <f t="shared" si="62"/>
        <v/>
      </c>
      <c r="O526" s="8" t="str">
        <f t="shared" si="62"/>
        <v/>
      </c>
      <c r="P526" s="7"/>
      <c r="Q526" s="10" t="s">
        <v>49</v>
      </c>
    </row>
    <row r="527" spans="1:17" x14ac:dyDescent="0.3">
      <c r="B527" s="19" t="str">
        <f t="shared" si="62"/>
        <v/>
      </c>
      <c r="C527" s="19" t="str">
        <f t="shared" si="62"/>
        <v/>
      </c>
      <c r="D527" s="19" t="str">
        <f t="shared" si="62"/>
        <v/>
      </c>
      <c r="E527" s="19" t="str">
        <f t="shared" si="62"/>
        <v/>
      </c>
      <c r="F527" s="19" t="str">
        <f t="shared" si="62"/>
        <v/>
      </c>
      <c r="G527" s="19" t="str">
        <f t="shared" si="62"/>
        <v/>
      </c>
      <c r="H527" s="19" t="str">
        <f t="shared" si="62"/>
        <v/>
      </c>
      <c r="I527" s="19" t="str">
        <f t="shared" si="62"/>
        <v/>
      </c>
      <c r="J527" s="19" t="str">
        <f t="shared" si="62"/>
        <v/>
      </c>
      <c r="K527" s="19" t="str">
        <f t="shared" si="62"/>
        <v/>
      </c>
      <c r="L527" s="19" t="str">
        <f t="shared" si="62"/>
        <v/>
      </c>
      <c r="M527" s="19" t="str">
        <f t="shared" si="62"/>
        <v/>
      </c>
      <c r="N527" s="19" t="str">
        <f t="shared" si="62"/>
        <v/>
      </c>
      <c r="O527" s="19" t="str">
        <f t="shared" si="62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3">SUM(C524:C527)</f>
        <v>0</v>
      </c>
      <c r="D528" s="19">
        <f t="shared" si="63"/>
        <v>0</v>
      </c>
      <c r="E528" s="19">
        <f t="shared" si="63"/>
        <v>0</v>
      </c>
      <c r="F528" s="19">
        <f t="shared" si="63"/>
        <v>0</v>
      </c>
      <c r="G528" s="19">
        <f t="shared" si="63"/>
        <v>0</v>
      </c>
      <c r="H528" s="19">
        <f t="shared" si="63"/>
        <v>0</v>
      </c>
      <c r="I528" s="19">
        <f t="shared" si="63"/>
        <v>0</v>
      </c>
      <c r="J528" s="19">
        <f t="shared" si="63"/>
        <v>0</v>
      </c>
      <c r="K528" s="19">
        <f t="shared" si="63"/>
        <v>0</v>
      </c>
      <c r="L528" s="19">
        <f t="shared" si="63"/>
        <v>0</v>
      </c>
      <c r="M528" s="19">
        <f t="shared" si="63"/>
        <v>0</v>
      </c>
      <c r="N528" s="19" t="e">
        <f>IF(N525="",N524*4,IF(N526="",(N525+N524)*2,IF(N527="",((N526+N525+N524)/3)*4,SUM(N524:N527))))</f>
        <v>#VALUE!</v>
      </c>
      <c r="O528" s="19" t="e">
        <f>IF(O525="",O524*4,IF(O526="",(O525+O524)*2,IF(O527="",((O526+O525+O524)/3)*4,SUM(O524:O527))))</f>
        <v>#VALUE!</v>
      </c>
      <c r="P528" s="7" t="e">
        <f>RATE(M$348-C$348,,-C528,M528)</f>
        <v>#NUM!</v>
      </c>
      <c r="Q528" s="10" t="s">
        <v>50</v>
      </c>
    </row>
    <row r="529" spans="1:17" x14ac:dyDescent="0.3">
      <c r="B529" s="11" t="e">
        <f t="shared" ref="B529:O529" si="64">+B528/(B$465+B$472)</f>
        <v>#DIV/0!</v>
      </c>
      <c r="C529" s="11" t="e">
        <f t="shared" si="64"/>
        <v>#DIV/0!</v>
      </c>
      <c r="D529" s="11" t="e">
        <f t="shared" si="64"/>
        <v>#DIV/0!</v>
      </c>
      <c r="E529" s="11" t="e">
        <f t="shared" si="64"/>
        <v>#DIV/0!</v>
      </c>
      <c r="F529" s="11" t="e">
        <f t="shared" si="64"/>
        <v>#DIV/0!</v>
      </c>
      <c r="G529" s="11" t="e">
        <f t="shared" si="64"/>
        <v>#DIV/0!</v>
      </c>
      <c r="H529" s="11" t="e">
        <f t="shared" si="64"/>
        <v>#DIV/0!</v>
      </c>
      <c r="I529" s="11" t="e">
        <f t="shared" si="64"/>
        <v>#DIV/0!</v>
      </c>
      <c r="J529" s="11" t="e">
        <f t="shared" si="64"/>
        <v>#DIV/0!</v>
      </c>
      <c r="K529" s="11" t="e">
        <f t="shared" si="64"/>
        <v>#DIV/0!</v>
      </c>
      <c r="L529" s="11" t="e">
        <f t="shared" si="64"/>
        <v>#DIV/0!</v>
      </c>
      <c r="M529" s="11" t="e">
        <f t="shared" si="64"/>
        <v>#DIV/0!</v>
      </c>
      <c r="N529" s="11" t="e">
        <f t="shared" si="64"/>
        <v>#VALUE!</v>
      </c>
      <c r="O529" s="11" t="e">
        <f t="shared" si="64"/>
        <v>#VALUE!</v>
      </c>
      <c r="P529" s="7" t="e">
        <f>RATE(M$348-C$348,,-C529,M529)</f>
        <v>#DIV/0!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5">C528/B528-1</f>
        <v>#DIV/0!</v>
      </c>
      <c r="D530" s="11" t="e">
        <f t="shared" si="65"/>
        <v>#DIV/0!</v>
      </c>
      <c r="E530" s="11" t="e">
        <f t="shared" si="65"/>
        <v>#DIV/0!</v>
      </c>
      <c r="F530" s="11" t="e">
        <f t="shared" si="65"/>
        <v>#DIV/0!</v>
      </c>
      <c r="G530" s="11" t="e">
        <f t="shared" si="65"/>
        <v>#DIV/0!</v>
      </c>
      <c r="H530" s="11" t="e">
        <f t="shared" si="65"/>
        <v>#DIV/0!</v>
      </c>
      <c r="I530" s="11" t="e">
        <f t="shared" si="65"/>
        <v>#DIV/0!</v>
      </c>
      <c r="J530" s="11" t="e">
        <f t="shared" si="65"/>
        <v>#DIV/0!</v>
      </c>
      <c r="K530" s="11" t="e">
        <f t="shared" si="65"/>
        <v>#DIV/0!</v>
      </c>
      <c r="L530" s="11" t="e">
        <f t="shared" si="65"/>
        <v>#DIV/0!</v>
      </c>
      <c r="M530" s="11" t="e">
        <f t="shared" si="65"/>
        <v>#DIV/0!</v>
      </c>
      <c r="N530" s="11" t="e">
        <f>N528/M528-1</f>
        <v>#VALUE!</v>
      </c>
      <c r="O530" s="11" t="e">
        <f>O528/N528-1</f>
        <v>#VALUE!</v>
      </c>
      <c r="P530" s="18"/>
      <c r="Q530" s="15" t="s">
        <v>56</v>
      </c>
    </row>
    <row r="531" spans="1:17" x14ac:dyDescent="0.3">
      <c r="B531" s="197" t="s">
        <v>1037</v>
      </c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46"/>
      <c r="P531" s="7"/>
      <c r="Q531" s="3"/>
    </row>
    <row r="532" spans="1:17" x14ac:dyDescent="0.3">
      <c r="B532" s="17" t="str">
        <f t="shared" ref="B532:O535" si="66">IFERROR(VLOOKUP($B$531,$130:$216,MATCH($Q532&amp;"/"&amp;B$348,$128:$128,0),FALSE),"")</f>
        <v/>
      </c>
      <c r="C532" s="17" t="str">
        <f t="shared" si="66"/>
        <v/>
      </c>
      <c r="D532" s="17" t="str">
        <f t="shared" si="66"/>
        <v/>
      </c>
      <c r="E532" s="17" t="str">
        <f t="shared" si="66"/>
        <v/>
      </c>
      <c r="F532" s="17" t="str">
        <f t="shared" si="66"/>
        <v/>
      </c>
      <c r="G532" s="17" t="str">
        <f t="shared" si="66"/>
        <v/>
      </c>
      <c r="H532" s="17" t="str">
        <f t="shared" si="66"/>
        <v/>
      </c>
      <c r="I532" s="17" t="str">
        <f t="shared" si="66"/>
        <v/>
      </c>
      <c r="J532" s="17" t="str">
        <f t="shared" si="66"/>
        <v/>
      </c>
      <c r="K532" s="17" t="str">
        <f t="shared" si="66"/>
        <v/>
      </c>
      <c r="L532" s="17" t="str">
        <f t="shared" si="66"/>
        <v/>
      </c>
      <c r="M532" s="17" t="str">
        <f t="shared" si="66"/>
        <v/>
      </c>
      <c r="N532" s="17" t="str">
        <f t="shared" si="66"/>
        <v/>
      </c>
      <c r="O532" s="17" t="str">
        <f t="shared" si="66"/>
        <v/>
      </c>
      <c r="P532" s="7"/>
      <c r="Q532" s="10" t="s">
        <v>47</v>
      </c>
    </row>
    <row r="533" spans="1:17" x14ac:dyDescent="0.3">
      <c r="B533" s="8" t="str">
        <f t="shared" si="66"/>
        <v/>
      </c>
      <c r="C533" s="8" t="str">
        <f t="shared" si="66"/>
        <v/>
      </c>
      <c r="D533" s="8" t="str">
        <f t="shared" si="66"/>
        <v/>
      </c>
      <c r="E533" s="8" t="str">
        <f t="shared" si="66"/>
        <v/>
      </c>
      <c r="F533" s="8" t="str">
        <f t="shared" si="66"/>
        <v/>
      </c>
      <c r="G533" s="8" t="str">
        <f t="shared" si="66"/>
        <v/>
      </c>
      <c r="H533" s="8" t="str">
        <f t="shared" si="66"/>
        <v/>
      </c>
      <c r="I533" s="8" t="str">
        <f t="shared" si="66"/>
        <v/>
      </c>
      <c r="J533" s="8" t="str">
        <f t="shared" si="66"/>
        <v/>
      </c>
      <c r="K533" s="8" t="str">
        <f t="shared" si="66"/>
        <v/>
      </c>
      <c r="L533" s="8" t="str">
        <f t="shared" si="66"/>
        <v/>
      </c>
      <c r="M533" s="8" t="str">
        <f t="shared" si="66"/>
        <v/>
      </c>
      <c r="N533" s="8" t="str">
        <f t="shared" si="66"/>
        <v/>
      </c>
      <c r="O533" s="8" t="str">
        <f t="shared" si="66"/>
        <v/>
      </c>
      <c r="P533" s="7"/>
      <c r="Q533" s="10" t="s">
        <v>48</v>
      </c>
    </row>
    <row r="534" spans="1:17" x14ac:dyDescent="0.3">
      <c r="B534" s="8" t="str">
        <f t="shared" si="66"/>
        <v/>
      </c>
      <c r="C534" s="8" t="str">
        <f t="shared" si="66"/>
        <v/>
      </c>
      <c r="D534" s="8" t="str">
        <f t="shared" si="66"/>
        <v/>
      </c>
      <c r="E534" s="8" t="str">
        <f t="shared" si="66"/>
        <v/>
      </c>
      <c r="F534" s="8" t="str">
        <f t="shared" si="66"/>
        <v/>
      </c>
      <c r="G534" s="8" t="str">
        <f t="shared" si="66"/>
        <v/>
      </c>
      <c r="H534" s="8" t="str">
        <f t="shared" si="66"/>
        <v/>
      </c>
      <c r="I534" s="8" t="str">
        <f t="shared" si="66"/>
        <v/>
      </c>
      <c r="J534" s="8" t="str">
        <f t="shared" si="66"/>
        <v/>
      </c>
      <c r="K534" s="8" t="str">
        <f t="shared" si="66"/>
        <v/>
      </c>
      <c r="L534" s="8" t="str">
        <f t="shared" si="66"/>
        <v/>
      </c>
      <c r="M534" s="8" t="str">
        <f t="shared" si="66"/>
        <v/>
      </c>
      <c r="N534" s="8" t="str">
        <f t="shared" si="66"/>
        <v/>
      </c>
      <c r="O534" s="8" t="str">
        <f t="shared" si="66"/>
        <v/>
      </c>
      <c r="P534" s="7"/>
      <c r="Q534" s="10" t="s">
        <v>49</v>
      </c>
    </row>
    <row r="535" spans="1:17" x14ac:dyDescent="0.3">
      <c r="B535" s="19" t="str">
        <f t="shared" si="66"/>
        <v/>
      </c>
      <c r="C535" s="19" t="str">
        <f t="shared" si="66"/>
        <v/>
      </c>
      <c r="D535" s="19" t="str">
        <f t="shared" si="66"/>
        <v/>
      </c>
      <c r="E535" s="19" t="str">
        <f t="shared" si="66"/>
        <v/>
      </c>
      <c r="F535" s="19" t="str">
        <f t="shared" si="66"/>
        <v/>
      </c>
      <c r="G535" s="19" t="str">
        <f t="shared" si="66"/>
        <v/>
      </c>
      <c r="H535" s="19" t="str">
        <f t="shared" si="66"/>
        <v/>
      </c>
      <c r="I535" s="19" t="str">
        <f t="shared" si="66"/>
        <v/>
      </c>
      <c r="J535" s="19" t="str">
        <f t="shared" si="66"/>
        <v/>
      </c>
      <c r="K535" s="19" t="str">
        <f t="shared" si="66"/>
        <v/>
      </c>
      <c r="L535" s="19" t="str">
        <f t="shared" si="66"/>
        <v/>
      </c>
      <c r="M535" s="19" t="str">
        <f t="shared" si="66"/>
        <v/>
      </c>
      <c r="N535" s="19" t="str">
        <f t="shared" si="66"/>
        <v/>
      </c>
      <c r="O535" s="19" t="str">
        <f t="shared" si="66"/>
        <v/>
      </c>
      <c r="P535" s="7"/>
      <c r="Q535" s="10" t="s">
        <v>55</v>
      </c>
    </row>
    <row r="536" spans="1:17" x14ac:dyDescent="0.3">
      <c r="B536" s="26">
        <f t="shared" ref="B536:M536" si="67">SUM(B532:B535)</f>
        <v>0</v>
      </c>
      <c r="C536" s="26">
        <f t="shared" si="67"/>
        <v>0</v>
      </c>
      <c r="D536" s="26">
        <f t="shared" si="67"/>
        <v>0</v>
      </c>
      <c r="E536" s="26">
        <f t="shared" si="67"/>
        <v>0</v>
      </c>
      <c r="F536" s="26">
        <f t="shared" si="67"/>
        <v>0</v>
      </c>
      <c r="G536" s="26">
        <f t="shared" si="67"/>
        <v>0</v>
      </c>
      <c r="H536" s="26">
        <f t="shared" si="67"/>
        <v>0</v>
      </c>
      <c r="I536" s="26">
        <f t="shared" si="67"/>
        <v>0</v>
      </c>
      <c r="J536" s="26">
        <f t="shared" si="67"/>
        <v>0</v>
      </c>
      <c r="K536" s="26">
        <f t="shared" si="67"/>
        <v>0</v>
      </c>
      <c r="L536" s="26">
        <f t="shared" si="67"/>
        <v>0</v>
      </c>
      <c r="M536" s="26">
        <f t="shared" si="67"/>
        <v>0</v>
      </c>
      <c r="N536" s="26" t="e">
        <f>IF(N533="",N532*4,IF(N534="",(N533+N532)*2,IF(N535="",((N534+N533+N532)/3)*4,SUM(N532:N535))))</f>
        <v>#VALUE!</v>
      </c>
      <c r="O536" s="26" t="e">
        <f>IF(O533="",O532*4,IF(O534="",(O533+O532)*2,IF(O535="",((O534+O533+O532)/3)*4,SUM(O532:O535))))</f>
        <v>#VALUE!</v>
      </c>
      <c r="P536" s="7" t="e">
        <f>RATE(M$348-C$348,,-C536,M536)</f>
        <v>#NUM!</v>
      </c>
      <c r="Q536" s="10" t="s">
        <v>50</v>
      </c>
    </row>
    <row r="537" spans="1:17" x14ac:dyDescent="0.3">
      <c r="B537" s="22" t="e">
        <f t="shared" ref="B537:O537" si="68">+B536/(B$465+B$472)</f>
        <v>#DIV/0!</v>
      </c>
      <c r="C537" s="11" t="e">
        <f t="shared" si="68"/>
        <v>#DIV/0!</v>
      </c>
      <c r="D537" s="11" t="e">
        <f t="shared" si="68"/>
        <v>#DIV/0!</v>
      </c>
      <c r="E537" s="11" t="e">
        <f t="shared" si="68"/>
        <v>#DIV/0!</v>
      </c>
      <c r="F537" s="11" t="e">
        <f t="shared" si="68"/>
        <v>#DIV/0!</v>
      </c>
      <c r="G537" s="11" t="e">
        <f t="shared" si="68"/>
        <v>#DIV/0!</v>
      </c>
      <c r="H537" s="11" t="e">
        <f t="shared" si="68"/>
        <v>#DIV/0!</v>
      </c>
      <c r="I537" s="11" t="e">
        <f t="shared" si="68"/>
        <v>#DIV/0!</v>
      </c>
      <c r="J537" s="11" t="e">
        <f t="shared" si="68"/>
        <v>#DIV/0!</v>
      </c>
      <c r="K537" s="11" t="e">
        <f t="shared" si="68"/>
        <v>#DIV/0!</v>
      </c>
      <c r="L537" s="11" t="e">
        <f t="shared" si="68"/>
        <v>#DIV/0!</v>
      </c>
      <c r="M537" s="11" t="e">
        <f t="shared" si="68"/>
        <v>#DIV/0!</v>
      </c>
      <c r="N537" s="11" t="e">
        <f t="shared" si="68"/>
        <v>#VALUE!</v>
      </c>
      <c r="O537" s="11" t="e">
        <f t="shared" si="68"/>
        <v>#VALUE!</v>
      </c>
      <c r="P537" s="7" t="e">
        <f>RATE(M$348-C$348,,-C537,M537)</f>
        <v>#DIV/0!</v>
      </c>
      <c r="Q537" s="12" t="s">
        <v>51</v>
      </c>
    </row>
    <row r="538" spans="1:17" s="98" customFormat="1" x14ac:dyDescent="0.3">
      <c r="A538" s="97"/>
      <c r="B538" s="20"/>
      <c r="C538" s="11" t="e">
        <f t="shared" ref="C538:M538" si="69">C536/B536-1</f>
        <v>#DIV/0!</v>
      </c>
      <c r="D538" s="11" t="e">
        <f t="shared" si="69"/>
        <v>#DIV/0!</v>
      </c>
      <c r="E538" s="11" t="e">
        <f t="shared" si="69"/>
        <v>#DIV/0!</v>
      </c>
      <c r="F538" s="11" t="e">
        <f t="shared" si="69"/>
        <v>#DIV/0!</v>
      </c>
      <c r="G538" s="11" t="e">
        <f t="shared" si="69"/>
        <v>#DIV/0!</v>
      </c>
      <c r="H538" s="11" t="e">
        <f t="shared" si="69"/>
        <v>#DIV/0!</v>
      </c>
      <c r="I538" s="11" t="e">
        <f t="shared" si="69"/>
        <v>#DIV/0!</v>
      </c>
      <c r="J538" s="11" t="e">
        <f t="shared" si="69"/>
        <v>#DIV/0!</v>
      </c>
      <c r="K538" s="11" t="e">
        <f t="shared" si="69"/>
        <v>#DIV/0!</v>
      </c>
      <c r="L538" s="11" t="e">
        <f t="shared" si="69"/>
        <v>#DIV/0!</v>
      </c>
      <c r="M538" s="11" t="e">
        <f t="shared" si="69"/>
        <v>#DIV/0!</v>
      </c>
      <c r="N538" s="11" t="e">
        <f>N536/M536-1</f>
        <v>#VALUE!</v>
      </c>
      <c r="O538" s="11" t="e">
        <f>O536/N536-1</f>
        <v>#VALUE!</v>
      </c>
      <c r="P538" s="18"/>
      <c r="Q538" s="15" t="s">
        <v>56</v>
      </c>
    </row>
    <row r="539" spans="1:17" x14ac:dyDescent="0.3">
      <c r="B539" s="194" t="s">
        <v>42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47"/>
      <c r="P539" s="7"/>
      <c r="Q539" s="3"/>
    </row>
    <row r="540" spans="1:17" x14ac:dyDescent="0.3">
      <c r="B540" s="17" t="str">
        <f t="shared" ref="B540:O543" si="70">IFERROR(VLOOKUP($B$539,$130:$216,MATCH($Q540&amp;"/"&amp;B$348,$128:$128,0),FALSE),"")</f>
        <v/>
      </c>
      <c r="C540" s="17" t="str">
        <f t="shared" si="70"/>
        <v/>
      </c>
      <c r="D540" s="17" t="str">
        <f t="shared" si="70"/>
        <v/>
      </c>
      <c r="E540" s="17" t="str">
        <f t="shared" si="70"/>
        <v/>
      </c>
      <c r="F540" s="17" t="str">
        <f t="shared" si="70"/>
        <v/>
      </c>
      <c r="G540" s="17" t="str">
        <f t="shared" si="70"/>
        <v/>
      </c>
      <c r="H540" s="17" t="str">
        <f t="shared" si="70"/>
        <v/>
      </c>
      <c r="I540" s="17" t="str">
        <f t="shared" si="70"/>
        <v/>
      </c>
      <c r="J540" s="17" t="str">
        <f t="shared" si="70"/>
        <v/>
      </c>
      <c r="K540" s="17" t="str">
        <f t="shared" si="70"/>
        <v/>
      </c>
      <c r="L540" s="17" t="str">
        <f t="shared" si="70"/>
        <v/>
      </c>
      <c r="M540" s="17" t="str">
        <f t="shared" si="70"/>
        <v/>
      </c>
      <c r="N540" s="17" t="str">
        <f t="shared" si="70"/>
        <v/>
      </c>
      <c r="O540" s="17" t="str">
        <f t="shared" si="70"/>
        <v/>
      </c>
      <c r="P540" s="7"/>
      <c r="Q540" s="10" t="s">
        <v>47</v>
      </c>
    </row>
    <row r="541" spans="1:17" x14ac:dyDescent="0.3">
      <c r="B541" s="8" t="str">
        <f t="shared" si="70"/>
        <v/>
      </c>
      <c r="C541" s="8" t="str">
        <f t="shared" si="70"/>
        <v/>
      </c>
      <c r="D541" s="8" t="str">
        <f t="shared" si="70"/>
        <v/>
      </c>
      <c r="E541" s="8" t="str">
        <f t="shared" si="70"/>
        <v/>
      </c>
      <c r="F541" s="8" t="str">
        <f t="shared" si="70"/>
        <v/>
      </c>
      <c r="G541" s="8" t="str">
        <f t="shared" si="70"/>
        <v/>
      </c>
      <c r="H541" s="8" t="str">
        <f t="shared" si="70"/>
        <v/>
      </c>
      <c r="I541" s="8" t="str">
        <f t="shared" si="70"/>
        <v/>
      </c>
      <c r="J541" s="8" t="str">
        <f t="shared" si="70"/>
        <v/>
      </c>
      <c r="K541" s="8" t="str">
        <f t="shared" si="70"/>
        <v/>
      </c>
      <c r="L541" s="8" t="str">
        <f t="shared" si="70"/>
        <v/>
      </c>
      <c r="M541" s="8" t="str">
        <f t="shared" si="70"/>
        <v/>
      </c>
      <c r="N541" s="8" t="str">
        <f t="shared" si="70"/>
        <v/>
      </c>
      <c r="O541" s="8" t="str">
        <f t="shared" si="70"/>
        <v/>
      </c>
      <c r="P541" s="7"/>
      <c r="Q541" s="10" t="s">
        <v>48</v>
      </c>
    </row>
    <row r="542" spans="1:17" x14ac:dyDescent="0.3">
      <c r="B542" s="8" t="str">
        <f t="shared" si="70"/>
        <v/>
      </c>
      <c r="C542" s="8" t="str">
        <f t="shared" si="70"/>
        <v/>
      </c>
      <c r="D542" s="8" t="str">
        <f t="shared" si="70"/>
        <v/>
      </c>
      <c r="E542" s="8" t="str">
        <f t="shared" si="70"/>
        <v/>
      </c>
      <c r="F542" s="8" t="str">
        <f t="shared" si="70"/>
        <v/>
      </c>
      <c r="G542" s="8" t="str">
        <f t="shared" si="70"/>
        <v/>
      </c>
      <c r="H542" s="8" t="str">
        <f t="shared" si="70"/>
        <v/>
      </c>
      <c r="I542" s="8" t="str">
        <f t="shared" si="70"/>
        <v/>
      </c>
      <c r="J542" s="8" t="str">
        <f t="shared" si="70"/>
        <v/>
      </c>
      <c r="K542" s="8" t="str">
        <f t="shared" si="70"/>
        <v/>
      </c>
      <c r="L542" s="8" t="str">
        <f t="shared" si="70"/>
        <v/>
      </c>
      <c r="M542" s="8" t="str">
        <f t="shared" si="70"/>
        <v/>
      </c>
      <c r="N542" s="8" t="str">
        <f t="shared" si="70"/>
        <v/>
      </c>
      <c r="O542" s="8" t="str">
        <f t="shared" si="70"/>
        <v/>
      </c>
      <c r="P542" s="7"/>
      <c r="Q542" s="10" t="s">
        <v>49</v>
      </c>
    </row>
    <row r="543" spans="1:17" x14ac:dyDescent="0.3">
      <c r="B543" s="19" t="str">
        <f t="shared" si="70"/>
        <v/>
      </c>
      <c r="C543" s="19" t="str">
        <f t="shared" si="70"/>
        <v/>
      </c>
      <c r="D543" s="19" t="str">
        <f t="shared" si="70"/>
        <v/>
      </c>
      <c r="E543" s="19" t="str">
        <f t="shared" si="70"/>
        <v/>
      </c>
      <c r="F543" s="19" t="str">
        <f t="shared" si="70"/>
        <v/>
      </c>
      <c r="G543" s="19" t="str">
        <f t="shared" si="70"/>
        <v/>
      </c>
      <c r="H543" s="19" t="str">
        <f t="shared" si="70"/>
        <v/>
      </c>
      <c r="I543" s="19" t="str">
        <f t="shared" si="70"/>
        <v/>
      </c>
      <c r="J543" s="19" t="str">
        <f t="shared" si="70"/>
        <v/>
      </c>
      <c r="K543" s="19" t="str">
        <f t="shared" si="70"/>
        <v/>
      </c>
      <c r="L543" s="19" t="str">
        <f t="shared" si="70"/>
        <v/>
      </c>
      <c r="M543" s="19" t="str">
        <f t="shared" si="70"/>
        <v/>
      </c>
      <c r="N543" s="19" t="str">
        <f t="shared" si="70"/>
        <v/>
      </c>
      <c r="O543" s="19" t="str">
        <f t="shared" si="70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1">SUM(C540:C543)</f>
        <v>0</v>
      </c>
      <c r="D544" s="19">
        <f t="shared" si="71"/>
        <v>0</v>
      </c>
      <c r="E544" s="19">
        <f t="shared" si="71"/>
        <v>0</v>
      </c>
      <c r="F544" s="19">
        <f t="shared" si="71"/>
        <v>0</v>
      </c>
      <c r="G544" s="19">
        <f t="shared" si="71"/>
        <v>0</v>
      </c>
      <c r="H544" s="19">
        <f t="shared" si="71"/>
        <v>0</v>
      </c>
      <c r="I544" s="19">
        <f t="shared" si="71"/>
        <v>0</v>
      </c>
      <c r="J544" s="19">
        <f t="shared" si="71"/>
        <v>0</v>
      </c>
      <c r="K544" s="19">
        <f t="shared" si="71"/>
        <v>0</v>
      </c>
      <c r="L544" s="19">
        <f t="shared" si="71"/>
        <v>0</v>
      </c>
      <c r="M544" s="19">
        <f t="shared" si="71"/>
        <v>0</v>
      </c>
      <c r="N544" s="19" t="e">
        <f>IF(N541="",N540*4,IF(N542="",(N541+N540)*2,IF(N543="",((N542+N541+N540)/3)*4,SUM(N540:N543))))</f>
        <v>#VALUE!</v>
      </c>
      <c r="O544" s="19" t="e">
        <f>IF(O541="",O540*4,IF(O542="",(O541+O540)*2,IF(O543="",((O542+O541+O540)/3)*4,SUM(O540:O543))))</f>
        <v>#VALUE!</v>
      </c>
      <c r="P544" s="7" t="e">
        <f>RATE(M$348-C$348,,-C544,M544)</f>
        <v>#NUM!</v>
      </c>
      <c r="Q544" s="10" t="s">
        <v>50</v>
      </c>
    </row>
    <row r="545" spans="1:17" x14ac:dyDescent="0.3">
      <c r="B545" s="22" t="e">
        <f t="shared" ref="B545:O545" si="72">+B544/(B$465+B$472)</f>
        <v>#DIV/0!</v>
      </c>
      <c r="C545" s="23" t="e">
        <f t="shared" si="72"/>
        <v>#DIV/0!</v>
      </c>
      <c r="D545" s="23" t="e">
        <f t="shared" si="72"/>
        <v>#DIV/0!</v>
      </c>
      <c r="E545" s="23" t="e">
        <f t="shared" si="72"/>
        <v>#DIV/0!</v>
      </c>
      <c r="F545" s="23" t="e">
        <f t="shared" si="72"/>
        <v>#DIV/0!</v>
      </c>
      <c r="G545" s="23" t="e">
        <f t="shared" si="72"/>
        <v>#DIV/0!</v>
      </c>
      <c r="H545" s="23" t="e">
        <f t="shared" si="72"/>
        <v>#DIV/0!</v>
      </c>
      <c r="I545" s="23" t="e">
        <f t="shared" si="72"/>
        <v>#DIV/0!</v>
      </c>
      <c r="J545" s="23" t="e">
        <f t="shared" si="72"/>
        <v>#DIV/0!</v>
      </c>
      <c r="K545" s="23" t="e">
        <f t="shared" si="72"/>
        <v>#DIV/0!</v>
      </c>
      <c r="L545" s="23" t="e">
        <f t="shared" si="72"/>
        <v>#DIV/0!</v>
      </c>
      <c r="M545" s="23" t="e">
        <f t="shared" si="72"/>
        <v>#DIV/0!</v>
      </c>
      <c r="N545" s="24" t="e">
        <f t="shared" si="72"/>
        <v>#VALUE!</v>
      </c>
      <c r="O545" s="24" t="e">
        <f t="shared" si="72"/>
        <v>#VALUE!</v>
      </c>
      <c r="P545" s="7" t="e">
        <f>RATE(M$348-C$348,,-C545,M545)</f>
        <v>#DIV/0!</v>
      </c>
      <c r="Q545" s="12" t="s">
        <v>51</v>
      </c>
    </row>
    <row r="546" spans="1:17" x14ac:dyDescent="0.3">
      <c r="B546" s="199" t="s">
        <v>61</v>
      </c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49"/>
      <c r="P546" s="7"/>
      <c r="Q546" s="3"/>
    </row>
    <row r="547" spans="1:17" x14ac:dyDescent="0.3">
      <c r="B547" s="17" t="str">
        <f t="shared" ref="B547:O551" si="73">IFERROR(B507+B468-B532-B540,"")</f>
        <v/>
      </c>
      <c r="C547" s="17" t="str">
        <f t="shared" si="73"/>
        <v/>
      </c>
      <c r="D547" s="17" t="str">
        <f t="shared" si="73"/>
        <v/>
      </c>
      <c r="E547" s="17" t="str">
        <f t="shared" si="73"/>
        <v/>
      </c>
      <c r="F547" s="17" t="str">
        <f t="shared" si="73"/>
        <v/>
      </c>
      <c r="G547" s="17" t="str">
        <f t="shared" si="73"/>
        <v/>
      </c>
      <c r="H547" s="17" t="str">
        <f t="shared" si="73"/>
        <v/>
      </c>
      <c r="I547" s="17" t="str">
        <f t="shared" si="73"/>
        <v/>
      </c>
      <c r="J547" s="17" t="str">
        <f t="shared" si="73"/>
        <v/>
      </c>
      <c r="K547" s="17" t="str">
        <f t="shared" si="73"/>
        <v/>
      </c>
      <c r="L547" s="17" t="str">
        <f t="shared" si="73"/>
        <v/>
      </c>
      <c r="M547" s="17" t="str">
        <f t="shared" si="73"/>
        <v/>
      </c>
      <c r="N547" s="17" t="str">
        <f t="shared" si="73"/>
        <v/>
      </c>
      <c r="O547" s="17" t="str">
        <f t="shared" si="73"/>
        <v/>
      </c>
      <c r="P547" s="7"/>
      <c r="Q547" s="10" t="s">
        <v>47</v>
      </c>
    </row>
    <row r="548" spans="1:17" x14ac:dyDescent="0.3">
      <c r="B548" s="8" t="str">
        <f t="shared" si="73"/>
        <v/>
      </c>
      <c r="C548" s="8" t="str">
        <f t="shared" si="73"/>
        <v/>
      </c>
      <c r="D548" s="8" t="str">
        <f t="shared" si="73"/>
        <v/>
      </c>
      <c r="E548" s="8" t="str">
        <f t="shared" si="73"/>
        <v/>
      </c>
      <c r="F548" s="8" t="str">
        <f t="shared" si="73"/>
        <v/>
      </c>
      <c r="G548" s="8" t="str">
        <f t="shared" si="73"/>
        <v/>
      </c>
      <c r="H548" s="8" t="str">
        <f t="shared" si="73"/>
        <v/>
      </c>
      <c r="I548" s="8" t="str">
        <f t="shared" si="73"/>
        <v/>
      </c>
      <c r="J548" s="8" t="str">
        <f t="shared" si="73"/>
        <v/>
      </c>
      <c r="K548" s="8" t="str">
        <f t="shared" si="73"/>
        <v/>
      </c>
      <c r="L548" s="8" t="str">
        <f t="shared" si="73"/>
        <v/>
      </c>
      <c r="M548" s="8" t="str">
        <f t="shared" si="73"/>
        <v/>
      </c>
      <c r="N548" s="8" t="str">
        <f t="shared" si="73"/>
        <v/>
      </c>
      <c r="O548" s="8" t="str">
        <f t="shared" si="73"/>
        <v/>
      </c>
      <c r="P548" s="7"/>
      <c r="Q548" s="10" t="s">
        <v>48</v>
      </c>
    </row>
    <row r="549" spans="1:17" x14ac:dyDescent="0.3">
      <c r="B549" s="8" t="str">
        <f t="shared" si="73"/>
        <v/>
      </c>
      <c r="C549" s="8" t="str">
        <f t="shared" si="73"/>
        <v/>
      </c>
      <c r="D549" s="8" t="str">
        <f t="shared" si="73"/>
        <v/>
      </c>
      <c r="E549" s="8" t="str">
        <f t="shared" si="73"/>
        <v/>
      </c>
      <c r="F549" s="8" t="str">
        <f t="shared" si="73"/>
        <v/>
      </c>
      <c r="G549" s="8" t="str">
        <f t="shared" si="73"/>
        <v/>
      </c>
      <c r="H549" s="8" t="str">
        <f t="shared" si="73"/>
        <v/>
      </c>
      <c r="I549" s="8" t="str">
        <f t="shared" si="73"/>
        <v/>
      </c>
      <c r="J549" s="8" t="str">
        <f t="shared" si="73"/>
        <v/>
      </c>
      <c r="K549" s="8" t="str">
        <f t="shared" si="73"/>
        <v/>
      </c>
      <c r="L549" s="8" t="str">
        <f t="shared" si="73"/>
        <v/>
      </c>
      <c r="M549" s="8" t="str">
        <f t="shared" si="73"/>
        <v/>
      </c>
      <c r="N549" s="8" t="str">
        <f t="shared" si="73"/>
        <v/>
      </c>
      <c r="O549" s="8" t="str">
        <f t="shared" si="73"/>
        <v/>
      </c>
      <c r="P549" s="7"/>
      <c r="Q549" s="10" t="s">
        <v>49</v>
      </c>
    </row>
    <row r="550" spans="1:17" x14ac:dyDescent="0.3">
      <c r="B550" s="19" t="str">
        <f t="shared" si="73"/>
        <v/>
      </c>
      <c r="C550" s="19" t="str">
        <f t="shared" si="73"/>
        <v/>
      </c>
      <c r="D550" s="19" t="str">
        <f t="shared" si="73"/>
        <v/>
      </c>
      <c r="E550" s="19" t="str">
        <f t="shared" si="73"/>
        <v/>
      </c>
      <c r="F550" s="19" t="str">
        <f t="shared" si="73"/>
        <v/>
      </c>
      <c r="G550" s="19" t="str">
        <f t="shared" si="73"/>
        <v/>
      </c>
      <c r="H550" s="19" t="str">
        <f t="shared" si="73"/>
        <v/>
      </c>
      <c r="I550" s="19" t="str">
        <f t="shared" si="73"/>
        <v/>
      </c>
      <c r="J550" s="19" t="str">
        <f t="shared" si="73"/>
        <v/>
      </c>
      <c r="K550" s="19" t="str">
        <f t="shared" si="73"/>
        <v/>
      </c>
      <c r="L550" s="19" t="str">
        <f t="shared" si="73"/>
        <v/>
      </c>
      <c r="M550" s="19" t="str">
        <f t="shared" si="73"/>
        <v/>
      </c>
      <c r="N550" s="19" t="str">
        <f t="shared" si="73"/>
        <v/>
      </c>
      <c r="O550" s="19" t="str">
        <f t="shared" si="73"/>
        <v/>
      </c>
      <c r="P550" s="7"/>
      <c r="Q550" s="10" t="s">
        <v>55</v>
      </c>
    </row>
    <row r="551" spans="1:17" x14ac:dyDescent="0.3">
      <c r="B551" s="26">
        <f t="shared" si="73"/>
        <v>0</v>
      </c>
      <c r="C551" s="19">
        <f t="shared" si="73"/>
        <v>0</v>
      </c>
      <c r="D551" s="19">
        <f t="shared" si="73"/>
        <v>0</v>
      </c>
      <c r="E551" s="19">
        <f t="shared" si="73"/>
        <v>0</v>
      </c>
      <c r="F551" s="19">
        <f t="shared" si="73"/>
        <v>0</v>
      </c>
      <c r="G551" s="19">
        <f t="shared" si="73"/>
        <v>0</v>
      </c>
      <c r="H551" s="19">
        <f t="shared" si="73"/>
        <v>0</v>
      </c>
      <c r="I551" s="19">
        <f t="shared" si="73"/>
        <v>0</v>
      </c>
      <c r="J551" s="19">
        <f t="shared" si="73"/>
        <v>0</v>
      </c>
      <c r="K551" s="19">
        <f t="shared" si="73"/>
        <v>0</v>
      </c>
      <c r="L551" s="19">
        <f t="shared" si="73"/>
        <v>0</v>
      </c>
      <c r="M551" s="19">
        <f t="shared" si="73"/>
        <v>0</v>
      </c>
      <c r="N551" s="19" t="str">
        <f t="shared" si="73"/>
        <v/>
      </c>
      <c r="O551" s="19" t="str">
        <f t="shared" si="73"/>
        <v/>
      </c>
      <c r="P551" s="7" t="e">
        <f>RATE(M$348-C$348,,-C551,M551)</f>
        <v>#NUM!</v>
      </c>
      <c r="Q551" s="10" t="s">
        <v>50</v>
      </c>
    </row>
    <row r="552" spans="1:17" x14ac:dyDescent="0.3">
      <c r="B552" s="11" t="e">
        <f t="shared" ref="B552:O552" si="74">+B551/(B$465+B$472)</f>
        <v>#DIV/0!</v>
      </c>
      <c r="C552" s="11" t="e">
        <f t="shared" si="74"/>
        <v>#DIV/0!</v>
      </c>
      <c r="D552" s="11" t="e">
        <f t="shared" si="74"/>
        <v>#DIV/0!</v>
      </c>
      <c r="E552" s="11" t="e">
        <f t="shared" si="74"/>
        <v>#DIV/0!</v>
      </c>
      <c r="F552" s="11" t="e">
        <f t="shared" si="74"/>
        <v>#DIV/0!</v>
      </c>
      <c r="G552" s="11" t="e">
        <f t="shared" si="74"/>
        <v>#DIV/0!</v>
      </c>
      <c r="H552" s="11" t="e">
        <f t="shared" si="74"/>
        <v>#DIV/0!</v>
      </c>
      <c r="I552" s="11" t="e">
        <f t="shared" si="74"/>
        <v>#DIV/0!</v>
      </c>
      <c r="J552" s="11" t="e">
        <f t="shared" si="74"/>
        <v>#DIV/0!</v>
      </c>
      <c r="K552" s="11" t="e">
        <f t="shared" si="74"/>
        <v>#DIV/0!</v>
      </c>
      <c r="L552" s="11" t="e">
        <f t="shared" si="74"/>
        <v>#DIV/0!</v>
      </c>
      <c r="M552" s="11" t="e">
        <f t="shared" si="74"/>
        <v>#DIV/0!</v>
      </c>
      <c r="N552" s="11" t="e">
        <f t="shared" si="74"/>
        <v>#VALUE!</v>
      </c>
      <c r="O552" s="11" t="e">
        <f t="shared" si="74"/>
        <v>#VALUE!</v>
      </c>
      <c r="P552" s="7" t="e">
        <f>RATE(M$348-C$348,,-C552,M552)</f>
        <v>#DIV/0!</v>
      </c>
      <c r="Q552" s="12" t="s">
        <v>62</v>
      </c>
    </row>
    <row r="553" spans="1:17" s="98" customFormat="1" x14ac:dyDescent="0.3">
      <c r="A553" s="97"/>
      <c r="B553" s="20"/>
      <c r="C553" s="11" t="e">
        <f t="shared" ref="C553:M553" si="75">C551/B551-1</f>
        <v>#DIV/0!</v>
      </c>
      <c r="D553" s="11" t="e">
        <f t="shared" si="75"/>
        <v>#DIV/0!</v>
      </c>
      <c r="E553" s="11" t="e">
        <f t="shared" si="75"/>
        <v>#DIV/0!</v>
      </c>
      <c r="F553" s="11" t="e">
        <f t="shared" si="75"/>
        <v>#DIV/0!</v>
      </c>
      <c r="G553" s="11" t="e">
        <f t="shared" si="75"/>
        <v>#DIV/0!</v>
      </c>
      <c r="H553" s="11" t="e">
        <f t="shared" si="75"/>
        <v>#DIV/0!</v>
      </c>
      <c r="I553" s="11" t="e">
        <f t="shared" si="75"/>
        <v>#DIV/0!</v>
      </c>
      <c r="J553" s="11" t="e">
        <f t="shared" si="75"/>
        <v>#DIV/0!</v>
      </c>
      <c r="K553" s="11" t="e">
        <f t="shared" si="75"/>
        <v>#DIV/0!</v>
      </c>
      <c r="L553" s="11" t="e">
        <f t="shared" si="75"/>
        <v>#DIV/0!</v>
      </c>
      <c r="M553" s="11" t="e">
        <f t="shared" si="75"/>
        <v>#DIV/0!</v>
      </c>
      <c r="N553" s="11" t="e">
        <f>N551/M551-1</f>
        <v>#VALUE!</v>
      </c>
      <c r="O553" s="11" t="e">
        <f>O551/N551-1</f>
        <v>#VALUE!</v>
      </c>
      <c r="P553" s="18"/>
      <c r="Q553" s="15" t="s">
        <v>56</v>
      </c>
    </row>
    <row r="554" spans="1:17" x14ac:dyDescent="0.3">
      <c r="B554" s="199" t="s">
        <v>63</v>
      </c>
      <c r="C554" s="199"/>
      <c r="D554" s="199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49"/>
      <c r="P554" s="7"/>
      <c r="Q554" s="12"/>
    </row>
    <row r="555" spans="1:17" x14ac:dyDescent="0.3">
      <c r="B555" s="17" t="str">
        <f t="shared" ref="B555:O555" si="76">IFERROR(B547+B593,"")</f>
        <v/>
      </c>
      <c r="C555" s="17" t="str">
        <f t="shared" si="76"/>
        <v/>
      </c>
      <c r="D555" s="17" t="str">
        <f t="shared" si="76"/>
        <v/>
      </c>
      <c r="E555" s="17" t="str">
        <f t="shared" si="76"/>
        <v/>
      </c>
      <c r="F555" s="17" t="str">
        <f t="shared" si="76"/>
        <v/>
      </c>
      <c r="G555" s="17" t="str">
        <f t="shared" si="76"/>
        <v/>
      </c>
      <c r="H555" s="17" t="str">
        <f t="shared" si="76"/>
        <v/>
      </c>
      <c r="I555" s="17" t="str">
        <f t="shared" si="76"/>
        <v/>
      </c>
      <c r="J555" s="17" t="str">
        <f t="shared" si="76"/>
        <v/>
      </c>
      <c r="K555" s="17" t="str">
        <f t="shared" si="76"/>
        <v/>
      </c>
      <c r="L555" s="17" t="str">
        <f t="shared" si="76"/>
        <v/>
      </c>
      <c r="M555" s="17" t="str">
        <f t="shared" si="76"/>
        <v/>
      </c>
      <c r="N555" s="17" t="str">
        <f t="shared" si="76"/>
        <v/>
      </c>
      <c r="O555" s="17" t="str">
        <f t="shared" si="76"/>
        <v/>
      </c>
      <c r="P555" s="7"/>
      <c r="Q555" s="10" t="s">
        <v>47</v>
      </c>
    </row>
    <row r="556" spans="1:17" x14ac:dyDescent="0.3">
      <c r="B556" s="8" t="str">
        <f t="shared" ref="B556:O558" si="77">IFERROR(B548+B594-B593,"")</f>
        <v/>
      </c>
      <c r="C556" s="8" t="str">
        <f t="shared" si="77"/>
        <v/>
      </c>
      <c r="D556" s="8" t="str">
        <f t="shared" si="77"/>
        <v/>
      </c>
      <c r="E556" s="8" t="str">
        <f t="shared" si="77"/>
        <v/>
      </c>
      <c r="F556" s="8" t="str">
        <f t="shared" si="77"/>
        <v/>
      </c>
      <c r="G556" s="8" t="str">
        <f t="shared" si="77"/>
        <v/>
      </c>
      <c r="H556" s="8" t="str">
        <f t="shared" si="77"/>
        <v/>
      </c>
      <c r="I556" s="8" t="str">
        <f t="shared" si="77"/>
        <v/>
      </c>
      <c r="J556" s="8" t="str">
        <f t="shared" si="77"/>
        <v/>
      </c>
      <c r="K556" s="8" t="str">
        <f t="shared" si="77"/>
        <v/>
      </c>
      <c r="L556" s="8" t="str">
        <f t="shared" si="77"/>
        <v/>
      </c>
      <c r="M556" s="8" t="str">
        <f t="shared" si="77"/>
        <v/>
      </c>
      <c r="N556" s="8" t="str">
        <f t="shared" si="77"/>
        <v/>
      </c>
      <c r="O556" s="8" t="str">
        <f t="shared" si="77"/>
        <v/>
      </c>
      <c r="P556" s="7"/>
      <c r="Q556" s="10" t="s">
        <v>48</v>
      </c>
    </row>
    <row r="557" spans="1:17" x14ac:dyDescent="0.3">
      <c r="B557" s="8" t="str">
        <f t="shared" si="77"/>
        <v/>
      </c>
      <c r="C557" s="8" t="str">
        <f t="shared" si="77"/>
        <v/>
      </c>
      <c r="D557" s="8" t="str">
        <f t="shared" si="77"/>
        <v/>
      </c>
      <c r="E557" s="8" t="str">
        <f t="shared" si="77"/>
        <v/>
      </c>
      <c r="F557" s="8" t="str">
        <f t="shared" si="77"/>
        <v/>
      </c>
      <c r="G557" s="8" t="str">
        <f t="shared" si="77"/>
        <v/>
      </c>
      <c r="H557" s="8" t="str">
        <f t="shared" si="77"/>
        <v/>
      </c>
      <c r="I557" s="8" t="str">
        <f t="shared" si="77"/>
        <v/>
      </c>
      <c r="J557" s="8" t="str">
        <f t="shared" si="77"/>
        <v/>
      </c>
      <c r="K557" s="8" t="str">
        <f t="shared" si="77"/>
        <v/>
      </c>
      <c r="L557" s="8" t="str">
        <f t="shared" si="77"/>
        <v/>
      </c>
      <c r="M557" s="8" t="str">
        <f t="shared" si="77"/>
        <v/>
      </c>
      <c r="N557" s="8" t="str">
        <f t="shared" si="77"/>
        <v/>
      </c>
      <c r="O557" s="8" t="str">
        <f t="shared" si="77"/>
        <v/>
      </c>
      <c r="P557" s="7"/>
      <c r="Q557" s="10" t="s">
        <v>49</v>
      </c>
    </row>
    <row r="558" spans="1:17" x14ac:dyDescent="0.3">
      <c r="B558" s="19" t="str">
        <f t="shared" si="77"/>
        <v/>
      </c>
      <c r="C558" s="19" t="str">
        <f t="shared" si="77"/>
        <v/>
      </c>
      <c r="D558" s="19" t="str">
        <f t="shared" si="77"/>
        <v/>
      </c>
      <c r="E558" s="19" t="str">
        <f t="shared" si="77"/>
        <v/>
      </c>
      <c r="F558" s="19" t="str">
        <f t="shared" si="77"/>
        <v/>
      </c>
      <c r="G558" s="19" t="str">
        <f t="shared" si="77"/>
        <v/>
      </c>
      <c r="H558" s="19" t="str">
        <f t="shared" si="77"/>
        <v/>
      </c>
      <c r="I558" s="19" t="str">
        <f t="shared" si="77"/>
        <v/>
      </c>
      <c r="J558" s="19" t="str">
        <f t="shared" si="77"/>
        <v/>
      </c>
      <c r="K558" s="19" t="str">
        <f t="shared" si="77"/>
        <v/>
      </c>
      <c r="L558" s="19" t="str">
        <f t="shared" si="77"/>
        <v/>
      </c>
      <c r="M558" s="19" t="str">
        <f t="shared" si="77"/>
        <v/>
      </c>
      <c r="N558" s="19" t="str">
        <f t="shared" si="77"/>
        <v/>
      </c>
      <c r="O558" s="19" t="str">
        <f t="shared" si="77"/>
        <v/>
      </c>
      <c r="P558" s="7"/>
      <c r="Q558" s="10" t="s">
        <v>55</v>
      </c>
    </row>
    <row r="559" spans="1:17" x14ac:dyDescent="0.3">
      <c r="B559" s="26" t="str">
        <f t="shared" ref="B559:O559" si="78">IFERROR(B551+B596,"")</f>
        <v/>
      </c>
      <c r="C559" s="19" t="str">
        <f t="shared" si="78"/>
        <v/>
      </c>
      <c r="D559" s="19" t="str">
        <f t="shared" si="78"/>
        <v/>
      </c>
      <c r="E559" s="19" t="str">
        <f t="shared" si="78"/>
        <v/>
      </c>
      <c r="F559" s="19" t="str">
        <f t="shared" si="78"/>
        <v/>
      </c>
      <c r="G559" s="19" t="str">
        <f t="shared" si="78"/>
        <v/>
      </c>
      <c r="H559" s="19" t="str">
        <f t="shared" si="78"/>
        <v/>
      </c>
      <c r="I559" s="19" t="str">
        <f t="shared" si="78"/>
        <v/>
      </c>
      <c r="J559" s="19" t="str">
        <f t="shared" si="78"/>
        <v/>
      </c>
      <c r="K559" s="19" t="str">
        <f t="shared" si="78"/>
        <v/>
      </c>
      <c r="L559" s="19" t="str">
        <f t="shared" si="78"/>
        <v/>
      </c>
      <c r="M559" s="19" t="str">
        <f t="shared" si="78"/>
        <v/>
      </c>
      <c r="N559" s="19" t="str">
        <f t="shared" si="78"/>
        <v/>
      </c>
      <c r="O559" s="19" t="str">
        <f t="shared" si="78"/>
        <v/>
      </c>
      <c r="P559" s="7" t="e">
        <f>RATE(M$348-C$348,,-C559,M559)</f>
        <v>#VALUE!</v>
      </c>
      <c r="Q559" s="10" t="s">
        <v>50</v>
      </c>
    </row>
    <row r="560" spans="1:17" x14ac:dyDescent="0.3">
      <c r="B560" s="11" t="e">
        <f t="shared" ref="B560:O560" si="79">+B559/(B$465+B$472)</f>
        <v>#VALUE!</v>
      </c>
      <c r="C560" s="11" t="e">
        <f t="shared" si="79"/>
        <v>#VALUE!</v>
      </c>
      <c r="D560" s="11" t="e">
        <f t="shared" si="79"/>
        <v>#VALUE!</v>
      </c>
      <c r="E560" s="11" t="e">
        <f t="shared" si="79"/>
        <v>#VALUE!</v>
      </c>
      <c r="F560" s="11" t="e">
        <f t="shared" si="79"/>
        <v>#VALUE!</v>
      </c>
      <c r="G560" s="11" t="e">
        <f t="shared" si="79"/>
        <v>#VALUE!</v>
      </c>
      <c r="H560" s="11" t="e">
        <f t="shared" si="79"/>
        <v>#VALUE!</v>
      </c>
      <c r="I560" s="11" t="e">
        <f t="shared" si="79"/>
        <v>#VALUE!</v>
      </c>
      <c r="J560" s="11" t="e">
        <f t="shared" si="79"/>
        <v>#VALUE!</v>
      </c>
      <c r="K560" s="11" t="e">
        <f t="shared" si="79"/>
        <v>#VALUE!</v>
      </c>
      <c r="L560" s="11" t="e">
        <f t="shared" si="79"/>
        <v>#VALUE!</v>
      </c>
      <c r="M560" s="11" t="e">
        <f t="shared" si="79"/>
        <v>#VALUE!</v>
      </c>
      <c r="N560" s="11" t="e">
        <f t="shared" si="79"/>
        <v>#VALUE!</v>
      </c>
      <c r="O560" s="11" t="e">
        <f t="shared" si="79"/>
        <v>#VALUE!</v>
      </c>
      <c r="P560" s="7" t="e">
        <f>RATE(M$348-C$348,,-C560,M560)</f>
        <v>#VALUE!</v>
      </c>
      <c r="Q560" s="12" t="s">
        <v>64</v>
      </c>
    </row>
    <row r="561" spans="1:17" s="98" customFormat="1" x14ac:dyDescent="0.3">
      <c r="A561" s="97"/>
      <c r="B561" s="20"/>
      <c r="C561" s="11" t="e">
        <f t="shared" ref="C561:M561" si="80">C559/B559-1</f>
        <v>#VALUE!</v>
      </c>
      <c r="D561" s="11" t="e">
        <f t="shared" si="80"/>
        <v>#VALUE!</v>
      </c>
      <c r="E561" s="11" t="e">
        <f t="shared" si="80"/>
        <v>#VALUE!</v>
      </c>
      <c r="F561" s="11" t="e">
        <f t="shared" si="80"/>
        <v>#VALUE!</v>
      </c>
      <c r="G561" s="11" t="e">
        <f t="shared" si="80"/>
        <v>#VALUE!</v>
      </c>
      <c r="H561" s="11" t="e">
        <f t="shared" si="80"/>
        <v>#VALUE!</v>
      </c>
      <c r="I561" s="11" t="e">
        <f t="shared" si="80"/>
        <v>#VALUE!</v>
      </c>
      <c r="J561" s="11" t="e">
        <f t="shared" si="80"/>
        <v>#VALUE!</v>
      </c>
      <c r="K561" s="11" t="e">
        <f t="shared" si="80"/>
        <v>#VALUE!</v>
      </c>
      <c r="L561" s="11" t="e">
        <f t="shared" si="80"/>
        <v>#VALUE!</v>
      </c>
      <c r="M561" s="11" t="e">
        <f t="shared" si="80"/>
        <v>#VALUE!</v>
      </c>
      <c r="N561" s="11" t="e">
        <f>N559/M559-1</f>
        <v>#VALUE!</v>
      </c>
      <c r="O561" s="11" t="e">
        <f>O559/N559-1</f>
        <v>#VALUE!</v>
      </c>
      <c r="P561" s="18"/>
      <c r="Q561" s="15" t="s">
        <v>56</v>
      </c>
    </row>
    <row r="562" spans="1:17" x14ac:dyDescent="0.3">
      <c r="B562" s="194" t="s">
        <v>1047</v>
      </c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47"/>
      <c r="P562" s="7"/>
      <c r="Q562" s="3"/>
    </row>
    <row r="563" spans="1:17" x14ac:dyDescent="0.3">
      <c r="B563" s="17" t="str">
        <f t="shared" ref="B563:O566" si="81">IFERROR(VLOOKUP($B$562,$130:$216,MATCH($Q563&amp;"/"&amp;B$348,$128:$128,0),FALSE),"")</f>
        <v/>
      </c>
      <c r="C563" s="17" t="str">
        <f t="shared" si="81"/>
        <v/>
      </c>
      <c r="D563" s="17" t="str">
        <f t="shared" si="81"/>
        <v/>
      </c>
      <c r="E563" s="17" t="str">
        <f t="shared" si="81"/>
        <v/>
      </c>
      <c r="F563" s="17" t="str">
        <f t="shared" si="81"/>
        <v/>
      </c>
      <c r="G563" s="17" t="str">
        <f t="shared" si="81"/>
        <v/>
      </c>
      <c r="H563" s="17" t="str">
        <f t="shared" si="81"/>
        <v/>
      </c>
      <c r="I563" s="17" t="str">
        <f t="shared" si="81"/>
        <v/>
      </c>
      <c r="J563" s="17" t="str">
        <f t="shared" si="81"/>
        <v/>
      </c>
      <c r="K563" s="17" t="str">
        <f t="shared" si="81"/>
        <v/>
      </c>
      <c r="L563" s="17" t="str">
        <f t="shared" si="81"/>
        <v/>
      </c>
      <c r="M563" s="17" t="str">
        <f t="shared" si="81"/>
        <v/>
      </c>
      <c r="N563" s="17" t="str">
        <f t="shared" si="81"/>
        <v/>
      </c>
      <c r="O563" s="17" t="str">
        <f t="shared" si="81"/>
        <v/>
      </c>
      <c r="P563" s="7"/>
      <c r="Q563" s="10" t="s">
        <v>47</v>
      </c>
    </row>
    <row r="564" spans="1:17" x14ac:dyDescent="0.3">
      <c r="B564" s="8" t="str">
        <f t="shared" si="81"/>
        <v/>
      </c>
      <c r="C564" s="8" t="str">
        <f t="shared" si="81"/>
        <v/>
      </c>
      <c r="D564" s="8" t="str">
        <f t="shared" si="81"/>
        <v/>
      </c>
      <c r="E564" s="8" t="str">
        <f t="shared" si="81"/>
        <v/>
      </c>
      <c r="F564" s="8" t="str">
        <f t="shared" si="81"/>
        <v/>
      </c>
      <c r="G564" s="8" t="str">
        <f t="shared" si="81"/>
        <v/>
      </c>
      <c r="H564" s="8" t="str">
        <f t="shared" si="81"/>
        <v/>
      </c>
      <c r="I564" s="8" t="str">
        <f t="shared" si="81"/>
        <v/>
      </c>
      <c r="J564" s="8" t="str">
        <f t="shared" si="81"/>
        <v/>
      </c>
      <c r="K564" s="8" t="str">
        <f t="shared" si="81"/>
        <v/>
      </c>
      <c r="L564" s="8" t="str">
        <f t="shared" si="81"/>
        <v/>
      </c>
      <c r="M564" s="8" t="str">
        <f t="shared" si="81"/>
        <v/>
      </c>
      <c r="N564" s="8" t="str">
        <f t="shared" si="81"/>
        <v/>
      </c>
      <c r="O564" s="8" t="str">
        <f t="shared" si="81"/>
        <v/>
      </c>
      <c r="P564" s="7"/>
      <c r="Q564" s="10" t="s">
        <v>48</v>
      </c>
    </row>
    <row r="565" spans="1:17" x14ac:dyDescent="0.3">
      <c r="B565" s="8" t="str">
        <f t="shared" si="81"/>
        <v/>
      </c>
      <c r="C565" s="8" t="str">
        <f t="shared" si="81"/>
        <v/>
      </c>
      <c r="D565" s="8" t="str">
        <f t="shared" si="81"/>
        <v/>
      </c>
      <c r="E565" s="8" t="str">
        <f t="shared" si="81"/>
        <v/>
      </c>
      <c r="F565" s="8" t="str">
        <f t="shared" si="81"/>
        <v/>
      </c>
      <c r="G565" s="8" t="str">
        <f t="shared" si="81"/>
        <v/>
      </c>
      <c r="H565" s="8" t="str">
        <f t="shared" si="81"/>
        <v/>
      </c>
      <c r="I565" s="8" t="str">
        <f t="shared" si="81"/>
        <v/>
      </c>
      <c r="J565" s="8" t="str">
        <f t="shared" si="81"/>
        <v/>
      </c>
      <c r="K565" s="8" t="str">
        <f t="shared" si="81"/>
        <v/>
      </c>
      <c r="L565" s="8" t="str">
        <f t="shared" si="81"/>
        <v/>
      </c>
      <c r="M565" s="8" t="str">
        <f t="shared" si="81"/>
        <v/>
      </c>
      <c r="N565" s="8" t="str">
        <f t="shared" si="81"/>
        <v/>
      </c>
      <c r="O565" s="8" t="str">
        <f t="shared" si="81"/>
        <v/>
      </c>
      <c r="P565" s="7"/>
      <c r="Q565" s="10" t="s">
        <v>49</v>
      </c>
    </row>
    <row r="566" spans="1:17" x14ac:dyDescent="0.3">
      <c r="B566" s="19" t="str">
        <f t="shared" si="81"/>
        <v/>
      </c>
      <c r="C566" s="19" t="str">
        <f t="shared" si="81"/>
        <v/>
      </c>
      <c r="D566" s="19" t="str">
        <f t="shared" si="81"/>
        <v/>
      </c>
      <c r="E566" s="19" t="str">
        <f t="shared" si="81"/>
        <v/>
      </c>
      <c r="F566" s="19" t="str">
        <f t="shared" si="81"/>
        <v/>
      </c>
      <c r="G566" s="19" t="str">
        <f t="shared" si="81"/>
        <v/>
      </c>
      <c r="H566" s="19" t="str">
        <f t="shared" si="81"/>
        <v/>
      </c>
      <c r="I566" s="19" t="str">
        <f t="shared" si="81"/>
        <v/>
      </c>
      <c r="J566" s="19" t="str">
        <f t="shared" si="81"/>
        <v/>
      </c>
      <c r="K566" s="19" t="str">
        <f t="shared" si="81"/>
        <v/>
      </c>
      <c r="L566" s="19" t="str">
        <f t="shared" si="81"/>
        <v/>
      </c>
      <c r="M566" s="19" t="str">
        <f t="shared" si="81"/>
        <v/>
      </c>
      <c r="N566" s="19" t="str">
        <f t="shared" si="81"/>
        <v/>
      </c>
      <c r="O566" s="19" t="str">
        <f t="shared" si="81"/>
        <v/>
      </c>
      <c r="P566" s="7"/>
      <c r="Q566" s="10" t="s">
        <v>55</v>
      </c>
    </row>
    <row r="567" spans="1:17" x14ac:dyDescent="0.3">
      <c r="B567" s="19">
        <f>SUM(B563:B566)</f>
        <v>0</v>
      </c>
      <c r="C567" s="19">
        <f t="shared" ref="C567:M567" si="82">SUM(C563:C566)</f>
        <v>0</v>
      </c>
      <c r="D567" s="19">
        <f t="shared" si="82"/>
        <v>0</v>
      </c>
      <c r="E567" s="19">
        <f t="shared" si="82"/>
        <v>0</v>
      </c>
      <c r="F567" s="19">
        <f t="shared" si="82"/>
        <v>0</v>
      </c>
      <c r="G567" s="19">
        <f t="shared" si="82"/>
        <v>0</v>
      </c>
      <c r="H567" s="19">
        <f t="shared" si="82"/>
        <v>0</v>
      </c>
      <c r="I567" s="19">
        <f t="shared" si="82"/>
        <v>0</v>
      </c>
      <c r="J567" s="19">
        <f t="shared" si="82"/>
        <v>0</v>
      </c>
      <c r="K567" s="19">
        <f t="shared" si="82"/>
        <v>0</v>
      </c>
      <c r="L567" s="19">
        <f t="shared" si="82"/>
        <v>0</v>
      </c>
      <c r="M567" s="19">
        <f t="shared" si="82"/>
        <v>0</v>
      </c>
      <c r="N567" s="19" t="e">
        <f>IF(N564="",N563*4,IF(N565="",(N564+N563)*2,IF(N566="",((N565+N564+N563)/3)*4,SUM(N563:N566))))</f>
        <v>#VALUE!</v>
      </c>
      <c r="O567" s="19" t="e">
        <f>IF(O564="",O563*4,IF(O565="",(O564+O563)*2,IF(O566="",((O565+O564+O563)/3)*4,SUM(O563:O566))))</f>
        <v>#VALUE!</v>
      </c>
      <c r="P567" s="7" t="e">
        <f>RATE(M$348-C$348,,-C567,M567)</f>
        <v>#NUM!</v>
      </c>
      <c r="Q567" s="10" t="s">
        <v>50</v>
      </c>
    </row>
    <row r="568" spans="1:17" x14ac:dyDescent="0.3">
      <c r="B568" s="11" t="e">
        <f t="shared" ref="B568:O568" si="83">+B567/(B$465+B$472)</f>
        <v>#DIV/0!</v>
      </c>
      <c r="C568" s="11" t="e">
        <f t="shared" si="83"/>
        <v>#DIV/0!</v>
      </c>
      <c r="D568" s="11" t="e">
        <f t="shared" si="83"/>
        <v>#DIV/0!</v>
      </c>
      <c r="E568" s="11" t="e">
        <f t="shared" si="83"/>
        <v>#DIV/0!</v>
      </c>
      <c r="F568" s="11" t="e">
        <f t="shared" si="83"/>
        <v>#DIV/0!</v>
      </c>
      <c r="G568" s="11" t="e">
        <f t="shared" si="83"/>
        <v>#DIV/0!</v>
      </c>
      <c r="H568" s="11" t="e">
        <f t="shared" si="83"/>
        <v>#DIV/0!</v>
      </c>
      <c r="I568" s="11" t="e">
        <f t="shared" si="83"/>
        <v>#DIV/0!</v>
      </c>
      <c r="J568" s="11" t="e">
        <f t="shared" si="83"/>
        <v>#DIV/0!</v>
      </c>
      <c r="K568" s="11" t="e">
        <f t="shared" si="83"/>
        <v>#DIV/0!</v>
      </c>
      <c r="L568" s="11" t="e">
        <f t="shared" si="83"/>
        <v>#DIV/0!</v>
      </c>
      <c r="M568" s="11" t="e">
        <f t="shared" si="83"/>
        <v>#DIV/0!</v>
      </c>
      <c r="N568" s="11" t="e">
        <f t="shared" si="83"/>
        <v>#VALUE!</v>
      </c>
      <c r="O568" s="11" t="e">
        <f t="shared" si="83"/>
        <v>#VALUE!</v>
      </c>
      <c r="P568" s="7" t="e">
        <f>RATE(M$348-C$348,,-C568,M568)</f>
        <v>#DIV/0!</v>
      </c>
      <c r="Q568" s="12" t="s">
        <v>51</v>
      </c>
    </row>
    <row r="569" spans="1:17" x14ac:dyDescent="0.3">
      <c r="B569" s="199" t="s">
        <v>65</v>
      </c>
      <c r="C569" s="199"/>
      <c r="D569" s="199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49"/>
      <c r="P569" s="7"/>
      <c r="Q569" s="3"/>
    </row>
    <row r="570" spans="1:17" x14ac:dyDescent="0.3">
      <c r="B570" s="17" t="str">
        <f t="shared" ref="B570:O573" si="84">IFERROR(B547-B563,"")</f>
        <v/>
      </c>
      <c r="C570" s="17" t="str">
        <f t="shared" si="84"/>
        <v/>
      </c>
      <c r="D570" s="17" t="str">
        <f t="shared" si="84"/>
        <v/>
      </c>
      <c r="E570" s="17" t="str">
        <f t="shared" si="84"/>
        <v/>
      </c>
      <c r="F570" s="17" t="str">
        <f t="shared" si="84"/>
        <v/>
      </c>
      <c r="G570" s="17" t="str">
        <f t="shared" si="84"/>
        <v/>
      </c>
      <c r="H570" s="17" t="str">
        <f t="shared" si="84"/>
        <v/>
      </c>
      <c r="I570" s="17" t="str">
        <f t="shared" si="84"/>
        <v/>
      </c>
      <c r="J570" s="17" t="str">
        <f t="shared" si="84"/>
        <v/>
      </c>
      <c r="K570" s="17" t="str">
        <f t="shared" si="84"/>
        <v/>
      </c>
      <c r="L570" s="17" t="str">
        <f t="shared" si="84"/>
        <v/>
      </c>
      <c r="M570" s="17" t="str">
        <f t="shared" si="84"/>
        <v/>
      </c>
      <c r="N570" s="17" t="str">
        <f t="shared" si="84"/>
        <v/>
      </c>
      <c r="O570" s="17" t="str">
        <f t="shared" si="84"/>
        <v/>
      </c>
      <c r="P570" s="7"/>
      <c r="Q570" s="10" t="s">
        <v>47</v>
      </c>
    </row>
    <row r="571" spans="1:17" x14ac:dyDescent="0.3">
      <c r="B571" s="8" t="str">
        <f t="shared" si="84"/>
        <v/>
      </c>
      <c r="C571" s="8" t="str">
        <f t="shared" si="84"/>
        <v/>
      </c>
      <c r="D571" s="8" t="str">
        <f t="shared" si="84"/>
        <v/>
      </c>
      <c r="E571" s="8" t="str">
        <f t="shared" si="84"/>
        <v/>
      </c>
      <c r="F571" s="8" t="str">
        <f t="shared" si="84"/>
        <v/>
      </c>
      <c r="G571" s="8" t="str">
        <f t="shared" si="84"/>
        <v/>
      </c>
      <c r="H571" s="8" t="str">
        <f t="shared" si="84"/>
        <v/>
      </c>
      <c r="I571" s="8" t="str">
        <f t="shared" si="84"/>
        <v/>
      </c>
      <c r="J571" s="8" t="str">
        <f t="shared" si="84"/>
        <v/>
      </c>
      <c r="K571" s="8" t="str">
        <f t="shared" si="84"/>
        <v/>
      </c>
      <c r="L571" s="8" t="str">
        <f t="shared" si="84"/>
        <v/>
      </c>
      <c r="M571" s="8" t="str">
        <f t="shared" si="84"/>
        <v/>
      </c>
      <c r="N571" s="8" t="str">
        <f t="shared" si="84"/>
        <v/>
      </c>
      <c r="O571" s="8" t="str">
        <f t="shared" si="84"/>
        <v/>
      </c>
      <c r="P571" s="7"/>
      <c r="Q571" s="10" t="s">
        <v>48</v>
      </c>
    </row>
    <row r="572" spans="1:17" x14ac:dyDescent="0.3">
      <c r="B572" s="8" t="str">
        <f t="shared" si="84"/>
        <v/>
      </c>
      <c r="C572" s="8" t="str">
        <f t="shared" si="84"/>
        <v/>
      </c>
      <c r="D572" s="8" t="str">
        <f t="shared" si="84"/>
        <v/>
      </c>
      <c r="E572" s="8" t="str">
        <f t="shared" si="84"/>
        <v/>
      </c>
      <c r="F572" s="8" t="str">
        <f t="shared" si="84"/>
        <v/>
      </c>
      <c r="G572" s="8" t="str">
        <f t="shared" si="84"/>
        <v/>
      </c>
      <c r="H572" s="8" t="str">
        <f t="shared" si="84"/>
        <v/>
      </c>
      <c r="I572" s="8" t="str">
        <f t="shared" si="84"/>
        <v/>
      </c>
      <c r="J572" s="8" t="str">
        <f t="shared" si="84"/>
        <v/>
      </c>
      <c r="K572" s="8" t="str">
        <f t="shared" si="84"/>
        <v/>
      </c>
      <c r="L572" s="8" t="str">
        <f t="shared" si="84"/>
        <v/>
      </c>
      <c r="M572" s="8" t="str">
        <f t="shared" si="84"/>
        <v/>
      </c>
      <c r="N572" s="8" t="str">
        <f t="shared" si="84"/>
        <v/>
      </c>
      <c r="O572" s="8" t="str">
        <f t="shared" si="84"/>
        <v/>
      </c>
      <c r="P572" s="7"/>
      <c r="Q572" s="10" t="s">
        <v>49</v>
      </c>
    </row>
    <row r="573" spans="1:17" x14ac:dyDescent="0.3">
      <c r="B573" s="8" t="str">
        <f t="shared" si="84"/>
        <v/>
      </c>
      <c r="C573" s="19" t="str">
        <f t="shared" si="84"/>
        <v/>
      </c>
      <c r="D573" s="19" t="str">
        <f t="shared" si="84"/>
        <v/>
      </c>
      <c r="E573" s="19" t="str">
        <f t="shared" si="84"/>
        <v/>
      </c>
      <c r="F573" s="19" t="str">
        <f t="shared" si="84"/>
        <v/>
      </c>
      <c r="G573" s="19" t="str">
        <f t="shared" si="84"/>
        <v/>
      </c>
      <c r="H573" s="19" t="str">
        <f t="shared" si="84"/>
        <v/>
      </c>
      <c r="I573" s="19" t="str">
        <f t="shared" si="84"/>
        <v/>
      </c>
      <c r="J573" s="19" t="str">
        <f t="shared" si="84"/>
        <v/>
      </c>
      <c r="K573" s="19" t="str">
        <f t="shared" si="84"/>
        <v/>
      </c>
      <c r="L573" s="19" t="str">
        <f t="shared" si="84"/>
        <v/>
      </c>
      <c r="M573" s="19" t="str">
        <f t="shared" si="84"/>
        <v/>
      </c>
      <c r="N573" s="19" t="str">
        <f t="shared" si="84"/>
        <v/>
      </c>
      <c r="O573" s="19" t="str">
        <f t="shared" si="84"/>
        <v/>
      </c>
      <c r="P573" s="7"/>
      <c r="Q573" s="10" t="s">
        <v>55</v>
      </c>
    </row>
    <row r="574" spans="1:17" x14ac:dyDescent="0.3">
      <c r="B574" s="26">
        <f t="shared" ref="B574:M574" si="85">B551-B567</f>
        <v>0</v>
      </c>
      <c r="C574" s="19">
        <f t="shared" si="85"/>
        <v>0</v>
      </c>
      <c r="D574" s="19">
        <f t="shared" si="85"/>
        <v>0</v>
      </c>
      <c r="E574" s="19">
        <f t="shared" si="85"/>
        <v>0</v>
      </c>
      <c r="F574" s="19">
        <f t="shared" si="85"/>
        <v>0</v>
      </c>
      <c r="G574" s="19">
        <f t="shared" si="85"/>
        <v>0</v>
      </c>
      <c r="H574" s="19">
        <f t="shared" si="85"/>
        <v>0</v>
      </c>
      <c r="I574" s="19">
        <f t="shared" si="85"/>
        <v>0</v>
      </c>
      <c r="J574" s="19">
        <f t="shared" si="85"/>
        <v>0</v>
      </c>
      <c r="K574" s="19">
        <f t="shared" si="85"/>
        <v>0</v>
      </c>
      <c r="L574" s="19">
        <f t="shared" si="85"/>
        <v>0</v>
      </c>
      <c r="M574" s="19">
        <f t="shared" si="85"/>
        <v>0</v>
      </c>
      <c r="N574" s="19" t="str">
        <f>IFERROR(N551-N567,"")</f>
        <v/>
      </c>
      <c r="O574" s="19" t="str">
        <f>IFERROR(O551-O567,"")</f>
        <v/>
      </c>
      <c r="P574" s="7" t="e">
        <f>RATE(M$348-C$348,,-C574,M574)</f>
        <v>#NUM!</v>
      </c>
      <c r="Q574" s="10" t="s">
        <v>50</v>
      </c>
    </row>
    <row r="575" spans="1:17" x14ac:dyDescent="0.3">
      <c r="B575" s="11" t="e">
        <f t="shared" ref="B575:O575" si="86">+B574/(B$465+B$472)</f>
        <v>#DIV/0!</v>
      </c>
      <c r="C575" s="11" t="e">
        <f t="shared" si="86"/>
        <v>#DIV/0!</v>
      </c>
      <c r="D575" s="11" t="e">
        <f t="shared" si="86"/>
        <v>#DIV/0!</v>
      </c>
      <c r="E575" s="11" t="e">
        <f t="shared" si="86"/>
        <v>#DIV/0!</v>
      </c>
      <c r="F575" s="11" t="e">
        <f t="shared" si="86"/>
        <v>#DIV/0!</v>
      </c>
      <c r="G575" s="11" t="e">
        <f t="shared" si="86"/>
        <v>#DIV/0!</v>
      </c>
      <c r="H575" s="11" t="e">
        <f t="shared" si="86"/>
        <v>#DIV/0!</v>
      </c>
      <c r="I575" s="11" t="e">
        <f t="shared" si="86"/>
        <v>#DIV/0!</v>
      </c>
      <c r="J575" s="11" t="e">
        <f t="shared" si="86"/>
        <v>#DIV/0!</v>
      </c>
      <c r="K575" s="11" t="e">
        <f t="shared" si="86"/>
        <v>#DIV/0!</v>
      </c>
      <c r="L575" s="11" t="e">
        <f t="shared" si="86"/>
        <v>#DIV/0!</v>
      </c>
      <c r="M575" s="11" t="e">
        <f t="shared" si="86"/>
        <v>#DIV/0!</v>
      </c>
      <c r="N575" s="11" t="e">
        <f t="shared" si="86"/>
        <v>#VALUE!</v>
      </c>
      <c r="O575" s="11" t="e">
        <f t="shared" si="86"/>
        <v>#VALUE!</v>
      </c>
      <c r="P575" s="7" t="e">
        <f>RATE(M$348-C$348,,-C575,M575)</f>
        <v>#DIV/0!</v>
      </c>
      <c r="Q575" s="12" t="s">
        <v>66</v>
      </c>
    </row>
    <row r="576" spans="1:17" x14ac:dyDescent="0.3">
      <c r="B576" s="203" t="s">
        <v>1048</v>
      </c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3"/>
      <c r="N576" s="203"/>
      <c r="O576" s="151"/>
      <c r="P576" s="7"/>
      <c r="Q576" s="3"/>
    </row>
    <row r="577" spans="1:17" x14ac:dyDescent="0.3">
      <c r="B577" s="17" t="str">
        <f t="shared" ref="B577:O580" si="87">IFERROR(VLOOKUP($B$576,$130:$216,MATCH($Q577&amp;"/"&amp;B$348,$128:$128,0),FALSE),"")</f>
        <v/>
      </c>
      <c r="C577" s="17" t="str">
        <f t="shared" si="87"/>
        <v/>
      </c>
      <c r="D577" s="17" t="str">
        <f t="shared" si="87"/>
        <v/>
      </c>
      <c r="E577" s="17" t="str">
        <f t="shared" si="87"/>
        <v/>
      </c>
      <c r="F577" s="17" t="str">
        <f t="shared" si="87"/>
        <v/>
      </c>
      <c r="G577" s="17" t="str">
        <f t="shared" si="87"/>
        <v/>
      </c>
      <c r="H577" s="17" t="str">
        <f t="shared" si="87"/>
        <v/>
      </c>
      <c r="I577" s="17" t="str">
        <f t="shared" si="87"/>
        <v/>
      </c>
      <c r="J577" s="17" t="str">
        <f t="shared" si="87"/>
        <v/>
      </c>
      <c r="K577" s="17" t="str">
        <f t="shared" si="87"/>
        <v/>
      </c>
      <c r="L577" s="17" t="str">
        <f t="shared" si="87"/>
        <v/>
      </c>
      <c r="M577" s="17" t="str">
        <f t="shared" si="87"/>
        <v/>
      </c>
      <c r="N577" s="17" t="str">
        <f t="shared" si="87"/>
        <v/>
      </c>
      <c r="O577" s="17" t="str">
        <f t="shared" si="87"/>
        <v/>
      </c>
      <c r="P577" s="7"/>
      <c r="Q577" s="10" t="s">
        <v>47</v>
      </c>
    </row>
    <row r="578" spans="1:17" x14ac:dyDescent="0.3">
      <c r="B578" s="8" t="str">
        <f t="shared" si="87"/>
        <v/>
      </c>
      <c r="C578" s="8" t="str">
        <f t="shared" si="87"/>
        <v/>
      </c>
      <c r="D578" s="8" t="str">
        <f t="shared" si="87"/>
        <v/>
      </c>
      <c r="E578" s="8" t="str">
        <f t="shared" si="87"/>
        <v/>
      </c>
      <c r="F578" s="8" t="str">
        <f t="shared" si="87"/>
        <v/>
      </c>
      <c r="G578" s="8" t="str">
        <f t="shared" si="87"/>
        <v/>
      </c>
      <c r="H578" s="8" t="str">
        <f t="shared" si="87"/>
        <v/>
      </c>
      <c r="I578" s="8" t="str">
        <f t="shared" si="87"/>
        <v/>
      </c>
      <c r="J578" s="8" t="str">
        <f t="shared" si="87"/>
        <v/>
      </c>
      <c r="K578" s="8" t="str">
        <f t="shared" si="87"/>
        <v/>
      </c>
      <c r="L578" s="8" t="str">
        <f t="shared" si="87"/>
        <v/>
      </c>
      <c r="M578" s="8" t="str">
        <f t="shared" si="87"/>
        <v/>
      </c>
      <c r="N578" s="8" t="str">
        <f t="shared" si="87"/>
        <v/>
      </c>
      <c r="O578" s="8" t="str">
        <f t="shared" si="87"/>
        <v/>
      </c>
      <c r="P578" s="7"/>
      <c r="Q578" s="10" t="s">
        <v>48</v>
      </c>
    </row>
    <row r="579" spans="1:17" x14ac:dyDescent="0.3">
      <c r="B579" s="8" t="str">
        <f t="shared" si="87"/>
        <v/>
      </c>
      <c r="C579" s="8" t="str">
        <f t="shared" si="87"/>
        <v/>
      </c>
      <c r="D579" s="8" t="str">
        <f t="shared" si="87"/>
        <v/>
      </c>
      <c r="E579" s="8" t="str">
        <f t="shared" si="87"/>
        <v/>
      </c>
      <c r="F579" s="8" t="str">
        <f t="shared" si="87"/>
        <v/>
      </c>
      <c r="G579" s="8" t="str">
        <f t="shared" si="87"/>
        <v/>
      </c>
      <c r="H579" s="8" t="str">
        <f t="shared" si="87"/>
        <v/>
      </c>
      <c r="I579" s="8" t="str">
        <f t="shared" si="87"/>
        <v/>
      </c>
      <c r="J579" s="8" t="str">
        <f t="shared" si="87"/>
        <v/>
      </c>
      <c r="K579" s="8" t="str">
        <f t="shared" si="87"/>
        <v/>
      </c>
      <c r="L579" s="8" t="str">
        <f t="shared" si="87"/>
        <v/>
      </c>
      <c r="M579" s="8" t="str">
        <f t="shared" si="87"/>
        <v/>
      </c>
      <c r="N579" s="8" t="str">
        <f t="shared" si="87"/>
        <v/>
      </c>
      <c r="O579" s="8" t="str">
        <f t="shared" si="87"/>
        <v/>
      </c>
      <c r="P579" s="7"/>
      <c r="Q579" s="10" t="s">
        <v>49</v>
      </c>
    </row>
    <row r="580" spans="1:17" x14ac:dyDescent="0.3">
      <c r="B580" s="19" t="str">
        <f t="shared" si="87"/>
        <v/>
      </c>
      <c r="C580" s="19" t="str">
        <f t="shared" si="87"/>
        <v/>
      </c>
      <c r="D580" s="19" t="str">
        <f t="shared" si="87"/>
        <v/>
      </c>
      <c r="E580" s="19" t="str">
        <f t="shared" si="87"/>
        <v/>
      </c>
      <c r="F580" s="19" t="str">
        <f t="shared" si="87"/>
        <v/>
      </c>
      <c r="G580" s="19" t="str">
        <f t="shared" si="87"/>
        <v/>
      </c>
      <c r="H580" s="19" t="str">
        <f t="shared" si="87"/>
        <v/>
      </c>
      <c r="I580" s="19" t="str">
        <f t="shared" si="87"/>
        <v/>
      </c>
      <c r="J580" s="19" t="str">
        <f t="shared" si="87"/>
        <v/>
      </c>
      <c r="K580" s="19" t="str">
        <f t="shared" si="87"/>
        <v/>
      </c>
      <c r="L580" s="19" t="str">
        <f t="shared" si="87"/>
        <v/>
      </c>
      <c r="M580" s="19" t="str">
        <f t="shared" si="87"/>
        <v/>
      </c>
      <c r="N580" s="19" t="str">
        <f t="shared" si="87"/>
        <v/>
      </c>
      <c r="O580" s="19" t="str">
        <f t="shared" si="87"/>
        <v/>
      </c>
      <c r="P580" s="7"/>
      <c r="Q580" s="10" t="s">
        <v>55</v>
      </c>
    </row>
    <row r="581" spans="1:17" x14ac:dyDescent="0.3">
      <c r="B581" s="19">
        <f>SUM(B577:B580)</f>
        <v>0</v>
      </c>
      <c r="C581" s="19">
        <f t="shared" ref="C581:M581" si="88">SUM(C577:C580)</f>
        <v>0</v>
      </c>
      <c r="D581" s="19">
        <f t="shared" si="88"/>
        <v>0</v>
      </c>
      <c r="E581" s="19">
        <f t="shared" si="88"/>
        <v>0</v>
      </c>
      <c r="F581" s="19">
        <f t="shared" si="88"/>
        <v>0</v>
      </c>
      <c r="G581" s="19">
        <f t="shared" si="88"/>
        <v>0</v>
      </c>
      <c r="H581" s="19">
        <f t="shared" si="88"/>
        <v>0</v>
      </c>
      <c r="I581" s="19">
        <f t="shared" si="88"/>
        <v>0</v>
      </c>
      <c r="J581" s="19">
        <f t="shared" si="88"/>
        <v>0</v>
      </c>
      <c r="K581" s="19">
        <f t="shared" si="88"/>
        <v>0</v>
      </c>
      <c r="L581" s="19">
        <f t="shared" si="88"/>
        <v>0</v>
      </c>
      <c r="M581" s="19">
        <f t="shared" si="88"/>
        <v>0</v>
      </c>
      <c r="N581" s="19" t="e">
        <f>IF(N578="",N577*4,IF(N579="",(N578+N577)*2,IF(N580="",((N579+N578+N577)/3)*4,SUM(N577:N580))))</f>
        <v>#VALUE!</v>
      </c>
      <c r="O581" s="19" t="e">
        <f>IF(O578="",O577*4,IF(O579="",(O578+O577)*2,IF(O580="",((O579+O578+O577)/3)*4,SUM(O577:O580))))</f>
        <v>#VALUE!</v>
      </c>
      <c r="P581" s="7" t="e">
        <f>RATE(M$348-C$348,,-C581,M581)</f>
        <v>#NUM!</v>
      </c>
      <c r="Q581" s="10" t="s">
        <v>50</v>
      </c>
    </row>
    <row r="582" spans="1:17" x14ac:dyDescent="0.3">
      <c r="B582" s="11" t="e">
        <f t="shared" ref="B582:M582" si="89">+B581/B$574</f>
        <v>#DIV/0!</v>
      </c>
      <c r="C582" s="11" t="e">
        <f t="shared" si="89"/>
        <v>#DIV/0!</v>
      </c>
      <c r="D582" s="11" t="e">
        <f t="shared" si="89"/>
        <v>#DIV/0!</v>
      </c>
      <c r="E582" s="11" t="e">
        <f t="shared" si="89"/>
        <v>#DIV/0!</v>
      </c>
      <c r="F582" s="11" t="e">
        <f t="shared" si="89"/>
        <v>#DIV/0!</v>
      </c>
      <c r="G582" s="11" t="e">
        <f t="shared" si="89"/>
        <v>#DIV/0!</v>
      </c>
      <c r="H582" s="11" t="e">
        <f t="shared" si="89"/>
        <v>#DIV/0!</v>
      </c>
      <c r="I582" s="11" t="e">
        <f t="shared" si="89"/>
        <v>#DIV/0!</v>
      </c>
      <c r="J582" s="11" t="e">
        <f t="shared" si="89"/>
        <v>#DIV/0!</v>
      </c>
      <c r="K582" s="11" t="e">
        <f t="shared" si="89"/>
        <v>#DIV/0!</v>
      </c>
      <c r="L582" s="11" t="e">
        <f t="shared" si="89"/>
        <v>#DIV/0!</v>
      </c>
      <c r="M582" s="11" t="e">
        <f t="shared" si="89"/>
        <v>#DIV/0!</v>
      </c>
      <c r="N582" s="11" t="e">
        <f>+N581/N$574</f>
        <v>#VALUE!</v>
      </c>
      <c r="O582" s="11" t="e">
        <f>+O581/O$574</f>
        <v>#VALUE!</v>
      </c>
      <c r="P582" s="7" t="e">
        <f>RATE(M$348-C$348,,-C582,M582)</f>
        <v>#DIV/0!</v>
      </c>
      <c r="Q582" s="12" t="s">
        <v>67</v>
      </c>
    </row>
    <row r="583" spans="1:17" x14ac:dyDescent="0.3">
      <c r="B583" s="199" t="s">
        <v>1064</v>
      </c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49"/>
      <c r="P583" s="7"/>
      <c r="Q583" s="3"/>
    </row>
    <row r="584" spans="1:17" x14ac:dyDescent="0.3">
      <c r="B584" s="17" t="str">
        <f t="shared" ref="B584:O587" si="90">IFERROR(VLOOKUP($B$583,$130:$216,MATCH($Q584&amp;"/"&amp;B$348,$128:$128,0),FALSE),"")</f>
        <v/>
      </c>
      <c r="C584" s="17" t="str">
        <f t="shared" si="90"/>
        <v/>
      </c>
      <c r="D584" s="17" t="str">
        <f t="shared" si="90"/>
        <v/>
      </c>
      <c r="E584" s="17" t="str">
        <f t="shared" si="90"/>
        <v/>
      </c>
      <c r="F584" s="17" t="str">
        <f t="shared" si="90"/>
        <v/>
      </c>
      <c r="G584" s="17" t="str">
        <f t="shared" si="90"/>
        <v/>
      </c>
      <c r="H584" s="17" t="str">
        <f t="shared" si="90"/>
        <v/>
      </c>
      <c r="I584" s="17" t="str">
        <f t="shared" si="90"/>
        <v/>
      </c>
      <c r="J584" s="17" t="str">
        <f t="shared" si="90"/>
        <v/>
      </c>
      <c r="K584" s="17" t="str">
        <f t="shared" si="90"/>
        <v/>
      </c>
      <c r="L584" s="17" t="str">
        <f t="shared" si="90"/>
        <v/>
      </c>
      <c r="M584" s="17" t="str">
        <f t="shared" si="90"/>
        <v/>
      </c>
      <c r="N584" s="17" t="str">
        <f t="shared" si="90"/>
        <v/>
      </c>
      <c r="O584" s="17" t="str">
        <f t="shared" si="90"/>
        <v/>
      </c>
      <c r="P584" s="7"/>
      <c r="Q584" s="10" t="s">
        <v>47</v>
      </c>
    </row>
    <row r="585" spans="1:17" x14ac:dyDescent="0.3">
      <c r="B585" s="8" t="str">
        <f t="shared" si="90"/>
        <v/>
      </c>
      <c r="C585" s="8" t="str">
        <f t="shared" si="90"/>
        <v/>
      </c>
      <c r="D585" s="8" t="str">
        <f t="shared" si="90"/>
        <v/>
      </c>
      <c r="E585" s="8" t="str">
        <f t="shared" si="90"/>
        <v/>
      </c>
      <c r="F585" s="8" t="str">
        <f t="shared" si="90"/>
        <v/>
      </c>
      <c r="G585" s="8" t="str">
        <f t="shared" si="90"/>
        <v/>
      </c>
      <c r="H585" s="8" t="str">
        <f t="shared" si="90"/>
        <v/>
      </c>
      <c r="I585" s="8" t="str">
        <f t="shared" si="90"/>
        <v/>
      </c>
      <c r="J585" s="8" t="str">
        <f t="shared" si="90"/>
        <v/>
      </c>
      <c r="K585" s="8" t="str">
        <f t="shared" si="90"/>
        <v/>
      </c>
      <c r="L585" s="8" t="str">
        <f t="shared" si="90"/>
        <v/>
      </c>
      <c r="M585" s="8" t="str">
        <f t="shared" si="90"/>
        <v/>
      </c>
      <c r="N585" s="8" t="str">
        <f t="shared" si="90"/>
        <v/>
      </c>
      <c r="O585" s="8" t="str">
        <f t="shared" si="90"/>
        <v/>
      </c>
      <c r="P585" s="7"/>
      <c r="Q585" s="10" t="s">
        <v>48</v>
      </c>
    </row>
    <row r="586" spans="1:17" x14ac:dyDescent="0.3">
      <c r="B586" s="8" t="str">
        <f t="shared" si="90"/>
        <v/>
      </c>
      <c r="C586" s="8" t="str">
        <f t="shared" si="90"/>
        <v/>
      </c>
      <c r="D586" s="8" t="str">
        <f t="shared" si="90"/>
        <v/>
      </c>
      <c r="E586" s="8" t="str">
        <f t="shared" si="90"/>
        <v/>
      </c>
      <c r="F586" s="8" t="str">
        <f t="shared" si="90"/>
        <v/>
      </c>
      <c r="G586" s="8" t="str">
        <f t="shared" si="90"/>
        <v/>
      </c>
      <c r="H586" s="8" t="str">
        <f t="shared" si="90"/>
        <v/>
      </c>
      <c r="I586" s="8" t="str">
        <f t="shared" si="90"/>
        <v/>
      </c>
      <c r="J586" s="8" t="str">
        <f t="shared" si="90"/>
        <v/>
      </c>
      <c r="K586" s="8" t="str">
        <f t="shared" si="90"/>
        <v/>
      </c>
      <c r="L586" s="8" t="str">
        <f t="shared" si="90"/>
        <v/>
      </c>
      <c r="M586" s="8" t="str">
        <f t="shared" si="90"/>
        <v/>
      </c>
      <c r="N586" s="8" t="str">
        <f t="shared" si="90"/>
        <v/>
      </c>
      <c r="O586" s="8" t="str">
        <f t="shared" si="90"/>
        <v/>
      </c>
      <c r="P586" s="7"/>
      <c r="Q586" s="10" t="s">
        <v>49</v>
      </c>
    </row>
    <row r="587" spans="1:17" x14ac:dyDescent="0.3">
      <c r="B587" s="8" t="str">
        <f t="shared" si="90"/>
        <v/>
      </c>
      <c r="C587" s="19" t="str">
        <f t="shared" si="90"/>
        <v/>
      </c>
      <c r="D587" s="19" t="str">
        <f t="shared" si="90"/>
        <v/>
      </c>
      <c r="E587" s="19" t="str">
        <f t="shared" si="90"/>
        <v/>
      </c>
      <c r="F587" s="19" t="str">
        <f t="shared" si="90"/>
        <v/>
      </c>
      <c r="G587" s="19" t="str">
        <f t="shared" si="90"/>
        <v/>
      </c>
      <c r="H587" s="19" t="str">
        <f t="shared" si="90"/>
        <v/>
      </c>
      <c r="I587" s="19" t="str">
        <f t="shared" si="90"/>
        <v/>
      </c>
      <c r="J587" s="19" t="str">
        <f t="shared" si="90"/>
        <v/>
      </c>
      <c r="K587" s="19" t="str">
        <f t="shared" si="90"/>
        <v/>
      </c>
      <c r="L587" s="19" t="str">
        <f t="shared" si="90"/>
        <v/>
      </c>
      <c r="M587" s="19" t="str">
        <f t="shared" si="90"/>
        <v/>
      </c>
      <c r="N587" s="19" t="str">
        <f t="shared" si="90"/>
        <v/>
      </c>
      <c r="O587" s="19" t="str">
        <f t="shared" si="90"/>
        <v/>
      </c>
      <c r="P587" s="7"/>
      <c r="Q587" s="10" t="s">
        <v>55</v>
      </c>
    </row>
    <row r="588" spans="1:17" x14ac:dyDescent="0.3">
      <c r="B588" s="27">
        <f>SUM(B584:B587)</f>
        <v>0</v>
      </c>
      <c r="C588" s="19">
        <f t="shared" ref="C588:M588" si="91">SUM(C584:C587)</f>
        <v>0</v>
      </c>
      <c r="D588" s="19">
        <f t="shared" si="91"/>
        <v>0</v>
      </c>
      <c r="E588" s="19">
        <f t="shared" si="91"/>
        <v>0</v>
      </c>
      <c r="F588" s="19">
        <f t="shared" si="91"/>
        <v>0</v>
      </c>
      <c r="G588" s="19">
        <f t="shared" si="91"/>
        <v>0</v>
      </c>
      <c r="H588" s="19">
        <f t="shared" si="91"/>
        <v>0</v>
      </c>
      <c r="I588" s="19">
        <f t="shared" si="91"/>
        <v>0</v>
      </c>
      <c r="J588" s="19">
        <f t="shared" si="91"/>
        <v>0</v>
      </c>
      <c r="K588" s="19">
        <f t="shared" si="91"/>
        <v>0</v>
      </c>
      <c r="L588" s="19">
        <f t="shared" si="91"/>
        <v>0</v>
      </c>
      <c r="M588" s="19">
        <f t="shared" si="91"/>
        <v>0</v>
      </c>
      <c r="N588" s="19" t="e">
        <f>IF(N585="",N584*4,IF(N586="",(N585+N584)*2,IF(N587="",((N586+N585+N584)/3)*4,SUM(N584:N587))))</f>
        <v>#VALUE!</v>
      </c>
      <c r="O588" s="19" t="e">
        <f>IF(O585="",O584*4,IF(O586="",(O585+O584)*2,IF(O587="",((O586+O585+O584)/3)*4,SUM(O584:O587))))</f>
        <v>#VALUE!</v>
      </c>
      <c r="P588" s="7" t="e">
        <f>RATE(M$348-C$348,,-C588,M588)</f>
        <v>#NUM!</v>
      </c>
      <c r="Q588" s="10" t="s">
        <v>50</v>
      </c>
    </row>
    <row r="589" spans="1:17" x14ac:dyDescent="0.3">
      <c r="B589" s="11" t="e">
        <f t="shared" ref="B589:O589" si="92">+B588/(B$465+B$472)</f>
        <v>#DIV/0!</v>
      </c>
      <c r="C589" s="11" t="e">
        <f t="shared" si="92"/>
        <v>#DIV/0!</v>
      </c>
      <c r="D589" s="11" t="e">
        <f t="shared" si="92"/>
        <v>#DIV/0!</v>
      </c>
      <c r="E589" s="11" t="e">
        <f t="shared" si="92"/>
        <v>#DIV/0!</v>
      </c>
      <c r="F589" s="11" t="e">
        <f t="shared" si="92"/>
        <v>#DIV/0!</v>
      </c>
      <c r="G589" s="11" t="e">
        <f t="shared" si="92"/>
        <v>#DIV/0!</v>
      </c>
      <c r="H589" s="11" t="e">
        <f t="shared" si="92"/>
        <v>#DIV/0!</v>
      </c>
      <c r="I589" s="11" t="e">
        <f t="shared" si="92"/>
        <v>#DIV/0!</v>
      </c>
      <c r="J589" s="11" t="e">
        <f t="shared" si="92"/>
        <v>#DIV/0!</v>
      </c>
      <c r="K589" s="11" t="e">
        <f t="shared" si="92"/>
        <v>#DIV/0!</v>
      </c>
      <c r="L589" s="11" t="e">
        <f t="shared" si="92"/>
        <v>#DIV/0!</v>
      </c>
      <c r="M589" s="11" t="e">
        <f t="shared" si="92"/>
        <v>#DIV/0!</v>
      </c>
      <c r="N589" s="11" t="e">
        <f t="shared" si="92"/>
        <v>#VALUE!</v>
      </c>
      <c r="O589" s="11" t="e">
        <f t="shared" si="92"/>
        <v>#VALUE!</v>
      </c>
      <c r="P589" s="7" t="e">
        <f>RATE(M$348-C$348,,-C589,M589)</f>
        <v>#DIV/0!</v>
      </c>
      <c r="Q589" s="12" t="s">
        <v>68</v>
      </c>
    </row>
    <row r="590" spans="1:17" s="98" customFormat="1" x14ac:dyDescent="0.3">
      <c r="A590" s="97"/>
      <c r="B590" s="20"/>
      <c r="C590" s="11" t="e">
        <f t="shared" ref="C590:M590" si="93">C588/B588-1</f>
        <v>#DIV/0!</v>
      </c>
      <c r="D590" s="11" t="e">
        <f t="shared" si="93"/>
        <v>#DIV/0!</v>
      </c>
      <c r="E590" s="11" t="e">
        <f t="shared" si="93"/>
        <v>#DIV/0!</v>
      </c>
      <c r="F590" s="11" t="e">
        <f t="shared" si="93"/>
        <v>#DIV/0!</v>
      </c>
      <c r="G590" s="11" t="e">
        <f t="shared" si="93"/>
        <v>#DIV/0!</v>
      </c>
      <c r="H590" s="11" t="e">
        <f t="shared" si="93"/>
        <v>#DIV/0!</v>
      </c>
      <c r="I590" s="11" t="e">
        <f t="shared" si="93"/>
        <v>#DIV/0!</v>
      </c>
      <c r="J590" s="11" t="e">
        <f t="shared" si="93"/>
        <v>#DIV/0!</v>
      </c>
      <c r="K590" s="11" t="e">
        <f t="shared" si="93"/>
        <v>#DIV/0!</v>
      </c>
      <c r="L590" s="11" t="e">
        <f t="shared" si="93"/>
        <v>#DIV/0!</v>
      </c>
      <c r="M590" s="11" t="e">
        <f t="shared" si="93"/>
        <v>#DIV/0!</v>
      </c>
      <c r="N590" s="11" t="e">
        <f>N588/M588-1</f>
        <v>#VALUE!</v>
      </c>
      <c r="O590" s="11" t="e">
        <f>O588/N588-1</f>
        <v>#VALUE!</v>
      </c>
      <c r="P590" s="18"/>
      <c r="Q590" s="15" t="s">
        <v>56</v>
      </c>
    </row>
    <row r="591" spans="1:17" x14ac:dyDescent="0.3">
      <c r="B591" s="195" t="s">
        <v>44</v>
      </c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44"/>
    </row>
    <row r="592" spans="1:17" x14ac:dyDescent="0.3">
      <c r="B592" s="204" t="s">
        <v>1073</v>
      </c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152"/>
    </row>
    <row r="593" spans="2:17" x14ac:dyDescent="0.3">
      <c r="B593" s="8" t="str">
        <f t="shared" ref="B593:O596" si="94">IFERROR(VLOOKUP($B$592,$221:$343,MATCH($Q593&amp;"/"&amp;B$348,$219:$219,0),FALSE),"")</f>
        <v/>
      </c>
      <c r="C593" s="8" t="str">
        <f t="shared" si="94"/>
        <v/>
      </c>
      <c r="D593" s="8" t="str">
        <f t="shared" si="94"/>
        <v/>
      </c>
      <c r="E593" s="8" t="str">
        <f t="shared" si="94"/>
        <v/>
      </c>
      <c r="F593" s="8" t="str">
        <f t="shared" si="94"/>
        <v/>
      </c>
      <c r="G593" s="8" t="str">
        <f t="shared" si="94"/>
        <v/>
      </c>
      <c r="H593" s="8" t="str">
        <f t="shared" si="94"/>
        <v/>
      </c>
      <c r="I593" s="8" t="str">
        <f t="shared" si="94"/>
        <v/>
      </c>
      <c r="J593" s="8" t="str">
        <f t="shared" si="94"/>
        <v/>
      </c>
      <c r="K593" s="8" t="str">
        <f t="shared" si="94"/>
        <v/>
      </c>
      <c r="L593" s="8" t="str">
        <f t="shared" si="94"/>
        <v/>
      </c>
      <c r="M593" s="8" t="str">
        <f t="shared" si="94"/>
        <v/>
      </c>
      <c r="N593" s="9" t="str">
        <f t="shared" si="94"/>
        <v/>
      </c>
      <c r="O593" s="9" t="str">
        <f t="shared" si="94"/>
        <v/>
      </c>
      <c r="P593" s="7"/>
      <c r="Q593" s="10" t="s">
        <v>47</v>
      </c>
    </row>
    <row r="594" spans="2:17" x14ac:dyDescent="0.3">
      <c r="B594" s="8" t="str">
        <f t="shared" si="94"/>
        <v/>
      </c>
      <c r="C594" s="8" t="str">
        <f t="shared" si="94"/>
        <v/>
      </c>
      <c r="D594" s="8" t="str">
        <f t="shared" si="94"/>
        <v/>
      </c>
      <c r="E594" s="8" t="str">
        <f t="shared" si="94"/>
        <v/>
      </c>
      <c r="F594" s="8" t="str">
        <f t="shared" si="94"/>
        <v/>
      </c>
      <c r="G594" s="8" t="str">
        <f t="shared" si="94"/>
        <v/>
      </c>
      <c r="H594" s="8" t="str">
        <f t="shared" si="94"/>
        <v/>
      </c>
      <c r="I594" s="8" t="str">
        <f t="shared" si="94"/>
        <v/>
      </c>
      <c r="J594" s="8" t="str">
        <f t="shared" si="94"/>
        <v/>
      </c>
      <c r="K594" s="8" t="str">
        <f t="shared" si="94"/>
        <v/>
      </c>
      <c r="L594" s="8" t="str">
        <f t="shared" si="94"/>
        <v/>
      </c>
      <c r="M594" s="8" t="str">
        <f t="shared" si="94"/>
        <v/>
      </c>
      <c r="N594" s="9" t="str">
        <f t="shared" si="94"/>
        <v/>
      </c>
      <c r="O594" s="9" t="str">
        <f t="shared" si="94"/>
        <v/>
      </c>
      <c r="P594" s="7"/>
      <c r="Q594" s="10" t="s">
        <v>48</v>
      </c>
    </row>
    <row r="595" spans="2:17" x14ac:dyDescent="0.3">
      <c r="B595" s="8" t="str">
        <f t="shared" si="94"/>
        <v/>
      </c>
      <c r="C595" s="8" t="str">
        <f t="shared" si="94"/>
        <v/>
      </c>
      <c r="D595" s="8" t="str">
        <f t="shared" si="94"/>
        <v/>
      </c>
      <c r="E595" s="8" t="str">
        <f t="shared" si="94"/>
        <v/>
      </c>
      <c r="F595" s="8" t="str">
        <f t="shared" si="94"/>
        <v/>
      </c>
      <c r="G595" s="8" t="str">
        <f t="shared" si="94"/>
        <v/>
      </c>
      <c r="H595" s="8" t="str">
        <f t="shared" si="94"/>
        <v/>
      </c>
      <c r="I595" s="8" t="str">
        <f t="shared" si="94"/>
        <v/>
      </c>
      <c r="J595" s="8" t="str">
        <f t="shared" si="94"/>
        <v/>
      </c>
      <c r="K595" s="8" t="str">
        <f t="shared" si="94"/>
        <v/>
      </c>
      <c r="L595" s="8" t="str">
        <f t="shared" si="94"/>
        <v/>
      </c>
      <c r="M595" s="8" t="str">
        <f t="shared" si="94"/>
        <v/>
      </c>
      <c r="N595" s="9" t="str">
        <f t="shared" si="94"/>
        <v/>
      </c>
      <c r="O595" s="9" t="str">
        <f t="shared" si="94"/>
        <v/>
      </c>
      <c r="P595" s="7"/>
      <c r="Q595" s="10" t="s">
        <v>49</v>
      </c>
    </row>
    <row r="596" spans="2:17" x14ac:dyDescent="0.3">
      <c r="B596" s="8" t="str">
        <f t="shared" si="94"/>
        <v/>
      </c>
      <c r="C596" s="8" t="str">
        <f t="shared" si="94"/>
        <v/>
      </c>
      <c r="D596" s="8" t="str">
        <f t="shared" si="94"/>
        <v/>
      </c>
      <c r="E596" s="8" t="str">
        <f t="shared" si="94"/>
        <v/>
      </c>
      <c r="F596" s="8" t="str">
        <f t="shared" si="94"/>
        <v/>
      </c>
      <c r="G596" s="8" t="str">
        <f t="shared" si="94"/>
        <v/>
      </c>
      <c r="H596" s="8" t="str">
        <f t="shared" si="94"/>
        <v/>
      </c>
      <c r="I596" s="8" t="str">
        <f t="shared" si="94"/>
        <v/>
      </c>
      <c r="J596" s="8" t="str">
        <f t="shared" si="94"/>
        <v/>
      </c>
      <c r="K596" s="8" t="str">
        <f t="shared" si="94"/>
        <v/>
      </c>
      <c r="L596" s="8" t="str">
        <f t="shared" si="94"/>
        <v/>
      </c>
      <c r="M596" s="8" t="str">
        <f t="shared" si="94"/>
        <v/>
      </c>
      <c r="N596" s="9" t="str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/>
      </c>
      <c r="O596" s="9" t="str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/>
      </c>
      <c r="P596" s="7" t="e">
        <f>RATE(M$348-C$348,,-C596,M596)</f>
        <v>#VALUE!</v>
      </c>
      <c r="Q596" s="10" t="s">
        <v>50</v>
      </c>
    </row>
    <row r="597" spans="2:17" x14ac:dyDescent="0.3">
      <c r="B597" s="11" t="e">
        <f t="shared" ref="B597:O597" si="95">B596/(B$465+B472)</f>
        <v>#VALUE!</v>
      </c>
      <c r="C597" s="11" t="e">
        <f t="shared" si="95"/>
        <v>#VALUE!</v>
      </c>
      <c r="D597" s="11" t="e">
        <f t="shared" si="95"/>
        <v>#VALUE!</v>
      </c>
      <c r="E597" s="11" t="e">
        <f t="shared" si="95"/>
        <v>#VALUE!</v>
      </c>
      <c r="F597" s="11" t="e">
        <f t="shared" si="95"/>
        <v>#VALUE!</v>
      </c>
      <c r="G597" s="11" t="e">
        <f t="shared" si="95"/>
        <v>#VALUE!</v>
      </c>
      <c r="H597" s="11" t="e">
        <f t="shared" si="95"/>
        <v>#VALUE!</v>
      </c>
      <c r="I597" s="11" t="e">
        <f t="shared" si="95"/>
        <v>#VALUE!</v>
      </c>
      <c r="J597" s="11" t="e">
        <f t="shared" si="95"/>
        <v>#VALUE!</v>
      </c>
      <c r="K597" s="11" t="e">
        <f t="shared" si="95"/>
        <v>#VALUE!</v>
      </c>
      <c r="L597" s="11" t="e">
        <f t="shared" si="95"/>
        <v>#VALUE!</v>
      </c>
      <c r="M597" s="11" t="e">
        <f t="shared" si="95"/>
        <v>#VALUE!</v>
      </c>
      <c r="N597" s="11" t="e">
        <f t="shared" si="95"/>
        <v>#VALUE!</v>
      </c>
      <c r="O597" s="11" t="e">
        <f t="shared" si="95"/>
        <v>#VALUE!</v>
      </c>
      <c r="P597" s="7" t="e">
        <f>RATE(M$348-C$348,,-C597,M597)</f>
        <v>#VALUE!</v>
      </c>
      <c r="Q597" s="12" t="s">
        <v>51</v>
      </c>
    </row>
    <row r="598" spans="2:17" x14ac:dyDescent="0.3">
      <c r="B598" s="205" t="s">
        <v>1104</v>
      </c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144"/>
    </row>
    <row r="599" spans="2:17" x14ac:dyDescent="0.3">
      <c r="B599" s="8" t="str">
        <f t="shared" ref="B599:O602" si="96">IFERROR(VLOOKUP($B$598,$221:$343,MATCH($Q599&amp;"/"&amp;B$348,$219:$219,0),FALSE),"")</f>
        <v/>
      </c>
      <c r="C599" s="8" t="str">
        <f t="shared" si="96"/>
        <v/>
      </c>
      <c r="D599" s="8" t="str">
        <f t="shared" si="96"/>
        <v/>
      </c>
      <c r="E599" s="8" t="str">
        <f t="shared" si="96"/>
        <v/>
      </c>
      <c r="F599" s="8" t="str">
        <f t="shared" si="96"/>
        <v/>
      </c>
      <c r="G599" s="8" t="str">
        <f t="shared" si="96"/>
        <v/>
      </c>
      <c r="H599" s="8" t="str">
        <f t="shared" si="96"/>
        <v/>
      </c>
      <c r="I599" s="8" t="str">
        <f t="shared" si="96"/>
        <v/>
      </c>
      <c r="J599" s="8" t="str">
        <f t="shared" si="96"/>
        <v/>
      </c>
      <c r="K599" s="8" t="str">
        <f t="shared" si="96"/>
        <v/>
      </c>
      <c r="L599" s="8" t="str">
        <f t="shared" si="96"/>
        <v/>
      </c>
      <c r="M599" s="8" t="str">
        <f t="shared" si="96"/>
        <v/>
      </c>
      <c r="N599" s="9" t="str">
        <f t="shared" si="96"/>
        <v/>
      </c>
      <c r="O599" s="9" t="str">
        <f t="shared" si="96"/>
        <v/>
      </c>
      <c r="P599" s="7"/>
      <c r="Q599" s="10" t="s">
        <v>47</v>
      </c>
    </row>
    <row r="600" spans="2:17" x14ac:dyDescent="0.3">
      <c r="B600" s="8" t="str">
        <f t="shared" si="96"/>
        <v/>
      </c>
      <c r="C600" s="8" t="str">
        <f t="shared" si="96"/>
        <v/>
      </c>
      <c r="D600" s="8" t="str">
        <f t="shared" si="96"/>
        <v/>
      </c>
      <c r="E600" s="8" t="str">
        <f t="shared" si="96"/>
        <v/>
      </c>
      <c r="F600" s="8" t="str">
        <f t="shared" si="96"/>
        <v/>
      </c>
      <c r="G600" s="8" t="str">
        <f t="shared" si="96"/>
        <v/>
      </c>
      <c r="H600" s="8" t="str">
        <f t="shared" si="96"/>
        <v/>
      </c>
      <c r="I600" s="8" t="str">
        <f t="shared" si="96"/>
        <v/>
      </c>
      <c r="J600" s="8" t="str">
        <f t="shared" si="96"/>
        <v/>
      </c>
      <c r="K600" s="8" t="str">
        <f t="shared" si="96"/>
        <v/>
      </c>
      <c r="L600" s="8" t="str">
        <f t="shared" si="96"/>
        <v/>
      </c>
      <c r="M600" s="8" t="str">
        <f t="shared" si="96"/>
        <v/>
      </c>
      <c r="N600" s="9" t="str">
        <f t="shared" si="96"/>
        <v/>
      </c>
      <c r="O600" s="9" t="str">
        <f t="shared" si="96"/>
        <v/>
      </c>
      <c r="P600" s="7"/>
      <c r="Q600" s="10" t="s">
        <v>48</v>
      </c>
    </row>
    <row r="601" spans="2:17" x14ac:dyDescent="0.3">
      <c r="B601" s="8" t="str">
        <f t="shared" si="96"/>
        <v/>
      </c>
      <c r="C601" s="8" t="str">
        <f t="shared" si="96"/>
        <v/>
      </c>
      <c r="D601" s="8" t="str">
        <f t="shared" si="96"/>
        <v/>
      </c>
      <c r="E601" s="8" t="str">
        <f t="shared" si="96"/>
        <v/>
      </c>
      <c r="F601" s="8" t="str">
        <f t="shared" si="96"/>
        <v/>
      </c>
      <c r="G601" s="8" t="str">
        <f t="shared" si="96"/>
        <v/>
      </c>
      <c r="H601" s="8" t="str">
        <f t="shared" si="96"/>
        <v/>
      </c>
      <c r="I601" s="8" t="str">
        <f t="shared" si="96"/>
        <v/>
      </c>
      <c r="J601" s="8" t="str">
        <f t="shared" si="96"/>
        <v/>
      </c>
      <c r="K601" s="8" t="str">
        <f t="shared" si="96"/>
        <v/>
      </c>
      <c r="L601" s="8" t="str">
        <f t="shared" si="96"/>
        <v/>
      </c>
      <c r="M601" s="8" t="str">
        <f t="shared" si="96"/>
        <v/>
      </c>
      <c r="N601" s="9" t="str">
        <f t="shared" si="96"/>
        <v/>
      </c>
      <c r="O601" s="9" t="str">
        <f t="shared" si="96"/>
        <v/>
      </c>
      <c r="P601" s="7"/>
      <c r="Q601" s="10" t="s">
        <v>49</v>
      </c>
    </row>
    <row r="602" spans="2:17" x14ac:dyDescent="0.3">
      <c r="B602" s="8" t="str">
        <f t="shared" si="96"/>
        <v/>
      </c>
      <c r="C602" s="8" t="str">
        <f t="shared" si="96"/>
        <v/>
      </c>
      <c r="D602" s="8" t="str">
        <f t="shared" si="96"/>
        <v/>
      </c>
      <c r="E602" s="8" t="str">
        <f t="shared" si="96"/>
        <v/>
      </c>
      <c r="F602" s="8" t="str">
        <f t="shared" si="96"/>
        <v/>
      </c>
      <c r="G602" s="8" t="str">
        <f t="shared" si="96"/>
        <v/>
      </c>
      <c r="H602" s="8" t="str">
        <f t="shared" si="96"/>
        <v/>
      </c>
      <c r="I602" s="8" t="str">
        <f t="shared" si="96"/>
        <v/>
      </c>
      <c r="J602" s="8" t="str">
        <f t="shared" si="96"/>
        <v/>
      </c>
      <c r="K602" s="8" t="str">
        <f t="shared" si="96"/>
        <v/>
      </c>
      <c r="L602" s="8" t="str">
        <f t="shared" si="96"/>
        <v/>
      </c>
      <c r="M602" s="8" t="str">
        <f t="shared" si="96"/>
        <v/>
      </c>
      <c r="N602" s="9" t="str">
        <f t="shared" si="96"/>
        <v/>
      </c>
      <c r="O602" s="9" t="str">
        <f t="shared" si="96"/>
        <v/>
      </c>
      <c r="P602" s="7"/>
      <c r="Q602" s="10" t="s">
        <v>50</v>
      </c>
    </row>
    <row r="603" spans="2:17" x14ac:dyDescent="0.3">
      <c r="B603" s="139" t="e">
        <f t="shared" ref="B603:M603" si="97">B602/B$588</f>
        <v>#VALUE!</v>
      </c>
      <c r="C603" s="139" t="e">
        <f t="shared" si="97"/>
        <v>#VALUE!</v>
      </c>
      <c r="D603" s="139" t="e">
        <f t="shared" si="97"/>
        <v>#VALUE!</v>
      </c>
      <c r="E603" s="139" t="e">
        <f t="shared" si="97"/>
        <v>#VALUE!</v>
      </c>
      <c r="F603" s="139" t="e">
        <f t="shared" si="97"/>
        <v>#VALUE!</v>
      </c>
      <c r="G603" s="139" t="e">
        <f t="shared" si="97"/>
        <v>#VALUE!</v>
      </c>
      <c r="H603" s="139" t="e">
        <f t="shared" si="97"/>
        <v>#VALUE!</v>
      </c>
      <c r="I603" s="139" t="e">
        <f t="shared" si="97"/>
        <v>#VALUE!</v>
      </c>
      <c r="J603" s="139" t="e">
        <f t="shared" si="97"/>
        <v>#VALUE!</v>
      </c>
      <c r="K603" s="139" t="e">
        <f t="shared" si="97"/>
        <v>#VALUE!</v>
      </c>
      <c r="L603" s="139" t="e">
        <f t="shared" si="97"/>
        <v>#VALUE!</v>
      </c>
      <c r="M603" s="139" t="e">
        <f t="shared" si="97"/>
        <v>#VALUE!</v>
      </c>
      <c r="N603" s="139" t="e">
        <f>IFERROR(N602/N$588,IFERROR(N601/N$588,IFERROR(N600/N$588,N599/N$588)))</f>
        <v>#VALUE!</v>
      </c>
      <c r="O603" s="139" t="e">
        <f>IFERROR(O602/O$588,IFERROR(O601/O$588,IFERROR(O600/O$588,O599/O$588)))</f>
        <v>#VALUE!</v>
      </c>
      <c r="P603" s="7" t="e">
        <f>RATE(M$348-C$348,,-C603,M603)</f>
        <v>#VALUE!</v>
      </c>
      <c r="Q603" s="12" t="s">
        <v>69</v>
      </c>
    </row>
    <row r="604" spans="2:17" x14ac:dyDescent="0.3">
      <c r="B604" s="207" t="s">
        <v>70</v>
      </c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149"/>
    </row>
    <row r="605" spans="2:17" x14ac:dyDescent="0.3">
      <c r="B605" s="8" t="str">
        <f>IFERROR(B599+B611,"")</f>
        <v/>
      </c>
      <c r="C605" s="8" t="str">
        <f t="shared" ref="C605:O608" si="98">IFERROR(C599+C611,"")</f>
        <v/>
      </c>
      <c r="D605" s="8" t="str">
        <f t="shared" si="98"/>
        <v/>
      </c>
      <c r="E605" s="8" t="str">
        <f t="shared" si="98"/>
        <v/>
      </c>
      <c r="F605" s="8" t="str">
        <f t="shared" si="98"/>
        <v/>
      </c>
      <c r="G605" s="8" t="str">
        <f t="shared" si="98"/>
        <v/>
      </c>
      <c r="H605" s="8" t="str">
        <f t="shared" si="98"/>
        <v/>
      </c>
      <c r="I605" s="8" t="str">
        <f t="shared" si="98"/>
        <v/>
      </c>
      <c r="J605" s="8" t="str">
        <f t="shared" si="98"/>
        <v/>
      </c>
      <c r="K605" s="8" t="str">
        <f t="shared" si="98"/>
        <v/>
      </c>
      <c r="L605" s="8" t="str">
        <f t="shared" si="98"/>
        <v/>
      </c>
      <c r="M605" s="8" t="str">
        <f t="shared" si="98"/>
        <v/>
      </c>
      <c r="N605" s="9" t="str">
        <f t="shared" si="98"/>
        <v/>
      </c>
      <c r="O605" s="9" t="str">
        <f t="shared" si="98"/>
        <v/>
      </c>
      <c r="P605" s="7"/>
      <c r="Q605" s="10" t="s">
        <v>47</v>
      </c>
    </row>
    <row r="606" spans="2:17" x14ac:dyDescent="0.3">
      <c r="B606" s="8" t="str">
        <f t="shared" ref="B606:N608" si="99">IFERROR(B600+B612,"")</f>
        <v/>
      </c>
      <c r="C606" s="8" t="str">
        <f t="shared" si="99"/>
        <v/>
      </c>
      <c r="D606" s="8" t="str">
        <f t="shared" si="99"/>
        <v/>
      </c>
      <c r="E606" s="8" t="str">
        <f t="shared" si="99"/>
        <v/>
      </c>
      <c r="F606" s="8" t="str">
        <f t="shared" si="99"/>
        <v/>
      </c>
      <c r="G606" s="8" t="str">
        <f t="shared" si="99"/>
        <v/>
      </c>
      <c r="H606" s="8" t="str">
        <f t="shared" si="99"/>
        <v/>
      </c>
      <c r="I606" s="8" t="str">
        <f t="shared" si="99"/>
        <v/>
      </c>
      <c r="J606" s="8" t="str">
        <f t="shared" si="99"/>
        <v/>
      </c>
      <c r="K606" s="8" t="str">
        <f t="shared" si="99"/>
        <v/>
      </c>
      <c r="L606" s="8" t="str">
        <f t="shared" si="99"/>
        <v/>
      </c>
      <c r="M606" s="8" t="str">
        <f t="shared" si="99"/>
        <v/>
      </c>
      <c r="N606" s="9" t="str">
        <f t="shared" si="99"/>
        <v/>
      </c>
      <c r="O606" s="9" t="str">
        <f t="shared" si="98"/>
        <v/>
      </c>
      <c r="P606" s="7"/>
      <c r="Q606" s="10" t="s">
        <v>48</v>
      </c>
    </row>
    <row r="607" spans="2:17" x14ac:dyDescent="0.3">
      <c r="B607" s="8" t="str">
        <f t="shared" si="99"/>
        <v/>
      </c>
      <c r="C607" s="8" t="str">
        <f t="shared" si="99"/>
        <v/>
      </c>
      <c r="D607" s="8" t="str">
        <f t="shared" si="99"/>
        <v/>
      </c>
      <c r="E607" s="8" t="str">
        <f t="shared" si="99"/>
        <v/>
      </c>
      <c r="F607" s="8" t="str">
        <f t="shared" si="99"/>
        <v/>
      </c>
      <c r="G607" s="8" t="str">
        <f t="shared" si="99"/>
        <v/>
      </c>
      <c r="H607" s="8" t="str">
        <f t="shared" si="99"/>
        <v/>
      </c>
      <c r="I607" s="8" t="str">
        <f t="shared" si="99"/>
        <v/>
      </c>
      <c r="J607" s="8" t="str">
        <f t="shared" si="99"/>
        <v/>
      </c>
      <c r="K607" s="8" t="str">
        <f t="shared" si="99"/>
        <v/>
      </c>
      <c r="L607" s="8" t="str">
        <f t="shared" si="99"/>
        <v/>
      </c>
      <c r="M607" s="8" t="str">
        <f t="shared" si="99"/>
        <v/>
      </c>
      <c r="N607" s="9" t="str">
        <f t="shared" si="99"/>
        <v/>
      </c>
      <c r="O607" s="9" t="str">
        <f t="shared" si="98"/>
        <v/>
      </c>
      <c r="P607" s="7"/>
      <c r="Q607" s="10" t="s">
        <v>49</v>
      </c>
    </row>
    <row r="608" spans="2:17" x14ac:dyDescent="0.3">
      <c r="B608" s="8" t="str">
        <f t="shared" si="99"/>
        <v/>
      </c>
      <c r="C608" s="19" t="str">
        <f t="shared" si="99"/>
        <v/>
      </c>
      <c r="D608" s="19" t="str">
        <f t="shared" si="99"/>
        <v/>
      </c>
      <c r="E608" s="19" t="str">
        <f t="shared" si="99"/>
        <v/>
      </c>
      <c r="F608" s="19" t="str">
        <f t="shared" si="99"/>
        <v/>
      </c>
      <c r="G608" s="19" t="str">
        <f t="shared" si="99"/>
        <v/>
      </c>
      <c r="H608" s="19" t="str">
        <f t="shared" si="99"/>
        <v/>
      </c>
      <c r="I608" s="19" t="str">
        <f t="shared" si="99"/>
        <v/>
      </c>
      <c r="J608" s="19" t="str">
        <f t="shared" si="99"/>
        <v/>
      </c>
      <c r="K608" s="19" t="str">
        <f t="shared" si="99"/>
        <v/>
      </c>
      <c r="L608" s="19" t="str">
        <f t="shared" si="99"/>
        <v/>
      </c>
      <c r="M608" s="19" t="str">
        <f t="shared" si="99"/>
        <v/>
      </c>
      <c r="N608" s="19" t="str">
        <f t="shared" si="99"/>
        <v/>
      </c>
      <c r="O608" s="19" t="str">
        <f t="shared" si="98"/>
        <v/>
      </c>
      <c r="P608" s="7" t="e">
        <f>RATE(M$348-C$348,,-C608,M608)</f>
        <v>#VALUE!</v>
      </c>
      <c r="Q608" s="10" t="s">
        <v>50</v>
      </c>
    </row>
    <row r="609" spans="2:17" x14ac:dyDescent="0.3">
      <c r="B609" s="209" t="s">
        <v>45</v>
      </c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153"/>
      <c r="P609" s="7"/>
      <c r="Q609" s="10"/>
    </row>
    <row r="610" spans="2:17" x14ac:dyDescent="0.3">
      <c r="B610" s="201" t="s">
        <v>1117</v>
      </c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147"/>
    </row>
    <row r="611" spans="2:17" x14ac:dyDescent="0.3">
      <c r="B611" s="8" t="str">
        <f t="shared" ref="B611:O614" si="100">IFERROR(VLOOKUP($B$610,$221:$343,MATCH($Q611&amp;"/"&amp;B$348,$219:$219,0),FALSE),"")</f>
        <v/>
      </c>
      <c r="C611" s="8" t="str">
        <f t="shared" si="100"/>
        <v/>
      </c>
      <c r="D611" s="8" t="str">
        <f t="shared" si="100"/>
        <v/>
      </c>
      <c r="E611" s="8" t="str">
        <f t="shared" si="100"/>
        <v/>
      </c>
      <c r="F611" s="8" t="str">
        <f t="shared" si="100"/>
        <v/>
      </c>
      <c r="G611" s="8" t="str">
        <f t="shared" si="100"/>
        <v/>
      </c>
      <c r="H611" s="8" t="str">
        <f t="shared" si="100"/>
        <v/>
      </c>
      <c r="I611" s="8" t="str">
        <f t="shared" si="100"/>
        <v/>
      </c>
      <c r="J611" s="8" t="str">
        <f t="shared" si="100"/>
        <v/>
      </c>
      <c r="K611" s="8" t="str">
        <f t="shared" si="100"/>
        <v/>
      </c>
      <c r="L611" s="8" t="str">
        <f t="shared" si="100"/>
        <v/>
      </c>
      <c r="M611" s="8" t="str">
        <f t="shared" si="100"/>
        <v/>
      </c>
      <c r="N611" s="9" t="str">
        <f t="shared" si="100"/>
        <v/>
      </c>
      <c r="O611" s="9" t="str">
        <f t="shared" si="100"/>
        <v/>
      </c>
      <c r="P611" s="7"/>
      <c r="Q611" s="10" t="s">
        <v>47</v>
      </c>
    </row>
    <row r="612" spans="2:17" x14ac:dyDescent="0.3">
      <c r="B612" s="8" t="str">
        <f t="shared" si="100"/>
        <v/>
      </c>
      <c r="C612" s="8" t="str">
        <f t="shared" si="100"/>
        <v/>
      </c>
      <c r="D612" s="8" t="str">
        <f t="shared" si="100"/>
        <v/>
      </c>
      <c r="E612" s="8" t="str">
        <f t="shared" si="100"/>
        <v/>
      </c>
      <c r="F612" s="8" t="str">
        <f t="shared" si="100"/>
        <v/>
      </c>
      <c r="G612" s="8" t="str">
        <f t="shared" si="100"/>
        <v/>
      </c>
      <c r="H612" s="8" t="str">
        <f t="shared" si="100"/>
        <v/>
      </c>
      <c r="I612" s="8" t="str">
        <f t="shared" si="100"/>
        <v/>
      </c>
      <c r="J612" s="8" t="str">
        <f t="shared" si="100"/>
        <v/>
      </c>
      <c r="K612" s="8" t="str">
        <f t="shared" si="100"/>
        <v/>
      </c>
      <c r="L612" s="8" t="str">
        <f t="shared" si="100"/>
        <v/>
      </c>
      <c r="M612" s="8" t="str">
        <f t="shared" si="100"/>
        <v/>
      </c>
      <c r="N612" s="9" t="str">
        <f t="shared" si="100"/>
        <v/>
      </c>
      <c r="O612" s="9" t="str">
        <f t="shared" si="100"/>
        <v/>
      </c>
      <c r="P612" s="7"/>
      <c r="Q612" s="10" t="s">
        <v>48</v>
      </c>
    </row>
    <row r="613" spans="2:17" x14ac:dyDescent="0.3">
      <c r="B613" s="8" t="str">
        <f t="shared" si="100"/>
        <v/>
      </c>
      <c r="C613" s="8" t="str">
        <f t="shared" si="100"/>
        <v/>
      </c>
      <c r="D613" s="8" t="str">
        <f t="shared" si="100"/>
        <v/>
      </c>
      <c r="E613" s="8" t="str">
        <f t="shared" si="100"/>
        <v/>
      </c>
      <c r="F613" s="8" t="str">
        <f t="shared" si="100"/>
        <v/>
      </c>
      <c r="G613" s="8" t="str">
        <f t="shared" si="100"/>
        <v/>
      </c>
      <c r="H613" s="8" t="str">
        <f t="shared" si="100"/>
        <v/>
      </c>
      <c r="I613" s="8" t="str">
        <f t="shared" si="100"/>
        <v/>
      </c>
      <c r="J613" s="8" t="str">
        <f t="shared" si="100"/>
        <v/>
      </c>
      <c r="K613" s="8" t="str">
        <f t="shared" si="100"/>
        <v/>
      </c>
      <c r="L613" s="8" t="str">
        <f t="shared" si="100"/>
        <v/>
      </c>
      <c r="M613" s="8" t="str">
        <f t="shared" si="100"/>
        <v/>
      </c>
      <c r="N613" s="9" t="str">
        <f t="shared" si="100"/>
        <v/>
      </c>
      <c r="O613" s="9" t="str">
        <f t="shared" si="100"/>
        <v/>
      </c>
      <c r="P613" s="7"/>
      <c r="Q613" s="10" t="s">
        <v>49</v>
      </c>
    </row>
    <row r="614" spans="2:17" x14ac:dyDescent="0.3">
      <c r="B614" s="8" t="str">
        <f t="shared" si="100"/>
        <v/>
      </c>
      <c r="C614" s="8" t="str">
        <f t="shared" si="100"/>
        <v/>
      </c>
      <c r="D614" s="8" t="str">
        <f t="shared" si="100"/>
        <v/>
      </c>
      <c r="E614" s="8" t="str">
        <f t="shared" si="100"/>
        <v/>
      </c>
      <c r="F614" s="8" t="str">
        <f t="shared" si="100"/>
        <v/>
      </c>
      <c r="G614" s="8" t="str">
        <f t="shared" si="100"/>
        <v/>
      </c>
      <c r="H614" s="8" t="str">
        <f t="shared" si="100"/>
        <v/>
      </c>
      <c r="I614" s="8" t="str">
        <f t="shared" si="100"/>
        <v/>
      </c>
      <c r="J614" s="8" t="str">
        <f t="shared" si="100"/>
        <v/>
      </c>
      <c r="K614" s="8" t="str">
        <f t="shared" si="100"/>
        <v/>
      </c>
      <c r="L614" s="8" t="str">
        <f t="shared" si="100"/>
        <v/>
      </c>
      <c r="M614" s="8" t="str">
        <f t="shared" si="100"/>
        <v/>
      </c>
      <c r="N614" s="9" t="str">
        <f t="shared" si="100"/>
        <v/>
      </c>
      <c r="O614" s="9" t="str">
        <f t="shared" si="100"/>
        <v/>
      </c>
      <c r="P614" s="7"/>
      <c r="Q614" s="10" t="s">
        <v>50</v>
      </c>
    </row>
    <row r="615" spans="2:17" x14ac:dyDescent="0.3">
      <c r="B615" s="219" t="s">
        <v>1119</v>
      </c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151"/>
    </row>
    <row r="616" spans="2:17" x14ac:dyDescent="0.3">
      <c r="B616" s="8" t="str">
        <f t="shared" ref="B616:O619" si="101">IFERROR(VLOOKUP($B$615,$221:$343,MATCH($Q616&amp;"/"&amp;B$348,$219:$219,0),FALSE),"")</f>
        <v/>
      </c>
      <c r="C616" s="8" t="str">
        <f t="shared" si="101"/>
        <v/>
      </c>
      <c r="D616" s="8" t="str">
        <f t="shared" si="101"/>
        <v/>
      </c>
      <c r="E616" s="8" t="str">
        <f t="shared" si="101"/>
        <v/>
      </c>
      <c r="F616" s="8" t="str">
        <f t="shared" si="101"/>
        <v/>
      </c>
      <c r="G616" s="8" t="str">
        <f t="shared" si="101"/>
        <v/>
      </c>
      <c r="H616" s="8" t="str">
        <f t="shared" si="101"/>
        <v/>
      </c>
      <c r="I616" s="8" t="str">
        <f t="shared" si="101"/>
        <v/>
      </c>
      <c r="J616" s="8" t="str">
        <f t="shared" si="101"/>
        <v/>
      </c>
      <c r="K616" s="8" t="str">
        <f t="shared" si="101"/>
        <v/>
      </c>
      <c r="L616" s="8" t="str">
        <f t="shared" si="101"/>
        <v/>
      </c>
      <c r="M616" s="8" t="str">
        <f t="shared" si="101"/>
        <v/>
      </c>
      <c r="N616" s="9" t="str">
        <f t="shared" si="101"/>
        <v/>
      </c>
      <c r="O616" s="9" t="str">
        <f t="shared" si="101"/>
        <v/>
      </c>
      <c r="P616" s="7"/>
      <c r="Q616" s="10" t="s">
        <v>47</v>
      </c>
    </row>
    <row r="617" spans="2:17" x14ac:dyDescent="0.3">
      <c r="B617" s="8" t="str">
        <f t="shared" si="101"/>
        <v/>
      </c>
      <c r="C617" s="8" t="str">
        <f t="shared" si="101"/>
        <v/>
      </c>
      <c r="D617" s="8" t="str">
        <f t="shared" si="101"/>
        <v/>
      </c>
      <c r="E617" s="8" t="str">
        <f t="shared" si="101"/>
        <v/>
      </c>
      <c r="F617" s="8" t="str">
        <f t="shared" si="101"/>
        <v/>
      </c>
      <c r="G617" s="8" t="str">
        <f t="shared" si="101"/>
        <v/>
      </c>
      <c r="H617" s="8" t="str">
        <f t="shared" si="101"/>
        <v/>
      </c>
      <c r="I617" s="8" t="str">
        <f t="shared" si="101"/>
        <v/>
      </c>
      <c r="J617" s="8" t="str">
        <f t="shared" si="101"/>
        <v/>
      </c>
      <c r="K617" s="8" t="str">
        <f t="shared" si="101"/>
        <v/>
      </c>
      <c r="L617" s="8" t="str">
        <f t="shared" si="101"/>
        <v/>
      </c>
      <c r="M617" s="8" t="str">
        <f t="shared" si="101"/>
        <v/>
      </c>
      <c r="N617" s="9" t="str">
        <f t="shared" si="101"/>
        <v/>
      </c>
      <c r="O617" s="9" t="str">
        <f t="shared" si="101"/>
        <v/>
      </c>
      <c r="P617" s="7"/>
      <c r="Q617" s="10" t="s">
        <v>48</v>
      </c>
    </row>
    <row r="618" spans="2:17" x14ac:dyDescent="0.3">
      <c r="B618" s="8" t="str">
        <f t="shared" si="101"/>
        <v/>
      </c>
      <c r="C618" s="8" t="str">
        <f t="shared" si="101"/>
        <v/>
      </c>
      <c r="D618" s="8" t="str">
        <f t="shared" si="101"/>
        <v/>
      </c>
      <c r="E618" s="8" t="str">
        <f t="shared" si="101"/>
        <v/>
      </c>
      <c r="F618" s="8" t="str">
        <f t="shared" si="101"/>
        <v/>
      </c>
      <c r="G618" s="8" t="str">
        <f t="shared" si="101"/>
        <v/>
      </c>
      <c r="H618" s="8" t="str">
        <f t="shared" si="101"/>
        <v/>
      </c>
      <c r="I618" s="8" t="str">
        <f t="shared" si="101"/>
        <v/>
      </c>
      <c r="J618" s="8" t="str">
        <f t="shared" si="101"/>
        <v/>
      </c>
      <c r="K618" s="8" t="str">
        <f t="shared" si="101"/>
        <v/>
      </c>
      <c r="L618" s="8" t="str">
        <f t="shared" si="101"/>
        <v/>
      </c>
      <c r="M618" s="8" t="str">
        <f t="shared" si="101"/>
        <v/>
      </c>
      <c r="N618" s="9" t="str">
        <f t="shared" si="101"/>
        <v/>
      </c>
      <c r="O618" s="9" t="str">
        <f t="shared" si="101"/>
        <v/>
      </c>
      <c r="P618" s="7"/>
      <c r="Q618" s="10" t="s">
        <v>49</v>
      </c>
    </row>
    <row r="619" spans="2:17" x14ac:dyDescent="0.3">
      <c r="B619" s="8" t="str">
        <f t="shared" si="101"/>
        <v/>
      </c>
      <c r="C619" s="8" t="str">
        <f t="shared" si="101"/>
        <v/>
      </c>
      <c r="D619" s="8" t="str">
        <f t="shared" si="101"/>
        <v/>
      </c>
      <c r="E619" s="8" t="str">
        <f t="shared" si="101"/>
        <v/>
      </c>
      <c r="F619" s="8" t="str">
        <f t="shared" si="101"/>
        <v/>
      </c>
      <c r="G619" s="8" t="str">
        <f t="shared" si="101"/>
        <v/>
      </c>
      <c r="H619" s="8" t="str">
        <f t="shared" si="101"/>
        <v/>
      </c>
      <c r="I619" s="8" t="str">
        <f t="shared" si="101"/>
        <v/>
      </c>
      <c r="J619" s="8" t="str">
        <f t="shared" si="101"/>
        <v/>
      </c>
      <c r="K619" s="8" t="str">
        <f t="shared" si="101"/>
        <v/>
      </c>
      <c r="L619" s="8" t="str">
        <f t="shared" si="101"/>
        <v/>
      </c>
      <c r="M619" s="8" t="str">
        <f t="shared" si="101"/>
        <v/>
      </c>
      <c r="N619" s="9" t="str">
        <f t="shared" si="101"/>
        <v/>
      </c>
      <c r="O619" s="9" t="str">
        <f t="shared" si="101"/>
        <v/>
      </c>
      <c r="P619" s="7"/>
      <c r="Q619" s="10" t="s">
        <v>50</v>
      </c>
    </row>
    <row r="620" spans="2:17" x14ac:dyDescent="0.3">
      <c r="B620" s="207" t="s">
        <v>1144</v>
      </c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149"/>
    </row>
    <row r="621" spans="2:17" x14ac:dyDescent="0.3">
      <c r="B621" s="8" t="str">
        <f t="shared" ref="B621:O624" si="102">IFERROR(VLOOKUP($B$620,$221:$343,MATCH($Q621&amp;"/"&amp;B$348,$219:$219,0),FALSE),"")</f>
        <v/>
      </c>
      <c r="C621" s="8" t="str">
        <f t="shared" si="102"/>
        <v/>
      </c>
      <c r="D621" s="8" t="str">
        <f t="shared" si="102"/>
        <v/>
      </c>
      <c r="E621" s="8" t="str">
        <f t="shared" si="102"/>
        <v/>
      </c>
      <c r="F621" s="8" t="str">
        <f t="shared" si="102"/>
        <v/>
      </c>
      <c r="G621" s="8" t="str">
        <f t="shared" si="102"/>
        <v/>
      </c>
      <c r="H621" s="8" t="str">
        <f t="shared" si="102"/>
        <v/>
      </c>
      <c r="I621" s="8" t="str">
        <f t="shared" si="102"/>
        <v/>
      </c>
      <c r="J621" s="8" t="str">
        <f t="shared" si="102"/>
        <v/>
      </c>
      <c r="K621" s="8" t="str">
        <f t="shared" si="102"/>
        <v/>
      </c>
      <c r="L621" s="8" t="str">
        <f t="shared" si="102"/>
        <v/>
      </c>
      <c r="M621" s="8" t="str">
        <f t="shared" si="102"/>
        <v/>
      </c>
      <c r="N621" s="8" t="str">
        <f t="shared" si="102"/>
        <v/>
      </c>
      <c r="O621" s="8" t="str">
        <f t="shared" si="102"/>
        <v/>
      </c>
      <c r="P621" s="7"/>
      <c r="Q621" s="10" t="s">
        <v>47</v>
      </c>
    </row>
    <row r="622" spans="2:17" x14ac:dyDescent="0.3">
      <c r="B622" s="8" t="str">
        <f t="shared" si="102"/>
        <v/>
      </c>
      <c r="C622" s="8" t="str">
        <f t="shared" si="102"/>
        <v/>
      </c>
      <c r="D622" s="8" t="str">
        <f t="shared" si="102"/>
        <v/>
      </c>
      <c r="E622" s="8" t="str">
        <f t="shared" si="102"/>
        <v/>
      </c>
      <c r="F622" s="8" t="str">
        <f t="shared" si="102"/>
        <v/>
      </c>
      <c r="G622" s="8" t="str">
        <f t="shared" si="102"/>
        <v/>
      </c>
      <c r="H622" s="8" t="str">
        <f t="shared" si="102"/>
        <v/>
      </c>
      <c r="I622" s="8" t="str">
        <f t="shared" si="102"/>
        <v/>
      </c>
      <c r="J622" s="8" t="str">
        <f t="shared" si="102"/>
        <v/>
      </c>
      <c r="K622" s="8" t="str">
        <f t="shared" si="102"/>
        <v/>
      </c>
      <c r="L622" s="8" t="str">
        <f t="shared" si="102"/>
        <v/>
      </c>
      <c r="M622" s="8" t="str">
        <f t="shared" si="102"/>
        <v/>
      </c>
      <c r="N622" s="8" t="str">
        <f t="shared" si="102"/>
        <v/>
      </c>
      <c r="O622" s="8" t="str">
        <f t="shared" si="102"/>
        <v/>
      </c>
      <c r="P622" s="7"/>
      <c r="Q622" s="10" t="s">
        <v>48</v>
      </c>
    </row>
    <row r="623" spans="2:17" x14ac:dyDescent="0.3">
      <c r="B623" s="8" t="str">
        <f t="shared" si="102"/>
        <v/>
      </c>
      <c r="C623" s="8" t="str">
        <f t="shared" si="102"/>
        <v/>
      </c>
      <c r="D623" s="8" t="str">
        <f t="shared" si="102"/>
        <v/>
      </c>
      <c r="E623" s="8" t="str">
        <f t="shared" si="102"/>
        <v/>
      </c>
      <c r="F623" s="8" t="str">
        <f t="shared" si="102"/>
        <v/>
      </c>
      <c r="G623" s="8" t="str">
        <f t="shared" si="102"/>
        <v/>
      </c>
      <c r="H623" s="8" t="str">
        <f t="shared" si="102"/>
        <v/>
      </c>
      <c r="I623" s="8" t="str">
        <f t="shared" si="102"/>
        <v/>
      </c>
      <c r="J623" s="8" t="str">
        <f t="shared" si="102"/>
        <v/>
      </c>
      <c r="K623" s="8" t="str">
        <f t="shared" si="102"/>
        <v/>
      </c>
      <c r="L623" s="8" t="str">
        <f t="shared" si="102"/>
        <v/>
      </c>
      <c r="M623" s="8" t="str">
        <f t="shared" si="102"/>
        <v/>
      </c>
      <c r="N623" s="8" t="str">
        <f t="shared" si="102"/>
        <v/>
      </c>
      <c r="O623" s="8" t="str">
        <f t="shared" si="102"/>
        <v/>
      </c>
      <c r="P623" s="7"/>
      <c r="Q623" s="10" t="s">
        <v>49</v>
      </c>
    </row>
    <row r="624" spans="2:17" x14ac:dyDescent="0.3">
      <c r="B624" s="8" t="str">
        <f t="shared" si="102"/>
        <v/>
      </c>
      <c r="C624" s="8" t="str">
        <f t="shared" si="102"/>
        <v/>
      </c>
      <c r="D624" s="8" t="str">
        <f t="shared" si="102"/>
        <v/>
      </c>
      <c r="E624" s="8" t="str">
        <f t="shared" si="102"/>
        <v/>
      </c>
      <c r="F624" s="8" t="str">
        <f t="shared" si="102"/>
        <v/>
      </c>
      <c r="G624" s="8" t="str">
        <f t="shared" si="102"/>
        <v/>
      </c>
      <c r="H624" s="8" t="str">
        <f t="shared" si="102"/>
        <v/>
      </c>
      <c r="I624" s="8" t="str">
        <f t="shared" si="102"/>
        <v/>
      </c>
      <c r="J624" s="8" t="str">
        <f t="shared" si="102"/>
        <v/>
      </c>
      <c r="K624" s="8" t="str">
        <f t="shared" si="102"/>
        <v/>
      </c>
      <c r="L624" s="8" t="str">
        <f t="shared" si="102"/>
        <v/>
      </c>
      <c r="M624" s="8" t="str">
        <f t="shared" si="102"/>
        <v/>
      </c>
      <c r="N624" s="8" t="str">
        <f t="shared" si="102"/>
        <v/>
      </c>
      <c r="O624" s="8" t="str">
        <f t="shared" si="102"/>
        <v/>
      </c>
      <c r="P624" s="7"/>
      <c r="Q624" s="10" t="s">
        <v>50</v>
      </c>
    </row>
    <row r="625" spans="2:17" x14ac:dyDescent="0.3">
      <c r="B625" s="221" t="s">
        <v>1145</v>
      </c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159"/>
    </row>
    <row r="626" spans="2:17" x14ac:dyDescent="0.3">
      <c r="B626" s="8" t="str">
        <f t="shared" ref="B626:O629" si="103">IFERROR(VLOOKUP($B$625,$221:$343,MATCH($Q626&amp;"/"&amp;B$348,$219:$219,0),FALSE),"")</f>
        <v/>
      </c>
      <c r="C626" s="8" t="str">
        <f t="shared" si="103"/>
        <v/>
      </c>
      <c r="D626" s="8" t="str">
        <f t="shared" si="103"/>
        <v/>
      </c>
      <c r="E626" s="8" t="str">
        <f t="shared" si="103"/>
        <v/>
      </c>
      <c r="F626" s="8" t="str">
        <f t="shared" si="103"/>
        <v/>
      </c>
      <c r="G626" s="8" t="str">
        <f t="shared" si="103"/>
        <v/>
      </c>
      <c r="H626" s="8" t="str">
        <f t="shared" si="103"/>
        <v/>
      </c>
      <c r="I626" s="8" t="str">
        <f t="shared" si="103"/>
        <v/>
      </c>
      <c r="J626" s="8" t="str">
        <f t="shared" si="103"/>
        <v/>
      </c>
      <c r="K626" s="8" t="str">
        <f t="shared" si="103"/>
        <v/>
      </c>
      <c r="L626" s="8" t="str">
        <f t="shared" si="103"/>
        <v/>
      </c>
      <c r="M626" s="8" t="str">
        <f t="shared" si="103"/>
        <v/>
      </c>
      <c r="N626" s="9" t="str">
        <f t="shared" si="103"/>
        <v/>
      </c>
      <c r="O626" s="9" t="str">
        <f t="shared" si="103"/>
        <v/>
      </c>
      <c r="P626" s="7"/>
      <c r="Q626" s="10" t="s">
        <v>47</v>
      </c>
    </row>
    <row r="627" spans="2:17" x14ac:dyDescent="0.3">
      <c r="B627" s="8" t="str">
        <f t="shared" si="103"/>
        <v/>
      </c>
      <c r="C627" s="8" t="str">
        <f t="shared" si="103"/>
        <v/>
      </c>
      <c r="D627" s="8" t="str">
        <f t="shared" si="103"/>
        <v/>
      </c>
      <c r="E627" s="8" t="str">
        <f t="shared" si="103"/>
        <v/>
      </c>
      <c r="F627" s="8" t="str">
        <f t="shared" si="103"/>
        <v/>
      </c>
      <c r="G627" s="8" t="str">
        <f t="shared" si="103"/>
        <v/>
      </c>
      <c r="H627" s="8" t="str">
        <f t="shared" si="103"/>
        <v/>
      </c>
      <c r="I627" s="8" t="str">
        <f t="shared" si="103"/>
        <v/>
      </c>
      <c r="J627" s="8" t="str">
        <f t="shared" si="103"/>
        <v/>
      </c>
      <c r="K627" s="8" t="str">
        <f t="shared" si="103"/>
        <v/>
      </c>
      <c r="L627" s="8" t="str">
        <f t="shared" si="103"/>
        <v/>
      </c>
      <c r="M627" s="8" t="str">
        <f t="shared" si="103"/>
        <v/>
      </c>
      <c r="N627" s="9" t="str">
        <f t="shared" si="103"/>
        <v/>
      </c>
      <c r="O627" s="9" t="str">
        <f t="shared" si="103"/>
        <v/>
      </c>
      <c r="P627" s="7"/>
      <c r="Q627" s="10" t="s">
        <v>48</v>
      </c>
    </row>
    <row r="628" spans="2:17" x14ac:dyDescent="0.3">
      <c r="B628" s="8" t="str">
        <f t="shared" si="103"/>
        <v/>
      </c>
      <c r="C628" s="8" t="str">
        <f t="shared" si="103"/>
        <v/>
      </c>
      <c r="D628" s="8" t="str">
        <f t="shared" si="103"/>
        <v/>
      </c>
      <c r="E628" s="8" t="str">
        <f t="shared" si="103"/>
        <v/>
      </c>
      <c r="F628" s="8" t="str">
        <f t="shared" si="103"/>
        <v/>
      </c>
      <c r="G628" s="8" t="str">
        <f t="shared" si="103"/>
        <v/>
      </c>
      <c r="H628" s="8" t="str">
        <f t="shared" si="103"/>
        <v/>
      </c>
      <c r="I628" s="8" t="str">
        <f t="shared" si="103"/>
        <v/>
      </c>
      <c r="J628" s="8" t="str">
        <f t="shared" si="103"/>
        <v/>
      </c>
      <c r="K628" s="8" t="str">
        <f t="shared" si="103"/>
        <v/>
      </c>
      <c r="L628" s="8" t="str">
        <f t="shared" si="103"/>
        <v/>
      </c>
      <c r="M628" s="8" t="str">
        <f t="shared" si="103"/>
        <v/>
      </c>
      <c r="N628" s="9" t="str">
        <f t="shared" si="103"/>
        <v/>
      </c>
      <c r="O628" s="9" t="str">
        <f t="shared" si="103"/>
        <v/>
      </c>
      <c r="P628" s="7"/>
      <c r="Q628" s="10" t="s">
        <v>49</v>
      </c>
    </row>
    <row r="629" spans="2:17" x14ac:dyDescent="0.3">
      <c r="B629" s="8" t="str">
        <f t="shared" si="103"/>
        <v/>
      </c>
      <c r="C629" s="8" t="str">
        <f t="shared" si="103"/>
        <v/>
      </c>
      <c r="D629" s="8" t="str">
        <f t="shared" si="103"/>
        <v/>
      </c>
      <c r="E629" s="8" t="str">
        <f t="shared" si="103"/>
        <v/>
      </c>
      <c r="F629" s="8" t="str">
        <f t="shared" si="103"/>
        <v/>
      </c>
      <c r="G629" s="8" t="str">
        <f t="shared" si="103"/>
        <v/>
      </c>
      <c r="H629" s="8" t="str">
        <f t="shared" si="103"/>
        <v/>
      </c>
      <c r="I629" s="8" t="str">
        <f t="shared" si="103"/>
        <v/>
      </c>
      <c r="J629" s="8" t="str">
        <f t="shared" si="103"/>
        <v/>
      </c>
      <c r="K629" s="8" t="str">
        <f t="shared" si="103"/>
        <v/>
      </c>
      <c r="L629" s="8" t="str">
        <f t="shared" si="103"/>
        <v/>
      </c>
      <c r="M629" s="8" t="str">
        <f t="shared" si="103"/>
        <v/>
      </c>
      <c r="N629" s="9" t="str">
        <f t="shared" si="103"/>
        <v/>
      </c>
      <c r="O629" s="9" t="str">
        <f t="shared" si="103"/>
        <v/>
      </c>
      <c r="P629" s="7"/>
      <c r="Q629" s="10" t="s">
        <v>50</v>
      </c>
    </row>
    <row r="630" spans="2:17" x14ac:dyDescent="0.3">
      <c r="B630" s="223" t="s">
        <v>71</v>
      </c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154"/>
      <c r="P630" s="29"/>
      <c r="Q630" s="100"/>
    </row>
    <row r="631" spans="2:17" x14ac:dyDescent="0.3">
      <c r="B631" s="211" t="s">
        <v>72</v>
      </c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155"/>
      <c r="P631" s="29"/>
      <c r="Q631" s="100"/>
    </row>
    <row r="632" spans="2:17" x14ac:dyDescent="0.3">
      <c r="B632" s="30" t="e">
        <f t="shared" ref="B632:O632" si="104">B588/B402</f>
        <v>#VALUE!</v>
      </c>
      <c r="C632" s="30" t="e">
        <f t="shared" si="104"/>
        <v>#VALUE!</v>
      </c>
      <c r="D632" s="30" t="e">
        <f t="shared" si="104"/>
        <v>#VALUE!</v>
      </c>
      <c r="E632" s="30" t="e">
        <f t="shared" si="104"/>
        <v>#VALUE!</v>
      </c>
      <c r="F632" s="30" t="e">
        <f t="shared" si="104"/>
        <v>#VALUE!</v>
      </c>
      <c r="G632" s="30" t="e">
        <f t="shared" si="104"/>
        <v>#VALUE!</v>
      </c>
      <c r="H632" s="30" t="e">
        <f t="shared" si="104"/>
        <v>#VALUE!</v>
      </c>
      <c r="I632" s="30" t="e">
        <f t="shared" si="104"/>
        <v>#VALUE!</v>
      </c>
      <c r="J632" s="30" t="e">
        <f t="shared" si="104"/>
        <v>#VALUE!</v>
      </c>
      <c r="K632" s="30" t="e">
        <f t="shared" si="104"/>
        <v>#VALUE!</v>
      </c>
      <c r="L632" s="30" t="e">
        <f t="shared" si="104"/>
        <v>#VALUE!</v>
      </c>
      <c r="M632" s="30" t="e">
        <f t="shared" si="104"/>
        <v>#VALUE!</v>
      </c>
      <c r="N632" s="30" t="e">
        <f t="shared" si="104"/>
        <v>#VALUE!</v>
      </c>
      <c r="O632" s="30" t="e">
        <f t="shared" si="104"/>
        <v>#VALUE!</v>
      </c>
      <c r="P632" s="7" t="e">
        <f>RATE(M$348-C$348,,-C632,M632)</f>
        <v>#VALUE!</v>
      </c>
      <c r="Q632" s="100" t="s">
        <v>73</v>
      </c>
    </row>
    <row r="633" spans="2:17" x14ac:dyDescent="0.3">
      <c r="B633" s="30" t="e">
        <f t="shared" ref="B633:O633" si="105">((B551*(1-B582))/(B457+B432))</f>
        <v>#DIV/0!</v>
      </c>
      <c r="C633" s="30" t="e">
        <f t="shared" si="105"/>
        <v>#DIV/0!</v>
      </c>
      <c r="D633" s="30" t="e">
        <f t="shared" si="105"/>
        <v>#DIV/0!</v>
      </c>
      <c r="E633" s="30" t="e">
        <f t="shared" si="105"/>
        <v>#DIV/0!</v>
      </c>
      <c r="F633" s="30" t="e">
        <f t="shared" si="105"/>
        <v>#DIV/0!</v>
      </c>
      <c r="G633" s="30" t="e">
        <f t="shared" si="105"/>
        <v>#DIV/0!</v>
      </c>
      <c r="H633" s="30" t="e">
        <f t="shared" si="105"/>
        <v>#DIV/0!</v>
      </c>
      <c r="I633" s="30" t="e">
        <f t="shared" si="105"/>
        <v>#DIV/0!</v>
      </c>
      <c r="J633" s="30" t="e">
        <f t="shared" si="105"/>
        <v>#DIV/0!</v>
      </c>
      <c r="K633" s="30" t="e">
        <f t="shared" si="105"/>
        <v>#DIV/0!</v>
      </c>
      <c r="L633" s="30" t="e">
        <f t="shared" si="105"/>
        <v>#DIV/0!</v>
      </c>
      <c r="M633" s="30" t="e">
        <f t="shared" si="105"/>
        <v>#DIV/0!</v>
      </c>
      <c r="N633" s="30" t="e">
        <f t="shared" si="105"/>
        <v>#VALUE!</v>
      </c>
      <c r="O633" s="30" t="e">
        <f t="shared" si="105"/>
        <v>#VALUE!</v>
      </c>
      <c r="P633" s="7" t="e">
        <f>RATE(M$348-C$348,,-C633,M633)</f>
        <v>#DIV/0!</v>
      </c>
      <c r="Q633" s="100" t="s">
        <v>74</v>
      </c>
    </row>
    <row r="634" spans="2:17" x14ac:dyDescent="0.3">
      <c r="B634" s="30" t="e">
        <f t="shared" ref="B634:O634" si="106">B588/B457</f>
        <v>#VALUE!</v>
      </c>
      <c r="C634" s="30" t="e">
        <f t="shared" si="106"/>
        <v>#VALUE!</v>
      </c>
      <c r="D634" s="30" t="e">
        <f t="shared" si="106"/>
        <v>#VALUE!</v>
      </c>
      <c r="E634" s="30" t="e">
        <f t="shared" si="106"/>
        <v>#VALUE!</v>
      </c>
      <c r="F634" s="30" t="e">
        <f t="shared" si="106"/>
        <v>#VALUE!</v>
      </c>
      <c r="G634" s="30" t="e">
        <f t="shared" si="106"/>
        <v>#VALUE!</v>
      </c>
      <c r="H634" s="30" t="e">
        <f t="shared" si="106"/>
        <v>#VALUE!</v>
      </c>
      <c r="I634" s="30" t="e">
        <f t="shared" si="106"/>
        <v>#VALUE!</v>
      </c>
      <c r="J634" s="30" t="e">
        <f t="shared" si="106"/>
        <v>#VALUE!</v>
      </c>
      <c r="K634" s="30" t="e">
        <f t="shared" si="106"/>
        <v>#VALUE!</v>
      </c>
      <c r="L634" s="30" t="e">
        <f t="shared" si="106"/>
        <v>#VALUE!</v>
      </c>
      <c r="M634" s="30" t="e">
        <f t="shared" si="106"/>
        <v>#VALUE!</v>
      </c>
      <c r="N634" s="30" t="e">
        <f t="shared" si="106"/>
        <v>#VALUE!</v>
      </c>
      <c r="O634" s="30" t="e">
        <f t="shared" si="106"/>
        <v>#VALUE!</v>
      </c>
      <c r="P634" s="7" t="e">
        <f>RATE(M$348-C$348,,-C634,M634)</f>
        <v>#VALUE!</v>
      </c>
      <c r="Q634" s="100" t="s">
        <v>75</v>
      </c>
    </row>
    <row r="635" spans="2:17" x14ac:dyDescent="0.3">
      <c r="B635" s="211" t="s">
        <v>1150</v>
      </c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155"/>
      <c r="P635" s="29"/>
      <c r="Q635" s="100"/>
    </row>
    <row r="636" spans="2:17" x14ac:dyDescent="0.3">
      <c r="B636" s="14" t="e">
        <f t="shared" ref="B636:O636" si="107">B432/B457</f>
        <v>#VALUE!</v>
      </c>
      <c r="C636" s="28" t="e">
        <f t="shared" si="107"/>
        <v>#VALUE!</v>
      </c>
      <c r="D636" s="28" t="e">
        <f t="shared" si="107"/>
        <v>#VALUE!</v>
      </c>
      <c r="E636" s="28" t="e">
        <f t="shared" si="107"/>
        <v>#VALUE!</v>
      </c>
      <c r="F636" s="28" t="e">
        <f t="shared" si="107"/>
        <v>#VALUE!</v>
      </c>
      <c r="G636" s="28" t="e">
        <f t="shared" si="107"/>
        <v>#VALUE!</v>
      </c>
      <c r="H636" s="28" t="e">
        <f t="shared" si="107"/>
        <v>#VALUE!</v>
      </c>
      <c r="I636" s="28" t="e">
        <f t="shared" si="107"/>
        <v>#VALUE!</v>
      </c>
      <c r="J636" s="28" t="e">
        <f t="shared" si="107"/>
        <v>#VALUE!</v>
      </c>
      <c r="K636" s="28" t="e">
        <f t="shared" si="107"/>
        <v>#VALUE!</v>
      </c>
      <c r="L636" s="28" t="e">
        <f t="shared" si="107"/>
        <v>#VALUE!</v>
      </c>
      <c r="M636" s="28" t="e">
        <f t="shared" si="107"/>
        <v>#VALUE!</v>
      </c>
      <c r="N636" s="28" t="e">
        <f t="shared" si="107"/>
        <v>#VALUE!</v>
      </c>
      <c r="O636" s="28" t="e">
        <f t="shared" si="107"/>
        <v>#VALUE!</v>
      </c>
      <c r="P636" s="7" t="e">
        <f>RATE(M$348-C$348,,-C636,M636)</f>
        <v>#VALUE!</v>
      </c>
      <c r="Q636" s="100" t="s">
        <v>76</v>
      </c>
    </row>
    <row r="637" spans="2:17" x14ac:dyDescent="0.3">
      <c r="B637" s="14" t="e">
        <f t="shared" ref="B637:O637" si="108">B432/B588</f>
        <v>#VALUE!</v>
      </c>
      <c r="C637" s="28" t="e">
        <f t="shared" si="108"/>
        <v>#VALUE!</v>
      </c>
      <c r="D637" s="28" t="e">
        <f t="shared" si="108"/>
        <v>#VALUE!</v>
      </c>
      <c r="E637" s="28" t="e">
        <f t="shared" si="108"/>
        <v>#VALUE!</v>
      </c>
      <c r="F637" s="28" t="e">
        <f t="shared" si="108"/>
        <v>#VALUE!</v>
      </c>
      <c r="G637" s="28" t="e">
        <f t="shared" si="108"/>
        <v>#VALUE!</v>
      </c>
      <c r="H637" s="28" t="e">
        <f t="shared" si="108"/>
        <v>#VALUE!</v>
      </c>
      <c r="I637" s="28" t="e">
        <f t="shared" si="108"/>
        <v>#VALUE!</v>
      </c>
      <c r="J637" s="28" t="e">
        <f t="shared" si="108"/>
        <v>#VALUE!</v>
      </c>
      <c r="K637" s="28" t="e">
        <f t="shared" si="108"/>
        <v>#VALUE!</v>
      </c>
      <c r="L637" s="28" t="e">
        <f t="shared" si="108"/>
        <v>#VALUE!</v>
      </c>
      <c r="M637" s="28" t="e">
        <f t="shared" si="108"/>
        <v>#VALUE!</v>
      </c>
      <c r="N637" s="28" t="e">
        <f t="shared" si="108"/>
        <v>#VALUE!</v>
      </c>
      <c r="O637" s="28" t="e">
        <f t="shared" si="108"/>
        <v>#VALUE!</v>
      </c>
      <c r="P637" s="7" t="e">
        <f>RATE(M$348-C$348,,-C637,M637)</f>
        <v>#VALUE!</v>
      </c>
      <c r="Q637" s="100" t="s">
        <v>77</v>
      </c>
    </row>
    <row r="638" spans="2:17" x14ac:dyDescent="0.3">
      <c r="B638" s="211" t="s">
        <v>78</v>
      </c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155"/>
      <c r="P638" s="29"/>
      <c r="Q638" s="100"/>
    </row>
    <row r="639" spans="2:17" x14ac:dyDescent="0.3">
      <c r="B639" s="179"/>
      <c r="C639" s="179"/>
      <c r="D639" s="180"/>
      <c r="E639" s="179"/>
      <c r="F639" s="180"/>
      <c r="G639" s="179"/>
      <c r="H639" s="180"/>
      <c r="I639" s="179"/>
      <c r="J639" s="180"/>
      <c r="K639" s="179"/>
      <c r="L639" s="180"/>
      <c r="M639" s="179"/>
      <c r="N639" s="181"/>
      <c r="O639" s="181"/>
      <c r="P639" s="31"/>
      <c r="Q639" s="183" t="s">
        <v>79</v>
      </c>
    </row>
    <row r="640" spans="2:17" x14ac:dyDescent="0.3">
      <c r="B640" s="14" t="e">
        <f t="shared" ref="B640:O640" si="109">B457/B639</f>
        <v>#VALUE!</v>
      </c>
      <c r="C640" s="14" t="e">
        <f t="shared" si="109"/>
        <v>#VALUE!</v>
      </c>
      <c r="D640" s="14" t="e">
        <f t="shared" si="109"/>
        <v>#VALUE!</v>
      </c>
      <c r="E640" s="14" t="e">
        <f t="shared" si="109"/>
        <v>#VALUE!</v>
      </c>
      <c r="F640" s="14" t="e">
        <f t="shared" si="109"/>
        <v>#VALUE!</v>
      </c>
      <c r="G640" s="14" t="e">
        <f t="shared" si="109"/>
        <v>#VALUE!</v>
      </c>
      <c r="H640" s="14" t="e">
        <f t="shared" si="109"/>
        <v>#VALUE!</v>
      </c>
      <c r="I640" s="14" t="e">
        <f t="shared" si="109"/>
        <v>#VALUE!</v>
      </c>
      <c r="J640" s="14" t="e">
        <f t="shared" si="109"/>
        <v>#VALUE!</v>
      </c>
      <c r="K640" s="14" t="e">
        <f t="shared" si="109"/>
        <v>#VALUE!</v>
      </c>
      <c r="L640" s="14" t="e">
        <f t="shared" si="109"/>
        <v>#VALUE!</v>
      </c>
      <c r="M640" s="14" t="e">
        <f t="shared" si="109"/>
        <v>#VALUE!</v>
      </c>
      <c r="N640" s="14" t="e">
        <f t="shared" si="109"/>
        <v>#VALUE!</v>
      </c>
      <c r="O640" s="14" t="e">
        <f t="shared" si="109"/>
        <v>#VALUE!</v>
      </c>
      <c r="P640" s="7" t="e">
        <f>RATE(M$348-C$348,,-C640,M640)</f>
        <v>#VALUE!</v>
      </c>
      <c r="Q640" s="102" t="s">
        <v>80</v>
      </c>
    </row>
    <row r="641" spans="1:18" x14ac:dyDescent="0.3">
      <c r="B641" s="14" t="e">
        <f t="shared" ref="B641:O641" si="110">B588/B639</f>
        <v>#DIV/0!</v>
      </c>
      <c r="C641" s="14" t="e">
        <f t="shared" si="110"/>
        <v>#DIV/0!</v>
      </c>
      <c r="D641" s="14" t="e">
        <f t="shared" si="110"/>
        <v>#DIV/0!</v>
      </c>
      <c r="E641" s="14" t="e">
        <f t="shared" si="110"/>
        <v>#DIV/0!</v>
      </c>
      <c r="F641" s="14" t="e">
        <f t="shared" si="110"/>
        <v>#DIV/0!</v>
      </c>
      <c r="G641" s="14" t="e">
        <f t="shared" si="110"/>
        <v>#DIV/0!</v>
      </c>
      <c r="H641" s="14" t="e">
        <f t="shared" si="110"/>
        <v>#DIV/0!</v>
      </c>
      <c r="I641" s="14" t="e">
        <f t="shared" si="110"/>
        <v>#DIV/0!</v>
      </c>
      <c r="J641" s="14" t="e">
        <f t="shared" si="110"/>
        <v>#DIV/0!</v>
      </c>
      <c r="K641" s="14" t="e">
        <f t="shared" si="110"/>
        <v>#DIV/0!</v>
      </c>
      <c r="L641" s="14" t="e">
        <f t="shared" si="110"/>
        <v>#DIV/0!</v>
      </c>
      <c r="M641" s="14" t="e">
        <f t="shared" si="110"/>
        <v>#DIV/0!</v>
      </c>
      <c r="N641" s="14" t="e">
        <f t="shared" si="110"/>
        <v>#VALUE!</v>
      </c>
      <c r="O641" s="14" t="e">
        <f t="shared" si="110"/>
        <v>#VALUE!</v>
      </c>
      <c r="P641" s="7" t="e">
        <f>RATE(M$348-C$348,,-C641,M641)</f>
        <v>#DIV/0!</v>
      </c>
      <c r="Q641" s="100" t="s">
        <v>81</v>
      </c>
    </row>
    <row r="642" spans="1:18" x14ac:dyDescent="0.3">
      <c r="B642" s="103"/>
      <c r="C642" s="103" t="e">
        <f t="shared" ref="C642:M642" si="111">+C641/B641-1</f>
        <v>#DIV/0!</v>
      </c>
      <c r="D642" s="104" t="e">
        <f t="shared" si="111"/>
        <v>#DIV/0!</v>
      </c>
      <c r="E642" s="103" t="e">
        <f t="shared" si="111"/>
        <v>#DIV/0!</v>
      </c>
      <c r="F642" s="104" t="e">
        <f t="shared" si="111"/>
        <v>#DIV/0!</v>
      </c>
      <c r="G642" s="103" t="e">
        <f t="shared" si="111"/>
        <v>#DIV/0!</v>
      </c>
      <c r="H642" s="104" t="e">
        <f t="shared" si="111"/>
        <v>#DIV/0!</v>
      </c>
      <c r="I642" s="103" t="e">
        <f t="shared" si="111"/>
        <v>#DIV/0!</v>
      </c>
      <c r="J642" s="104" t="e">
        <f t="shared" si="111"/>
        <v>#DIV/0!</v>
      </c>
      <c r="K642" s="103" t="e">
        <f t="shared" si="111"/>
        <v>#DIV/0!</v>
      </c>
      <c r="L642" s="104" t="e">
        <f t="shared" si="111"/>
        <v>#DIV/0!</v>
      </c>
      <c r="M642" s="103" t="e">
        <f t="shared" si="111"/>
        <v>#DIV/0!</v>
      </c>
      <c r="N642" s="105" t="e">
        <f>+N641/M641-1</f>
        <v>#VALUE!</v>
      </c>
      <c r="O642" s="105" t="e">
        <f>+O641/N641-1</f>
        <v>#VALUE!</v>
      </c>
      <c r="P642" s="32"/>
      <c r="Q642" s="106" t="s">
        <v>82</v>
      </c>
    </row>
    <row r="643" spans="1:18" x14ac:dyDescent="0.3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7" t="e">
        <f>RATE(M$348-C$348,,-C643,M643)</f>
        <v>#NUM!</v>
      </c>
      <c r="Q643" s="183" t="s">
        <v>83</v>
      </c>
    </row>
    <row r="644" spans="1:18" x14ac:dyDescent="0.3">
      <c r="B644" s="103" t="e">
        <f t="shared" ref="B644:O644" si="112">+B643/B653</f>
        <v>#DIV/0!</v>
      </c>
      <c r="C644" s="103" t="e">
        <f t="shared" si="112"/>
        <v>#DIV/0!</v>
      </c>
      <c r="D644" s="104" t="e">
        <f t="shared" si="112"/>
        <v>#DIV/0!</v>
      </c>
      <c r="E644" s="103" t="e">
        <f t="shared" si="112"/>
        <v>#DIV/0!</v>
      </c>
      <c r="F644" s="104" t="e">
        <f t="shared" si="112"/>
        <v>#DIV/0!</v>
      </c>
      <c r="G644" s="103" t="e">
        <f t="shared" si="112"/>
        <v>#DIV/0!</v>
      </c>
      <c r="H644" s="104" t="e">
        <f t="shared" si="112"/>
        <v>#DIV/0!</v>
      </c>
      <c r="I644" s="103" t="e">
        <f t="shared" si="112"/>
        <v>#DIV/0!</v>
      </c>
      <c r="J644" s="104" t="e">
        <f t="shared" si="112"/>
        <v>#DIV/0!</v>
      </c>
      <c r="K644" s="103" t="e">
        <f t="shared" si="112"/>
        <v>#DIV/0!</v>
      </c>
      <c r="L644" s="104" t="e">
        <f t="shared" si="112"/>
        <v>#DIV/0!</v>
      </c>
      <c r="M644" s="103" t="e">
        <f t="shared" si="112"/>
        <v>#DIV/0!</v>
      </c>
      <c r="N644" s="105" t="e">
        <f t="shared" si="112"/>
        <v>#DIV/0!</v>
      </c>
      <c r="O644" s="105">
        <f t="shared" si="112"/>
        <v>0</v>
      </c>
      <c r="P644" s="7" t="e">
        <f>RATE(M$348-C$348,,-C644,M644)</f>
        <v>#DIV/0!</v>
      </c>
      <c r="Q644" s="106" t="s">
        <v>84</v>
      </c>
    </row>
    <row r="645" spans="1:18" x14ac:dyDescent="0.3">
      <c r="B645" s="107" t="e">
        <f t="shared" ref="B645:M645" si="113">+B643/B641</f>
        <v>#DIV/0!</v>
      </c>
      <c r="C645" s="107" t="e">
        <f t="shared" si="113"/>
        <v>#DIV/0!</v>
      </c>
      <c r="D645" s="108" t="e">
        <f t="shared" si="113"/>
        <v>#DIV/0!</v>
      </c>
      <c r="E645" s="107" t="e">
        <f t="shared" si="113"/>
        <v>#DIV/0!</v>
      </c>
      <c r="F645" s="108" t="e">
        <f t="shared" si="113"/>
        <v>#DIV/0!</v>
      </c>
      <c r="G645" s="107" t="e">
        <f t="shared" si="113"/>
        <v>#DIV/0!</v>
      </c>
      <c r="H645" s="108" t="e">
        <f t="shared" si="113"/>
        <v>#DIV/0!</v>
      </c>
      <c r="I645" s="107" t="e">
        <f t="shared" si="113"/>
        <v>#DIV/0!</v>
      </c>
      <c r="J645" s="108" t="e">
        <f t="shared" si="113"/>
        <v>#DIV/0!</v>
      </c>
      <c r="K645" s="107" t="e">
        <f t="shared" si="113"/>
        <v>#DIV/0!</v>
      </c>
      <c r="L645" s="108" t="e">
        <f t="shared" si="113"/>
        <v>#DIV/0!</v>
      </c>
      <c r="M645" s="107" t="e">
        <f t="shared" si="113"/>
        <v>#DIV/0!</v>
      </c>
      <c r="N645" s="109" t="e">
        <f>+N643/N641</f>
        <v>#VALUE!</v>
      </c>
      <c r="O645" s="109" t="e">
        <f>+O643/O641</f>
        <v>#VALUE!</v>
      </c>
      <c r="P645" s="29"/>
      <c r="Q645" s="110" t="s">
        <v>85</v>
      </c>
    </row>
    <row r="646" spans="1:18" x14ac:dyDescent="0.3">
      <c r="B646" s="17">
        <f t="shared" ref="B646:M646" si="114">+B653*B639</f>
        <v>0</v>
      </c>
      <c r="C646" s="17">
        <f t="shared" si="114"/>
        <v>0</v>
      </c>
      <c r="D646" s="17">
        <f t="shared" si="114"/>
        <v>0</v>
      </c>
      <c r="E646" s="17">
        <f t="shared" si="114"/>
        <v>0</v>
      </c>
      <c r="F646" s="17">
        <f t="shared" si="114"/>
        <v>0</v>
      </c>
      <c r="G646" s="17">
        <f t="shared" si="114"/>
        <v>0</v>
      </c>
      <c r="H646" s="17">
        <f t="shared" si="114"/>
        <v>0</v>
      </c>
      <c r="I646" s="17">
        <f t="shared" si="114"/>
        <v>0</v>
      </c>
      <c r="J646" s="17">
        <f t="shared" si="114"/>
        <v>0</v>
      </c>
      <c r="K646" s="17">
        <f t="shared" si="114"/>
        <v>0</v>
      </c>
      <c r="L646" s="17">
        <f t="shared" si="114"/>
        <v>0</v>
      </c>
      <c r="M646" s="17">
        <f t="shared" si="114"/>
        <v>0</v>
      </c>
      <c r="N646" s="17">
        <f>+N653*N639</f>
        <v>0</v>
      </c>
      <c r="O646" s="17">
        <f>+O653*O639</f>
        <v>0</v>
      </c>
      <c r="P646" s="7" t="e">
        <f>RATE(M$348-C$348,,-C646,M646)</f>
        <v>#NUM!</v>
      </c>
      <c r="Q646" s="100" t="s">
        <v>86</v>
      </c>
    </row>
    <row r="647" spans="1:18" x14ac:dyDescent="0.3">
      <c r="B647" s="33" t="e">
        <f t="shared" ref="B647:M647" si="115">+B653/B$640</f>
        <v>#VALUE!</v>
      </c>
      <c r="C647" s="33" t="e">
        <f t="shared" si="115"/>
        <v>#VALUE!</v>
      </c>
      <c r="D647" s="34" t="e">
        <f t="shared" si="115"/>
        <v>#VALUE!</v>
      </c>
      <c r="E647" s="33" t="e">
        <f t="shared" si="115"/>
        <v>#VALUE!</v>
      </c>
      <c r="F647" s="34" t="e">
        <f t="shared" si="115"/>
        <v>#VALUE!</v>
      </c>
      <c r="G647" s="33" t="e">
        <f t="shared" si="115"/>
        <v>#VALUE!</v>
      </c>
      <c r="H647" s="34" t="e">
        <f t="shared" si="115"/>
        <v>#VALUE!</v>
      </c>
      <c r="I647" s="33" t="e">
        <f t="shared" si="115"/>
        <v>#VALUE!</v>
      </c>
      <c r="J647" s="34" t="e">
        <f t="shared" si="115"/>
        <v>#VALUE!</v>
      </c>
      <c r="K647" s="33" t="e">
        <f t="shared" si="115"/>
        <v>#VALUE!</v>
      </c>
      <c r="L647" s="34" t="e">
        <f t="shared" si="115"/>
        <v>#VALUE!</v>
      </c>
      <c r="M647" s="33" t="e">
        <f t="shared" si="115"/>
        <v>#VALUE!</v>
      </c>
      <c r="N647" s="35" t="e">
        <f>+N653/N$640</f>
        <v>#VALUE!</v>
      </c>
      <c r="O647" s="35" t="e">
        <f>+O653/O$640</f>
        <v>#VALUE!</v>
      </c>
      <c r="P647" s="36" t="e">
        <f>(SUM(B647:N647)-MAX(B647:N647)-MIN(B647:N647))/(COUNTA(B647:N647)-2)</f>
        <v>#VALUE!</v>
      </c>
      <c r="Q647" s="37" t="s">
        <v>87</v>
      </c>
    </row>
    <row r="648" spans="1:18" x14ac:dyDescent="0.3">
      <c r="B648" s="33" t="e">
        <f t="shared" ref="B648:M648" si="116">+B653/B$641</f>
        <v>#DIV/0!</v>
      </c>
      <c r="C648" s="33" t="e">
        <f t="shared" si="116"/>
        <v>#DIV/0!</v>
      </c>
      <c r="D648" s="34" t="e">
        <f t="shared" si="116"/>
        <v>#DIV/0!</v>
      </c>
      <c r="E648" s="33" t="e">
        <f t="shared" si="116"/>
        <v>#DIV/0!</v>
      </c>
      <c r="F648" s="34" t="e">
        <f t="shared" si="116"/>
        <v>#DIV/0!</v>
      </c>
      <c r="G648" s="33" t="e">
        <f t="shared" si="116"/>
        <v>#DIV/0!</v>
      </c>
      <c r="H648" s="34" t="e">
        <f t="shared" si="116"/>
        <v>#DIV/0!</v>
      </c>
      <c r="I648" s="33" t="e">
        <f t="shared" si="116"/>
        <v>#DIV/0!</v>
      </c>
      <c r="J648" s="34" t="e">
        <f t="shared" si="116"/>
        <v>#DIV/0!</v>
      </c>
      <c r="K648" s="33" t="e">
        <f t="shared" si="116"/>
        <v>#DIV/0!</v>
      </c>
      <c r="L648" s="34" t="e">
        <f t="shared" si="116"/>
        <v>#DIV/0!</v>
      </c>
      <c r="M648" s="33" t="e">
        <f t="shared" si="116"/>
        <v>#DIV/0!</v>
      </c>
      <c r="N648" s="35" t="e">
        <f>+N653/N$641</f>
        <v>#VALUE!</v>
      </c>
      <c r="O648" s="35" t="e">
        <f>+O653/O$641</f>
        <v>#VALUE!</v>
      </c>
      <c r="P648" s="36" t="e">
        <f>(SUM(B648:N648)-MAX(B648:N648)-MIN(B648:N648))/(COUNTA(B648:N648)-2)</f>
        <v>#DIV/0!</v>
      </c>
      <c r="Q648" s="37" t="s">
        <v>88</v>
      </c>
    </row>
    <row r="649" spans="1:18" x14ac:dyDescent="0.3">
      <c r="B649" s="33" t="e">
        <f t="shared" ref="B649:O649" si="117">+(B646+B432-B354-B360)/B559</f>
        <v>#VALUE!</v>
      </c>
      <c r="C649" s="33" t="e">
        <f t="shared" si="117"/>
        <v>#VALUE!</v>
      </c>
      <c r="D649" s="34" t="e">
        <f t="shared" si="117"/>
        <v>#VALUE!</v>
      </c>
      <c r="E649" s="33" t="e">
        <f t="shared" si="117"/>
        <v>#VALUE!</v>
      </c>
      <c r="F649" s="34" t="e">
        <f t="shared" si="117"/>
        <v>#VALUE!</v>
      </c>
      <c r="G649" s="33" t="e">
        <f t="shared" si="117"/>
        <v>#VALUE!</v>
      </c>
      <c r="H649" s="34" t="e">
        <f t="shared" si="117"/>
        <v>#VALUE!</v>
      </c>
      <c r="I649" s="33" t="e">
        <f t="shared" si="117"/>
        <v>#VALUE!</v>
      </c>
      <c r="J649" s="34" t="e">
        <f t="shared" si="117"/>
        <v>#VALUE!</v>
      </c>
      <c r="K649" s="33" t="e">
        <f t="shared" si="117"/>
        <v>#VALUE!</v>
      </c>
      <c r="L649" s="34" t="e">
        <f t="shared" si="117"/>
        <v>#VALUE!</v>
      </c>
      <c r="M649" s="33" t="e">
        <f t="shared" si="117"/>
        <v>#VALUE!</v>
      </c>
      <c r="N649" s="35" t="e">
        <f t="shared" si="117"/>
        <v>#VALUE!</v>
      </c>
      <c r="O649" s="35" t="e">
        <f t="shared" si="117"/>
        <v>#VALUE!</v>
      </c>
      <c r="P649" s="36" t="e">
        <f>(SUM(B649:N649)-MAX(B649:N649)-MIN(B649:N649))/(COUNTA(B649:N649)-2)</f>
        <v>#VALUE!</v>
      </c>
      <c r="Q649" s="37" t="s">
        <v>89</v>
      </c>
    </row>
    <row r="650" spans="1:18" x14ac:dyDescent="0.3">
      <c r="B650" s="33" t="e">
        <f t="shared" ref="B650:O650" si="118">B646/B465</f>
        <v>#DIV/0!</v>
      </c>
      <c r="C650" s="33" t="e">
        <f t="shared" si="118"/>
        <v>#DIV/0!</v>
      </c>
      <c r="D650" s="34" t="e">
        <f t="shared" si="118"/>
        <v>#DIV/0!</v>
      </c>
      <c r="E650" s="33" t="e">
        <f t="shared" si="118"/>
        <v>#DIV/0!</v>
      </c>
      <c r="F650" s="34" t="e">
        <f t="shared" si="118"/>
        <v>#DIV/0!</v>
      </c>
      <c r="G650" s="33" t="e">
        <f t="shared" si="118"/>
        <v>#DIV/0!</v>
      </c>
      <c r="H650" s="34" t="e">
        <f t="shared" si="118"/>
        <v>#DIV/0!</v>
      </c>
      <c r="I650" s="33" t="e">
        <f t="shared" si="118"/>
        <v>#DIV/0!</v>
      </c>
      <c r="J650" s="34" t="e">
        <f t="shared" si="118"/>
        <v>#DIV/0!</v>
      </c>
      <c r="K650" s="33" t="e">
        <f t="shared" si="118"/>
        <v>#DIV/0!</v>
      </c>
      <c r="L650" s="34" t="e">
        <f t="shared" si="118"/>
        <v>#DIV/0!</v>
      </c>
      <c r="M650" s="33" t="e">
        <f t="shared" si="118"/>
        <v>#DIV/0!</v>
      </c>
      <c r="N650" s="35" t="e">
        <f t="shared" si="118"/>
        <v>#VALUE!</v>
      </c>
      <c r="O650" s="35" t="e">
        <f t="shared" si="118"/>
        <v>#VALUE!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4.25" x14ac:dyDescent="0.2">
      <c r="A651" s="111"/>
      <c r="B651" s="170"/>
      <c r="C651" s="170"/>
      <c r="D651" s="171"/>
      <c r="E651" s="170"/>
      <c r="F651" s="171"/>
      <c r="G651" s="170"/>
      <c r="H651" s="171"/>
      <c r="I651" s="170"/>
      <c r="J651" s="171"/>
      <c r="K651" s="170"/>
      <c r="L651" s="171"/>
      <c r="M651" s="170"/>
      <c r="N651" s="172"/>
      <c r="O651" s="172"/>
      <c r="P651" s="32"/>
      <c r="Q651" s="184" t="s">
        <v>91</v>
      </c>
    </row>
    <row r="652" spans="1:18" s="82" customFormat="1" ht="14.25" x14ac:dyDescent="0.2">
      <c r="A652" s="112"/>
      <c r="B652" s="173"/>
      <c r="C652" s="173"/>
      <c r="D652" s="174"/>
      <c r="E652" s="173"/>
      <c r="F652" s="174"/>
      <c r="G652" s="173"/>
      <c r="H652" s="174"/>
      <c r="I652" s="173"/>
      <c r="J652" s="174"/>
      <c r="K652" s="173"/>
      <c r="L652" s="174"/>
      <c r="M652" s="173"/>
      <c r="N652" s="175"/>
      <c r="O652" s="175"/>
      <c r="P652" s="45"/>
      <c r="Q652" s="185" t="s">
        <v>92</v>
      </c>
    </row>
    <row r="653" spans="1:18" s="3" customFormat="1" ht="14.25" x14ac:dyDescent="0.2">
      <c r="A653" s="113"/>
      <c r="B653" s="176"/>
      <c r="C653" s="176"/>
      <c r="D653" s="177"/>
      <c r="E653" s="176"/>
      <c r="F653" s="177"/>
      <c r="G653" s="176"/>
      <c r="H653" s="177"/>
      <c r="I653" s="176"/>
      <c r="J653" s="177"/>
      <c r="K653" s="176"/>
      <c r="L653" s="177"/>
      <c r="M653" s="176"/>
      <c r="N653" s="178"/>
      <c r="O653" s="178">
        <f>VLOOKUP($R653,Price!$A:$E,5,FALSE)</f>
        <v>181.5</v>
      </c>
      <c r="P653" s="32"/>
      <c r="Q653" s="186" t="s">
        <v>93</v>
      </c>
      <c r="R653" s="3" t="s">
        <v>347</v>
      </c>
    </row>
    <row r="654" spans="1:18" x14ac:dyDescent="0.3">
      <c r="B654" s="213" t="s">
        <v>95</v>
      </c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4"/>
      <c r="N654" s="214"/>
      <c r="O654" s="156"/>
      <c r="P654" s="50"/>
      <c r="Q654" s="51"/>
    </row>
    <row r="655" spans="1:18" x14ac:dyDescent="0.3">
      <c r="B655" s="52"/>
      <c r="C655" s="53" t="e">
        <f t="shared" ref="C655:N655" si="119">365/(C465/((C366+B366)/2))</f>
        <v>#VALUE!</v>
      </c>
      <c r="D655" s="53" t="e">
        <f t="shared" si="119"/>
        <v>#VALUE!</v>
      </c>
      <c r="E655" s="53" t="e">
        <f t="shared" si="119"/>
        <v>#VALUE!</v>
      </c>
      <c r="F655" s="53" t="e">
        <f t="shared" si="119"/>
        <v>#VALUE!</v>
      </c>
      <c r="G655" s="53" t="e">
        <f t="shared" si="119"/>
        <v>#VALUE!</v>
      </c>
      <c r="H655" s="53" t="e">
        <f t="shared" si="119"/>
        <v>#VALUE!</v>
      </c>
      <c r="I655" s="53" t="e">
        <f t="shared" si="119"/>
        <v>#VALUE!</v>
      </c>
      <c r="J655" s="53" t="e">
        <f t="shared" si="119"/>
        <v>#VALUE!</v>
      </c>
      <c r="K655" s="53" t="e">
        <f t="shared" si="119"/>
        <v>#VALUE!</v>
      </c>
      <c r="L655" s="53" t="e">
        <f t="shared" si="119"/>
        <v>#VALUE!</v>
      </c>
      <c r="M655" s="53" t="e">
        <f t="shared" si="119"/>
        <v>#VALUE!</v>
      </c>
      <c r="N655" s="54" t="e">
        <f t="shared" si="119"/>
        <v>#VALUE!</v>
      </c>
      <c r="O655" s="54" t="e">
        <f>365/(O465/((O366+N366)/2))</f>
        <v>#VALUE!</v>
      </c>
      <c r="P655" s="50"/>
      <c r="Q655" s="51" t="s">
        <v>96</v>
      </c>
    </row>
    <row r="656" spans="1:18" x14ac:dyDescent="0.3">
      <c r="B656" s="52"/>
      <c r="C656" s="53" t="e">
        <f t="shared" ref="C656:N656" si="120">365/(C503/((C372+B372)/2))</f>
        <v>#VALUE!</v>
      </c>
      <c r="D656" s="53" t="e">
        <f t="shared" si="120"/>
        <v>#VALUE!</v>
      </c>
      <c r="E656" s="53" t="e">
        <f t="shared" si="120"/>
        <v>#VALUE!</v>
      </c>
      <c r="F656" s="53" t="e">
        <f t="shared" si="120"/>
        <v>#VALUE!</v>
      </c>
      <c r="G656" s="53" t="e">
        <f t="shared" si="120"/>
        <v>#VALUE!</v>
      </c>
      <c r="H656" s="53" t="e">
        <f t="shared" si="120"/>
        <v>#VALUE!</v>
      </c>
      <c r="I656" s="53" t="e">
        <f t="shared" si="120"/>
        <v>#VALUE!</v>
      </c>
      <c r="J656" s="53" t="e">
        <f t="shared" si="120"/>
        <v>#VALUE!</v>
      </c>
      <c r="K656" s="53" t="e">
        <f t="shared" si="120"/>
        <v>#VALUE!</v>
      </c>
      <c r="L656" s="53" t="e">
        <f t="shared" si="120"/>
        <v>#VALUE!</v>
      </c>
      <c r="M656" s="53" t="e">
        <f t="shared" si="120"/>
        <v>#VALUE!</v>
      </c>
      <c r="N656" s="54" t="e">
        <f t="shared" si="120"/>
        <v>#VALUE!</v>
      </c>
      <c r="O656" s="54" t="e">
        <f>365/(O503/((O372+N372)/2))</f>
        <v>#VALUE!</v>
      </c>
      <c r="P656" s="50"/>
      <c r="Q656" s="51" t="s">
        <v>97</v>
      </c>
    </row>
    <row r="657" spans="1:17" x14ac:dyDescent="0.3">
      <c r="B657" s="52"/>
      <c r="C657" s="53" t="e">
        <f t="shared" ref="C657:N657" si="121">365/(C503/((C408+B408)/2))</f>
        <v>#VALUE!</v>
      </c>
      <c r="D657" s="53" t="e">
        <f t="shared" si="121"/>
        <v>#VALUE!</v>
      </c>
      <c r="E657" s="53" t="e">
        <f t="shared" si="121"/>
        <v>#VALUE!</v>
      </c>
      <c r="F657" s="53" t="e">
        <f t="shared" si="121"/>
        <v>#VALUE!</v>
      </c>
      <c r="G657" s="53" t="e">
        <f t="shared" si="121"/>
        <v>#VALUE!</v>
      </c>
      <c r="H657" s="53" t="e">
        <f t="shared" si="121"/>
        <v>#VALUE!</v>
      </c>
      <c r="I657" s="53" t="e">
        <f t="shared" si="121"/>
        <v>#VALUE!</v>
      </c>
      <c r="J657" s="53" t="e">
        <f t="shared" si="121"/>
        <v>#VALUE!</v>
      </c>
      <c r="K657" s="53" t="e">
        <f t="shared" si="121"/>
        <v>#VALUE!</v>
      </c>
      <c r="L657" s="53" t="e">
        <f t="shared" si="121"/>
        <v>#VALUE!</v>
      </c>
      <c r="M657" s="53" t="e">
        <f t="shared" si="121"/>
        <v>#VALUE!</v>
      </c>
      <c r="N657" s="54" t="e">
        <f t="shared" si="121"/>
        <v>#VALUE!</v>
      </c>
      <c r="O657" s="54" t="e">
        <f>365/(O503/((O408+N408)/2))</f>
        <v>#VALUE!</v>
      </c>
      <c r="P657" s="50"/>
      <c r="Q657" s="51" t="s">
        <v>98</v>
      </c>
    </row>
    <row r="658" spans="1:17" x14ac:dyDescent="0.3">
      <c r="B658" s="55"/>
      <c r="C658" s="56" t="e">
        <f t="shared" ref="C658:M658" si="122">C656+C655-C657</f>
        <v>#VALUE!</v>
      </c>
      <c r="D658" s="56" t="e">
        <f t="shared" si="122"/>
        <v>#VALUE!</v>
      </c>
      <c r="E658" s="56" t="e">
        <f t="shared" si="122"/>
        <v>#VALUE!</v>
      </c>
      <c r="F658" s="56" t="e">
        <f t="shared" si="122"/>
        <v>#VALUE!</v>
      </c>
      <c r="G658" s="56" t="e">
        <f t="shared" si="122"/>
        <v>#VALUE!</v>
      </c>
      <c r="H658" s="56" t="e">
        <f t="shared" si="122"/>
        <v>#VALUE!</v>
      </c>
      <c r="I658" s="56" t="e">
        <f t="shared" si="122"/>
        <v>#VALUE!</v>
      </c>
      <c r="J658" s="56" t="e">
        <f t="shared" si="122"/>
        <v>#VALUE!</v>
      </c>
      <c r="K658" s="56" t="e">
        <f t="shared" si="122"/>
        <v>#VALUE!</v>
      </c>
      <c r="L658" s="56" t="e">
        <f t="shared" si="122"/>
        <v>#VALUE!</v>
      </c>
      <c r="M658" s="56" t="e">
        <f t="shared" si="122"/>
        <v>#VALUE!</v>
      </c>
      <c r="N658" s="57" t="e">
        <f>N656+N655-N657</f>
        <v>#VALUE!</v>
      </c>
      <c r="O658" s="57" t="e">
        <f>O656+O655-O657</f>
        <v>#VALUE!</v>
      </c>
      <c r="P658" s="50"/>
      <c r="Q658" s="51" t="s">
        <v>99</v>
      </c>
    </row>
    <row r="659" spans="1:17" x14ac:dyDescent="0.3">
      <c r="B659" s="215" t="s">
        <v>100</v>
      </c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157"/>
      <c r="P659" s="29"/>
      <c r="Q659" s="100"/>
    </row>
    <row r="660" spans="1:17" x14ac:dyDescent="0.3">
      <c r="B660" s="114"/>
      <c r="C660" s="115" t="e">
        <f t="shared" ref="C660:O660" si="123">+C648/C642/100</f>
        <v>#DIV/0!</v>
      </c>
      <c r="D660" s="114" t="e">
        <f t="shared" si="123"/>
        <v>#DIV/0!</v>
      </c>
      <c r="E660" s="115" t="e">
        <f t="shared" si="123"/>
        <v>#DIV/0!</v>
      </c>
      <c r="F660" s="114" t="e">
        <f t="shared" si="123"/>
        <v>#DIV/0!</v>
      </c>
      <c r="G660" s="115" t="e">
        <f t="shared" si="123"/>
        <v>#DIV/0!</v>
      </c>
      <c r="H660" s="114" t="e">
        <f t="shared" si="123"/>
        <v>#DIV/0!</v>
      </c>
      <c r="I660" s="115" t="e">
        <f t="shared" si="123"/>
        <v>#DIV/0!</v>
      </c>
      <c r="J660" s="114" t="e">
        <f t="shared" si="123"/>
        <v>#DIV/0!</v>
      </c>
      <c r="K660" s="115" t="e">
        <f t="shared" si="123"/>
        <v>#DIV/0!</v>
      </c>
      <c r="L660" s="114" t="e">
        <f t="shared" si="123"/>
        <v>#DIV/0!</v>
      </c>
      <c r="M660" s="115" t="e">
        <f t="shared" si="123"/>
        <v>#DIV/0!</v>
      </c>
      <c r="N660" s="116" t="e">
        <f t="shared" si="123"/>
        <v>#VALUE!</v>
      </c>
      <c r="O660" s="116" t="e">
        <f t="shared" si="123"/>
        <v>#VALUE!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87"/>
      <c r="P661" s="31"/>
      <c r="Q661" s="102" t="s">
        <v>102</v>
      </c>
    </row>
    <row r="662" spans="1:17" x14ac:dyDescent="0.3">
      <c r="B662" s="58" t="e">
        <f t="shared" ref="B662:O665" si="124">($P647-B647)/$P647</f>
        <v>#VALUE!</v>
      </c>
      <c r="C662" s="59" t="e">
        <f t="shared" si="124"/>
        <v>#VALUE!</v>
      </c>
      <c r="D662" s="58" t="e">
        <f t="shared" si="124"/>
        <v>#VALUE!</v>
      </c>
      <c r="E662" s="59" t="e">
        <f t="shared" si="124"/>
        <v>#VALUE!</v>
      </c>
      <c r="F662" s="58" t="e">
        <f t="shared" si="124"/>
        <v>#VALUE!</v>
      </c>
      <c r="G662" s="59" t="e">
        <f t="shared" si="124"/>
        <v>#VALUE!</v>
      </c>
      <c r="H662" s="58" t="e">
        <f t="shared" si="124"/>
        <v>#VALUE!</v>
      </c>
      <c r="I662" s="59" t="e">
        <f t="shared" si="124"/>
        <v>#VALUE!</v>
      </c>
      <c r="J662" s="58" t="e">
        <f t="shared" si="124"/>
        <v>#VALUE!</v>
      </c>
      <c r="K662" s="59" t="e">
        <f t="shared" si="124"/>
        <v>#VALUE!</v>
      </c>
      <c r="L662" s="58" t="e">
        <f t="shared" si="124"/>
        <v>#VALUE!</v>
      </c>
      <c r="M662" s="59" t="e">
        <f t="shared" si="124"/>
        <v>#VALUE!</v>
      </c>
      <c r="N662" s="60" t="e">
        <f t="shared" si="124"/>
        <v>#VALUE!</v>
      </c>
      <c r="O662" s="60" t="e">
        <f t="shared" si="124"/>
        <v>#VALUE!</v>
      </c>
      <c r="P662" s="32"/>
      <c r="Q662" s="61" t="s">
        <v>103</v>
      </c>
    </row>
    <row r="663" spans="1:17" x14ac:dyDescent="0.3">
      <c r="B663" s="58" t="e">
        <f t="shared" si="124"/>
        <v>#DIV/0!</v>
      </c>
      <c r="C663" s="59" t="e">
        <f t="shared" si="124"/>
        <v>#DIV/0!</v>
      </c>
      <c r="D663" s="58" t="e">
        <f t="shared" si="124"/>
        <v>#DIV/0!</v>
      </c>
      <c r="E663" s="59" t="e">
        <f t="shared" si="124"/>
        <v>#DIV/0!</v>
      </c>
      <c r="F663" s="58" t="e">
        <f t="shared" si="124"/>
        <v>#DIV/0!</v>
      </c>
      <c r="G663" s="59" t="e">
        <f t="shared" si="124"/>
        <v>#DIV/0!</v>
      </c>
      <c r="H663" s="58" t="e">
        <f t="shared" si="124"/>
        <v>#DIV/0!</v>
      </c>
      <c r="I663" s="59" t="e">
        <f t="shared" si="124"/>
        <v>#DIV/0!</v>
      </c>
      <c r="J663" s="58" t="e">
        <f t="shared" si="124"/>
        <v>#DIV/0!</v>
      </c>
      <c r="K663" s="59" t="e">
        <f t="shared" si="124"/>
        <v>#DIV/0!</v>
      </c>
      <c r="L663" s="58" t="e">
        <f t="shared" si="124"/>
        <v>#DIV/0!</v>
      </c>
      <c r="M663" s="59" t="e">
        <f t="shared" si="124"/>
        <v>#DIV/0!</v>
      </c>
      <c r="N663" s="60" t="e">
        <f t="shared" si="124"/>
        <v>#DIV/0!</v>
      </c>
      <c r="O663" s="60" t="e">
        <f t="shared" si="124"/>
        <v>#DIV/0!</v>
      </c>
      <c r="P663" s="32"/>
      <c r="Q663" s="61" t="s">
        <v>104</v>
      </c>
    </row>
    <row r="664" spans="1:17" x14ac:dyDescent="0.3">
      <c r="B664" s="58" t="e">
        <f t="shared" si="124"/>
        <v>#VALUE!</v>
      </c>
      <c r="C664" s="59" t="e">
        <f t="shared" si="124"/>
        <v>#VALUE!</v>
      </c>
      <c r="D664" s="58" t="e">
        <f t="shared" si="124"/>
        <v>#VALUE!</v>
      </c>
      <c r="E664" s="59" t="e">
        <f t="shared" si="124"/>
        <v>#VALUE!</v>
      </c>
      <c r="F664" s="58" t="e">
        <f t="shared" si="124"/>
        <v>#VALUE!</v>
      </c>
      <c r="G664" s="59" t="e">
        <f t="shared" si="124"/>
        <v>#VALUE!</v>
      </c>
      <c r="H664" s="58" t="e">
        <f t="shared" si="124"/>
        <v>#VALUE!</v>
      </c>
      <c r="I664" s="59" t="e">
        <f t="shared" si="124"/>
        <v>#VALUE!</v>
      </c>
      <c r="J664" s="58" t="e">
        <f t="shared" si="124"/>
        <v>#VALUE!</v>
      </c>
      <c r="K664" s="59" t="e">
        <f t="shared" si="124"/>
        <v>#VALUE!</v>
      </c>
      <c r="L664" s="58" t="e">
        <f t="shared" si="124"/>
        <v>#VALUE!</v>
      </c>
      <c r="M664" s="59" t="e">
        <f t="shared" si="124"/>
        <v>#VALUE!</v>
      </c>
      <c r="N664" s="60" t="e">
        <f t="shared" si="124"/>
        <v>#VALUE!</v>
      </c>
      <c r="O664" s="60" t="e">
        <f t="shared" si="124"/>
        <v>#VALUE!</v>
      </c>
      <c r="P664" s="32"/>
      <c r="Q664" s="61" t="s">
        <v>105</v>
      </c>
    </row>
    <row r="665" spans="1:17" x14ac:dyDescent="0.3">
      <c r="B665" s="58" t="e">
        <f t="shared" si="124"/>
        <v>#DIV/0!</v>
      </c>
      <c r="C665" s="59" t="e">
        <f t="shared" si="124"/>
        <v>#DIV/0!</v>
      </c>
      <c r="D665" s="58" t="e">
        <f t="shared" si="124"/>
        <v>#DIV/0!</v>
      </c>
      <c r="E665" s="59" t="e">
        <f t="shared" si="124"/>
        <v>#DIV/0!</v>
      </c>
      <c r="F665" s="58" t="e">
        <f t="shared" si="124"/>
        <v>#DIV/0!</v>
      </c>
      <c r="G665" s="59" t="e">
        <f t="shared" si="124"/>
        <v>#DIV/0!</v>
      </c>
      <c r="H665" s="58" t="e">
        <f t="shared" si="124"/>
        <v>#DIV/0!</v>
      </c>
      <c r="I665" s="59" t="e">
        <f t="shared" si="124"/>
        <v>#DIV/0!</v>
      </c>
      <c r="J665" s="58" t="e">
        <f t="shared" si="124"/>
        <v>#DIV/0!</v>
      </c>
      <c r="K665" s="59" t="e">
        <f t="shared" si="124"/>
        <v>#DIV/0!</v>
      </c>
      <c r="L665" s="58" t="e">
        <f t="shared" si="124"/>
        <v>#DIV/0!</v>
      </c>
      <c r="M665" s="59" t="e">
        <f t="shared" si="124"/>
        <v>#DIV/0!</v>
      </c>
      <c r="N665" s="60" t="e">
        <f t="shared" si="124"/>
        <v>#DIV/0!</v>
      </c>
      <c r="O665" s="60" t="e">
        <f t="shared" si="124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 t="e">
        <f>N661/N653-1</f>
        <v>#DIV/0!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25">AVERAGE(B662:B666)</f>
        <v>#VALUE!</v>
      </c>
      <c r="C667" s="122" t="e">
        <f t="shared" si="125"/>
        <v>#VALUE!</v>
      </c>
      <c r="D667" s="121" t="e">
        <f t="shared" si="125"/>
        <v>#VALUE!</v>
      </c>
      <c r="E667" s="122" t="e">
        <f t="shared" si="125"/>
        <v>#VALUE!</v>
      </c>
      <c r="F667" s="121" t="e">
        <f t="shared" si="125"/>
        <v>#VALUE!</v>
      </c>
      <c r="G667" s="122" t="e">
        <f t="shared" si="125"/>
        <v>#VALUE!</v>
      </c>
      <c r="H667" s="121" t="e">
        <f t="shared" si="125"/>
        <v>#VALUE!</v>
      </c>
      <c r="I667" s="122" t="e">
        <f t="shared" si="125"/>
        <v>#VALUE!</v>
      </c>
      <c r="J667" s="62" t="e">
        <f t="shared" si="125"/>
        <v>#VALUE!</v>
      </c>
      <c r="K667" s="63" t="e">
        <f t="shared" si="125"/>
        <v>#VALUE!</v>
      </c>
      <c r="L667" s="62" t="e">
        <f t="shared" si="125"/>
        <v>#VALUE!</v>
      </c>
      <c r="M667" s="63" t="e">
        <f t="shared" si="125"/>
        <v>#VALUE!</v>
      </c>
      <c r="N667" s="64" t="e">
        <f>AVERAGE(N662:N666)</f>
        <v>#VALUE!</v>
      </c>
      <c r="O667" s="64" t="e">
        <f>AVERAGE(O662:O666)</f>
        <v>#VALUE!</v>
      </c>
      <c r="P667" s="32"/>
      <c r="Q667" s="61" t="s">
        <v>108</v>
      </c>
    </row>
    <row r="668" spans="1:17" x14ac:dyDescent="0.3">
      <c r="B668" s="217" t="s">
        <v>109</v>
      </c>
      <c r="C668" s="218"/>
      <c r="D668" s="218"/>
      <c r="E668" s="218"/>
      <c r="F668" s="218"/>
      <c r="G668" s="218"/>
      <c r="H668" s="218"/>
      <c r="I668" s="218"/>
      <c r="J668" s="218"/>
      <c r="K668" s="218"/>
      <c r="L668" s="218"/>
      <c r="M668" s="218"/>
      <c r="N668" s="218"/>
      <c r="O668" s="158"/>
      <c r="P668" s="29"/>
      <c r="Q668" s="100"/>
    </row>
    <row r="669" spans="1:17" s="3" customFormat="1" ht="14.25" x14ac:dyDescent="0.2">
      <c r="B669" s="65"/>
      <c r="C669" s="66">
        <f>+B$643+B669</f>
        <v>0</v>
      </c>
      <c r="D669" s="66">
        <f t="shared" ref="D669:N669" si="126">+C$643+C669</f>
        <v>0</v>
      </c>
      <c r="E669" s="66">
        <f t="shared" si="126"/>
        <v>0</v>
      </c>
      <c r="F669" s="66">
        <f t="shared" si="126"/>
        <v>0</v>
      </c>
      <c r="G669" s="66">
        <f t="shared" si="126"/>
        <v>0</v>
      </c>
      <c r="H669" s="66">
        <f t="shared" si="126"/>
        <v>0</v>
      </c>
      <c r="I669" s="66">
        <f t="shared" si="126"/>
        <v>0</v>
      </c>
      <c r="J669" s="66">
        <f t="shared" si="126"/>
        <v>0</v>
      </c>
      <c r="K669" s="66">
        <f t="shared" si="126"/>
        <v>0</v>
      </c>
      <c r="L669" s="66">
        <f t="shared" si="126"/>
        <v>0</v>
      </c>
      <c r="M669" s="66">
        <f t="shared" si="126"/>
        <v>0</v>
      </c>
      <c r="N669" s="67">
        <f t="shared" si="126"/>
        <v>0</v>
      </c>
      <c r="O669" s="67">
        <f>+N$643+N669</f>
        <v>0</v>
      </c>
      <c r="P669" s="32"/>
      <c r="Q669" s="37" t="s">
        <v>110</v>
      </c>
    </row>
    <row r="670" spans="1:17" s="3" customFormat="1" ht="14.25" x14ac:dyDescent="0.2">
      <c r="B670" s="68">
        <f>+B$653+B669</f>
        <v>0</v>
      </c>
      <c r="C670" s="69">
        <f t="shared" ref="C670:O670" si="127">+C$653+C669</f>
        <v>0</v>
      </c>
      <c r="D670" s="69">
        <f t="shared" si="127"/>
        <v>0</v>
      </c>
      <c r="E670" s="69">
        <f t="shared" si="127"/>
        <v>0</v>
      </c>
      <c r="F670" s="69">
        <f t="shared" si="127"/>
        <v>0</v>
      </c>
      <c r="G670" s="69">
        <f t="shared" si="127"/>
        <v>0</v>
      </c>
      <c r="H670" s="69">
        <f t="shared" si="127"/>
        <v>0</v>
      </c>
      <c r="I670" s="69">
        <f t="shared" si="127"/>
        <v>0</v>
      </c>
      <c r="J670" s="69">
        <f t="shared" si="127"/>
        <v>0</v>
      </c>
      <c r="K670" s="69">
        <f t="shared" si="127"/>
        <v>0</v>
      </c>
      <c r="L670" s="69">
        <f t="shared" si="127"/>
        <v>0</v>
      </c>
      <c r="M670" s="69">
        <f t="shared" si="127"/>
        <v>0</v>
      </c>
      <c r="N670" s="70">
        <f t="shared" si="127"/>
        <v>0</v>
      </c>
      <c r="O670" s="70">
        <f t="shared" si="127"/>
        <v>181.5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 t="e">
        <f>+N670/B670-1</f>
        <v>#DIV/0!</v>
      </c>
      <c r="O671" s="72" t="e">
        <f>+O670/C670-1</f>
        <v>#DIV/0!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 t="e">
        <f>RATE(C$348-$B$348,,-$B670,C670)</f>
        <v>#NUM!</v>
      </c>
      <c r="D672" s="76" t="e">
        <f t="shared" ref="D672:O672" si="128">RATE(D$348-$B$348,,-$B670,D670)</f>
        <v>#NUM!</v>
      </c>
      <c r="E672" s="76" t="e">
        <f t="shared" si="128"/>
        <v>#NUM!</v>
      </c>
      <c r="F672" s="76" t="e">
        <f t="shared" si="128"/>
        <v>#NUM!</v>
      </c>
      <c r="G672" s="76" t="e">
        <f t="shared" si="128"/>
        <v>#NUM!</v>
      </c>
      <c r="H672" s="76" t="e">
        <f t="shared" si="128"/>
        <v>#NUM!</v>
      </c>
      <c r="I672" s="76" t="e">
        <f t="shared" si="128"/>
        <v>#NUM!</v>
      </c>
      <c r="J672" s="76" t="e">
        <f t="shared" si="128"/>
        <v>#NUM!</v>
      </c>
      <c r="K672" s="76" t="e">
        <f t="shared" si="128"/>
        <v>#NUM!</v>
      </c>
      <c r="L672" s="76" t="e">
        <f t="shared" si="128"/>
        <v>#NUM!</v>
      </c>
      <c r="M672" s="76" t="e">
        <f t="shared" si="128"/>
        <v>#NUM!</v>
      </c>
      <c r="N672" s="77" t="e">
        <f t="shared" si="128"/>
        <v>#NUM!</v>
      </c>
      <c r="O672" s="77" t="e">
        <f t="shared" si="128"/>
        <v>#NUM!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129">+C$643+C673</f>
        <v>0</v>
      </c>
      <c r="E673" s="66">
        <f t="shared" si="129"/>
        <v>0</v>
      </c>
      <c r="F673" s="66">
        <f t="shared" si="129"/>
        <v>0</v>
      </c>
      <c r="G673" s="66">
        <f t="shared" si="129"/>
        <v>0</v>
      </c>
      <c r="H673" s="66">
        <f t="shared" si="129"/>
        <v>0</v>
      </c>
      <c r="I673" s="66">
        <f t="shared" si="129"/>
        <v>0</v>
      </c>
      <c r="J673" s="66">
        <f t="shared" si="129"/>
        <v>0</v>
      </c>
      <c r="K673" s="66">
        <f t="shared" si="129"/>
        <v>0</v>
      </c>
      <c r="L673" s="66">
        <f t="shared" si="129"/>
        <v>0</v>
      </c>
      <c r="M673" s="66">
        <f t="shared" si="129"/>
        <v>0</v>
      </c>
      <c r="N673" s="67">
        <f t="shared" si="129"/>
        <v>0</v>
      </c>
      <c r="O673" s="67">
        <f>+N$643+N673</f>
        <v>0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30">+C$653+C673</f>
        <v>0</v>
      </c>
      <c r="D674" s="69">
        <f t="shared" si="130"/>
        <v>0</v>
      </c>
      <c r="E674" s="69">
        <f t="shared" si="130"/>
        <v>0</v>
      </c>
      <c r="F674" s="69">
        <f t="shared" si="130"/>
        <v>0</v>
      </c>
      <c r="G674" s="69">
        <f t="shared" si="130"/>
        <v>0</v>
      </c>
      <c r="H674" s="69">
        <f t="shared" si="130"/>
        <v>0</v>
      </c>
      <c r="I674" s="69">
        <f t="shared" si="130"/>
        <v>0</v>
      </c>
      <c r="J674" s="69">
        <f t="shared" si="130"/>
        <v>0</v>
      </c>
      <c r="K674" s="69">
        <f t="shared" si="130"/>
        <v>0</v>
      </c>
      <c r="L674" s="69">
        <f t="shared" si="130"/>
        <v>0</v>
      </c>
      <c r="M674" s="69">
        <f t="shared" si="130"/>
        <v>0</v>
      </c>
      <c r="N674" s="70">
        <f t="shared" si="130"/>
        <v>0</v>
      </c>
      <c r="O674" s="70">
        <f t="shared" si="130"/>
        <v>181.5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 t="e">
        <f>+N674/C674-1</f>
        <v>#DIV/0!</v>
      </c>
      <c r="O675" s="72" t="e">
        <f>+O674/D674-1</f>
        <v>#DIV/0!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 t="e">
        <f>RATE(D$348-$C$348,,-$C674,D674)</f>
        <v>#NUM!</v>
      </c>
      <c r="E676" s="76" t="e">
        <f t="shared" ref="E676:O676" si="131">RATE(E$348-$C$348,,-$C674,E674)</f>
        <v>#NUM!</v>
      </c>
      <c r="F676" s="76" t="e">
        <f t="shared" si="131"/>
        <v>#NUM!</v>
      </c>
      <c r="G676" s="76" t="e">
        <f t="shared" si="131"/>
        <v>#NUM!</v>
      </c>
      <c r="H676" s="76" t="e">
        <f t="shared" si="131"/>
        <v>#NUM!</v>
      </c>
      <c r="I676" s="76" t="e">
        <f t="shared" si="131"/>
        <v>#NUM!</v>
      </c>
      <c r="J676" s="76" t="e">
        <f t="shared" si="131"/>
        <v>#NUM!</v>
      </c>
      <c r="K676" s="76" t="e">
        <f t="shared" si="131"/>
        <v>#NUM!</v>
      </c>
      <c r="L676" s="76" t="e">
        <f t="shared" si="131"/>
        <v>#NUM!</v>
      </c>
      <c r="M676" s="76" t="e">
        <f t="shared" si="131"/>
        <v>#NUM!</v>
      </c>
      <c r="N676" s="77" t="e">
        <f t="shared" si="131"/>
        <v>#NUM!</v>
      </c>
      <c r="O676" s="77" t="e">
        <f t="shared" si="131"/>
        <v>#NUM!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132">+D$643+D677</f>
        <v>0</v>
      </c>
      <c r="F677" s="66">
        <f t="shared" si="132"/>
        <v>0</v>
      </c>
      <c r="G677" s="66">
        <f t="shared" si="132"/>
        <v>0</v>
      </c>
      <c r="H677" s="66">
        <f t="shared" si="132"/>
        <v>0</v>
      </c>
      <c r="I677" s="66">
        <f t="shared" si="132"/>
        <v>0</v>
      </c>
      <c r="J677" s="66">
        <f t="shared" si="132"/>
        <v>0</v>
      </c>
      <c r="K677" s="66">
        <f t="shared" si="132"/>
        <v>0</v>
      </c>
      <c r="L677" s="66">
        <f t="shared" si="132"/>
        <v>0</v>
      </c>
      <c r="M677" s="66">
        <f t="shared" si="132"/>
        <v>0</v>
      </c>
      <c r="N677" s="67">
        <f t="shared" si="132"/>
        <v>0</v>
      </c>
      <c r="O677" s="67">
        <f>+N$643+N677</f>
        <v>0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33">+D$653+D677</f>
        <v>0</v>
      </c>
      <c r="E678" s="69">
        <f t="shared" si="133"/>
        <v>0</v>
      </c>
      <c r="F678" s="69">
        <f t="shared" si="133"/>
        <v>0</v>
      </c>
      <c r="G678" s="69">
        <f t="shared" si="133"/>
        <v>0</v>
      </c>
      <c r="H678" s="69">
        <f t="shared" si="133"/>
        <v>0</v>
      </c>
      <c r="I678" s="69">
        <f t="shared" si="133"/>
        <v>0</v>
      </c>
      <c r="J678" s="69">
        <f t="shared" si="133"/>
        <v>0</v>
      </c>
      <c r="K678" s="69">
        <f t="shared" si="133"/>
        <v>0</v>
      </c>
      <c r="L678" s="69">
        <f t="shared" si="133"/>
        <v>0</v>
      </c>
      <c r="M678" s="69">
        <f t="shared" si="133"/>
        <v>0</v>
      </c>
      <c r="N678" s="70">
        <f t="shared" si="133"/>
        <v>0</v>
      </c>
      <c r="O678" s="70">
        <f t="shared" si="133"/>
        <v>181.5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 t="e">
        <f>+N678/D678-1</f>
        <v>#DIV/0!</v>
      </c>
      <c r="O679" s="72" t="e">
        <f>+O678/E678-1</f>
        <v>#DIV/0!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 t="e">
        <f>RATE(E$348-$D$348,,-$D678,E678)</f>
        <v>#NUM!</v>
      </c>
      <c r="F680" s="76" t="e">
        <f t="shared" ref="F680:O680" si="134">RATE(F$348-$D$348,,-$D678,F678)</f>
        <v>#NUM!</v>
      </c>
      <c r="G680" s="76" t="e">
        <f t="shared" si="134"/>
        <v>#NUM!</v>
      </c>
      <c r="H680" s="76" t="e">
        <f t="shared" si="134"/>
        <v>#NUM!</v>
      </c>
      <c r="I680" s="76" t="e">
        <f t="shared" si="134"/>
        <v>#NUM!</v>
      </c>
      <c r="J680" s="76" t="e">
        <f t="shared" si="134"/>
        <v>#NUM!</v>
      </c>
      <c r="K680" s="76" t="e">
        <f t="shared" si="134"/>
        <v>#NUM!</v>
      </c>
      <c r="L680" s="76" t="e">
        <f t="shared" si="134"/>
        <v>#NUM!</v>
      </c>
      <c r="M680" s="76" t="e">
        <f t="shared" si="134"/>
        <v>#NUM!</v>
      </c>
      <c r="N680" s="77" t="e">
        <f t="shared" si="134"/>
        <v>#NUM!</v>
      </c>
      <c r="O680" s="77" t="e">
        <f t="shared" si="134"/>
        <v>#NUM!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135">+E$643+E681</f>
        <v>0</v>
      </c>
      <c r="G681" s="66">
        <f t="shared" si="135"/>
        <v>0</v>
      </c>
      <c r="H681" s="66">
        <f t="shared" si="135"/>
        <v>0</v>
      </c>
      <c r="I681" s="66">
        <f t="shared" si="135"/>
        <v>0</v>
      </c>
      <c r="J681" s="66">
        <f t="shared" si="135"/>
        <v>0</v>
      </c>
      <c r="K681" s="66">
        <f t="shared" si="135"/>
        <v>0</v>
      </c>
      <c r="L681" s="66">
        <f t="shared" si="135"/>
        <v>0</v>
      </c>
      <c r="M681" s="66">
        <f t="shared" si="135"/>
        <v>0</v>
      </c>
      <c r="N681" s="67">
        <f t="shared" si="135"/>
        <v>0</v>
      </c>
      <c r="O681" s="67">
        <f>+N$643+N681</f>
        <v>0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36">+E$653+E681</f>
        <v>0</v>
      </c>
      <c r="F682" s="69">
        <f t="shared" si="136"/>
        <v>0</v>
      </c>
      <c r="G682" s="69">
        <f t="shared" si="136"/>
        <v>0</v>
      </c>
      <c r="H682" s="69">
        <f t="shared" si="136"/>
        <v>0</v>
      </c>
      <c r="I682" s="69">
        <f t="shared" si="136"/>
        <v>0</v>
      </c>
      <c r="J682" s="69">
        <f t="shared" si="136"/>
        <v>0</v>
      </c>
      <c r="K682" s="69">
        <f t="shared" si="136"/>
        <v>0</v>
      </c>
      <c r="L682" s="69">
        <f t="shared" si="136"/>
        <v>0</v>
      </c>
      <c r="M682" s="69">
        <f t="shared" si="136"/>
        <v>0</v>
      </c>
      <c r="N682" s="70">
        <f t="shared" si="136"/>
        <v>0</v>
      </c>
      <c r="O682" s="70">
        <f t="shared" si="136"/>
        <v>181.5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 t="e">
        <f>+N682/E682-1</f>
        <v>#DIV/0!</v>
      </c>
      <c r="O683" s="72" t="e">
        <f>+O682/F682-1</f>
        <v>#DIV/0!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 t="e">
        <f>RATE(F$348-$E$348,,-$E682,F682)</f>
        <v>#NUM!</v>
      </c>
      <c r="G684" s="76" t="e">
        <f t="shared" ref="G684:O684" si="137">RATE(G$348-$E$348,,-$E682,G682)</f>
        <v>#NUM!</v>
      </c>
      <c r="H684" s="76" t="e">
        <f t="shared" si="137"/>
        <v>#NUM!</v>
      </c>
      <c r="I684" s="76" t="e">
        <f t="shared" si="137"/>
        <v>#NUM!</v>
      </c>
      <c r="J684" s="76" t="e">
        <f t="shared" si="137"/>
        <v>#NUM!</v>
      </c>
      <c r="K684" s="76" t="e">
        <f t="shared" si="137"/>
        <v>#NUM!</v>
      </c>
      <c r="L684" s="76" t="e">
        <f t="shared" si="137"/>
        <v>#NUM!</v>
      </c>
      <c r="M684" s="76" t="e">
        <f t="shared" si="137"/>
        <v>#NUM!</v>
      </c>
      <c r="N684" s="77" t="e">
        <f t="shared" si="137"/>
        <v>#NUM!</v>
      </c>
      <c r="O684" s="77" t="e">
        <f t="shared" si="137"/>
        <v>#NUM!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138">+F$643+F685</f>
        <v>0</v>
      </c>
      <c r="H685" s="66">
        <f t="shared" si="138"/>
        <v>0</v>
      </c>
      <c r="I685" s="66">
        <f t="shared" si="138"/>
        <v>0</v>
      </c>
      <c r="J685" s="66">
        <f t="shared" si="138"/>
        <v>0</v>
      </c>
      <c r="K685" s="66">
        <f t="shared" si="138"/>
        <v>0</v>
      </c>
      <c r="L685" s="66">
        <f t="shared" si="138"/>
        <v>0</v>
      </c>
      <c r="M685" s="66">
        <f t="shared" si="138"/>
        <v>0</v>
      </c>
      <c r="N685" s="67">
        <f t="shared" si="138"/>
        <v>0</v>
      </c>
      <c r="O685" s="67">
        <f>+N$643+N685</f>
        <v>0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39">+F$653+F685</f>
        <v>0</v>
      </c>
      <c r="G686" s="69">
        <f t="shared" si="139"/>
        <v>0</v>
      </c>
      <c r="H686" s="69">
        <f t="shared" si="139"/>
        <v>0</v>
      </c>
      <c r="I686" s="69">
        <f t="shared" si="139"/>
        <v>0</v>
      </c>
      <c r="J686" s="69">
        <f t="shared" si="139"/>
        <v>0</v>
      </c>
      <c r="K686" s="69">
        <f t="shared" si="139"/>
        <v>0</v>
      </c>
      <c r="L686" s="69">
        <f t="shared" si="139"/>
        <v>0</v>
      </c>
      <c r="M686" s="69">
        <f t="shared" si="139"/>
        <v>0</v>
      </c>
      <c r="N686" s="70">
        <f t="shared" si="139"/>
        <v>0</v>
      </c>
      <c r="O686" s="70">
        <f t="shared" si="139"/>
        <v>181.5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 t="e">
        <f>+N686/F686-1</f>
        <v>#DIV/0!</v>
      </c>
      <c r="O687" s="72" t="e">
        <f>+O686/G686-1</f>
        <v>#DIV/0!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 t="e">
        <f>RATE(G$348-$F$348,,-$F686,G686)</f>
        <v>#NUM!</v>
      </c>
      <c r="H688" s="76" t="e">
        <f t="shared" ref="H688:O688" si="140">RATE(H$348-$F$348,,-$F686,H686)</f>
        <v>#NUM!</v>
      </c>
      <c r="I688" s="76" t="e">
        <f t="shared" si="140"/>
        <v>#NUM!</v>
      </c>
      <c r="J688" s="76" t="e">
        <f t="shared" si="140"/>
        <v>#NUM!</v>
      </c>
      <c r="K688" s="76" t="e">
        <f t="shared" si="140"/>
        <v>#NUM!</v>
      </c>
      <c r="L688" s="76" t="e">
        <f t="shared" si="140"/>
        <v>#NUM!</v>
      </c>
      <c r="M688" s="76" t="e">
        <f t="shared" si="140"/>
        <v>#NUM!</v>
      </c>
      <c r="N688" s="77" t="e">
        <f t="shared" si="140"/>
        <v>#NUM!</v>
      </c>
      <c r="O688" s="77" t="e">
        <f t="shared" si="140"/>
        <v>#NUM!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141">+G$643+G689</f>
        <v>0</v>
      </c>
      <c r="I689" s="66">
        <f t="shared" si="141"/>
        <v>0</v>
      </c>
      <c r="J689" s="66">
        <f t="shared" si="141"/>
        <v>0</v>
      </c>
      <c r="K689" s="66">
        <f t="shared" si="141"/>
        <v>0</v>
      </c>
      <c r="L689" s="66">
        <f t="shared" si="141"/>
        <v>0</v>
      </c>
      <c r="M689" s="66">
        <f t="shared" si="141"/>
        <v>0</v>
      </c>
      <c r="N689" s="67">
        <f t="shared" si="141"/>
        <v>0</v>
      </c>
      <c r="O689" s="67">
        <f>+N$643+N689</f>
        <v>0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42">+G$653+G689</f>
        <v>0</v>
      </c>
      <c r="H690" s="69">
        <f t="shared" si="142"/>
        <v>0</v>
      </c>
      <c r="I690" s="69">
        <f t="shared" si="142"/>
        <v>0</v>
      </c>
      <c r="J690" s="69">
        <f t="shared" si="142"/>
        <v>0</v>
      </c>
      <c r="K690" s="69">
        <f t="shared" si="142"/>
        <v>0</v>
      </c>
      <c r="L690" s="69">
        <f t="shared" si="142"/>
        <v>0</v>
      </c>
      <c r="M690" s="69">
        <f t="shared" si="142"/>
        <v>0</v>
      </c>
      <c r="N690" s="70">
        <f t="shared" si="142"/>
        <v>0</v>
      </c>
      <c r="O690" s="70">
        <f t="shared" si="142"/>
        <v>181.5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 t="e">
        <f>+N690/G690-1</f>
        <v>#DIV/0!</v>
      </c>
      <c r="O691" s="72" t="e">
        <f>+O690/H690-1</f>
        <v>#DIV/0!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 t="e">
        <f>RATE(H$348-$G$348,,-$G690,H690)</f>
        <v>#NUM!</v>
      </c>
      <c r="I692" s="76" t="e">
        <f t="shared" ref="I692:O692" si="143">RATE(I$348-$G$348,,-$G690,I690)</f>
        <v>#NUM!</v>
      </c>
      <c r="J692" s="76" t="e">
        <f t="shared" si="143"/>
        <v>#NUM!</v>
      </c>
      <c r="K692" s="76" t="e">
        <f t="shared" si="143"/>
        <v>#NUM!</v>
      </c>
      <c r="L692" s="76" t="e">
        <f t="shared" si="143"/>
        <v>#NUM!</v>
      </c>
      <c r="M692" s="76" t="e">
        <f t="shared" si="143"/>
        <v>#NUM!</v>
      </c>
      <c r="N692" s="77" t="e">
        <f t="shared" si="143"/>
        <v>#NUM!</v>
      </c>
      <c r="O692" s="77" t="e">
        <f t="shared" si="143"/>
        <v>#NUM!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44">+H$643+H693</f>
        <v>0</v>
      </c>
      <c r="J693" s="66">
        <f t="shared" si="144"/>
        <v>0</v>
      </c>
      <c r="K693" s="66">
        <f t="shared" si="144"/>
        <v>0</v>
      </c>
      <c r="L693" s="66">
        <f t="shared" si="144"/>
        <v>0</v>
      </c>
      <c r="M693" s="66">
        <f t="shared" si="144"/>
        <v>0</v>
      </c>
      <c r="N693" s="67">
        <f t="shared" si="144"/>
        <v>0</v>
      </c>
      <c r="O693" s="67">
        <f>+N$643+N693</f>
        <v>0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45">+H$653+H693</f>
        <v>0</v>
      </c>
      <c r="I694" s="69">
        <f t="shared" si="145"/>
        <v>0</v>
      </c>
      <c r="J694" s="69">
        <f t="shared" si="145"/>
        <v>0</v>
      </c>
      <c r="K694" s="69">
        <f t="shared" si="145"/>
        <v>0</v>
      </c>
      <c r="L694" s="69">
        <f t="shared" si="145"/>
        <v>0</v>
      </c>
      <c r="M694" s="69">
        <f t="shared" si="145"/>
        <v>0</v>
      </c>
      <c r="N694" s="70">
        <f t="shared" si="145"/>
        <v>0</v>
      </c>
      <c r="O694" s="70">
        <f t="shared" si="145"/>
        <v>181.5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 t="e">
        <f>+N694/H694-1</f>
        <v>#DIV/0!</v>
      </c>
      <c r="O695" s="72" t="e">
        <f>+O694/I694-1</f>
        <v>#DIV/0!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 t="e">
        <f t="shared" ref="I696:O696" si="146">RATE(I$348-$H$348,,-$H694,I694)</f>
        <v>#NUM!</v>
      </c>
      <c r="J696" s="76" t="e">
        <f t="shared" si="146"/>
        <v>#NUM!</v>
      </c>
      <c r="K696" s="76" t="e">
        <f t="shared" si="146"/>
        <v>#NUM!</v>
      </c>
      <c r="L696" s="76" t="e">
        <f t="shared" si="146"/>
        <v>#NUM!</v>
      </c>
      <c r="M696" s="76" t="e">
        <f t="shared" si="146"/>
        <v>#NUM!</v>
      </c>
      <c r="N696" s="77" t="e">
        <f t="shared" si="146"/>
        <v>#NUM!</v>
      </c>
      <c r="O696" s="77" t="e">
        <f t="shared" si="146"/>
        <v>#NUM!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47">+I$643+I697</f>
        <v>0</v>
      </c>
      <c r="K697" s="66">
        <f t="shared" si="147"/>
        <v>0</v>
      </c>
      <c r="L697" s="66">
        <f t="shared" si="147"/>
        <v>0</v>
      </c>
      <c r="M697" s="66">
        <f t="shared" si="147"/>
        <v>0</v>
      </c>
      <c r="N697" s="67">
        <f t="shared" si="147"/>
        <v>0</v>
      </c>
      <c r="O697" s="67">
        <f>+N$643+N697</f>
        <v>0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48">+I$653+I697</f>
        <v>0</v>
      </c>
      <c r="J698" s="69">
        <f t="shared" si="148"/>
        <v>0</v>
      </c>
      <c r="K698" s="69">
        <f t="shared" si="148"/>
        <v>0</v>
      </c>
      <c r="L698" s="69">
        <f t="shared" si="148"/>
        <v>0</v>
      </c>
      <c r="M698" s="69">
        <f t="shared" si="148"/>
        <v>0</v>
      </c>
      <c r="N698" s="70">
        <f t="shared" si="148"/>
        <v>0</v>
      </c>
      <c r="O698" s="70">
        <f t="shared" si="148"/>
        <v>181.5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 t="e">
        <f>+N698/I698-1</f>
        <v>#DIV/0!</v>
      </c>
      <c r="O699" s="72" t="e">
        <f>+O698/J698-1</f>
        <v>#DIV/0!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 t="e">
        <f t="shared" ref="J700:O700" si="149">RATE(J$348-$I$348,,-$I698,J698)</f>
        <v>#NUM!</v>
      </c>
      <c r="K700" s="76" t="e">
        <f t="shared" si="149"/>
        <v>#NUM!</v>
      </c>
      <c r="L700" s="76" t="e">
        <f t="shared" si="149"/>
        <v>#NUM!</v>
      </c>
      <c r="M700" s="76" t="e">
        <f t="shared" si="149"/>
        <v>#NUM!</v>
      </c>
      <c r="N700" s="77" t="e">
        <f t="shared" si="149"/>
        <v>#NUM!</v>
      </c>
      <c r="O700" s="77" t="e">
        <f t="shared" si="149"/>
        <v>#NUM!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0</v>
      </c>
      <c r="L701" s="66">
        <f>+K$643+K701</f>
        <v>0</v>
      </c>
      <c r="M701" s="66">
        <f>+L$643+L701</f>
        <v>0</v>
      </c>
      <c r="N701" s="67">
        <f>+M$643+M701</f>
        <v>0</v>
      </c>
      <c r="O701" s="67">
        <f>+N$643+N701</f>
        <v>0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0">+J$653+J701</f>
        <v>0</v>
      </c>
      <c r="K702" s="69">
        <f t="shared" si="150"/>
        <v>0</v>
      </c>
      <c r="L702" s="69">
        <f t="shared" si="150"/>
        <v>0</v>
      </c>
      <c r="M702" s="69">
        <f t="shared" si="150"/>
        <v>0</v>
      </c>
      <c r="N702" s="70">
        <f t="shared" si="150"/>
        <v>0</v>
      </c>
      <c r="O702" s="70">
        <f t="shared" si="150"/>
        <v>181.5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 t="e">
        <f>+N702/J702-1</f>
        <v>#DIV/0!</v>
      </c>
      <c r="O703" s="72" t="e">
        <f>+O702/K702-1</f>
        <v>#DIV/0!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 t="e">
        <f>RATE(K$348-$J$348,,-$J702,K702)</f>
        <v>#NUM!</v>
      </c>
      <c r="L704" s="76" t="e">
        <f>RATE(L$348-$J$348,,-$J702,L702)</f>
        <v>#NUM!</v>
      </c>
      <c r="M704" s="76" t="e">
        <f>RATE(M$348-$J$348,,-$J702,M702)</f>
        <v>#NUM!</v>
      </c>
      <c r="N704" s="77" t="e">
        <f>RATE(N$348-$J$348,,-$J702,N702)</f>
        <v>#NUM!</v>
      </c>
      <c r="O704" s="77" t="e">
        <f>RATE(O$348-$J$348,,-$J702,O702)</f>
        <v>#NUM!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0</v>
      </c>
      <c r="M705" s="85">
        <f>+L$643+L705</f>
        <v>0</v>
      </c>
      <c r="N705" s="86">
        <f>+M$643+M705</f>
        <v>0</v>
      </c>
      <c r="O705" s="86">
        <f>+N$643+N705</f>
        <v>0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0</v>
      </c>
      <c r="L706" s="88">
        <f>+L$653+L705</f>
        <v>0</v>
      </c>
      <c r="M706" s="88">
        <f>+M$653+M705</f>
        <v>0</v>
      </c>
      <c r="N706" s="89">
        <f>+N$653+N705</f>
        <v>0</v>
      </c>
      <c r="O706" s="89">
        <f>+O$653+O705</f>
        <v>181.5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 t="e">
        <f>+N706/K706-1</f>
        <v>#DIV/0!</v>
      </c>
      <c r="O707" s="72" t="e">
        <f>+O706/L706-1</f>
        <v>#DIV/0!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 t="e">
        <f>RATE(L$348-$K$348,,-$K706,L706)</f>
        <v>#NUM!</v>
      </c>
      <c r="M708" s="76" t="e">
        <f>RATE(M$348-$K$348,,-$K706,M706)</f>
        <v>#NUM!</v>
      </c>
      <c r="N708" s="77" t="e">
        <f>RATE(N$348-$K$348,,-$K706,N706)</f>
        <v>#NUM!</v>
      </c>
      <c r="O708" s="77" t="e">
        <f>RATE(O$348-$K$348,,-$K706,O706)</f>
        <v>#NUM!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0</v>
      </c>
      <c r="N709" s="86">
        <f>+M$643+M709</f>
        <v>0</v>
      </c>
      <c r="O709" s="86">
        <f>+N$643+N709</f>
        <v>0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0</v>
      </c>
      <c r="M710" s="88">
        <f>+M$653+M709</f>
        <v>0</v>
      </c>
      <c r="N710" s="89">
        <f>+N$653+N709</f>
        <v>0</v>
      </c>
      <c r="O710" s="89">
        <f>+O$653+O709</f>
        <v>181.5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 t="e">
        <f>+N710/L710-1</f>
        <v>#DIV/0!</v>
      </c>
      <c r="O711" s="72" t="e">
        <f>+O710/M710-1</f>
        <v>#DIV/0!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 t="e">
        <f>RATE(M$348-$L$348,,-$L710,M710)</f>
        <v>#NUM!</v>
      </c>
      <c r="N712" s="77" t="e">
        <f>RATE(N$348-$L$348,,-$L710,N710)</f>
        <v>#NUM!</v>
      </c>
      <c r="O712" s="77" t="e">
        <f>RATE(O$348-$L$348,,-$L710,O710)</f>
        <v>#NUM!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0</v>
      </c>
      <c r="O713" s="86">
        <f>+N$643+N713</f>
        <v>0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0</v>
      </c>
      <c r="N714" s="89">
        <f>+N$653+N713</f>
        <v>0</v>
      </c>
      <c r="O714" s="89">
        <f>+O$653+O713</f>
        <v>181.5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 t="e">
        <f>+N714/M714-1</f>
        <v>#DIV/0!</v>
      </c>
      <c r="O715" s="72" t="e">
        <f>+O714/N714-1</f>
        <v>#DIV/0!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 t="e">
        <f>RATE(N$348-$M$348,,-$M714,N714)</f>
        <v>#NUM!</v>
      </c>
      <c r="O716" s="77" t="e">
        <f>RATE(O$348-$M$348,,-$M714,O714)</f>
        <v>#NUM!</v>
      </c>
      <c r="P716" s="78"/>
      <c r="Q716" s="79" t="s">
        <v>113</v>
      </c>
    </row>
  </sheetData>
  <mergeCells count="58"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2397" priority="1197" operator="lessThan">
      <formula>0</formula>
    </cfRule>
  </conditionalFormatting>
  <conditionalFormatting sqref="P583">
    <cfRule type="cellIs" dxfId="2396" priority="1192" operator="lessThan">
      <formula>0</formula>
    </cfRule>
  </conditionalFormatting>
  <conditionalFormatting sqref="B348:N348">
    <cfRule type="cellIs" dxfId="2395" priority="1191" operator="lessThan">
      <formula>0</formula>
    </cfRule>
  </conditionalFormatting>
  <conditionalFormatting sqref="P514:P515">
    <cfRule type="cellIs" dxfId="2394" priority="1193" operator="lessThan">
      <formula>0</formula>
    </cfRule>
  </conditionalFormatting>
  <conditionalFormatting sqref="P523 Q529 Q539:Q545">
    <cfRule type="cellIs" dxfId="2393" priority="1194" operator="lessThan">
      <formula>0</formula>
    </cfRule>
  </conditionalFormatting>
  <conditionalFormatting sqref="P531">
    <cfRule type="cellIs" dxfId="2392" priority="1195" operator="lessThan">
      <formula>0</formula>
    </cfRule>
  </conditionalFormatting>
  <conditionalFormatting sqref="P562">
    <cfRule type="cellIs" dxfId="2391" priority="1196" operator="lessThan">
      <formula>0</formula>
    </cfRule>
  </conditionalFormatting>
  <conditionalFormatting sqref="B348:N348">
    <cfRule type="cellIs" dxfId="2390" priority="1190" operator="lessThan">
      <formula>0</formula>
    </cfRule>
  </conditionalFormatting>
  <conditionalFormatting sqref="Q588">
    <cfRule type="cellIs" dxfId="2389" priority="1175" operator="lessThan">
      <formula>0</formula>
    </cfRule>
  </conditionalFormatting>
  <conditionalFormatting sqref="Q499:Q502">
    <cfRule type="cellIs" dxfId="2388" priority="1189" operator="lessThan">
      <formula>0</formula>
    </cfRule>
  </conditionalFormatting>
  <conditionalFormatting sqref="Q503">
    <cfRule type="cellIs" dxfId="2387" priority="1188" operator="lessThan">
      <formula>0</formula>
    </cfRule>
  </conditionalFormatting>
  <conditionalFormatting sqref="Q503">
    <cfRule type="cellIs" dxfId="2386" priority="1187" operator="lessThan">
      <formula>0</formula>
    </cfRule>
  </conditionalFormatting>
  <conditionalFormatting sqref="B514">
    <cfRule type="cellIs" dxfId="2385" priority="1185" operator="lessThan">
      <formula>0</formula>
    </cfRule>
  </conditionalFormatting>
  <conditionalFormatting sqref="B531">
    <cfRule type="cellIs" dxfId="2384" priority="1184" operator="lessThan">
      <formula>0</formula>
    </cfRule>
  </conditionalFormatting>
  <conditionalFormatting sqref="Q520">
    <cfRule type="cellIs" dxfId="2383" priority="1183" operator="lessThan">
      <formula>0</formula>
    </cfRule>
  </conditionalFormatting>
  <conditionalFormatting sqref="Q520">
    <cfRule type="cellIs" dxfId="2382" priority="1182" operator="lessThan">
      <formula>0</formula>
    </cfRule>
  </conditionalFormatting>
  <conditionalFormatting sqref="Q567">
    <cfRule type="cellIs" dxfId="2381" priority="1177" operator="lessThan">
      <formula>0</formula>
    </cfRule>
  </conditionalFormatting>
  <conditionalFormatting sqref="B523 B515">
    <cfRule type="cellIs" dxfId="2380" priority="1186" operator="lessThan">
      <formula>0</formula>
    </cfRule>
  </conditionalFormatting>
  <conditionalFormatting sqref="Q528">
    <cfRule type="cellIs" dxfId="2379" priority="1180" operator="lessThan">
      <formula>0</formula>
    </cfRule>
  </conditionalFormatting>
  <conditionalFormatting sqref="Q536">
    <cfRule type="cellIs" dxfId="2378" priority="1179" operator="lessThan">
      <formula>0</formula>
    </cfRule>
  </conditionalFormatting>
  <conditionalFormatting sqref="Q536">
    <cfRule type="cellIs" dxfId="2377" priority="1178" operator="lessThan">
      <formula>0</formula>
    </cfRule>
  </conditionalFormatting>
  <conditionalFormatting sqref="P539">
    <cfRule type="cellIs" dxfId="2376" priority="1166" operator="lessThan">
      <formula>0</formula>
    </cfRule>
  </conditionalFormatting>
  <conditionalFormatting sqref="Q528">
    <cfRule type="cellIs" dxfId="2375" priority="1181" operator="lessThan">
      <formula>0</formula>
    </cfRule>
  </conditionalFormatting>
  <conditionalFormatting sqref="Q567">
    <cfRule type="cellIs" dxfId="2374" priority="1176" operator="lessThan">
      <formula>0</formula>
    </cfRule>
  </conditionalFormatting>
  <conditionalFormatting sqref="P584:P587">
    <cfRule type="cellIs" dxfId="2373" priority="1168" operator="lessThan">
      <formula>0</formula>
    </cfRule>
  </conditionalFormatting>
  <conditionalFormatting sqref="P563:P566">
    <cfRule type="cellIs" dxfId="2372" priority="1169" operator="lessThan">
      <formula>0</formula>
    </cfRule>
  </conditionalFormatting>
  <conditionalFormatting sqref="Q366">
    <cfRule type="cellIs" dxfId="2371" priority="1127" operator="lessThan">
      <formula>0</formula>
    </cfRule>
  </conditionalFormatting>
  <conditionalFormatting sqref="Q588">
    <cfRule type="cellIs" dxfId="2370" priority="1174" operator="lessThan">
      <formula>0</formula>
    </cfRule>
  </conditionalFormatting>
  <conditionalFormatting sqref="Q544">
    <cfRule type="cellIs" dxfId="2369" priority="1165" operator="lessThan">
      <formula>0</formula>
    </cfRule>
  </conditionalFormatting>
  <conditionalFormatting sqref="J353:N354 K351:N352">
    <cfRule type="cellIs" dxfId="2368" priority="1154" operator="lessThan">
      <formula>0</formula>
    </cfRule>
  </conditionalFormatting>
  <conditionalFormatting sqref="P516:P519">
    <cfRule type="cellIs" dxfId="2367" priority="1173" operator="lessThan">
      <formula>0</formula>
    </cfRule>
  </conditionalFormatting>
  <conditionalFormatting sqref="P524:P527">
    <cfRule type="cellIs" dxfId="2366" priority="1172" operator="lessThan">
      <formula>0</formula>
    </cfRule>
  </conditionalFormatting>
  <conditionalFormatting sqref="P539:P543">
    <cfRule type="cellIs" dxfId="2365" priority="1171" operator="lessThan">
      <formula>0</formula>
    </cfRule>
  </conditionalFormatting>
  <conditionalFormatting sqref="P532:P535">
    <cfRule type="cellIs" dxfId="2364" priority="1170" operator="lessThan">
      <formula>0</formula>
    </cfRule>
  </conditionalFormatting>
  <conditionalFormatting sqref="Q544">
    <cfRule type="cellIs" dxfId="2363" priority="1164" operator="lessThan">
      <formula>0</formula>
    </cfRule>
  </conditionalFormatting>
  <conditionalFormatting sqref="Q354">
    <cfRule type="cellIs" dxfId="2362" priority="1147" operator="lessThan">
      <formula>0</formula>
    </cfRule>
  </conditionalFormatting>
  <conditionalFormatting sqref="Q540:Q543 B539">
    <cfRule type="cellIs" dxfId="2361" priority="1167" operator="lessThan">
      <formula>0</formula>
    </cfRule>
  </conditionalFormatting>
  <conditionalFormatting sqref="P555:P558">
    <cfRule type="cellIs" dxfId="2360" priority="1159" operator="lessThan">
      <formula>0</formula>
    </cfRule>
  </conditionalFormatting>
  <conditionalFormatting sqref="Q555:Q558 Q560">
    <cfRule type="cellIs" dxfId="2359" priority="1162" operator="lessThan">
      <formula>0</formula>
    </cfRule>
  </conditionalFormatting>
  <conditionalFormatting sqref="Q559">
    <cfRule type="cellIs" dxfId="2358" priority="1161" operator="lessThan">
      <formula>0</formula>
    </cfRule>
  </conditionalFormatting>
  <conditionalFormatting sqref="Q468:Q472">
    <cfRule type="cellIs" dxfId="2357" priority="1158" operator="lessThan">
      <formula>0</formula>
    </cfRule>
  </conditionalFormatting>
  <conditionalFormatting sqref="Q559">
    <cfRule type="cellIs" dxfId="2356" priority="1160" operator="lessThan">
      <formula>0</formula>
    </cfRule>
  </conditionalFormatting>
  <conditionalFormatting sqref="J351">
    <cfRule type="cellIs" dxfId="2355" priority="1153" operator="lessThan">
      <formula>0</formula>
    </cfRule>
  </conditionalFormatting>
  <conditionalFormatting sqref="P540:P543">
    <cfRule type="cellIs" dxfId="2354" priority="1163" operator="lessThan">
      <formula>0</formula>
    </cfRule>
  </conditionalFormatting>
  <conditionalFormatting sqref="P349:Q350 Q351:Q353">
    <cfRule type="cellIs" dxfId="2353" priority="1157" operator="lessThan">
      <formula>0</formula>
    </cfRule>
  </conditionalFormatting>
  <conditionalFormatting sqref="Q396">
    <cfRule type="cellIs" dxfId="2352" priority="1080" operator="lessThan">
      <formula>0</formula>
    </cfRule>
  </conditionalFormatting>
  <conditionalFormatting sqref="B349">
    <cfRule type="cellIs" dxfId="2351" priority="1152" operator="lessThan">
      <formula>0</formula>
    </cfRule>
  </conditionalFormatting>
  <conditionalFormatting sqref="P393:P395">
    <cfRule type="cellIs" dxfId="2350" priority="1084" operator="lessThan">
      <formula>0</formula>
    </cfRule>
  </conditionalFormatting>
  <conditionalFormatting sqref="Q397">
    <cfRule type="cellIs" dxfId="2349" priority="1082" operator="lessThan">
      <formula>0</formula>
    </cfRule>
  </conditionalFormatting>
  <conditionalFormatting sqref="P349:P350">
    <cfRule type="cellIs" dxfId="2348" priority="1156" operator="lessThan">
      <formula>0</formula>
    </cfRule>
  </conditionalFormatting>
  <conditionalFormatting sqref="P351:P354">
    <cfRule type="cellIs" dxfId="2347" priority="1155" operator="lessThan">
      <formula>0</formula>
    </cfRule>
  </conditionalFormatting>
  <conditionalFormatting sqref="C397:M397">
    <cfRule type="cellIs" dxfId="2346" priority="1079" operator="lessThan">
      <formula>0</formula>
    </cfRule>
  </conditionalFormatting>
  <conditionalFormatting sqref="Q355">
    <cfRule type="cellIs" dxfId="2345" priority="1150" operator="lessThan">
      <formula>0</formula>
    </cfRule>
  </conditionalFormatting>
  <conditionalFormatting sqref="P398:Q398 Q399:Q401">
    <cfRule type="cellIs" dxfId="2344" priority="1078" operator="lessThan">
      <formula>0</formula>
    </cfRule>
  </conditionalFormatting>
  <conditionalFormatting sqref="P399:P401">
    <cfRule type="cellIs" dxfId="2343" priority="1076" operator="lessThan">
      <formula>0</formula>
    </cfRule>
  </conditionalFormatting>
  <conditionalFormatting sqref="C357:J357">
    <cfRule type="cellIs" dxfId="2342" priority="1141" operator="lessThan">
      <formula>0</formula>
    </cfRule>
  </conditionalFormatting>
  <conditionalFormatting sqref="H385">
    <cfRule type="cellIs" dxfId="2341" priority="1041" operator="lessThan">
      <formula>0</formula>
    </cfRule>
  </conditionalFormatting>
  <conditionalFormatting sqref="Q402">
    <cfRule type="cellIs" dxfId="2340" priority="1074" operator="lessThan">
      <formula>0</formula>
    </cfRule>
  </conditionalFormatting>
  <conditionalFormatting sqref="B350">
    <cfRule type="cellIs" dxfId="2339" priority="1151" operator="lessThan">
      <formula>0</formula>
    </cfRule>
  </conditionalFormatting>
  <conditionalFormatting sqref="J352">
    <cfRule type="cellIs" dxfId="2338" priority="1148" operator="lessThan">
      <formula>0</formula>
    </cfRule>
  </conditionalFormatting>
  <conditionalFormatting sqref="P355">
    <cfRule type="cellIs" dxfId="2337" priority="1149" operator="lessThan">
      <formula>0</formula>
    </cfRule>
  </conditionalFormatting>
  <conditionalFormatting sqref="P440">
    <cfRule type="cellIs" dxfId="2336" priority="1027" operator="lessThan">
      <formula>0</formula>
    </cfRule>
  </conditionalFormatting>
  <conditionalFormatting sqref="Q354">
    <cfRule type="cellIs" dxfId="2335" priority="1146" operator="lessThan">
      <formula>0</formula>
    </cfRule>
  </conditionalFormatting>
  <conditionalFormatting sqref="P356:Q356 Q357:Q359">
    <cfRule type="cellIs" dxfId="2334" priority="1145" operator="lessThan">
      <formula>0</formula>
    </cfRule>
  </conditionalFormatting>
  <conditionalFormatting sqref="P356">
    <cfRule type="cellIs" dxfId="2333" priority="1144" operator="lessThan">
      <formula>0</formula>
    </cfRule>
  </conditionalFormatting>
  <conditionalFormatting sqref="P357:P360">
    <cfRule type="cellIs" dxfId="2332" priority="1143" operator="lessThan">
      <formula>0</formula>
    </cfRule>
  </conditionalFormatting>
  <conditionalFormatting sqref="I358 K358:N358 C359:M360 K357:M357">
    <cfRule type="cellIs" dxfId="2331" priority="1142" operator="lessThan">
      <formula>0</formula>
    </cfRule>
  </conditionalFormatting>
  <conditionalFormatting sqref="B356">
    <cfRule type="cellIs" dxfId="2330" priority="1139" operator="lessThan">
      <formula>0</formula>
    </cfRule>
  </conditionalFormatting>
  <conditionalFormatting sqref="I357">
    <cfRule type="cellIs" dxfId="2329" priority="1140" operator="lessThan">
      <formula>0</formula>
    </cfRule>
  </conditionalFormatting>
  <conditionalFormatting sqref="Q361">
    <cfRule type="cellIs" dxfId="2328" priority="1138" operator="lessThan">
      <formula>0</formula>
    </cfRule>
  </conditionalFormatting>
  <conditionalFormatting sqref="C358:J358">
    <cfRule type="cellIs" dxfId="2327" priority="1137" operator="lessThan">
      <formula>0</formula>
    </cfRule>
  </conditionalFormatting>
  <conditionalFormatting sqref="Q360">
    <cfRule type="cellIs" dxfId="2326" priority="1136" operator="lessThan">
      <formula>0</formula>
    </cfRule>
  </conditionalFormatting>
  <conditionalFormatting sqref="Q360">
    <cfRule type="cellIs" dxfId="2325" priority="1135" operator="lessThan">
      <formula>0</formula>
    </cfRule>
  </conditionalFormatting>
  <conditionalFormatting sqref="P362:Q362 Q363:Q365">
    <cfRule type="cellIs" dxfId="2324" priority="1134" operator="lessThan">
      <formula>0</formula>
    </cfRule>
  </conditionalFormatting>
  <conditionalFormatting sqref="P362">
    <cfRule type="cellIs" dxfId="2323" priority="1133" operator="lessThan">
      <formula>0</formula>
    </cfRule>
  </conditionalFormatting>
  <conditionalFormatting sqref="J363">
    <cfRule type="cellIs" dxfId="2322" priority="1131" operator="lessThan">
      <formula>0</formula>
    </cfRule>
  </conditionalFormatting>
  <conditionalFormatting sqref="K363:N364 J365:M366">
    <cfRule type="cellIs" dxfId="2321" priority="1132" operator="lessThan">
      <formula>0</formula>
    </cfRule>
  </conditionalFormatting>
  <conditionalFormatting sqref="P368">
    <cfRule type="cellIs" dxfId="2320" priority="1124" operator="lessThan">
      <formula>0</formula>
    </cfRule>
  </conditionalFormatting>
  <conditionalFormatting sqref="Q367">
    <cfRule type="cellIs" dxfId="2319" priority="1129" operator="lessThan">
      <formula>0</formula>
    </cfRule>
  </conditionalFormatting>
  <conditionalFormatting sqref="B362">
    <cfRule type="cellIs" dxfId="2318" priority="1130" operator="lessThan">
      <formula>0</formula>
    </cfRule>
  </conditionalFormatting>
  <conditionalFormatting sqref="P405:P407">
    <cfRule type="cellIs" dxfId="2317" priority="1062" operator="lessThan">
      <formula>0</formula>
    </cfRule>
  </conditionalFormatting>
  <conditionalFormatting sqref="J364">
    <cfRule type="cellIs" dxfId="2316" priority="1128" operator="lessThan">
      <formula>0</formula>
    </cfRule>
  </conditionalFormatting>
  <conditionalFormatting sqref="Q366">
    <cfRule type="cellIs" dxfId="2315" priority="1126" operator="lessThan">
      <formula>0</formula>
    </cfRule>
  </conditionalFormatting>
  <conditionalFormatting sqref="P368:Q368 Q369:Q371">
    <cfRule type="cellIs" dxfId="2314" priority="1125" operator="lessThan">
      <formula>0</formula>
    </cfRule>
  </conditionalFormatting>
  <conditionalFormatting sqref="Q372">
    <cfRule type="cellIs" dxfId="2313" priority="1116" operator="lessThan">
      <formula>0</formula>
    </cfRule>
  </conditionalFormatting>
  <conditionalFormatting sqref="I370 K369:N370 C371:M372">
    <cfRule type="cellIs" dxfId="2312" priority="1123" operator="lessThan">
      <formula>0</formula>
    </cfRule>
  </conditionalFormatting>
  <conditionalFormatting sqref="I369">
    <cfRule type="cellIs" dxfId="2311" priority="1121" operator="lessThan">
      <formula>0</formula>
    </cfRule>
  </conditionalFormatting>
  <conditionalFormatting sqref="C369:J369">
    <cfRule type="cellIs" dxfId="2310" priority="1122" operator="lessThan">
      <formula>0</formula>
    </cfRule>
  </conditionalFormatting>
  <conditionalFormatting sqref="B368">
    <cfRule type="cellIs" dxfId="2309" priority="1120" operator="lessThan">
      <formula>0</formula>
    </cfRule>
  </conditionalFormatting>
  <conditionalFormatting sqref="Q373">
    <cfRule type="cellIs" dxfId="2308" priority="1119" operator="lessThan">
      <formula>0</formula>
    </cfRule>
  </conditionalFormatting>
  <conditionalFormatting sqref="P411:P413">
    <cfRule type="cellIs" dxfId="2307" priority="1055" operator="lessThan">
      <formula>0</formula>
    </cfRule>
  </conditionalFormatting>
  <conditionalFormatting sqref="C370:J370">
    <cfRule type="cellIs" dxfId="2306" priority="1118" operator="lessThan">
      <formula>0</formula>
    </cfRule>
  </conditionalFormatting>
  <conditionalFormatting sqref="Q372">
    <cfRule type="cellIs" dxfId="2305" priority="1117" operator="lessThan">
      <formula>0</formula>
    </cfRule>
  </conditionalFormatting>
  <conditionalFormatting sqref="P374:Q374 Q375:Q377">
    <cfRule type="cellIs" dxfId="2304" priority="1115" operator="lessThan">
      <formula>0</formula>
    </cfRule>
  </conditionalFormatting>
  <conditionalFormatting sqref="P374">
    <cfRule type="cellIs" dxfId="2303" priority="1114" operator="lessThan">
      <formula>0</formula>
    </cfRule>
  </conditionalFormatting>
  <conditionalFormatting sqref="P375:P377">
    <cfRule type="cellIs" dxfId="2302" priority="1113" operator="lessThan">
      <formula>0</formula>
    </cfRule>
  </conditionalFormatting>
  <conditionalFormatting sqref="I376 K375:N376 C377:M378">
    <cfRule type="cellIs" dxfId="2301" priority="1112" operator="lessThan">
      <formula>0</formula>
    </cfRule>
  </conditionalFormatting>
  <conditionalFormatting sqref="I375">
    <cfRule type="cellIs" dxfId="2300" priority="1110" operator="lessThan">
      <formula>0</formula>
    </cfRule>
  </conditionalFormatting>
  <conditionalFormatting sqref="C375:J375">
    <cfRule type="cellIs" dxfId="2299" priority="1111" operator="lessThan">
      <formula>0</formula>
    </cfRule>
  </conditionalFormatting>
  <conditionalFormatting sqref="B374">
    <cfRule type="cellIs" dxfId="2298" priority="1109" operator="lessThan">
      <formula>0</formula>
    </cfRule>
  </conditionalFormatting>
  <conditionalFormatting sqref="Q379">
    <cfRule type="cellIs" dxfId="2297" priority="1108" operator="lessThan">
      <formula>0</formula>
    </cfRule>
  </conditionalFormatting>
  <conditionalFormatting sqref="C376:J376">
    <cfRule type="cellIs" dxfId="2296" priority="1107" operator="lessThan">
      <formula>0</formula>
    </cfRule>
  </conditionalFormatting>
  <conditionalFormatting sqref="Q378">
    <cfRule type="cellIs" dxfId="2295" priority="1106" operator="lessThan">
      <formula>0</formula>
    </cfRule>
  </conditionalFormatting>
  <conditionalFormatting sqref="Q378">
    <cfRule type="cellIs" dxfId="2294" priority="1105" operator="lessThan">
      <formula>0</formula>
    </cfRule>
  </conditionalFormatting>
  <conditionalFormatting sqref="P380:Q380 Q381:Q383">
    <cfRule type="cellIs" dxfId="2293" priority="1104" operator="lessThan">
      <formula>0</formula>
    </cfRule>
  </conditionalFormatting>
  <conditionalFormatting sqref="P380">
    <cfRule type="cellIs" dxfId="2292" priority="1103" operator="lessThan">
      <formula>0</formula>
    </cfRule>
  </conditionalFormatting>
  <conditionalFormatting sqref="P381:P383">
    <cfRule type="cellIs" dxfId="2291" priority="1102" operator="lessThan">
      <formula>0</formula>
    </cfRule>
  </conditionalFormatting>
  <conditionalFormatting sqref="I382 K381:N382 C383:N383 C384:M384">
    <cfRule type="cellIs" dxfId="2290" priority="1101" operator="lessThan">
      <formula>0</formula>
    </cfRule>
  </conditionalFormatting>
  <conditionalFormatting sqref="I381">
    <cfRule type="cellIs" dxfId="2289" priority="1099" operator="lessThan">
      <formula>0</formula>
    </cfRule>
  </conditionalFormatting>
  <conditionalFormatting sqref="C381:J381">
    <cfRule type="cellIs" dxfId="2288" priority="1100" operator="lessThan">
      <formula>0</formula>
    </cfRule>
  </conditionalFormatting>
  <conditionalFormatting sqref="B380">
    <cfRule type="cellIs" dxfId="2287" priority="1098" operator="lessThan">
      <formula>0</formula>
    </cfRule>
  </conditionalFormatting>
  <conditionalFormatting sqref="Q385">
    <cfRule type="cellIs" dxfId="2286" priority="1097" operator="lessThan">
      <formula>0</formula>
    </cfRule>
  </conditionalFormatting>
  <conditionalFormatting sqref="C382:J382">
    <cfRule type="cellIs" dxfId="2285" priority="1096" operator="lessThan">
      <formula>0</formula>
    </cfRule>
  </conditionalFormatting>
  <conditionalFormatting sqref="Q384">
    <cfRule type="cellIs" dxfId="2284" priority="1095" operator="lessThan">
      <formula>0</formula>
    </cfRule>
  </conditionalFormatting>
  <conditionalFormatting sqref="Q384">
    <cfRule type="cellIs" dxfId="2283" priority="1094" operator="lessThan">
      <formula>0</formula>
    </cfRule>
  </conditionalFormatting>
  <conditionalFormatting sqref="P386:Q386 Q387:Q389">
    <cfRule type="cellIs" dxfId="2282" priority="1093" operator="lessThan">
      <formula>0</formula>
    </cfRule>
  </conditionalFormatting>
  <conditionalFormatting sqref="P386">
    <cfRule type="cellIs" dxfId="2281" priority="1092" operator="lessThan">
      <formula>0</formula>
    </cfRule>
  </conditionalFormatting>
  <conditionalFormatting sqref="P387:P389">
    <cfRule type="cellIs" dxfId="2280" priority="1091" operator="lessThan">
      <formula>0</formula>
    </cfRule>
  </conditionalFormatting>
  <conditionalFormatting sqref="B386">
    <cfRule type="cellIs" dxfId="2279" priority="1090" operator="lessThan">
      <formula>0</formula>
    </cfRule>
  </conditionalFormatting>
  <conditionalFormatting sqref="Q391">
    <cfRule type="cellIs" dxfId="2278" priority="1089" operator="lessThan">
      <formula>0</formula>
    </cfRule>
  </conditionalFormatting>
  <conditionalFormatting sqref="Q390">
    <cfRule type="cellIs" dxfId="2277" priority="1088" operator="lessThan">
      <formula>0</formula>
    </cfRule>
  </conditionalFormatting>
  <conditionalFormatting sqref="Q390">
    <cfRule type="cellIs" dxfId="2276" priority="1087" operator="lessThan">
      <formula>0</formula>
    </cfRule>
  </conditionalFormatting>
  <conditionalFormatting sqref="P392:Q392 Q393:Q395">
    <cfRule type="cellIs" dxfId="2275" priority="1086" operator="lessThan">
      <formula>0</formula>
    </cfRule>
  </conditionalFormatting>
  <conditionalFormatting sqref="P392">
    <cfRule type="cellIs" dxfId="2274" priority="1085" operator="lessThan">
      <formula>0</formula>
    </cfRule>
  </conditionalFormatting>
  <conditionalFormatting sqref="H397">
    <cfRule type="cellIs" dxfId="2273" priority="1044" operator="lessThan">
      <formula>0</formula>
    </cfRule>
  </conditionalFormatting>
  <conditionalFormatting sqref="B392">
    <cfRule type="cellIs" dxfId="2272" priority="1083" operator="lessThan">
      <formula>0</formula>
    </cfRule>
  </conditionalFormatting>
  <conditionalFormatting sqref="H378">
    <cfRule type="cellIs" dxfId="2271" priority="1040" operator="lessThan">
      <formula>0</formula>
    </cfRule>
  </conditionalFormatting>
  <conditionalFormatting sqref="Q396">
    <cfRule type="cellIs" dxfId="2270" priority="1081" operator="lessThan">
      <formula>0</formula>
    </cfRule>
  </conditionalFormatting>
  <conditionalFormatting sqref="H360">
    <cfRule type="cellIs" dxfId="2269" priority="1038" operator="lessThan">
      <formula>0</formula>
    </cfRule>
  </conditionalFormatting>
  <conditionalFormatting sqref="H361">
    <cfRule type="cellIs" dxfId="2268" priority="1037" operator="lessThan">
      <formula>0</formula>
    </cfRule>
  </conditionalFormatting>
  <conditionalFormatting sqref="P398">
    <cfRule type="cellIs" dxfId="2267" priority="1077" operator="lessThan">
      <formula>0</formula>
    </cfRule>
  </conditionalFormatting>
  <conditionalFormatting sqref="Q438">
    <cfRule type="cellIs" dxfId="2266" priority="1030" operator="lessThan">
      <formula>0</formula>
    </cfRule>
  </conditionalFormatting>
  <conditionalFormatting sqref="H372">
    <cfRule type="cellIs" dxfId="2265" priority="1036" operator="lessThan">
      <formula>0</formula>
    </cfRule>
  </conditionalFormatting>
  <conditionalFormatting sqref="Q402">
    <cfRule type="cellIs" dxfId="2264" priority="1075" operator="lessThan">
      <formula>0</formula>
    </cfRule>
  </conditionalFormatting>
  <conditionalFormatting sqref="P440:Q440 Q441:Q443">
    <cfRule type="cellIs" dxfId="2263" priority="1028" operator="lessThan">
      <formula>0</formula>
    </cfRule>
  </conditionalFormatting>
  <conditionalFormatting sqref="C391:M391">
    <cfRule type="cellIs" dxfId="2262" priority="1073" operator="lessThan">
      <formula>0</formula>
    </cfRule>
  </conditionalFormatting>
  <conditionalFormatting sqref="C385:M385">
    <cfRule type="cellIs" dxfId="2261" priority="1072" operator="lessThan">
      <formula>0</formula>
    </cfRule>
  </conditionalFormatting>
  <conditionalFormatting sqref="C379:M379">
    <cfRule type="cellIs" dxfId="2260" priority="1071" operator="lessThan">
      <formula>0</formula>
    </cfRule>
  </conditionalFormatting>
  <conditionalFormatting sqref="C373:M373">
    <cfRule type="cellIs" dxfId="2259" priority="1070" operator="lessThan">
      <formula>0</formula>
    </cfRule>
  </conditionalFormatting>
  <conditionalFormatting sqref="J367:M367">
    <cfRule type="cellIs" dxfId="2258" priority="1069" operator="lessThan">
      <formula>0</formula>
    </cfRule>
  </conditionalFormatting>
  <conditionalFormatting sqref="C361:M361">
    <cfRule type="cellIs" dxfId="2257" priority="1068" operator="lessThan">
      <formula>0</formula>
    </cfRule>
  </conditionalFormatting>
  <conditionalFormatting sqref="J355:N355">
    <cfRule type="cellIs" dxfId="2256" priority="1067" operator="lessThan">
      <formula>0</formula>
    </cfRule>
  </conditionalFormatting>
  <conditionalFormatting sqref="B398">
    <cfRule type="cellIs" dxfId="2255" priority="1066" operator="lessThan">
      <formula>0</formula>
    </cfRule>
  </conditionalFormatting>
  <conditionalFormatting sqref="B403">
    <cfRule type="cellIs" dxfId="2254" priority="1065" operator="lessThan">
      <formula>0</formula>
    </cfRule>
  </conditionalFormatting>
  <conditionalFormatting sqref="Q408">
    <cfRule type="cellIs" dxfId="2253" priority="1059" operator="lessThan">
      <formula>0</formula>
    </cfRule>
  </conditionalFormatting>
  <conditionalFormatting sqref="Q409">
    <cfRule type="cellIs" dxfId="2252" priority="1061" operator="lessThan">
      <formula>0</formula>
    </cfRule>
  </conditionalFormatting>
  <conditionalFormatting sqref="P404:Q404 Q405:Q407">
    <cfRule type="cellIs" dxfId="2251" priority="1064" operator="lessThan">
      <formula>0</formula>
    </cfRule>
  </conditionalFormatting>
  <conditionalFormatting sqref="P404">
    <cfRule type="cellIs" dxfId="2250" priority="1063" operator="lessThan">
      <formula>0</formula>
    </cfRule>
  </conditionalFormatting>
  <conditionalFormatting sqref="Q408">
    <cfRule type="cellIs" dxfId="2249" priority="1060" operator="lessThan">
      <formula>0</formula>
    </cfRule>
  </conditionalFormatting>
  <conditionalFormatting sqref="B404">
    <cfRule type="cellIs" dxfId="2248" priority="1058" operator="lessThan">
      <formula>0</formula>
    </cfRule>
  </conditionalFormatting>
  <conditionalFormatting sqref="Q414">
    <cfRule type="cellIs" dxfId="2247" priority="1052" operator="lessThan">
      <formula>0</formula>
    </cfRule>
  </conditionalFormatting>
  <conditionalFormatting sqref="Q415">
    <cfRule type="cellIs" dxfId="2246" priority="1054" operator="lessThan">
      <formula>0</formula>
    </cfRule>
  </conditionalFormatting>
  <conditionalFormatting sqref="P410:Q410 Q411:Q413">
    <cfRule type="cellIs" dxfId="2245" priority="1057" operator="lessThan">
      <formula>0</formula>
    </cfRule>
  </conditionalFormatting>
  <conditionalFormatting sqref="P410">
    <cfRule type="cellIs" dxfId="2244" priority="1056" operator="lessThan">
      <formula>0</formula>
    </cfRule>
  </conditionalFormatting>
  <conditionalFormatting sqref="Q414">
    <cfRule type="cellIs" dxfId="2243" priority="1053" operator="lessThan">
      <formula>0</formula>
    </cfRule>
  </conditionalFormatting>
  <conditionalFormatting sqref="B410">
    <cfRule type="cellIs" dxfId="2242" priority="1051" operator="lessThan">
      <formula>0</formula>
    </cfRule>
  </conditionalFormatting>
  <conditionalFormatting sqref="Q432">
    <cfRule type="cellIs" dxfId="2241" priority="1045" operator="lessThan">
      <formula>0</formula>
    </cfRule>
  </conditionalFormatting>
  <conditionalFormatting sqref="P429:P431">
    <cfRule type="cellIs" dxfId="2240" priority="1048" operator="lessThan">
      <formula>0</formula>
    </cfRule>
  </conditionalFormatting>
  <conditionalFormatting sqref="Q433">
    <cfRule type="cellIs" dxfId="2239" priority="1047" operator="lessThan">
      <formula>0</formula>
    </cfRule>
  </conditionalFormatting>
  <conditionalFormatting sqref="P428:Q428 Q429:Q431">
    <cfRule type="cellIs" dxfId="2238" priority="1050" operator="lessThan">
      <formula>0</formula>
    </cfRule>
  </conditionalFormatting>
  <conditionalFormatting sqref="P428">
    <cfRule type="cellIs" dxfId="2237" priority="1049" operator="lessThan">
      <formula>0</formula>
    </cfRule>
  </conditionalFormatting>
  <conditionalFormatting sqref="Q432">
    <cfRule type="cellIs" dxfId="2236" priority="1046" operator="lessThan">
      <formula>0</formula>
    </cfRule>
  </conditionalFormatting>
  <conditionalFormatting sqref="H391">
    <cfRule type="cellIs" dxfId="2235" priority="1043" operator="lessThan">
      <formula>0</formula>
    </cfRule>
  </conditionalFormatting>
  <conditionalFormatting sqref="P435:P437">
    <cfRule type="cellIs" dxfId="2234" priority="1032" operator="lessThan">
      <formula>0</formula>
    </cfRule>
  </conditionalFormatting>
  <conditionalFormatting sqref="Q444">
    <cfRule type="cellIs" dxfId="2233" priority="1024" operator="lessThan">
      <formula>0</formula>
    </cfRule>
  </conditionalFormatting>
  <conditionalFormatting sqref="H384">
    <cfRule type="cellIs" dxfId="2232" priority="1042" operator="lessThan">
      <formula>0</formula>
    </cfRule>
  </conditionalFormatting>
  <conditionalFormatting sqref="H379">
    <cfRule type="cellIs" dxfId="2231" priority="1039" operator="lessThan">
      <formula>0</formula>
    </cfRule>
  </conditionalFormatting>
  <conditionalFormatting sqref="Q438">
    <cfRule type="cellIs" dxfId="2230" priority="1031" operator="lessThan">
      <formula>0</formula>
    </cfRule>
  </conditionalFormatting>
  <conditionalFormatting sqref="H373">
    <cfRule type="cellIs" dxfId="2229" priority="1035" operator="lessThan">
      <formula>0</formula>
    </cfRule>
  </conditionalFormatting>
  <conditionalFormatting sqref="P441:P443">
    <cfRule type="cellIs" dxfId="2228" priority="1026" operator="lessThan">
      <formula>0</formula>
    </cfRule>
  </conditionalFormatting>
  <conditionalFormatting sqref="P434:Q434 Q435:Q437">
    <cfRule type="cellIs" dxfId="2227" priority="1034" operator="lessThan">
      <formula>0</formula>
    </cfRule>
  </conditionalFormatting>
  <conditionalFormatting sqref="P434">
    <cfRule type="cellIs" dxfId="2226" priority="1033" operator="lessThan">
      <formula>0</formula>
    </cfRule>
  </conditionalFormatting>
  <conditionalFormatting sqref="B434">
    <cfRule type="cellIs" dxfId="2225" priority="1029" operator="lessThan">
      <formula>0</formula>
    </cfRule>
  </conditionalFormatting>
  <conditionalFormatting sqref="Q445:Q446">
    <cfRule type="cellIs" dxfId="2224" priority="1020" operator="lessThan">
      <formula>0</formula>
    </cfRule>
  </conditionalFormatting>
  <conditionalFormatting sqref="Q444">
    <cfRule type="cellIs" dxfId="2223" priority="1023" operator="lessThan">
      <formula>0</formula>
    </cfRule>
  </conditionalFormatting>
  <conditionalFormatting sqref="B446">
    <cfRule type="cellIs" dxfId="2222" priority="1019" operator="lessThan">
      <formula>0</formula>
    </cfRule>
  </conditionalFormatting>
  <conditionalFormatting sqref="B440">
    <cfRule type="cellIs" dxfId="2221" priority="1022" operator="lessThan">
      <formula>0</formula>
    </cfRule>
  </conditionalFormatting>
  <conditionalFormatting sqref="P446">
    <cfRule type="cellIs" dxfId="2220" priority="1025" operator="lessThan">
      <formula>0</formula>
    </cfRule>
  </conditionalFormatting>
  <conditionalFormatting sqref="B447">
    <cfRule type="cellIs" dxfId="2219" priority="1018" operator="lessThan">
      <formula>0</formula>
    </cfRule>
  </conditionalFormatting>
  <conditionalFormatting sqref="Q439">
    <cfRule type="cellIs" dxfId="2218" priority="1021" operator="lessThan">
      <formula>0</formula>
    </cfRule>
  </conditionalFormatting>
  <conditionalFormatting sqref="Q448:Q450">
    <cfRule type="cellIs" dxfId="2217" priority="1017" operator="lessThan">
      <formula>0</formula>
    </cfRule>
  </conditionalFormatting>
  <conditionalFormatting sqref="P448:P450">
    <cfRule type="cellIs" dxfId="2216" priority="1016" operator="lessThan">
      <formula>0</formula>
    </cfRule>
  </conditionalFormatting>
  <conditionalFormatting sqref="Q603">
    <cfRule type="cellIs" dxfId="2215" priority="991" operator="lessThan">
      <formula>0</formula>
    </cfRule>
  </conditionalFormatting>
  <conditionalFormatting sqref="B625">
    <cfRule type="cellIs" dxfId="2214" priority="955" operator="lessThan">
      <formula>0</formula>
    </cfRule>
  </conditionalFormatting>
  <conditionalFormatting sqref="P454:P456">
    <cfRule type="cellIs" dxfId="2213" priority="1012" operator="lessThan">
      <formula>0</formula>
    </cfRule>
  </conditionalFormatting>
  <conditionalFormatting sqref="Q457">
    <cfRule type="cellIs" dxfId="2212" priority="1011" operator="lessThan">
      <formula>0</formula>
    </cfRule>
  </conditionalFormatting>
  <conditionalFormatting sqref="Q597">
    <cfRule type="cellIs" dxfId="2211" priority="1000" operator="lessThan">
      <formula>0</formula>
    </cfRule>
  </conditionalFormatting>
  <conditionalFormatting sqref="Q451">
    <cfRule type="cellIs" dxfId="2210" priority="1015" operator="lessThan">
      <formula>0</formula>
    </cfRule>
  </conditionalFormatting>
  <conditionalFormatting sqref="Q451">
    <cfRule type="cellIs" dxfId="2209" priority="1014" operator="lessThan">
      <formula>0</formula>
    </cfRule>
  </conditionalFormatting>
  <conditionalFormatting sqref="Q457">
    <cfRule type="cellIs" dxfId="2208" priority="1010" operator="lessThan">
      <formula>0</formula>
    </cfRule>
  </conditionalFormatting>
  <conditionalFormatting sqref="J593:N595 J596:M596">
    <cfRule type="cellIs" dxfId="2207" priority="1004" operator="lessThan">
      <formula>0</formula>
    </cfRule>
  </conditionalFormatting>
  <conditionalFormatting sqref="B453">
    <cfRule type="cellIs" dxfId="2206" priority="1008" operator="lessThan">
      <formula>0</formula>
    </cfRule>
  </conditionalFormatting>
  <conditionalFormatting sqref="P599:P602">
    <cfRule type="cellIs" dxfId="2205" priority="997" operator="lessThan">
      <formula>0</formula>
    </cfRule>
  </conditionalFormatting>
  <conditionalFormatting sqref="Q454:Q456">
    <cfRule type="cellIs" dxfId="2204" priority="1013" operator="lessThan">
      <formula>0</formula>
    </cfRule>
  </conditionalFormatting>
  <conditionalFormatting sqref="Q593:Q595">
    <cfRule type="cellIs" dxfId="2203" priority="1007" operator="lessThan">
      <formula>0</formula>
    </cfRule>
  </conditionalFormatting>
  <conditionalFormatting sqref="Q596">
    <cfRule type="cellIs" dxfId="2202" priority="1002" operator="lessThan">
      <formula>0</formula>
    </cfRule>
  </conditionalFormatting>
  <conditionalFormatting sqref="Q452">
    <cfRule type="cellIs" dxfId="2201" priority="1009" operator="lessThan">
      <formula>0</formula>
    </cfRule>
  </conditionalFormatting>
  <conditionalFormatting sqref="B592">
    <cfRule type="cellIs" dxfId="2200" priority="999" operator="lessThan">
      <formula>0</formula>
    </cfRule>
  </conditionalFormatting>
  <conditionalFormatting sqref="P593:P595">
    <cfRule type="cellIs" dxfId="2199" priority="1006" operator="lessThan">
      <formula>0</formula>
    </cfRule>
  </conditionalFormatting>
  <conditionalFormatting sqref="J594">
    <cfRule type="cellIs" dxfId="2198" priority="1003" operator="lessThan">
      <formula>0</formula>
    </cfRule>
  </conditionalFormatting>
  <conditionalFormatting sqref="Q602">
    <cfRule type="cellIs" dxfId="2197" priority="992" operator="lessThan">
      <formula>0</formula>
    </cfRule>
  </conditionalFormatting>
  <conditionalFormatting sqref="J595:N595 K593:N594 J596:M596">
    <cfRule type="cellIs" dxfId="2196" priority="1005" operator="lessThan">
      <formula>0</formula>
    </cfRule>
  </conditionalFormatting>
  <conditionalFormatting sqref="Q596">
    <cfRule type="cellIs" dxfId="2195" priority="1001" operator="lessThan">
      <formula>0</formula>
    </cfRule>
  </conditionalFormatting>
  <conditionalFormatting sqref="J599:N599 J601:N602 J600:M600">
    <cfRule type="cellIs" dxfId="2194" priority="995" operator="lessThan">
      <formula>0</formula>
    </cfRule>
  </conditionalFormatting>
  <conditionalFormatting sqref="P616:P619">
    <cfRule type="cellIs" dxfId="2193" priority="989" operator="lessThan">
      <formula>0</formula>
    </cfRule>
  </conditionalFormatting>
  <conditionalFormatting sqref="Q602">
    <cfRule type="cellIs" dxfId="2192" priority="993" operator="lessThan">
      <formula>0</formula>
    </cfRule>
  </conditionalFormatting>
  <conditionalFormatting sqref="J600">
    <cfRule type="cellIs" dxfId="2191" priority="994" operator="lessThan">
      <formula>0</formula>
    </cfRule>
  </conditionalFormatting>
  <conditionalFormatting sqref="J601:N602 K599:N599 K600:M600">
    <cfRule type="cellIs" dxfId="2190" priority="996" operator="lessThan">
      <formula>0</formula>
    </cfRule>
  </conditionalFormatting>
  <conditionalFormatting sqref="Q599:Q601">
    <cfRule type="cellIs" dxfId="2189" priority="998" operator="lessThan">
      <formula>0</formula>
    </cfRule>
  </conditionalFormatting>
  <conditionalFormatting sqref="Q629">
    <cfRule type="cellIs" dxfId="2188" priority="959" operator="lessThan">
      <formula>0</formula>
    </cfRule>
  </conditionalFormatting>
  <conditionalFormatting sqref="I626">
    <cfRule type="cellIs" dxfId="2187" priority="962" operator="lessThan">
      <formula>0</formula>
    </cfRule>
  </conditionalFormatting>
  <conditionalFormatting sqref="C616:N619">
    <cfRule type="cellIs" dxfId="2186" priority="987" operator="lessThan">
      <formula>0</formula>
    </cfRule>
  </conditionalFormatting>
  <conditionalFormatting sqref="Q619">
    <cfRule type="cellIs" dxfId="2185" priority="983" operator="lessThan">
      <formula>0</formula>
    </cfRule>
  </conditionalFormatting>
  <conditionalFormatting sqref="I616">
    <cfRule type="cellIs" dxfId="2184" priority="986" operator="lessThan">
      <formula>0</formula>
    </cfRule>
  </conditionalFormatting>
  <conditionalFormatting sqref="H621:H624">
    <cfRule type="cellIs" dxfId="2183" priority="969" operator="lessThan">
      <formula>0</formula>
    </cfRule>
  </conditionalFormatting>
  <conditionalFormatting sqref="Q619">
    <cfRule type="cellIs" dxfId="2182" priority="984" operator="lessThan">
      <formula>0</formula>
    </cfRule>
  </conditionalFormatting>
  <conditionalFormatting sqref="H616">
    <cfRule type="cellIs" dxfId="2181" priority="980" operator="lessThan">
      <formula>0</formula>
    </cfRule>
  </conditionalFormatting>
  <conditionalFormatting sqref="H616:H619">
    <cfRule type="cellIs" dxfId="2180" priority="981" operator="lessThan">
      <formula>0</formula>
    </cfRule>
  </conditionalFormatting>
  <conditionalFormatting sqref="C617:J617">
    <cfRule type="cellIs" dxfId="2179" priority="985" operator="lessThan">
      <formula>0</formula>
    </cfRule>
  </conditionalFormatting>
  <conditionalFormatting sqref="H617:H619">
    <cfRule type="cellIs" dxfId="2178" priority="982" operator="lessThan">
      <formula>0</formula>
    </cfRule>
  </conditionalFormatting>
  <conditionalFormatting sqref="I617 K616:N617 C618:N619">
    <cfRule type="cellIs" dxfId="2177" priority="988" operator="lessThan">
      <formula>0</formula>
    </cfRule>
  </conditionalFormatting>
  <conditionalFormatting sqref="Q616:Q618">
    <cfRule type="cellIs" dxfId="2176" priority="990" operator="lessThan">
      <formula>0</formula>
    </cfRule>
  </conditionalFormatting>
  <conditionalFormatting sqref="B615">
    <cfRule type="cellIs" dxfId="2175" priority="979" operator="lessThan">
      <formula>0</formula>
    </cfRule>
  </conditionalFormatting>
  <conditionalFormatting sqref="Q624">
    <cfRule type="cellIs" dxfId="2174" priority="971" operator="lessThan">
      <formula>0</formula>
    </cfRule>
  </conditionalFormatting>
  <conditionalFormatting sqref="I621">
    <cfRule type="cellIs" dxfId="2173" priority="974" operator="lessThan">
      <formula>0</formula>
    </cfRule>
  </conditionalFormatting>
  <conditionalFormatting sqref="C621:N624">
    <cfRule type="cellIs" dxfId="2172" priority="975" operator="lessThan">
      <formula>0</formula>
    </cfRule>
  </conditionalFormatting>
  <conditionalFormatting sqref="Q624">
    <cfRule type="cellIs" dxfId="2171" priority="972" operator="lessThan">
      <formula>0</formula>
    </cfRule>
  </conditionalFormatting>
  <conditionalFormatting sqref="H621">
    <cfRule type="cellIs" dxfId="2170" priority="968" operator="lessThan">
      <formula>0</formula>
    </cfRule>
  </conditionalFormatting>
  <conditionalFormatting sqref="P621:P624">
    <cfRule type="cellIs" dxfId="2169" priority="977" operator="lessThan">
      <formula>0</formula>
    </cfRule>
  </conditionalFormatting>
  <conditionalFormatting sqref="C622:J622">
    <cfRule type="cellIs" dxfId="2168" priority="973" operator="lessThan">
      <formula>0</formula>
    </cfRule>
  </conditionalFormatting>
  <conditionalFormatting sqref="H622:H624">
    <cfRule type="cellIs" dxfId="2167" priority="970" operator="lessThan">
      <formula>0</formula>
    </cfRule>
  </conditionalFormatting>
  <conditionalFormatting sqref="I622 K621:N622 C623:N624">
    <cfRule type="cellIs" dxfId="2166" priority="976" operator="lessThan">
      <formula>0</formula>
    </cfRule>
  </conditionalFormatting>
  <conditionalFormatting sqref="Q621:Q623">
    <cfRule type="cellIs" dxfId="2165" priority="978" operator="lessThan">
      <formula>0</formula>
    </cfRule>
  </conditionalFormatting>
  <conditionalFormatting sqref="B620">
    <cfRule type="cellIs" dxfId="2164" priority="967" operator="lessThan">
      <formula>0</formula>
    </cfRule>
  </conditionalFormatting>
  <conditionalFormatting sqref="C626:N629">
    <cfRule type="cellIs" dxfId="2163" priority="963" operator="lessThan">
      <formula>0</formula>
    </cfRule>
  </conditionalFormatting>
  <conditionalFormatting sqref="Q629">
    <cfRule type="cellIs" dxfId="2162" priority="960" operator="lessThan">
      <formula>0</formula>
    </cfRule>
  </conditionalFormatting>
  <conditionalFormatting sqref="H626">
    <cfRule type="cellIs" dxfId="2161" priority="956" operator="lessThan">
      <formula>0</formula>
    </cfRule>
  </conditionalFormatting>
  <conditionalFormatting sqref="H626:H629">
    <cfRule type="cellIs" dxfId="2160" priority="957" operator="lessThan">
      <formula>0</formula>
    </cfRule>
  </conditionalFormatting>
  <conditionalFormatting sqref="P626:P629">
    <cfRule type="cellIs" dxfId="2159" priority="965" operator="lessThan">
      <formula>0</formula>
    </cfRule>
  </conditionalFormatting>
  <conditionalFormatting sqref="C627:J627">
    <cfRule type="cellIs" dxfId="2158" priority="961" operator="lessThan">
      <formula>0</formula>
    </cfRule>
  </conditionalFormatting>
  <conditionalFormatting sqref="H627:H629">
    <cfRule type="cellIs" dxfId="2157" priority="958" operator="lessThan">
      <formula>0</formula>
    </cfRule>
  </conditionalFormatting>
  <conditionalFormatting sqref="I627 K626:N627 C628:N629">
    <cfRule type="cellIs" dxfId="2156" priority="964" operator="lessThan">
      <formula>0</formula>
    </cfRule>
  </conditionalFormatting>
  <conditionalFormatting sqref="Q626:Q628">
    <cfRule type="cellIs" dxfId="2155" priority="966" operator="lessThan">
      <formula>0</formula>
    </cfRule>
  </conditionalFormatting>
  <conditionalFormatting sqref="C351:I351">
    <cfRule type="cellIs" dxfId="2154" priority="952" operator="lessThan">
      <formula>0</formula>
    </cfRule>
  </conditionalFormatting>
  <conditionalFormatting sqref="C353:I354">
    <cfRule type="cellIs" dxfId="2153" priority="953" operator="lessThan">
      <formula>0</formula>
    </cfRule>
  </conditionalFormatting>
  <conditionalFormatting sqref="P506:Q506">
    <cfRule type="cellIs" dxfId="2152" priority="936" operator="lessThan">
      <formula>0</formula>
    </cfRule>
  </conditionalFormatting>
  <conditionalFormatting sqref="P499:P502">
    <cfRule type="cellIs" dxfId="2151" priority="937" operator="lessThan">
      <formula>0</formula>
    </cfRule>
  </conditionalFormatting>
  <conditionalFormatting sqref="Q611:Q613">
    <cfRule type="cellIs" dxfId="2150" priority="899" operator="lessThan">
      <formula>0</formula>
    </cfRule>
  </conditionalFormatting>
  <conditionalFormatting sqref="B498">
    <cfRule type="cellIs" dxfId="2149" priority="954" operator="lessThan">
      <formula>0</formula>
    </cfRule>
  </conditionalFormatting>
  <conditionalFormatting sqref="N427">
    <cfRule type="cellIs" dxfId="2148" priority="673" operator="lessThan">
      <formula>0</formula>
    </cfRule>
  </conditionalFormatting>
  <conditionalFormatting sqref="C352:I352">
    <cfRule type="cellIs" dxfId="2147" priority="951" operator="lessThan">
      <formula>0</formula>
    </cfRule>
  </conditionalFormatting>
  <conditionalFormatting sqref="C355:I355">
    <cfRule type="cellIs" dxfId="2146" priority="950" operator="lessThan">
      <formula>0</formula>
    </cfRule>
  </conditionalFormatting>
  <conditionalFormatting sqref="C365:I366">
    <cfRule type="cellIs" dxfId="2145" priority="949" operator="lessThan">
      <formula>0</formula>
    </cfRule>
  </conditionalFormatting>
  <conditionalFormatting sqref="C363:I363">
    <cfRule type="cellIs" dxfId="2144" priority="948" operator="lessThan">
      <formula>0</formula>
    </cfRule>
  </conditionalFormatting>
  <conditionalFormatting sqref="C364:I364">
    <cfRule type="cellIs" dxfId="2143" priority="947" operator="lessThan">
      <formula>0</formula>
    </cfRule>
  </conditionalFormatting>
  <conditionalFormatting sqref="C367:I367">
    <cfRule type="cellIs" dxfId="2142" priority="946" operator="lessThan">
      <formula>0</formula>
    </cfRule>
  </conditionalFormatting>
  <conditionalFormatting sqref="C593:I596">
    <cfRule type="cellIs" dxfId="2141" priority="944" operator="lessThan">
      <formula>0</formula>
    </cfRule>
  </conditionalFormatting>
  <conditionalFormatting sqref="C594:I594">
    <cfRule type="cellIs" dxfId="2140" priority="943" operator="lessThan">
      <formula>0</formula>
    </cfRule>
  </conditionalFormatting>
  <conditionalFormatting sqref="C595:I596">
    <cfRule type="cellIs" dxfId="2139" priority="945" operator="lessThan">
      <formula>0</formula>
    </cfRule>
  </conditionalFormatting>
  <conditionalFormatting sqref="Q551">
    <cfRule type="cellIs" dxfId="2138" priority="925" operator="lessThan">
      <formula>0</formula>
    </cfRule>
  </conditionalFormatting>
  <conditionalFormatting sqref="Q551">
    <cfRule type="cellIs" dxfId="2137" priority="926" operator="lessThan">
      <formula>0</formula>
    </cfRule>
  </conditionalFormatting>
  <conditionalFormatting sqref="C599:I602">
    <cfRule type="cellIs" dxfId="2136" priority="941" operator="lessThan">
      <formula>0</formula>
    </cfRule>
  </conditionalFormatting>
  <conditionalFormatting sqref="C600:I600">
    <cfRule type="cellIs" dxfId="2135" priority="940" operator="lessThan">
      <formula>0</formula>
    </cfRule>
  </conditionalFormatting>
  <conditionalFormatting sqref="C601:I602">
    <cfRule type="cellIs" dxfId="2134" priority="942" operator="lessThan">
      <formula>0</formula>
    </cfRule>
  </conditionalFormatting>
  <conditionalFormatting sqref="C461:C464">
    <cfRule type="cellIs" dxfId="2133" priority="939" operator="lessThan">
      <formula>0</formula>
    </cfRule>
  </conditionalFormatting>
  <conditionalFormatting sqref="P468:P471">
    <cfRule type="cellIs" dxfId="2132" priority="938" operator="lessThan">
      <formula>0</formula>
    </cfRule>
  </conditionalFormatting>
  <conditionalFormatting sqref="Q507:Q510">
    <cfRule type="cellIs" dxfId="2131" priority="935" operator="lessThan">
      <formula>0</formula>
    </cfRule>
  </conditionalFormatting>
  <conditionalFormatting sqref="Q511:Q512">
    <cfRule type="cellIs" dxfId="2130" priority="934" operator="lessThan">
      <formula>0</formula>
    </cfRule>
  </conditionalFormatting>
  <conditionalFormatting sqref="Q512">
    <cfRule type="cellIs" dxfId="2129" priority="933" operator="lessThan">
      <formula>0</formula>
    </cfRule>
  </conditionalFormatting>
  <conditionalFormatting sqref="Q511">
    <cfRule type="cellIs" dxfId="2128" priority="932" operator="lessThan">
      <formula>0</formula>
    </cfRule>
  </conditionalFormatting>
  <conditionalFormatting sqref="P507:P510">
    <cfRule type="cellIs" dxfId="2127" priority="931" operator="lessThan">
      <formula>0</formula>
    </cfRule>
  </conditionalFormatting>
  <conditionalFormatting sqref="B506">
    <cfRule type="cellIs" dxfId="2126" priority="930" operator="lessThan">
      <formula>0</formula>
    </cfRule>
  </conditionalFormatting>
  <conditionalFormatting sqref="C611:N614">
    <cfRule type="cellIs" dxfId="2125" priority="896" operator="lessThan">
      <formula>0</formula>
    </cfRule>
  </conditionalFormatting>
  <conditionalFormatting sqref="Q614">
    <cfRule type="cellIs" dxfId="2124" priority="893" operator="lessThan">
      <formula>0</formula>
    </cfRule>
  </conditionalFormatting>
  <conditionalFormatting sqref="P547:P550">
    <cfRule type="cellIs" dxfId="2123" priority="924" operator="lessThan">
      <formula>0</formula>
    </cfRule>
  </conditionalFormatting>
  <conditionalFormatting sqref="H611:H614">
    <cfRule type="cellIs" dxfId="2122" priority="890" operator="lessThan">
      <formula>0</formula>
    </cfRule>
  </conditionalFormatting>
  <conditionalFormatting sqref="Q504">
    <cfRule type="cellIs" dxfId="2121" priority="929" operator="lessThan">
      <formula>0</formula>
    </cfRule>
  </conditionalFormatting>
  <conditionalFormatting sqref="Q547:Q550 Q552 Q554:Q560">
    <cfRule type="cellIs" dxfId="2120" priority="928" operator="lessThan">
      <formula>0</formula>
    </cfRule>
  </conditionalFormatting>
  <conditionalFormatting sqref="P546">
    <cfRule type="cellIs" dxfId="2119" priority="927" operator="lessThan">
      <formula>0</formula>
    </cfRule>
  </conditionalFormatting>
  <conditionalFormatting sqref="P554:P558">
    <cfRule type="cellIs" dxfId="2118" priority="923" operator="lessThan">
      <formula>0</formula>
    </cfRule>
  </conditionalFormatting>
  <conditionalFormatting sqref="Q570:Q573 Q575">
    <cfRule type="cellIs" dxfId="2117" priority="921" operator="lessThan">
      <formula>0</formula>
    </cfRule>
  </conditionalFormatting>
  <conditionalFormatting sqref="B546">
    <cfRule type="cellIs" dxfId="2116" priority="922" operator="lessThan">
      <formula>0</formula>
    </cfRule>
  </conditionalFormatting>
  <conditionalFormatting sqref="P569">
    <cfRule type="cellIs" dxfId="2115" priority="920" operator="lessThan">
      <formula>0</formula>
    </cfRule>
  </conditionalFormatting>
  <conditionalFormatting sqref="Q574">
    <cfRule type="cellIs" dxfId="2114" priority="919" operator="lessThan">
      <formula>0</formula>
    </cfRule>
  </conditionalFormatting>
  <conditionalFormatting sqref="Q574">
    <cfRule type="cellIs" dxfId="2113" priority="918" operator="lessThan">
      <formula>0</formula>
    </cfRule>
  </conditionalFormatting>
  <conditionalFormatting sqref="P570:P573">
    <cfRule type="cellIs" dxfId="2112" priority="917" operator="lessThan">
      <formula>0</formula>
    </cfRule>
  </conditionalFormatting>
  <conditionalFormatting sqref="Q582 Q577:Q580">
    <cfRule type="cellIs" dxfId="2111" priority="915" operator="lessThan">
      <formula>0</formula>
    </cfRule>
  </conditionalFormatting>
  <conditionalFormatting sqref="Q581">
    <cfRule type="cellIs" dxfId="2110" priority="913" operator="lessThan">
      <formula>0</formula>
    </cfRule>
  </conditionalFormatting>
  <conditionalFormatting sqref="B569">
    <cfRule type="cellIs" dxfId="2109" priority="916" operator="lessThan">
      <formula>0</formula>
    </cfRule>
  </conditionalFormatting>
  <conditionalFormatting sqref="P576">
    <cfRule type="cellIs" dxfId="2108" priority="914" operator="lessThan">
      <formula>0</formula>
    </cfRule>
  </conditionalFormatting>
  <conditionalFormatting sqref="P577:P580">
    <cfRule type="cellIs" dxfId="2107" priority="911" operator="lessThan">
      <formula>0</formula>
    </cfRule>
  </conditionalFormatting>
  <conditionalFormatting sqref="Q581">
    <cfRule type="cellIs" dxfId="2106" priority="912" operator="lessThan">
      <formula>0</formula>
    </cfRule>
  </conditionalFormatting>
  <conditionalFormatting sqref="P605:P607 P609">
    <cfRule type="cellIs" dxfId="2105" priority="909" operator="lessThan">
      <formula>0</formula>
    </cfRule>
  </conditionalFormatting>
  <conditionalFormatting sqref="Q605:Q607">
    <cfRule type="cellIs" dxfId="2104" priority="910" operator="lessThan">
      <formula>0</formula>
    </cfRule>
  </conditionalFormatting>
  <conditionalFormatting sqref="C607:I607">
    <cfRule type="cellIs" dxfId="2103" priority="902" operator="lessThan">
      <formula>0</formula>
    </cfRule>
  </conditionalFormatting>
  <conditionalFormatting sqref="C605:I607">
    <cfRule type="cellIs" dxfId="2102" priority="901" operator="lessThan">
      <formula>0</formula>
    </cfRule>
  </conditionalFormatting>
  <conditionalFormatting sqref="B604">
    <cfRule type="cellIs" dxfId="2101" priority="903" operator="lessThan">
      <formula>0</formula>
    </cfRule>
  </conditionalFormatting>
  <conditionalFormatting sqref="J605:N607">
    <cfRule type="cellIs" dxfId="2100" priority="907" operator="lessThan">
      <formula>0</formula>
    </cfRule>
  </conditionalFormatting>
  <conditionalFormatting sqref="P611:P614">
    <cfRule type="cellIs" dxfId="2099" priority="898" operator="lessThan">
      <formula>0</formula>
    </cfRule>
  </conditionalFormatting>
  <conditionalFormatting sqref="Q608:Q609">
    <cfRule type="cellIs" dxfId="2098" priority="904" operator="lessThan">
      <formula>0</formula>
    </cfRule>
  </conditionalFormatting>
  <conditionalFormatting sqref="C433:M433">
    <cfRule type="cellIs" dxfId="2097" priority="671" operator="lessThan">
      <formula>0</formula>
    </cfRule>
  </conditionalFormatting>
  <conditionalFormatting sqref="Q608:Q609">
    <cfRule type="cellIs" dxfId="2096" priority="905" operator="lessThan">
      <formula>0</formula>
    </cfRule>
  </conditionalFormatting>
  <conditionalFormatting sqref="J606">
    <cfRule type="cellIs" dxfId="2095" priority="906" operator="lessThan">
      <formula>0</formula>
    </cfRule>
  </conditionalFormatting>
  <conditionalFormatting sqref="J607:N607 K605:N606">
    <cfRule type="cellIs" dxfId="2094" priority="908" operator="lessThan">
      <formula>0</formula>
    </cfRule>
  </conditionalFormatting>
  <conditionalFormatting sqref="I612 K611:N612 C613:N614">
    <cfRule type="cellIs" dxfId="2093" priority="897" operator="lessThan">
      <formula>0</formula>
    </cfRule>
  </conditionalFormatting>
  <conditionalFormatting sqref="N427">
    <cfRule type="cellIs" dxfId="2092" priority="674" operator="lessThan">
      <formula>0</formula>
    </cfRule>
  </conditionalFormatting>
  <conditionalFormatting sqref="B429:N429">
    <cfRule type="cellIs" dxfId="2091" priority="666" operator="lessThan">
      <formula>0</formula>
    </cfRule>
  </conditionalFormatting>
  <conditionalFormatting sqref="C606:I606">
    <cfRule type="cellIs" dxfId="2090" priority="900" operator="lessThan">
      <formula>0</formula>
    </cfRule>
  </conditionalFormatting>
  <conditionalFormatting sqref="B429:N429">
    <cfRule type="cellIs" dxfId="2089" priority="667" operator="lessThan">
      <formula>0</formula>
    </cfRule>
  </conditionalFormatting>
  <conditionalFormatting sqref="H433">
    <cfRule type="cellIs" dxfId="2088" priority="670" operator="lessThan">
      <formula>0</formula>
    </cfRule>
  </conditionalFormatting>
  <conditionalFormatting sqref="B433">
    <cfRule type="cellIs" dxfId="2087" priority="669" operator="lessThan">
      <formula>0</formula>
    </cfRule>
  </conditionalFormatting>
  <conditionalFormatting sqref="B433">
    <cfRule type="cellIs" dxfId="2086" priority="668" operator="lessThan">
      <formula>0</formula>
    </cfRule>
  </conditionalFormatting>
  <conditionalFormatting sqref="B429:N429">
    <cfRule type="cellIs" dxfId="2085" priority="664" operator="lessThan">
      <formula>0</formula>
    </cfRule>
  </conditionalFormatting>
  <conditionalFormatting sqref="B429:N429">
    <cfRule type="cellIs" dxfId="2084" priority="665" operator="lessThan">
      <formula>0</formula>
    </cfRule>
  </conditionalFormatting>
  <conditionalFormatting sqref="B435:N435">
    <cfRule type="cellIs" dxfId="2083" priority="651" operator="lessThan">
      <formula>0</formula>
    </cfRule>
  </conditionalFormatting>
  <conditionalFormatting sqref="H611">
    <cfRule type="cellIs" dxfId="2082" priority="889" operator="lessThan">
      <formula>0</formula>
    </cfRule>
  </conditionalFormatting>
  <conditionalFormatting sqref="C433:M433">
    <cfRule type="cellIs" dxfId="2081" priority="672" operator="lessThan">
      <formula>0</formula>
    </cfRule>
  </conditionalFormatting>
  <conditionalFormatting sqref="H612:H614">
    <cfRule type="cellIs" dxfId="2080" priority="891" operator="lessThan">
      <formula>0</formula>
    </cfRule>
  </conditionalFormatting>
  <conditionalFormatting sqref="Q614">
    <cfRule type="cellIs" dxfId="2079" priority="892" operator="lessThan">
      <formula>0</formula>
    </cfRule>
  </conditionalFormatting>
  <conditionalFormatting sqref="I611">
    <cfRule type="cellIs" dxfId="2078" priority="895" operator="lessThan">
      <formula>0</formula>
    </cfRule>
  </conditionalFormatting>
  <conditionalFormatting sqref="N439">
    <cfRule type="cellIs" dxfId="2077" priority="644" operator="lessThan">
      <formula>0</formula>
    </cfRule>
  </conditionalFormatting>
  <conditionalFormatting sqref="C612:J612">
    <cfRule type="cellIs" dxfId="2076" priority="894" operator="lessThan">
      <formula>0</formula>
    </cfRule>
  </conditionalFormatting>
  <conditionalFormatting sqref="B610">
    <cfRule type="cellIs" dxfId="2075" priority="888" operator="lessThan">
      <formula>0</formula>
    </cfRule>
  </conditionalFormatting>
  <conditionalFormatting sqref="B435:N435">
    <cfRule type="cellIs" dxfId="2074" priority="650" operator="lessThan">
      <formula>0</formula>
    </cfRule>
  </conditionalFormatting>
  <conditionalFormatting sqref="C445:M445">
    <cfRule type="cellIs" dxfId="2073" priority="641" operator="lessThan">
      <formula>0</formula>
    </cfRule>
  </conditionalFormatting>
  <conditionalFormatting sqref="C445:M445">
    <cfRule type="cellIs" dxfId="2072" priority="642" operator="lessThan">
      <formula>0</formula>
    </cfRule>
  </conditionalFormatting>
  <conditionalFormatting sqref="B435:N435">
    <cfRule type="cellIs" dxfId="2071" priority="649" operator="lessThan">
      <formula>0</formula>
    </cfRule>
  </conditionalFormatting>
  <conditionalFormatting sqref="N438">
    <cfRule type="cellIs" dxfId="2070" priority="645" operator="lessThan">
      <formula>0</formula>
    </cfRule>
  </conditionalFormatting>
  <conditionalFormatting sqref="B435:N435">
    <cfRule type="cellIs" dxfId="2069" priority="648" operator="lessThan">
      <formula>0</formula>
    </cfRule>
  </conditionalFormatting>
  <conditionalFormatting sqref="B435:N435">
    <cfRule type="cellIs" dxfId="2068" priority="646" operator="lessThan">
      <formula>0</formula>
    </cfRule>
  </conditionalFormatting>
  <conditionalFormatting sqref="B598">
    <cfRule type="cellIs" dxfId="2067" priority="887" operator="lessThan">
      <formula>0</formula>
    </cfRule>
  </conditionalFormatting>
  <conditionalFormatting sqref="N439">
    <cfRule type="cellIs" dxfId="2066" priority="643" operator="lessThan">
      <formula>0</formula>
    </cfRule>
  </conditionalFormatting>
  <conditionalFormatting sqref="B435:N435">
    <cfRule type="cellIs" dxfId="2065" priority="647" operator="lessThan">
      <formula>0</formula>
    </cfRule>
  </conditionalFormatting>
  <conditionalFormatting sqref="B598">
    <cfRule type="cellIs" dxfId="2064" priority="886" operator="lessThan">
      <formula>0</formula>
    </cfRule>
  </conditionalFormatting>
  <conditionalFormatting sqref="B654">
    <cfRule type="cellIs" dxfId="2063" priority="874" operator="lessThan">
      <formula>0</formula>
    </cfRule>
  </conditionalFormatting>
  <conditionalFormatting sqref="B591">
    <cfRule type="cellIs" dxfId="2062" priority="884" operator="lessThan">
      <formula>0</formula>
    </cfRule>
  </conditionalFormatting>
  <conditionalFormatting sqref="B591">
    <cfRule type="cellIs" dxfId="2061" priority="885" operator="lessThan">
      <formula>0</formula>
    </cfRule>
  </conditionalFormatting>
  <conditionalFormatting sqref="B609">
    <cfRule type="cellIs" dxfId="2060" priority="882" operator="lessThan">
      <formula>0</formula>
    </cfRule>
  </conditionalFormatting>
  <conditionalFormatting sqref="B609">
    <cfRule type="cellIs" dxfId="2059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2058" priority="881" operator="lessThan">
      <formula>0</formula>
    </cfRule>
  </conditionalFormatting>
  <conditionalFormatting sqref="B638">
    <cfRule type="cellIs" dxfId="2057" priority="878" operator="lessThan">
      <formula>0</formula>
    </cfRule>
  </conditionalFormatting>
  <conditionalFormatting sqref="B631">
    <cfRule type="cellIs" dxfId="2056" priority="880" operator="lessThan">
      <formula>0</formula>
    </cfRule>
  </conditionalFormatting>
  <conditionalFormatting sqref="B635">
    <cfRule type="cellIs" dxfId="2055" priority="879" operator="lessThan">
      <formula>0</formula>
    </cfRule>
  </conditionalFormatting>
  <conditionalFormatting sqref="B659">
    <cfRule type="cellIs" dxfId="2054" priority="877" operator="lessThan">
      <formula>0</formula>
    </cfRule>
  </conditionalFormatting>
  <conditionalFormatting sqref="B668">
    <cfRule type="cellIs" dxfId="2053" priority="876" operator="lessThan">
      <formula>0</formula>
    </cfRule>
  </conditionalFormatting>
  <conditionalFormatting sqref="I671:N671 P669:Q672">
    <cfRule type="cellIs" dxfId="2052" priority="875" operator="lessThan">
      <formula>0</formula>
    </cfRule>
  </conditionalFormatting>
  <conditionalFormatting sqref="P654">
    <cfRule type="cellIs" dxfId="2051" priority="872" operator="lessThan">
      <formula>0</formula>
    </cfRule>
  </conditionalFormatting>
  <conditionalFormatting sqref="P654">
    <cfRule type="cellIs" dxfId="2050" priority="873" operator="lessThan">
      <formula>0</formula>
    </cfRule>
  </conditionalFormatting>
  <conditionalFormatting sqref="P422:Q422 Q423:Q425">
    <cfRule type="cellIs" dxfId="2049" priority="859" operator="lessThan">
      <formula>0</formula>
    </cfRule>
  </conditionalFormatting>
  <conditionalFormatting sqref="B416">
    <cfRule type="cellIs" dxfId="2048" priority="860" operator="lessThan">
      <formula>0</formula>
    </cfRule>
  </conditionalFormatting>
  <conditionalFormatting sqref="P423:P425">
    <cfRule type="cellIs" dxfId="2047" priority="857" operator="lessThan">
      <formula>0</formula>
    </cfRule>
  </conditionalFormatting>
  <conditionalFormatting sqref="P422">
    <cfRule type="cellIs" dxfId="2046" priority="858" operator="lessThan">
      <formula>0</formula>
    </cfRule>
  </conditionalFormatting>
  <conditionalFormatting sqref="Q426">
    <cfRule type="cellIs" dxfId="2045" priority="855" operator="lessThan">
      <formula>0</formula>
    </cfRule>
  </conditionalFormatting>
  <conditionalFormatting sqref="Q427">
    <cfRule type="cellIs" dxfId="2044" priority="856" operator="lessThan">
      <formula>0</formula>
    </cfRule>
  </conditionalFormatting>
  <conditionalFormatting sqref="B422">
    <cfRule type="cellIs" dxfId="2043" priority="853" operator="lessThan">
      <formula>0</formula>
    </cfRule>
  </conditionalFormatting>
  <conditionalFormatting sqref="Q426">
    <cfRule type="cellIs" dxfId="2042" priority="854" operator="lessThan">
      <formula>0</formula>
    </cfRule>
  </conditionalFormatting>
  <conditionalFormatting sqref="B454:N454">
    <cfRule type="cellIs" dxfId="2041" priority="604" operator="lessThan">
      <formula>0</formula>
    </cfRule>
  </conditionalFormatting>
  <conditionalFormatting sqref="B454:N454">
    <cfRule type="cellIs" dxfId="2040" priority="605" operator="lessThan">
      <formula>0</formula>
    </cfRule>
  </conditionalFormatting>
  <conditionalFormatting sqref="C644:I644">
    <cfRule type="cellIs" dxfId="2039" priority="871" operator="lessThan">
      <formula>0</formula>
    </cfRule>
  </conditionalFormatting>
  <conditionalFormatting sqref="C645:I645">
    <cfRule type="cellIs" dxfId="2038" priority="870" operator="lessThan">
      <formula>0</formula>
    </cfRule>
  </conditionalFormatting>
  <conditionalFormatting sqref="C650:M650">
    <cfRule type="cellIs" dxfId="2037" priority="869" operator="lessThan">
      <formula>0</formula>
    </cfRule>
  </conditionalFormatting>
  <conditionalFormatting sqref="C639:N639">
    <cfRule type="cellIs" dxfId="2036" priority="868" operator="lessThan">
      <formula>0</formula>
    </cfRule>
  </conditionalFormatting>
  <conditionalFormatting sqref="P642">
    <cfRule type="cellIs" dxfId="2035" priority="867" operator="lessThan">
      <formula>0</formula>
    </cfRule>
  </conditionalFormatting>
  <conditionalFormatting sqref="P417:P419">
    <cfRule type="cellIs" dxfId="2034" priority="864" operator="lessThan">
      <formula>0</formula>
    </cfRule>
  </conditionalFormatting>
  <conditionalFormatting sqref="Q420">
    <cfRule type="cellIs" dxfId="2033" priority="861" operator="lessThan">
      <formula>0</formula>
    </cfRule>
  </conditionalFormatting>
  <conditionalFormatting sqref="Q421">
    <cfRule type="cellIs" dxfId="2032" priority="863" operator="lessThan">
      <formula>0</formula>
    </cfRule>
  </conditionalFormatting>
  <conditionalFormatting sqref="P416:Q416 Q417:Q419">
    <cfRule type="cellIs" dxfId="2031" priority="866" operator="lessThan">
      <formula>0</formula>
    </cfRule>
  </conditionalFormatting>
  <conditionalFormatting sqref="P416">
    <cfRule type="cellIs" dxfId="2030" priority="865" operator="lessThan">
      <formula>0</formula>
    </cfRule>
  </conditionalFormatting>
  <conditionalFormatting sqref="Q420">
    <cfRule type="cellIs" dxfId="2029" priority="862" operator="lessThan">
      <formula>0</formula>
    </cfRule>
  </conditionalFormatting>
  <conditionalFormatting sqref="B454:N454">
    <cfRule type="cellIs" dxfId="2028" priority="603" operator="lessThan">
      <formula>0</formula>
    </cfRule>
  </conditionalFormatting>
  <conditionalFormatting sqref="B454:N454">
    <cfRule type="cellIs" dxfId="2027" priority="602" operator="lessThan">
      <formula>0</formula>
    </cfRule>
  </conditionalFormatting>
  <conditionalFormatting sqref="B454:N454">
    <cfRule type="cellIs" dxfId="2026" priority="601" operator="lessThan">
      <formula>0</formula>
    </cfRule>
  </conditionalFormatting>
  <conditionalFormatting sqref="B454:N454">
    <cfRule type="cellIs" dxfId="2025" priority="599" operator="lessThan">
      <formula>0</formula>
    </cfRule>
  </conditionalFormatting>
  <conditionalFormatting sqref="B454:N454">
    <cfRule type="cellIs" dxfId="2024" priority="600" operator="lessThan">
      <formula>0</formula>
    </cfRule>
  </conditionalFormatting>
  <conditionalFormatting sqref="N457">
    <cfRule type="cellIs" dxfId="2023" priority="597" operator="lessThan">
      <formula>0</formula>
    </cfRule>
  </conditionalFormatting>
  <conditionalFormatting sqref="B454:N454">
    <cfRule type="cellIs" dxfId="2022" priority="598" operator="lessThan">
      <formula>0</formula>
    </cfRule>
  </conditionalFormatting>
  <conditionalFormatting sqref="N458">
    <cfRule type="cellIs" dxfId="2021" priority="596" operator="lessThan">
      <formula>0</formula>
    </cfRule>
  </conditionalFormatting>
  <conditionalFormatting sqref="P530">
    <cfRule type="cellIs" dxfId="2020" priority="316" operator="lessThan">
      <formula>0</formula>
    </cfRule>
  </conditionalFormatting>
  <conditionalFormatting sqref="N458">
    <cfRule type="cellIs" dxfId="2019" priority="595" operator="lessThan">
      <formula>0</formula>
    </cfRule>
  </conditionalFormatting>
  <conditionalFormatting sqref="D461:N464">
    <cfRule type="cellIs" dxfId="2018" priority="592" operator="lessThan">
      <formula>0</formula>
    </cfRule>
  </conditionalFormatting>
  <conditionalFormatting sqref="P538">
    <cfRule type="cellIs" dxfId="2017" priority="313" operator="lessThan">
      <formula>0</formula>
    </cfRule>
  </conditionalFormatting>
  <conditionalFormatting sqref="B461:B464">
    <cfRule type="cellIs" dxfId="2016" priority="589" operator="lessThan">
      <formula>0</formula>
    </cfRule>
  </conditionalFormatting>
  <conditionalFormatting sqref="P553">
    <cfRule type="cellIs" dxfId="2015" priority="310" operator="lessThan">
      <formula>0</formula>
    </cfRule>
  </conditionalFormatting>
  <conditionalFormatting sqref="B512">
    <cfRule type="cellIs" dxfId="2014" priority="586" operator="lessThan">
      <formula>0</formula>
    </cfRule>
  </conditionalFormatting>
  <conditionalFormatting sqref="C512">
    <cfRule type="cellIs" dxfId="2013" priority="583" operator="lessThan">
      <formula>0</formula>
    </cfRule>
  </conditionalFormatting>
  <conditionalFormatting sqref="P561">
    <cfRule type="cellIs" dxfId="2012" priority="307" operator="lessThan">
      <formula>0</formula>
    </cfRule>
  </conditionalFormatting>
  <conditionalFormatting sqref="P590">
    <cfRule type="cellIs" dxfId="2011" priority="304" operator="lessThan">
      <formula>0</formula>
    </cfRule>
  </conditionalFormatting>
  <conditionalFormatting sqref="N365">
    <cfRule type="cellIs" dxfId="2010" priority="852" operator="lessThan">
      <formula>0</formula>
    </cfRule>
  </conditionalFormatting>
  <conditionalFormatting sqref="N371">
    <cfRule type="cellIs" dxfId="2009" priority="851" operator="lessThan">
      <formula>0</formula>
    </cfRule>
  </conditionalFormatting>
  <conditionalFormatting sqref="N377">
    <cfRule type="cellIs" dxfId="2008" priority="850" operator="lessThan">
      <formula>0</formula>
    </cfRule>
  </conditionalFormatting>
  <conditionalFormatting sqref="N359">
    <cfRule type="cellIs" dxfId="2007" priority="849" operator="lessThan">
      <formula>0</formula>
    </cfRule>
  </conditionalFormatting>
  <conditionalFormatting sqref="B376">
    <cfRule type="cellIs" dxfId="2006" priority="833" operator="lessThan">
      <formula>0</formula>
    </cfRule>
  </conditionalFormatting>
  <conditionalFormatting sqref="B588">
    <cfRule type="cellIs" dxfId="2005" priority="843" operator="lessThan">
      <formula>0</formula>
    </cfRule>
  </conditionalFormatting>
  <conditionalFormatting sqref="B371:B372">
    <cfRule type="cellIs" dxfId="2004" priority="838" operator="lessThan">
      <formula>0</formula>
    </cfRule>
  </conditionalFormatting>
  <conditionalFormatting sqref="B377:B378">
    <cfRule type="cellIs" dxfId="2003" priority="835" operator="lessThan">
      <formula>0</formula>
    </cfRule>
  </conditionalFormatting>
  <conditionalFormatting sqref="C351:M354">
    <cfRule type="cellIs" dxfId="2002" priority="848" operator="lessThan">
      <formula>0</formula>
    </cfRule>
  </conditionalFormatting>
  <conditionalFormatting sqref="B428">
    <cfRule type="cellIs" dxfId="2001" priority="847" operator="lessThan">
      <formula>0</formula>
    </cfRule>
  </conditionalFormatting>
  <conditionalFormatting sqref="B428">
    <cfRule type="cellIs" dxfId="2000" priority="846" operator="lessThan">
      <formula>0</formula>
    </cfRule>
  </conditionalFormatting>
  <conditionalFormatting sqref="B391 B397 B381:B385 B375:B379 B369:B373 B363:B367 B357:B361 B351:B355">
    <cfRule type="cellIs" dxfId="1999" priority="845" operator="lessThan">
      <formula>0</formula>
    </cfRule>
  </conditionalFormatting>
  <conditionalFormatting sqref="B359:B360">
    <cfRule type="cellIs" dxfId="1998" priority="841" operator="lessThan">
      <formula>0</formula>
    </cfRule>
  </conditionalFormatting>
  <conditionalFormatting sqref="B357">
    <cfRule type="cellIs" dxfId="1997" priority="840" operator="lessThan">
      <formula>0</formula>
    </cfRule>
  </conditionalFormatting>
  <conditionalFormatting sqref="B585:B587">
    <cfRule type="cellIs" dxfId="1996" priority="844" operator="lessThan">
      <formula>0</formula>
    </cfRule>
  </conditionalFormatting>
  <conditionalFormatting sqref="B584">
    <cfRule type="cellIs" dxfId="1995" priority="842" operator="lessThan">
      <formula>0</formula>
    </cfRule>
  </conditionalFormatting>
  <conditionalFormatting sqref="B397">
    <cfRule type="cellIs" dxfId="1994" priority="829" operator="lessThan">
      <formula>0</formula>
    </cfRule>
  </conditionalFormatting>
  <conditionalFormatting sqref="B358">
    <cfRule type="cellIs" dxfId="1993" priority="839" operator="lessThan">
      <formula>0</formula>
    </cfRule>
  </conditionalFormatting>
  <conditionalFormatting sqref="B369">
    <cfRule type="cellIs" dxfId="1992" priority="837" operator="lessThan">
      <formula>0</formula>
    </cfRule>
  </conditionalFormatting>
  <conditionalFormatting sqref="B370">
    <cfRule type="cellIs" dxfId="1991" priority="836" operator="lessThan">
      <formula>0</formula>
    </cfRule>
  </conditionalFormatting>
  <conditionalFormatting sqref="B375">
    <cfRule type="cellIs" dxfId="1990" priority="834" operator="lessThan">
      <formula>0</formula>
    </cfRule>
  </conditionalFormatting>
  <conditionalFormatting sqref="B383:B384">
    <cfRule type="cellIs" dxfId="1989" priority="832" operator="lessThan">
      <formula>0</formula>
    </cfRule>
  </conditionalFormatting>
  <conditionalFormatting sqref="B381">
    <cfRule type="cellIs" dxfId="1988" priority="831" operator="lessThan">
      <formula>0</formula>
    </cfRule>
  </conditionalFormatting>
  <conditionalFormatting sqref="B382">
    <cfRule type="cellIs" dxfId="1987" priority="830" operator="lessThan">
      <formula>0</formula>
    </cfRule>
  </conditionalFormatting>
  <conditionalFormatting sqref="B391">
    <cfRule type="cellIs" dxfId="1986" priority="828" operator="lessThan">
      <formula>0</formula>
    </cfRule>
  </conditionalFormatting>
  <conditionalFormatting sqref="B385">
    <cfRule type="cellIs" dxfId="1985" priority="827" operator="lessThan">
      <formula>0</formula>
    </cfRule>
  </conditionalFormatting>
  <conditionalFormatting sqref="B379">
    <cfRule type="cellIs" dxfId="1984" priority="826" operator="lessThan">
      <formula>0</formula>
    </cfRule>
  </conditionalFormatting>
  <conditionalFormatting sqref="B373">
    <cfRule type="cellIs" dxfId="1983" priority="825" operator="lessThan">
      <formula>0</formula>
    </cfRule>
  </conditionalFormatting>
  <conditionalFormatting sqref="B361">
    <cfRule type="cellIs" dxfId="1982" priority="824" operator="lessThan">
      <formula>0</formula>
    </cfRule>
  </conditionalFormatting>
  <conditionalFormatting sqref="B621:B624">
    <cfRule type="cellIs" dxfId="1981" priority="819" operator="lessThan">
      <formula>0</formula>
    </cfRule>
  </conditionalFormatting>
  <conditionalFormatting sqref="B616:B619">
    <cfRule type="cellIs" dxfId="1980" priority="822" operator="lessThan">
      <formula>0</formula>
    </cfRule>
  </conditionalFormatting>
  <conditionalFormatting sqref="B617">
    <cfRule type="cellIs" dxfId="1979" priority="821" operator="lessThan">
      <formula>0</formula>
    </cfRule>
  </conditionalFormatting>
  <conditionalFormatting sqref="B618:B619">
    <cfRule type="cellIs" dxfId="1978" priority="823" operator="lessThan">
      <formula>0</formula>
    </cfRule>
  </conditionalFormatting>
  <conditionalFormatting sqref="B628:B629">
    <cfRule type="cellIs" dxfId="1977" priority="817" operator="lessThan">
      <formula>0</formula>
    </cfRule>
  </conditionalFormatting>
  <conditionalFormatting sqref="B622">
    <cfRule type="cellIs" dxfId="1976" priority="818" operator="lessThan">
      <formula>0</formula>
    </cfRule>
  </conditionalFormatting>
  <conditionalFormatting sqref="B623:B624">
    <cfRule type="cellIs" dxfId="1975" priority="820" operator="lessThan">
      <formula>0</formula>
    </cfRule>
  </conditionalFormatting>
  <conditionalFormatting sqref="B626:B629">
    <cfRule type="cellIs" dxfId="1974" priority="816" operator="lessThan">
      <formula>0</formula>
    </cfRule>
  </conditionalFormatting>
  <conditionalFormatting sqref="B627">
    <cfRule type="cellIs" dxfId="1973" priority="815" operator="lessThan">
      <formula>0</formula>
    </cfRule>
  </conditionalFormatting>
  <conditionalFormatting sqref="B365:B366">
    <cfRule type="cellIs" dxfId="1972" priority="810" operator="lessThan">
      <formula>0</formula>
    </cfRule>
  </conditionalFormatting>
  <conditionalFormatting sqref="B355">
    <cfRule type="cellIs" dxfId="1971" priority="811" operator="lessThan">
      <formula>0</formula>
    </cfRule>
  </conditionalFormatting>
  <conditionalFormatting sqref="B393:N393">
    <cfRule type="cellIs" dxfId="1970" priority="765" operator="lessThan">
      <formula>0</formula>
    </cfRule>
  </conditionalFormatting>
  <conditionalFormatting sqref="B387:N387">
    <cfRule type="cellIs" dxfId="1969" priority="776" operator="lessThan">
      <formula>0</formula>
    </cfRule>
  </conditionalFormatting>
  <conditionalFormatting sqref="B387:N387">
    <cfRule type="cellIs" dxfId="1968" priority="775" operator="lessThan">
      <formula>0</formula>
    </cfRule>
  </conditionalFormatting>
  <conditionalFormatting sqref="B353:B354">
    <cfRule type="cellIs" dxfId="1967" priority="814" operator="lessThan">
      <formula>0</formula>
    </cfRule>
  </conditionalFormatting>
  <conditionalFormatting sqref="B351">
    <cfRule type="cellIs" dxfId="1966" priority="813" operator="lessThan">
      <formula>0</formula>
    </cfRule>
  </conditionalFormatting>
  <conditionalFormatting sqref="B352">
    <cfRule type="cellIs" dxfId="1965" priority="812" operator="lessThan">
      <formula>0</formula>
    </cfRule>
  </conditionalFormatting>
  <conditionalFormatting sqref="B363">
    <cfRule type="cellIs" dxfId="1964" priority="809" operator="lessThan">
      <formula>0</formula>
    </cfRule>
  </conditionalFormatting>
  <conditionalFormatting sqref="B364">
    <cfRule type="cellIs" dxfId="1963" priority="808" operator="lessThan">
      <formula>0</formula>
    </cfRule>
  </conditionalFormatting>
  <conditionalFormatting sqref="B367">
    <cfRule type="cellIs" dxfId="1962" priority="807" operator="lessThan">
      <formula>0</formula>
    </cfRule>
  </conditionalFormatting>
  <conditionalFormatting sqref="B593:B596">
    <cfRule type="cellIs" dxfId="1961" priority="805" operator="lessThan">
      <formula>0</formula>
    </cfRule>
  </conditionalFormatting>
  <conditionalFormatting sqref="B594">
    <cfRule type="cellIs" dxfId="1960" priority="804" operator="lessThan">
      <formula>0</formula>
    </cfRule>
  </conditionalFormatting>
  <conditionalFormatting sqref="B595:B596">
    <cfRule type="cellIs" dxfId="1959" priority="806" operator="lessThan">
      <formula>0</formula>
    </cfRule>
  </conditionalFormatting>
  <conditionalFormatting sqref="B603">
    <cfRule type="cellIs" dxfId="1958" priority="799" operator="lessThan">
      <formula>0</formula>
    </cfRule>
  </conditionalFormatting>
  <conditionalFormatting sqref="B603">
    <cfRule type="cellIs" dxfId="1957" priority="800" operator="lessThan">
      <formula>0</formula>
    </cfRule>
  </conditionalFormatting>
  <conditionalFormatting sqref="B599:B602">
    <cfRule type="cellIs" dxfId="1956" priority="802" operator="lessThan">
      <formula>0</formula>
    </cfRule>
  </conditionalFormatting>
  <conditionalFormatting sqref="B600">
    <cfRule type="cellIs" dxfId="1955" priority="801" operator="lessThan">
      <formula>0</formula>
    </cfRule>
  </conditionalFormatting>
  <conditionalFormatting sqref="B601:B602">
    <cfRule type="cellIs" dxfId="1954" priority="803" operator="lessThan">
      <formula>0</formula>
    </cfRule>
  </conditionalFormatting>
  <conditionalFormatting sqref="N390">
    <cfRule type="cellIs" dxfId="1953" priority="770" operator="lessThan">
      <formula>0</formula>
    </cfRule>
  </conditionalFormatting>
  <conditionalFormatting sqref="B393:N393">
    <cfRule type="cellIs" dxfId="1952" priority="768" operator="lessThan">
      <formula>0</formula>
    </cfRule>
  </conditionalFormatting>
  <conditionalFormatting sqref="B571:B573">
    <cfRule type="cellIs" dxfId="1951" priority="798" operator="lessThan">
      <formula>0</formula>
    </cfRule>
  </conditionalFormatting>
  <conditionalFormatting sqref="B574">
    <cfRule type="cellIs" dxfId="1950" priority="797" operator="lessThan">
      <formula>0</formula>
    </cfRule>
  </conditionalFormatting>
  <conditionalFormatting sqref="B570">
    <cfRule type="cellIs" dxfId="1949" priority="796" operator="lessThan">
      <formula>0</formula>
    </cfRule>
  </conditionalFormatting>
  <conditionalFormatting sqref="B607:B608">
    <cfRule type="cellIs" dxfId="1948" priority="795" operator="lessThan">
      <formula>0</formula>
    </cfRule>
  </conditionalFormatting>
  <conditionalFormatting sqref="B605:B608">
    <cfRule type="cellIs" dxfId="1947" priority="794" operator="lessThan">
      <formula>0</formula>
    </cfRule>
  </conditionalFormatting>
  <conditionalFormatting sqref="B589">
    <cfRule type="cellIs" dxfId="1946" priority="520" operator="lessThan">
      <formula>0</formula>
    </cfRule>
  </conditionalFormatting>
  <conditionalFormatting sqref="B613:B614">
    <cfRule type="cellIs" dxfId="1945" priority="792" operator="lessThan">
      <formula>0</formula>
    </cfRule>
  </conditionalFormatting>
  <conditionalFormatting sqref="B606">
    <cfRule type="cellIs" dxfId="1944" priority="793" operator="lessThan">
      <formula>0</formula>
    </cfRule>
  </conditionalFormatting>
  <conditionalFormatting sqref="B611:B614">
    <cfRule type="cellIs" dxfId="1943" priority="791" operator="lessThan">
      <formula>0</formula>
    </cfRule>
  </conditionalFormatting>
  <conditionalFormatting sqref="O616:O619">
    <cfRule type="cellIs" dxfId="1942" priority="266" operator="lessThan">
      <formula>0</formula>
    </cfRule>
  </conditionalFormatting>
  <conditionalFormatting sqref="O599 O601:O602">
    <cfRule type="cellIs" dxfId="1941" priority="268" operator="lessThan">
      <formula>0</formula>
    </cfRule>
  </conditionalFormatting>
  <conditionalFormatting sqref="B612">
    <cfRule type="cellIs" dxfId="1940" priority="790" operator="lessThan">
      <formula>0</formula>
    </cfRule>
  </conditionalFormatting>
  <conditionalFormatting sqref="D589">
    <cfRule type="cellIs" dxfId="1939" priority="514" operator="lessThan">
      <formula>0</formula>
    </cfRule>
  </conditionalFormatting>
  <conditionalFormatting sqref="O605:O607">
    <cfRule type="cellIs" dxfId="1938" priority="260" operator="lessThan">
      <formula>0</formula>
    </cfRule>
  </conditionalFormatting>
  <conditionalFormatting sqref="O626:O629">
    <cfRule type="cellIs" dxfId="1937" priority="262" operator="lessThan">
      <formula>0</formula>
    </cfRule>
  </conditionalFormatting>
  <conditionalFormatting sqref="B642 B647:B649 B660 B662:B665 B655:B658 B667">
    <cfRule type="cellIs" dxfId="1936" priority="789" operator="lessThan">
      <formula>0</formula>
    </cfRule>
  </conditionalFormatting>
  <conditionalFormatting sqref="N378">
    <cfRule type="cellIs" dxfId="1935" priority="780" operator="lessThan">
      <formula>0</formula>
    </cfRule>
  </conditionalFormatting>
  <conditionalFormatting sqref="N372">
    <cfRule type="cellIs" dxfId="1934" priority="781" operator="lessThan">
      <formula>0</formula>
    </cfRule>
  </conditionalFormatting>
  <conditionalFormatting sqref="B387:N387">
    <cfRule type="cellIs" dxfId="1933" priority="778" operator="lessThan">
      <formula>0</formula>
    </cfRule>
  </conditionalFormatting>
  <conditionalFormatting sqref="N384">
    <cfRule type="cellIs" dxfId="1932" priority="779" operator="lessThan">
      <formula>0</formula>
    </cfRule>
  </conditionalFormatting>
  <conditionalFormatting sqref="B387:N387">
    <cfRule type="cellIs" dxfId="1931" priority="777" operator="lessThan">
      <formula>0</formula>
    </cfRule>
  </conditionalFormatting>
  <conditionalFormatting sqref="B387:N387">
    <cfRule type="cellIs" dxfId="1930" priority="774" operator="lessThan">
      <formula>0</formula>
    </cfRule>
  </conditionalFormatting>
  <conditionalFormatting sqref="B644">
    <cfRule type="cellIs" dxfId="1929" priority="788" operator="lessThan">
      <formula>0</formula>
    </cfRule>
  </conditionalFormatting>
  <conditionalFormatting sqref="B645">
    <cfRule type="cellIs" dxfId="1928" priority="787" operator="lessThan">
      <formula>0</formula>
    </cfRule>
  </conditionalFormatting>
  <conditionalFormatting sqref="B650">
    <cfRule type="cellIs" dxfId="1927" priority="786" operator="lessThan">
      <formula>0</formula>
    </cfRule>
  </conditionalFormatting>
  <conditionalFormatting sqref="B639">
    <cfRule type="cellIs" dxfId="1926" priority="785" operator="lessThan">
      <formula>0</formula>
    </cfRule>
  </conditionalFormatting>
  <conditionalFormatting sqref="O365">
    <cfRule type="cellIs" dxfId="1925" priority="254" operator="lessThan">
      <formula>0</formula>
    </cfRule>
  </conditionalFormatting>
  <conditionalFormatting sqref="O371">
    <cfRule type="cellIs" dxfId="1924" priority="253" operator="lessThan">
      <formula>0</formula>
    </cfRule>
  </conditionalFormatting>
  <conditionalFormatting sqref="G589">
    <cfRule type="cellIs" dxfId="1923" priority="505" operator="lessThan">
      <formula>0</formula>
    </cfRule>
  </conditionalFormatting>
  <conditionalFormatting sqref="O359">
    <cfRule type="cellIs" dxfId="1922" priority="251" operator="lessThan">
      <formula>0</formula>
    </cfRule>
  </conditionalFormatting>
  <conditionalFormatting sqref="O360">
    <cfRule type="cellIs" dxfId="1921" priority="250" operator="lessThan">
      <formula>0</formula>
    </cfRule>
  </conditionalFormatting>
  <conditionalFormatting sqref="H589">
    <cfRule type="cellIs" dxfId="1920" priority="502" operator="lessThan">
      <formula>0</formula>
    </cfRule>
  </conditionalFormatting>
  <conditionalFormatting sqref="B351:B354">
    <cfRule type="cellIs" dxfId="1919" priority="784" operator="lessThan">
      <formula>0</formula>
    </cfRule>
  </conditionalFormatting>
  <conditionalFormatting sqref="N360">
    <cfRule type="cellIs" dxfId="1918" priority="783" operator="lessThan">
      <formula>0</formula>
    </cfRule>
  </conditionalFormatting>
  <conditionalFormatting sqref="N366">
    <cfRule type="cellIs" dxfId="1917" priority="782" operator="lessThan">
      <formula>0</formula>
    </cfRule>
  </conditionalFormatting>
  <conditionalFormatting sqref="B387:N387">
    <cfRule type="cellIs" dxfId="1916" priority="773" operator="lessThan">
      <formula>0</formula>
    </cfRule>
  </conditionalFormatting>
  <conditionalFormatting sqref="B387:N387">
    <cfRule type="cellIs" dxfId="1915" priority="772" operator="lessThan">
      <formula>0</formula>
    </cfRule>
  </conditionalFormatting>
  <conditionalFormatting sqref="B387:N387">
    <cfRule type="cellIs" dxfId="1914" priority="771" operator="lessThan">
      <formula>0</formula>
    </cfRule>
  </conditionalFormatting>
  <conditionalFormatting sqref="B393:N393">
    <cfRule type="cellIs" dxfId="1913" priority="766" operator="lessThan">
      <formula>0</formula>
    </cfRule>
  </conditionalFormatting>
  <conditionalFormatting sqref="B393:N393">
    <cfRule type="cellIs" dxfId="1912" priority="769" operator="lessThan">
      <formula>0</formula>
    </cfRule>
  </conditionalFormatting>
  <conditionalFormatting sqref="B393:N393">
    <cfRule type="cellIs" dxfId="1911" priority="764" operator="lessThan">
      <formula>0</formula>
    </cfRule>
  </conditionalFormatting>
  <conditionalFormatting sqref="B393:N393">
    <cfRule type="cellIs" dxfId="1910" priority="767" operator="lessThan">
      <formula>0</formula>
    </cfRule>
  </conditionalFormatting>
  <conditionalFormatting sqref="B393:N393">
    <cfRule type="cellIs" dxfId="1909" priority="762" operator="lessThan">
      <formula>0</formula>
    </cfRule>
  </conditionalFormatting>
  <conditionalFormatting sqref="B393:N393">
    <cfRule type="cellIs" dxfId="1908" priority="763" operator="lessThan">
      <formula>0</formula>
    </cfRule>
  </conditionalFormatting>
  <conditionalFormatting sqref="B399:N399">
    <cfRule type="cellIs" dxfId="1907" priority="760" operator="lessThan">
      <formula>0</formula>
    </cfRule>
  </conditionalFormatting>
  <conditionalFormatting sqref="N396">
    <cfRule type="cellIs" dxfId="1906" priority="761" operator="lessThan">
      <formula>0</formula>
    </cfRule>
  </conditionalFormatting>
  <conditionalFormatting sqref="B399:N399">
    <cfRule type="cellIs" dxfId="1905" priority="759" operator="lessThan">
      <formula>0</formula>
    </cfRule>
  </conditionalFormatting>
  <conditionalFormatting sqref="B399:N399">
    <cfRule type="cellIs" dxfId="1904" priority="758" operator="lessThan">
      <formula>0</formula>
    </cfRule>
  </conditionalFormatting>
  <conditionalFormatting sqref="B399:N399">
    <cfRule type="cellIs" dxfId="1903" priority="757" operator="lessThan">
      <formula>0</formula>
    </cfRule>
  </conditionalFormatting>
  <conditionalFormatting sqref="B399:N399">
    <cfRule type="cellIs" dxfId="1902" priority="756" operator="lessThan">
      <formula>0</formula>
    </cfRule>
  </conditionalFormatting>
  <conditionalFormatting sqref="B399:N399">
    <cfRule type="cellIs" dxfId="1901" priority="755" operator="lessThan">
      <formula>0</formula>
    </cfRule>
  </conditionalFormatting>
  <conditionalFormatting sqref="B399:N399">
    <cfRule type="cellIs" dxfId="1900" priority="754" operator="lessThan">
      <formula>0</formula>
    </cfRule>
  </conditionalFormatting>
  <conditionalFormatting sqref="B399:N399">
    <cfRule type="cellIs" dxfId="1899" priority="753" operator="lessThan">
      <formula>0</formula>
    </cfRule>
  </conditionalFormatting>
  <conditionalFormatting sqref="N402">
    <cfRule type="cellIs" dxfId="1898" priority="752" operator="lessThan">
      <formula>0</formula>
    </cfRule>
  </conditionalFormatting>
  <conditionalFormatting sqref="N355">
    <cfRule type="cellIs" dxfId="1897" priority="751" operator="lessThan">
      <formula>0</formula>
    </cfRule>
  </conditionalFormatting>
  <conditionalFormatting sqref="N361">
    <cfRule type="cellIs" dxfId="1896" priority="750" operator="lessThan">
      <formula>0</formula>
    </cfRule>
  </conditionalFormatting>
  <conditionalFormatting sqref="N361">
    <cfRule type="cellIs" dxfId="1895" priority="749" operator="lessThan">
      <formula>0</formula>
    </cfRule>
  </conditionalFormatting>
  <conditionalFormatting sqref="N367">
    <cfRule type="cellIs" dxfId="1894" priority="748" operator="lessThan">
      <formula>0</formula>
    </cfRule>
  </conditionalFormatting>
  <conditionalFormatting sqref="N367">
    <cfRule type="cellIs" dxfId="1893" priority="747" operator="lessThan">
      <formula>0</formula>
    </cfRule>
  </conditionalFormatting>
  <conditionalFormatting sqref="N373">
    <cfRule type="cellIs" dxfId="1892" priority="746" operator="lessThan">
      <formula>0</formula>
    </cfRule>
  </conditionalFormatting>
  <conditionalFormatting sqref="N373">
    <cfRule type="cellIs" dxfId="1891" priority="745" operator="lessThan">
      <formula>0</formula>
    </cfRule>
  </conditionalFormatting>
  <conditionalFormatting sqref="N379">
    <cfRule type="cellIs" dxfId="1890" priority="744" operator="lessThan">
      <formula>0</formula>
    </cfRule>
  </conditionalFormatting>
  <conditionalFormatting sqref="N379">
    <cfRule type="cellIs" dxfId="1889" priority="743" operator="lessThan">
      <formula>0</formula>
    </cfRule>
  </conditionalFormatting>
  <conditionalFormatting sqref="N385">
    <cfRule type="cellIs" dxfId="1888" priority="742" operator="lessThan">
      <formula>0</formula>
    </cfRule>
  </conditionalFormatting>
  <conditionalFormatting sqref="N385">
    <cfRule type="cellIs" dxfId="1887" priority="741" operator="lessThan">
      <formula>0</formula>
    </cfRule>
  </conditionalFormatting>
  <conditionalFormatting sqref="N391">
    <cfRule type="cellIs" dxfId="1886" priority="740" operator="lessThan">
      <formula>0</formula>
    </cfRule>
  </conditionalFormatting>
  <conditionalFormatting sqref="N391">
    <cfRule type="cellIs" dxfId="1885" priority="739" operator="lessThan">
      <formula>0</formula>
    </cfRule>
  </conditionalFormatting>
  <conditionalFormatting sqref="N397">
    <cfRule type="cellIs" dxfId="1884" priority="738" operator="lessThan">
      <formula>0</formula>
    </cfRule>
  </conditionalFormatting>
  <conditionalFormatting sqref="N397">
    <cfRule type="cellIs" dxfId="1883" priority="737" operator="lessThan">
      <formula>0</formula>
    </cfRule>
  </conditionalFormatting>
  <conditionalFormatting sqref="C409:M409">
    <cfRule type="cellIs" dxfId="1882" priority="736" operator="lessThan">
      <formula>0</formula>
    </cfRule>
  </conditionalFormatting>
  <conditionalFormatting sqref="C409:M409">
    <cfRule type="cellIs" dxfId="1881" priority="735" operator="lessThan">
      <formula>0</formula>
    </cfRule>
  </conditionalFormatting>
  <conditionalFormatting sqref="H409">
    <cfRule type="cellIs" dxfId="1880" priority="734" operator="lessThan">
      <formula>0</formula>
    </cfRule>
  </conditionalFormatting>
  <conditionalFormatting sqref="B409">
    <cfRule type="cellIs" dxfId="1879" priority="733" operator="lessThan">
      <formula>0</formula>
    </cfRule>
  </conditionalFormatting>
  <conditionalFormatting sqref="B409">
    <cfRule type="cellIs" dxfId="1878" priority="732" operator="lessThan">
      <formula>0</formula>
    </cfRule>
  </conditionalFormatting>
  <conditionalFormatting sqref="B405:N405">
    <cfRule type="cellIs" dxfId="1877" priority="731" operator="lessThan">
      <formula>0</formula>
    </cfRule>
  </conditionalFormatting>
  <conditionalFormatting sqref="B405:N405">
    <cfRule type="cellIs" dxfId="1876" priority="730" operator="lessThan">
      <formula>0</formula>
    </cfRule>
  </conditionalFormatting>
  <conditionalFormatting sqref="B405:N405">
    <cfRule type="cellIs" dxfId="1875" priority="729" operator="lessThan">
      <formula>0</formula>
    </cfRule>
  </conditionalFormatting>
  <conditionalFormatting sqref="B405:N405">
    <cfRule type="cellIs" dxfId="1874" priority="728" operator="lessThan">
      <formula>0</formula>
    </cfRule>
  </conditionalFormatting>
  <conditionalFormatting sqref="B405:N405">
    <cfRule type="cellIs" dxfId="1873" priority="727" operator="lessThan">
      <formula>0</formula>
    </cfRule>
  </conditionalFormatting>
  <conditionalFormatting sqref="B405:N405">
    <cfRule type="cellIs" dxfId="1872" priority="726" operator="lessThan">
      <formula>0</formula>
    </cfRule>
  </conditionalFormatting>
  <conditionalFormatting sqref="B405:N405">
    <cfRule type="cellIs" dxfId="1871" priority="725" operator="lessThan">
      <formula>0</formula>
    </cfRule>
  </conditionalFormatting>
  <conditionalFormatting sqref="B405:N405">
    <cfRule type="cellIs" dxfId="1870" priority="724" operator="lessThan">
      <formula>0</formula>
    </cfRule>
  </conditionalFormatting>
  <conditionalFormatting sqref="N408">
    <cfRule type="cellIs" dxfId="1869" priority="723" operator="lessThan">
      <formula>0</formula>
    </cfRule>
  </conditionalFormatting>
  <conditionalFormatting sqref="N409">
    <cfRule type="cellIs" dxfId="1868" priority="722" operator="lessThan">
      <formula>0</formula>
    </cfRule>
  </conditionalFormatting>
  <conditionalFormatting sqref="N409">
    <cfRule type="cellIs" dxfId="1867" priority="721" operator="lessThan">
      <formula>0</formula>
    </cfRule>
  </conditionalFormatting>
  <conditionalFormatting sqref="C415:M415">
    <cfRule type="cellIs" dxfId="1866" priority="720" operator="lessThan">
      <formula>0</formula>
    </cfRule>
  </conditionalFormatting>
  <conditionalFormatting sqref="C415:M415">
    <cfRule type="cellIs" dxfId="1865" priority="719" operator="lessThan">
      <formula>0</formula>
    </cfRule>
  </conditionalFormatting>
  <conditionalFormatting sqref="H415">
    <cfRule type="cellIs" dxfId="1864" priority="718" operator="lessThan">
      <formula>0</formula>
    </cfRule>
  </conditionalFormatting>
  <conditionalFormatting sqref="B415">
    <cfRule type="cellIs" dxfId="1863" priority="717" operator="lessThan">
      <formula>0</formula>
    </cfRule>
  </conditionalFormatting>
  <conditionalFormatting sqref="B415">
    <cfRule type="cellIs" dxfId="1862" priority="716" operator="lessThan">
      <formula>0</formula>
    </cfRule>
  </conditionalFormatting>
  <conditionalFormatting sqref="B411:N411">
    <cfRule type="cellIs" dxfId="1861" priority="715" operator="lessThan">
      <formula>0</formula>
    </cfRule>
  </conditionalFormatting>
  <conditionalFormatting sqref="B411:N411">
    <cfRule type="cellIs" dxfId="1860" priority="714" operator="lessThan">
      <formula>0</formula>
    </cfRule>
  </conditionalFormatting>
  <conditionalFormatting sqref="B411:N411">
    <cfRule type="cellIs" dxfId="1859" priority="713" operator="lessThan">
      <formula>0</formula>
    </cfRule>
  </conditionalFormatting>
  <conditionalFormatting sqref="B411:N411">
    <cfRule type="cellIs" dxfId="1858" priority="712" operator="lessThan">
      <formula>0</formula>
    </cfRule>
  </conditionalFormatting>
  <conditionalFormatting sqref="B411:N411">
    <cfRule type="cellIs" dxfId="1857" priority="711" operator="lessThan">
      <formula>0</formula>
    </cfRule>
  </conditionalFormatting>
  <conditionalFormatting sqref="B411:N411">
    <cfRule type="cellIs" dxfId="1856" priority="710" operator="lessThan">
      <formula>0</formula>
    </cfRule>
  </conditionalFormatting>
  <conditionalFormatting sqref="B411:N411">
    <cfRule type="cellIs" dxfId="1855" priority="709" operator="lessThan">
      <formula>0</formula>
    </cfRule>
  </conditionalFormatting>
  <conditionalFormatting sqref="B411:N411">
    <cfRule type="cellIs" dxfId="1854" priority="708" operator="lessThan">
      <formula>0</formula>
    </cfRule>
  </conditionalFormatting>
  <conditionalFormatting sqref="N414">
    <cfRule type="cellIs" dxfId="1853" priority="707" operator="lessThan">
      <formula>0</formula>
    </cfRule>
  </conditionalFormatting>
  <conditionalFormatting sqref="N415">
    <cfRule type="cellIs" dxfId="1852" priority="706" operator="lessThan">
      <formula>0</formula>
    </cfRule>
  </conditionalFormatting>
  <conditionalFormatting sqref="N415">
    <cfRule type="cellIs" dxfId="1851" priority="705" operator="lessThan">
      <formula>0</formula>
    </cfRule>
  </conditionalFormatting>
  <conditionalFormatting sqref="C421:M421">
    <cfRule type="cellIs" dxfId="1850" priority="704" operator="lessThan">
      <formula>0</formula>
    </cfRule>
  </conditionalFormatting>
  <conditionalFormatting sqref="C421:M421">
    <cfRule type="cellIs" dxfId="1849" priority="703" operator="lessThan">
      <formula>0</formula>
    </cfRule>
  </conditionalFormatting>
  <conditionalFormatting sqref="H421">
    <cfRule type="cellIs" dxfId="1848" priority="702" operator="lessThan">
      <formula>0</formula>
    </cfRule>
  </conditionalFormatting>
  <conditionalFormatting sqref="B421">
    <cfRule type="cellIs" dxfId="1847" priority="701" operator="lessThan">
      <formula>0</formula>
    </cfRule>
  </conditionalFormatting>
  <conditionalFormatting sqref="B421">
    <cfRule type="cellIs" dxfId="1846" priority="700" operator="lessThan">
      <formula>0</formula>
    </cfRule>
  </conditionalFormatting>
  <conditionalFormatting sqref="B417:N417">
    <cfRule type="cellIs" dxfId="1845" priority="699" operator="lessThan">
      <formula>0</formula>
    </cfRule>
  </conditionalFormatting>
  <conditionalFormatting sqref="B417:N417">
    <cfRule type="cellIs" dxfId="1844" priority="698" operator="lessThan">
      <formula>0</formula>
    </cfRule>
  </conditionalFormatting>
  <conditionalFormatting sqref="B417:N417">
    <cfRule type="cellIs" dxfId="1843" priority="697" operator="lessThan">
      <formula>0</formula>
    </cfRule>
  </conditionalFormatting>
  <conditionalFormatting sqref="B417:N417">
    <cfRule type="cellIs" dxfId="1842" priority="696" operator="lessThan">
      <formula>0</formula>
    </cfRule>
  </conditionalFormatting>
  <conditionalFormatting sqref="B417:N417">
    <cfRule type="cellIs" dxfId="1841" priority="695" operator="lessThan">
      <formula>0</formula>
    </cfRule>
  </conditionalFormatting>
  <conditionalFormatting sqref="B417:N417">
    <cfRule type="cellIs" dxfId="1840" priority="694" operator="lessThan">
      <formula>0</formula>
    </cfRule>
  </conditionalFormatting>
  <conditionalFormatting sqref="B417:N417">
    <cfRule type="cellIs" dxfId="1839" priority="693" operator="lessThan">
      <formula>0</formula>
    </cfRule>
  </conditionalFormatting>
  <conditionalFormatting sqref="B417:N417">
    <cfRule type="cellIs" dxfId="1838" priority="692" operator="lessThan">
      <formula>0</formula>
    </cfRule>
  </conditionalFormatting>
  <conditionalFormatting sqref="N420">
    <cfRule type="cellIs" dxfId="1837" priority="691" operator="lessThan">
      <formula>0</formula>
    </cfRule>
  </conditionalFormatting>
  <conditionalFormatting sqref="N421">
    <cfRule type="cellIs" dxfId="1836" priority="690" operator="lessThan">
      <formula>0</formula>
    </cfRule>
  </conditionalFormatting>
  <conditionalFormatting sqref="N421">
    <cfRule type="cellIs" dxfId="1835" priority="689" operator="lessThan">
      <formula>0</formula>
    </cfRule>
  </conditionalFormatting>
  <conditionalFormatting sqref="C427:M427">
    <cfRule type="cellIs" dxfId="1834" priority="688" operator="lessThan">
      <formula>0</formula>
    </cfRule>
  </conditionalFormatting>
  <conditionalFormatting sqref="C427:M427">
    <cfRule type="cellIs" dxfId="1833" priority="687" operator="lessThan">
      <formula>0</formula>
    </cfRule>
  </conditionalFormatting>
  <conditionalFormatting sqref="H427">
    <cfRule type="cellIs" dxfId="1832" priority="686" operator="lessThan">
      <formula>0</formula>
    </cfRule>
  </conditionalFormatting>
  <conditionalFormatting sqref="B427">
    <cfRule type="cellIs" dxfId="1831" priority="685" operator="lessThan">
      <formula>0</formula>
    </cfRule>
  </conditionalFormatting>
  <conditionalFormatting sqref="B427">
    <cfRule type="cellIs" dxfId="1830" priority="684" operator="lessThan">
      <formula>0</formula>
    </cfRule>
  </conditionalFormatting>
  <conditionalFormatting sqref="B423:N423">
    <cfRule type="cellIs" dxfId="1829" priority="683" operator="lessThan">
      <formula>0</formula>
    </cfRule>
  </conditionalFormatting>
  <conditionalFormatting sqref="B423:N423">
    <cfRule type="cellIs" dxfId="1828" priority="682" operator="lessThan">
      <formula>0</formula>
    </cfRule>
  </conditionalFormatting>
  <conditionalFormatting sqref="B423:N423">
    <cfRule type="cellIs" dxfId="1827" priority="681" operator="lessThan">
      <formula>0</formula>
    </cfRule>
  </conditionalFormatting>
  <conditionalFormatting sqref="B423:N423">
    <cfRule type="cellIs" dxfId="1826" priority="680" operator="lessThan">
      <formula>0</formula>
    </cfRule>
  </conditionalFormatting>
  <conditionalFormatting sqref="B423:N423">
    <cfRule type="cellIs" dxfId="1825" priority="679" operator="lessThan">
      <formula>0</formula>
    </cfRule>
  </conditionalFormatting>
  <conditionalFormatting sqref="B423:N423">
    <cfRule type="cellIs" dxfId="1824" priority="678" operator="lessThan">
      <formula>0</formula>
    </cfRule>
  </conditionalFormatting>
  <conditionalFormatting sqref="B423:N423">
    <cfRule type="cellIs" dxfId="1823" priority="677" operator="lessThan">
      <formula>0</formula>
    </cfRule>
  </conditionalFormatting>
  <conditionalFormatting sqref="B423:N423">
    <cfRule type="cellIs" dxfId="1822" priority="676" operator="lessThan">
      <formula>0</formula>
    </cfRule>
  </conditionalFormatting>
  <conditionalFormatting sqref="N426">
    <cfRule type="cellIs" dxfId="1821" priority="675" operator="lessThan">
      <formula>0</formula>
    </cfRule>
  </conditionalFormatting>
  <conditionalFormatting sqref="C537:N537">
    <cfRule type="cellIs" dxfId="1820" priority="395" operator="lessThan">
      <formula>0</formula>
    </cfRule>
  </conditionalFormatting>
  <conditionalFormatting sqref="C568:N568">
    <cfRule type="cellIs" dxfId="1819" priority="392" operator="lessThan">
      <formula>0</formula>
    </cfRule>
  </conditionalFormatting>
  <conditionalFormatting sqref="I552:N552">
    <cfRule type="cellIs" dxfId="1818" priority="389" operator="lessThan">
      <formula>0</formula>
    </cfRule>
  </conditionalFormatting>
  <conditionalFormatting sqref="I560:N560">
    <cfRule type="cellIs" dxfId="1817" priority="386" operator="lessThan">
      <formula>0</formula>
    </cfRule>
  </conditionalFormatting>
  <conditionalFormatting sqref="B429:N429">
    <cfRule type="cellIs" dxfId="1816" priority="663" operator="lessThan">
      <formula>0</formula>
    </cfRule>
  </conditionalFormatting>
  <conditionalFormatting sqref="B429:N429">
    <cfRule type="cellIs" dxfId="1815" priority="662" operator="lessThan">
      <formula>0</formula>
    </cfRule>
  </conditionalFormatting>
  <conditionalFormatting sqref="B429:N429">
    <cfRule type="cellIs" dxfId="1814" priority="661" operator="lessThan">
      <formula>0</formula>
    </cfRule>
  </conditionalFormatting>
  <conditionalFormatting sqref="B429:N429">
    <cfRule type="cellIs" dxfId="1813" priority="660" operator="lessThan">
      <formula>0</formula>
    </cfRule>
  </conditionalFormatting>
  <conditionalFormatting sqref="N432">
    <cfRule type="cellIs" dxfId="1812" priority="659" operator="lessThan">
      <formula>0</formula>
    </cfRule>
  </conditionalFormatting>
  <conditionalFormatting sqref="C439:M439">
    <cfRule type="cellIs" dxfId="1811" priority="658" operator="lessThan">
      <formula>0</formula>
    </cfRule>
  </conditionalFormatting>
  <conditionalFormatting sqref="C439:M439">
    <cfRule type="cellIs" dxfId="1810" priority="657" operator="lessThan">
      <formula>0</formula>
    </cfRule>
  </conditionalFormatting>
  <conditionalFormatting sqref="H439">
    <cfRule type="cellIs" dxfId="1809" priority="656" operator="lessThan">
      <formula>0</formula>
    </cfRule>
  </conditionalFormatting>
  <conditionalFormatting sqref="B439">
    <cfRule type="cellIs" dxfId="1808" priority="655" operator="lessThan">
      <formula>0</formula>
    </cfRule>
  </conditionalFormatting>
  <conditionalFormatting sqref="B439">
    <cfRule type="cellIs" dxfId="1807" priority="654" operator="lessThan">
      <formula>0</formula>
    </cfRule>
  </conditionalFormatting>
  <conditionalFormatting sqref="B435:N435">
    <cfRule type="cellIs" dxfId="1806" priority="653" operator="lessThan">
      <formula>0</formula>
    </cfRule>
  </conditionalFormatting>
  <conditionalFormatting sqref="B435:N435">
    <cfRule type="cellIs" dxfId="1805" priority="652" operator="lessThan">
      <formula>0</formula>
    </cfRule>
  </conditionalFormatting>
  <conditionalFormatting sqref="C636:N637">
    <cfRule type="cellIs" dxfId="1804" priority="371" operator="lessThan">
      <formula>0</formula>
    </cfRule>
  </conditionalFormatting>
  <conditionalFormatting sqref="C597:N597">
    <cfRule type="cellIs" dxfId="1803" priority="368" operator="lessThan">
      <formula>0</formula>
    </cfRule>
  </conditionalFormatting>
  <conditionalFormatting sqref="C603:N603">
    <cfRule type="cellIs" dxfId="1802" priority="365" operator="lessThan">
      <formula>0</formula>
    </cfRule>
  </conditionalFormatting>
  <conditionalFormatting sqref="C603:N603">
    <cfRule type="cellIs" dxfId="1801" priority="364" operator="lessThan">
      <formula>0</formula>
    </cfRule>
  </conditionalFormatting>
  <conditionalFormatting sqref="C603:N603">
    <cfRule type="cellIs" dxfId="1800" priority="363" operator="lessThan">
      <formula>0</formula>
    </cfRule>
  </conditionalFormatting>
  <conditionalFormatting sqref="H445">
    <cfRule type="cellIs" dxfId="1799" priority="640" operator="lessThan">
      <formula>0</formula>
    </cfRule>
  </conditionalFormatting>
  <conditionalFormatting sqref="B445">
    <cfRule type="cellIs" dxfId="1798" priority="639" operator="lessThan">
      <formula>0</formula>
    </cfRule>
  </conditionalFormatting>
  <conditionalFormatting sqref="B445">
    <cfRule type="cellIs" dxfId="1797" priority="638" operator="lessThan">
      <formula>0</formula>
    </cfRule>
  </conditionalFormatting>
  <conditionalFormatting sqref="B441:N441">
    <cfRule type="cellIs" dxfId="1796" priority="637" operator="lessThan">
      <formula>0</formula>
    </cfRule>
  </conditionalFormatting>
  <conditionalFormatting sqref="B441:N441">
    <cfRule type="cellIs" dxfId="1795" priority="636" operator="lessThan">
      <formula>0</formula>
    </cfRule>
  </conditionalFormatting>
  <conditionalFormatting sqref="B441:N441">
    <cfRule type="cellIs" dxfId="1794" priority="635" operator="lessThan">
      <formula>0</formula>
    </cfRule>
  </conditionalFormatting>
  <conditionalFormatting sqref="B441:N441">
    <cfRule type="cellIs" dxfId="1793" priority="634" operator="lessThan">
      <formula>0</formula>
    </cfRule>
  </conditionalFormatting>
  <conditionalFormatting sqref="B441:N441">
    <cfRule type="cellIs" dxfId="1792" priority="633" operator="lessThan">
      <formula>0</formula>
    </cfRule>
  </conditionalFormatting>
  <conditionalFormatting sqref="B441:N441">
    <cfRule type="cellIs" dxfId="1791" priority="632" operator="lessThan">
      <formula>0</formula>
    </cfRule>
  </conditionalFormatting>
  <conditionalFormatting sqref="B441:N441">
    <cfRule type="cellIs" dxfId="1790" priority="631" operator="lessThan">
      <formula>0</formula>
    </cfRule>
  </conditionalFormatting>
  <conditionalFormatting sqref="B441:N441">
    <cfRule type="cellIs" dxfId="1789" priority="630" operator="lessThan">
      <formula>0</formula>
    </cfRule>
  </conditionalFormatting>
  <conditionalFormatting sqref="N444">
    <cfRule type="cellIs" dxfId="1788" priority="629" operator="lessThan">
      <formula>0</formula>
    </cfRule>
  </conditionalFormatting>
  <conditionalFormatting sqref="N445">
    <cfRule type="cellIs" dxfId="1787" priority="628" operator="lessThan">
      <formula>0</formula>
    </cfRule>
  </conditionalFormatting>
  <conditionalFormatting sqref="N445">
    <cfRule type="cellIs" dxfId="1786" priority="627" operator="lessThan">
      <formula>0</formula>
    </cfRule>
  </conditionalFormatting>
  <conditionalFormatting sqref="C452:M452">
    <cfRule type="cellIs" dxfId="1785" priority="626" operator="lessThan">
      <formula>0</formula>
    </cfRule>
  </conditionalFormatting>
  <conditionalFormatting sqref="C452:M452">
    <cfRule type="cellIs" dxfId="1784" priority="625" operator="lessThan">
      <formula>0</formula>
    </cfRule>
  </conditionalFormatting>
  <conditionalFormatting sqref="H452">
    <cfRule type="cellIs" dxfId="1783" priority="624" operator="lessThan">
      <formula>0</formula>
    </cfRule>
  </conditionalFormatting>
  <conditionalFormatting sqref="B452">
    <cfRule type="cellIs" dxfId="1782" priority="623" operator="lessThan">
      <formula>0</formula>
    </cfRule>
  </conditionalFormatting>
  <conditionalFormatting sqref="B452">
    <cfRule type="cellIs" dxfId="1781" priority="622" operator="lessThan">
      <formula>0</formula>
    </cfRule>
  </conditionalFormatting>
  <conditionalFormatting sqref="B448:N448">
    <cfRule type="cellIs" dxfId="1780" priority="621" operator="lessThan">
      <formula>0</formula>
    </cfRule>
  </conditionalFormatting>
  <conditionalFormatting sqref="B448:N448">
    <cfRule type="cellIs" dxfId="1779" priority="620" operator="lessThan">
      <formula>0</formula>
    </cfRule>
  </conditionalFormatting>
  <conditionalFormatting sqref="B448:N448">
    <cfRule type="cellIs" dxfId="1778" priority="619" operator="lessThan">
      <formula>0</formula>
    </cfRule>
  </conditionalFormatting>
  <conditionalFormatting sqref="B448:N448">
    <cfRule type="cellIs" dxfId="1777" priority="618" operator="lessThan">
      <formula>0</formula>
    </cfRule>
  </conditionalFormatting>
  <conditionalFormatting sqref="B448:N448">
    <cfRule type="cellIs" dxfId="1776" priority="617" operator="lessThan">
      <formula>0</formula>
    </cfRule>
  </conditionalFormatting>
  <conditionalFormatting sqref="B448:N448">
    <cfRule type="cellIs" dxfId="1775" priority="616" operator="lessThan">
      <formula>0</formula>
    </cfRule>
  </conditionalFormatting>
  <conditionalFormatting sqref="B448:N448">
    <cfRule type="cellIs" dxfId="1774" priority="615" operator="lessThan">
      <formula>0</formula>
    </cfRule>
  </conditionalFormatting>
  <conditionalFormatting sqref="B448:N448">
    <cfRule type="cellIs" dxfId="1773" priority="614" operator="lessThan">
      <formula>0</formula>
    </cfRule>
  </conditionalFormatting>
  <conditionalFormatting sqref="N451">
    <cfRule type="cellIs" dxfId="1772" priority="613" operator="lessThan">
      <formula>0</formula>
    </cfRule>
  </conditionalFormatting>
  <conditionalFormatting sqref="N452">
    <cfRule type="cellIs" dxfId="1771" priority="612" operator="lessThan">
      <formula>0</formula>
    </cfRule>
  </conditionalFormatting>
  <conditionalFormatting sqref="N452">
    <cfRule type="cellIs" dxfId="1770" priority="611" operator="lessThan">
      <formula>0</formula>
    </cfRule>
  </conditionalFormatting>
  <conditionalFormatting sqref="C458:M458">
    <cfRule type="cellIs" dxfId="1769" priority="610" operator="lessThan">
      <formula>0</formula>
    </cfRule>
  </conditionalFormatting>
  <conditionalFormatting sqref="C458:M458">
    <cfRule type="cellIs" dxfId="1768" priority="609" operator="lessThan">
      <formula>0</formula>
    </cfRule>
  </conditionalFormatting>
  <conditionalFormatting sqref="H458">
    <cfRule type="cellIs" dxfId="1767" priority="608" operator="lessThan">
      <formula>0</formula>
    </cfRule>
  </conditionalFormatting>
  <conditionalFormatting sqref="B458">
    <cfRule type="cellIs" dxfId="1766" priority="607" operator="lessThan">
      <formula>0</formula>
    </cfRule>
  </conditionalFormatting>
  <conditionalFormatting sqref="B458">
    <cfRule type="cellIs" dxfId="1765" priority="606" operator="lessThan">
      <formula>0</formula>
    </cfRule>
  </conditionalFormatting>
  <conditionalFormatting sqref="Q505">
    <cfRule type="cellIs" dxfId="1764" priority="326" operator="lessThan">
      <formula>0</formula>
    </cfRule>
  </conditionalFormatting>
  <conditionalFormatting sqref="P505">
    <cfRule type="cellIs" dxfId="1763" priority="325" operator="lessThan">
      <formula>0</formula>
    </cfRule>
  </conditionalFormatting>
  <conditionalFormatting sqref="Q513">
    <cfRule type="cellIs" dxfId="1762" priority="323" operator="lessThan">
      <formula>0</formula>
    </cfRule>
  </conditionalFormatting>
  <conditionalFormatting sqref="P513">
    <cfRule type="cellIs" dxfId="1761" priority="322" operator="lessThan">
      <formula>0</formula>
    </cfRule>
  </conditionalFormatting>
  <conditionalFormatting sqref="Q522">
    <cfRule type="cellIs" dxfId="1760" priority="320" operator="lessThan">
      <formula>0</formula>
    </cfRule>
  </conditionalFormatting>
  <conditionalFormatting sqref="P522">
    <cfRule type="cellIs" dxfId="1759" priority="319" operator="lessThan">
      <formula>0</formula>
    </cfRule>
  </conditionalFormatting>
  <conditionalFormatting sqref="Q530">
    <cfRule type="cellIs" dxfId="1758" priority="317" operator="lessThan">
      <formula>0</formula>
    </cfRule>
  </conditionalFormatting>
  <conditionalFormatting sqref="C461:C464">
    <cfRule type="expression" dxfId="1757" priority="593">
      <formula>C461/B461&gt;1</formula>
    </cfRule>
    <cfRule type="expression" dxfId="1756" priority="594">
      <formula>C461/B461&lt;1</formula>
    </cfRule>
  </conditionalFormatting>
  <conditionalFormatting sqref="Q538">
    <cfRule type="cellIs" dxfId="1755" priority="314" operator="lessThan">
      <formula>0</formula>
    </cfRule>
  </conditionalFormatting>
  <conditionalFormatting sqref="D461:N464">
    <cfRule type="expression" dxfId="1754" priority="590">
      <formula>D461/C461&gt;1</formula>
    </cfRule>
    <cfRule type="expression" dxfId="1753" priority="591">
      <formula>D461/C461&lt;1</formula>
    </cfRule>
  </conditionalFormatting>
  <conditionalFormatting sqref="Q553">
    <cfRule type="cellIs" dxfId="1752" priority="311" operator="lessThan">
      <formula>0</formula>
    </cfRule>
  </conditionalFormatting>
  <conditionalFormatting sqref="B461:B464 B552:N552 B560:N560 B575:N575 B589:N589">
    <cfRule type="expression" dxfId="1751" priority="587">
      <formula>B461/#REF!&gt;1</formula>
    </cfRule>
    <cfRule type="expression" dxfId="1750" priority="588">
      <formula>B461/#REF!&lt;1</formula>
    </cfRule>
  </conditionalFormatting>
  <conditionalFormatting sqref="Q561">
    <cfRule type="cellIs" dxfId="1749" priority="308" operator="lessThan">
      <formula>0</formula>
    </cfRule>
  </conditionalFormatting>
  <conditionalFormatting sqref="B512">
    <cfRule type="expression" dxfId="1748" priority="584">
      <formula>B512/#REF!&gt;1</formula>
    </cfRule>
    <cfRule type="expression" dxfId="1747" priority="585">
      <formula>B512/#REF!&lt;1</formula>
    </cfRule>
  </conditionalFormatting>
  <conditionalFormatting sqref="Q590">
    <cfRule type="cellIs" dxfId="1746" priority="305" operator="lessThan">
      <formula>0</formula>
    </cfRule>
  </conditionalFormatting>
  <conditionalFormatting sqref="C512">
    <cfRule type="expression" dxfId="1745" priority="581">
      <formula>C512/B512&gt;1</formula>
    </cfRule>
    <cfRule type="expression" dxfId="1744" priority="582">
      <formula>C512/B512&lt;1</formula>
    </cfRule>
  </conditionalFormatting>
  <conditionalFormatting sqref="D512">
    <cfRule type="cellIs" dxfId="1743" priority="580" operator="lessThan">
      <formula>0</formula>
    </cfRule>
  </conditionalFormatting>
  <conditionalFormatting sqref="D512">
    <cfRule type="expression" dxfId="1742" priority="578">
      <formula>D512/C512&gt;1</formula>
    </cfRule>
    <cfRule type="expression" dxfId="1741" priority="579">
      <formula>D512/C512&lt;1</formula>
    </cfRule>
  </conditionalFormatting>
  <conditionalFormatting sqref="E512">
    <cfRule type="cellIs" dxfId="1740" priority="577" operator="lessThan">
      <formula>0</formula>
    </cfRule>
  </conditionalFormatting>
  <conditionalFormatting sqref="E512">
    <cfRule type="expression" dxfId="1739" priority="575">
      <formula>E512/D512&gt;1</formula>
    </cfRule>
    <cfRule type="expression" dxfId="1738" priority="576">
      <formula>E512/D512&lt;1</formula>
    </cfRule>
  </conditionalFormatting>
  <conditionalFormatting sqref="F512">
    <cfRule type="cellIs" dxfId="1737" priority="574" operator="lessThan">
      <formula>0</formula>
    </cfRule>
  </conditionalFormatting>
  <conditionalFormatting sqref="F512">
    <cfRule type="expression" dxfId="1736" priority="572">
      <formula>F512/E512&gt;1</formula>
    </cfRule>
    <cfRule type="expression" dxfId="1735" priority="573">
      <formula>F512/E512&lt;1</formula>
    </cfRule>
  </conditionalFormatting>
  <conditionalFormatting sqref="G512">
    <cfRule type="cellIs" dxfId="1734" priority="571" operator="lessThan">
      <formula>0</formula>
    </cfRule>
  </conditionalFormatting>
  <conditionalFormatting sqref="G512">
    <cfRule type="expression" dxfId="1733" priority="569">
      <formula>G512/F512&gt;1</formula>
    </cfRule>
    <cfRule type="expression" dxfId="1732" priority="570">
      <formula>G512/F512&lt;1</formula>
    </cfRule>
  </conditionalFormatting>
  <conditionalFormatting sqref="H512">
    <cfRule type="cellIs" dxfId="1731" priority="568" operator="lessThan">
      <formula>0</formula>
    </cfRule>
  </conditionalFormatting>
  <conditionalFormatting sqref="H512">
    <cfRule type="expression" dxfId="1730" priority="566">
      <formula>H512/G512&gt;1</formula>
    </cfRule>
    <cfRule type="expression" dxfId="1729" priority="567">
      <formula>H512/G512&lt;1</formula>
    </cfRule>
  </conditionalFormatting>
  <conditionalFormatting sqref="I512:N512">
    <cfRule type="cellIs" dxfId="1728" priority="565" operator="lessThan">
      <formula>0</formula>
    </cfRule>
  </conditionalFormatting>
  <conditionalFormatting sqref="I512:N512">
    <cfRule type="expression" dxfId="1727" priority="563">
      <formula>I512/H512&gt;1</formula>
    </cfRule>
    <cfRule type="expression" dxfId="1726" priority="564">
      <formula>I512/H512&lt;1</formula>
    </cfRule>
  </conditionalFormatting>
  <conditionalFormatting sqref="B552">
    <cfRule type="cellIs" dxfId="1725" priority="562" operator="lessThan">
      <formula>0</formula>
    </cfRule>
  </conditionalFormatting>
  <conditionalFormatting sqref="B552">
    <cfRule type="expression" dxfId="1724" priority="560">
      <formula>B552/#REF!&gt;1</formula>
    </cfRule>
    <cfRule type="expression" dxfId="1723" priority="561">
      <formula>B552/#REF!&lt;1</formula>
    </cfRule>
  </conditionalFormatting>
  <conditionalFormatting sqref="C552">
    <cfRule type="cellIs" dxfId="1722" priority="559" operator="lessThan">
      <formula>0</formula>
    </cfRule>
  </conditionalFormatting>
  <conditionalFormatting sqref="C552">
    <cfRule type="expression" dxfId="1721" priority="557">
      <formula>C552/B552&gt;1</formula>
    </cfRule>
    <cfRule type="expression" dxfId="1720" priority="558">
      <formula>C552/B552&lt;1</formula>
    </cfRule>
  </conditionalFormatting>
  <conditionalFormatting sqref="D552">
    <cfRule type="cellIs" dxfId="1719" priority="556" operator="lessThan">
      <formula>0</formula>
    </cfRule>
  </conditionalFormatting>
  <conditionalFormatting sqref="D552">
    <cfRule type="expression" dxfId="1718" priority="554">
      <formula>D552/C552&gt;1</formula>
    </cfRule>
    <cfRule type="expression" dxfId="1717" priority="555">
      <formula>D552/C552&lt;1</formula>
    </cfRule>
  </conditionalFormatting>
  <conditionalFormatting sqref="E552">
    <cfRule type="cellIs" dxfId="1716" priority="553" operator="lessThan">
      <formula>0</formula>
    </cfRule>
  </conditionalFormatting>
  <conditionalFormatting sqref="E552">
    <cfRule type="expression" dxfId="1715" priority="551">
      <formula>E552/D552&gt;1</formula>
    </cfRule>
    <cfRule type="expression" dxfId="1714" priority="552">
      <formula>E552/D552&lt;1</formula>
    </cfRule>
  </conditionalFormatting>
  <conditionalFormatting sqref="F552">
    <cfRule type="cellIs" dxfId="1713" priority="550" operator="lessThan">
      <formula>0</formula>
    </cfRule>
  </conditionalFormatting>
  <conditionalFormatting sqref="F552">
    <cfRule type="expression" dxfId="1712" priority="548">
      <formula>F552/E552&gt;1</formula>
    </cfRule>
    <cfRule type="expression" dxfId="1711" priority="549">
      <formula>F552/E552&lt;1</formula>
    </cfRule>
  </conditionalFormatting>
  <conditionalFormatting sqref="G552">
    <cfRule type="cellIs" dxfId="1710" priority="547" operator="lessThan">
      <formula>0</formula>
    </cfRule>
  </conditionalFormatting>
  <conditionalFormatting sqref="G552">
    <cfRule type="expression" dxfId="1709" priority="545">
      <formula>G552/F552&gt;1</formula>
    </cfRule>
    <cfRule type="expression" dxfId="1708" priority="546">
      <formula>G552/F552&lt;1</formula>
    </cfRule>
  </conditionalFormatting>
  <conditionalFormatting sqref="H552">
    <cfRule type="cellIs" dxfId="1707" priority="544" operator="lessThan">
      <formula>0</formula>
    </cfRule>
  </conditionalFormatting>
  <conditionalFormatting sqref="H552">
    <cfRule type="expression" dxfId="1706" priority="542">
      <formula>H552/G552&gt;1</formula>
    </cfRule>
    <cfRule type="expression" dxfId="1705" priority="543">
      <formula>H552/G552&lt;1</formula>
    </cfRule>
  </conditionalFormatting>
  <conditionalFormatting sqref="B560">
    <cfRule type="cellIs" dxfId="1704" priority="541" operator="lessThan">
      <formula>0</formula>
    </cfRule>
  </conditionalFormatting>
  <conditionalFormatting sqref="B560">
    <cfRule type="expression" dxfId="1703" priority="539">
      <formula>B560/#REF!&gt;1</formula>
    </cfRule>
    <cfRule type="expression" dxfId="1702" priority="540">
      <formula>B560/#REF!&lt;1</formula>
    </cfRule>
  </conditionalFormatting>
  <conditionalFormatting sqref="C560">
    <cfRule type="cellIs" dxfId="1701" priority="538" operator="lessThan">
      <formula>0</formula>
    </cfRule>
  </conditionalFormatting>
  <conditionalFormatting sqref="C560">
    <cfRule type="expression" dxfId="1700" priority="536">
      <formula>C560/B560&gt;1</formula>
    </cfRule>
    <cfRule type="expression" dxfId="1699" priority="537">
      <formula>C560/B560&lt;1</formula>
    </cfRule>
  </conditionalFormatting>
  <conditionalFormatting sqref="D560">
    <cfRule type="cellIs" dxfId="1698" priority="535" operator="lessThan">
      <formula>0</formula>
    </cfRule>
  </conditionalFormatting>
  <conditionalFormatting sqref="D560">
    <cfRule type="expression" dxfId="1697" priority="533">
      <formula>D560/C560&gt;1</formula>
    </cfRule>
    <cfRule type="expression" dxfId="1696" priority="534">
      <formula>D560/C560&lt;1</formula>
    </cfRule>
  </conditionalFormatting>
  <conditionalFormatting sqref="E560">
    <cfRule type="cellIs" dxfId="1695" priority="532" operator="lessThan">
      <formula>0</formula>
    </cfRule>
  </conditionalFormatting>
  <conditionalFormatting sqref="E560">
    <cfRule type="expression" dxfId="1694" priority="530">
      <formula>E560/D560&gt;1</formula>
    </cfRule>
    <cfRule type="expression" dxfId="1693" priority="531">
      <formula>E560/D560&lt;1</formula>
    </cfRule>
  </conditionalFormatting>
  <conditionalFormatting sqref="F560">
    <cfRule type="cellIs" dxfId="1692" priority="529" operator="lessThan">
      <formula>0</formula>
    </cfRule>
  </conditionalFormatting>
  <conditionalFormatting sqref="F560">
    <cfRule type="expression" dxfId="1691" priority="527">
      <formula>F560/E560&gt;1</formula>
    </cfRule>
    <cfRule type="expression" dxfId="1690" priority="528">
      <formula>F560/E560&lt;1</formula>
    </cfRule>
  </conditionalFormatting>
  <conditionalFormatting sqref="G560">
    <cfRule type="cellIs" dxfId="1689" priority="526" operator="lessThan">
      <formula>0</formula>
    </cfRule>
  </conditionalFormatting>
  <conditionalFormatting sqref="G560">
    <cfRule type="expression" dxfId="1688" priority="524">
      <formula>G560/F560&gt;1</formula>
    </cfRule>
    <cfRule type="expression" dxfId="1687" priority="525">
      <formula>G560/F560&lt;1</formula>
    </cfRule>
  </conditionalFormatting>
  <conditionalFormatting sqref="H560">
    <cfRule type="cellIs" dxfId="1686" priority="523" operator="lessThan">
      <formula>0</formula>
    </cfRule>
  </conditionalFormatting>
  <conditionalFormatting sqref="H560">
    <cfRule type="expression" dxfId="1685" priority="521">
      <formula>H560/G560&gt;1</formula>
    </cfRule>
    <cfRule type="expression" dxfId="1684" priority="522">
      <formula>H560/G560&lt;1</formula>
    </cfRule>
  </conditionalFormatting>
  <conditionalFormatting sqref="O616:O619">
    <cfRule type="cellIs" dxfId="1683" priority="267" operator="lessThan">
      <formula>0</formula>
    </cfRule>
  </conditionalFormatting>
  <conditionalFormatting sqref="B589">
    <cfRule type="expression" dxfId="1682" priority="518">
      <formula>B589/#REF!&gt;1</formula>
    </cfRule>
    <cfRule type="expression" dxfId="1681" priority="519">
      <formula>B589/#REF!&lt;1</formula>
    </cfRule>
  </conditionalFormatting>
  <conditionalFormatting sqref="C589">
    <cfRule type="cellIs" dxfId="1680" priority="517" operator="lessThan">
      <formula>0</formula>
    </cfRule>
  </conditionalFormatting>
  <conditionalFormatting sqref="C589">
    <cfRule type="expression" dxfId="1679" priority="515">
      <formula>C589/B589&gt;1</formula>
    </cfRule>
    <cfRule type="expression" dxfId="1678" priority="516">
      <formula>C589/B589&lt;1</formula>
    </cfRule>
  </conditionalFormatting>
  <conditionalFormatting sqref="O605:O607">
    <cfRule type="cellIs" dxfId="1677" priority="261" operator="lessThan">
      <formula>0</formula>
    </cfRule>
  </conditionalFormatting>
  <conditionalFormatting sqref="D589">
    <cfRule type="expression" dxfId="1676" priority="512">
      <formula>D589/C589&gt;1</formula>
    </cfRule>
    <cfRule type="expression" dxfId="1675" priority="513">
      <formula>D589/C589&lt;1</formula>
    </cfRule>
  </conditionalFormatting>
  <conditionalFormatting sqref="E589">
    <cfRule type="cellIs" dxfId="1674" priority="511" operator="lessThan">
      <formula>0</formula>
    </cfRule>
  </conditionalFormatting>
  <conditionalFormatting sqref="E589">
    <cfRule type="expression" dxfId="1673" priority="509">
      <formula>E589/D589&gt;1</formula>
    </cfRule>
    <cfRule type="expression" dxfId="1672" priority="510">
      <formula>E589/D589&lt;1</formula>
    </cfRule>
  </conditionalFormatting>
  <conditionalFormatting sqref="F589">
    <cfRule type="cellIs" dxfId="1671" priority="508" operator="lessThan">
      <formula>0</formula>
    </cfRule>
  </conditionalFormatting>
  <conditionalFormatting sqref="F589">
    <cfRule type="expression" dxfId="1670" priority="506">
      <formula>F589/E589&gt;1</formula>
    </cfRule>
    <cfRule type="expression" dxfId="1669" priority="507">
      <formula>F589/E589&lt;1</formula>
    </cfRule>
  </conditionalFormatting>
  <conditionalFormatting sqref="O377">
    <cfRule type="cellIs" dxfId="1668" priority="252" operator="lessThan">
      <formula>0</formula>
    </cfRule>
  </conditionalFormatting>
  <conditionalFormatting sqref="G589">
    <cfRule type="expression" dxfId="1667" priority="503">
      <formula>G589/F589&gt;1</formula>
    </cfRule>
    <cfRule type="expression" dxfId="1666" priority="504">
      <formula>G589/F589&lt;1</formula>
    </cfRule>
  </conditionalFormatting>
  <conditionalFormatting sqref="O366">
    <cfRule type="cellIs" dxfId="1665" priority="249" operator="lessThan">
      <formula>0</formula>
    </cfRule>
  </conditionalFormatting>
  <conditionalFormatting sqref="H589">
    <cfRule type="expression" dxfId="1664" priority="500">
      <formula>H589/G589&gt;1</formula>
    </cfRule>
    <cfRule type="expression" dxfId="1663" priority="501">
      <formula>H589/G589&lt;1</formula>
    </cfRule>
  </conditionalFormatting>
  <conditionalFormatting sqref="N596">
    <cfRule type="cellIs" dxfId="1662" priority="499" operator="lessThan">
      <formula>0</formula>
    </cfRule>
  </conditionalFormatting>
  <conditionalFormatting sqref="O387">
    <cfRule type="cellIs" dxfId="1661" priority="244" operator="lessThan">
      <formula>0</formula>
    </cfRule>
  </conditionalFormatting>
  <conditionalFormatting sqref="O387">
    <cfRule type="cellIs" dxfId="1660" priority="245" operator="lessThan">
      <formula>0</formula>
    </cfRule>
  </conditionalFormatting>
  <conditionalFormatting sqref="O387">
    <cfRule type="cellIs" dxfId="1659" priority="242" operator="lessThan">
      <formula>0</formula>
    </cfRule>
  </conditionalFormatting>
  <conditionalFormatting sqref="O387">
    <cfRule type="cellIs" dxfId="1658" priority="243" operator="lessThan">
      <formula>0</formula>
    </cfRule>
  </conditionalFormatting>
  <conditionalFormatting sqref="N600">
    <cfRule type="cellIs" dxfId="1657" priority="498" operator="lessThan">
      <formula>0</formula>
    </cfRule>
  </conditionalFormatting>
  <conditionalFormatting sqref="N600">
    <cfRule type="cellIs" dxfId="1656" priority="497" operator="lessThan">
      <formula>0</formula>
    </cfRule>
  </conditionalFormatting>
  <conditionalFormatting sqref="P363">
    <cfRule type="cellIs" dxfId="1655" priority="496" operator="lessThan">
      <formula>0</formula>
    </cfRule>
  </conditionalFormatting>
  <conditionalFormatting sqref="P364:P365">
    <cfRule type="cellIs" dxfId="1654" priority="495" operator="lessThan">
      <formula>0</formula>
    </cfRule>
  </conditionalFormatting>
  <conditionalFormatting sqref="P461:P464">
    <cfRule type="cellIs" dxfId="1653" priority="494" operator="lessThan">
      <formula>0</formula>
    </cfRule>
  </conditionalFormatting>
  <conditionalFormatting sqref="P361">
    <cfRule type="cellIs" dxfId="1652" priority="493" operator="lessThan">
      <formula>0</formula>
    </cfRule>
  </conditionalFormatting>
  <conditionalFormatting sqref="P366:P367">
    <cfRule type="cellIs" dxfId="1651" priority="492" operator="lessThan">
      <formula>0</formula>
    </cfRule>
  </conditionalFormatting>
  <conditionalFormatting sqref="P369:P373">
    <cfRule type="cellIs" dxfId="1650" priority="491" operator="lessThan">
      <formula>0</formula>
    </cfRule>
  </conditionalFormatting>
  <conditionalFormatting sqref="P378:P379">
    <cfRule type="cellIs" dxfId="1649" priority="490" operator="lessThan">
      <formula>0</formula>
    </cfRule>
  </conditionalFormatting>
  <conditionalFormatting sqref="P384:P385">
    <cfRule type="cellIs" dxfId="1648" priority="489" operator="lessThan">
      <formula>0</formula>
    </cfRule>
  </conditionalFormatting>
  <conditionalFormatting sqref="P390:P391">
    <cfRule type="cellIs" dxfId="1647" priority="488" operator="lessThan">
      <formula>0</formula>
    </cfRule>
  </conditionalFormatting>
  <conditionalFormatting sqref="P396:P397">
    <cfRule type="cellIs" dxfId="1646" priority="487" operator="lessThan">
      <formula>0</formula>
    </cfRule>
  </conditionalFormatting>
  <conditionalFormatting sqref="P402">
    <cfRule type="cellIs" dxfId="1645" priority="486" operator="lessThan">
      <formula>0</formula>
    </cfRule>
  </conditionalFormatting>
  <conditionalFormatting sqref="P408:P409">
    <cfRule type="cellIs" dxfId="1644" priority="485" operator="lessThan">
      <formula>0</formula>
    </cfRule>
  </conditionalFormatting>
  <conditionalFormatting sqref="P414:P415">
    <cfRule type="cellIs" dxfId="1643" priority="484" operator="lessThan">
      <formula>0</formula>
    </cfRule>
  </conditionalFormatting>
  <conditionalFormatting sqref="P420:P421">
    <cfRule type="cellIs" dxfId="1642" priority="483" operator="lessThan">
      <formula>0</formula>
    </cfRule>
  </conditionalFormatting>
  <conditionalFormatting sqref="P426:P427">
    <cfRule type="cellIs" dxfId="1641" priority="482" operator="lessThan">
      <formula>0</formula>
    </cfRule>
  </conditionalFormatting>
  <conditionalFormatting sqref="P432:P433">
    <cfRule type="cellIs" dxfId="1640" priority="481" operator="lessThan">
      <formula>0</formula>
    </cfRule>
  </conditionalFormatting>
  <conditionalFormatting sqref="P438:P439">
    <cfRule type="cellIs" dxfId="1639" priority="480" operator="lessThan">
      <formula>0</formula>
    </cfRule>
  </conditionalFormatting>
  <conditionalFormatting sqref="P444:P445">
    <cfRule type="cellIs" dxfId="1638" priority="479" operator="lessThan">
      <formula>0</formula>
    </cfRule>
  </conditionalFormatting>
  <conditionalFormatting sqref="P451:P452">
    <cfRule type="cellIs" dxfId="1637" priority="478" operator="lessThan">
      <formula>0</formula>
    </cfRule>
  </conditionalFormatting>
  <conditionalFormatting sqref="P457:P458">
    <cfRule type="cellIs" dxfId="1636" priority="477" operator="lessThan">
      <formula>0</formula>
    </cfRule>
  </conditionalFormatting>
  <conditionalFormatting sqref="P465">
    <cfRule type="cellIs" dxfId="1635" priority="476" operator="lessThan">
      <formula>0</formula>
    </cfRule>
  </conditionalFormatting>
  <conditionalFormatting sqref="P472">
    <cfRule type="cellIs" dxfId="1634" priority="475" operator="lessThan">
      <formula>0</formula>
    </cfRule>
  </conditionalFormatting>
  <conditionalFormatting sqref="P503:P504">
    <cfRule type="cellIs" dxfId="1633" priority="474" operator="lessThan">
      <formula>0</formula>
    </cfRule>
  </conditionalFormatting>
  <conditionalFormatting sqref="P511:P512">
    <cfRule type="cellIs" dxfId="1632" priority="473" operator="lessThan">
      <formula>0</formula>
    </cfRule>
  </conditionalFormatting>
  <conditionalFormatting sqref="P520:P521">
    <cfRule type="cellIs" dxfId="1631" priority="472" operator="lessThan">
      <formula>0</formula>
    </cfRule>
  </conditionalFormatting>
  <conditionalFormatting sqref="P528:P529">
    <cfRule type="cellIs" dxfId="1630" priority="471" operator="lessThan">
      <formula>0</formula>
    </cfRule>
  </conditionalFormatting>
  <conditionalFormatting sqref="P544:P545">
    <cfRule type="cellIs" dxfId="1629" priority="470" operator="lessThan">
      <formula>0</formula>
    </cfRule>
  </conditionalFormatting>
  <conditionalFormatting sqref="P536:P537">
    <cfRule type="cellIs" dxfId="1628" priority="469" operator="lessThan">
      <formula>0</formula>
    </cfRule>
  </conditionalFormatting>
  <conditionalFormatting sqref="P551:P552">
    <cfRule type="cellIs" dxfId="1627" priority="468" operator="lessThan">
      <formula>0</formula>
    </cfRule>
  </conditionalFormatting>
  <conditionalFormatting sqref="P559:P560">
    <cfRule type="cellIs" dxfId="1626" priority="467" operator="lessThan">
      <formula>0</formula>
    </cfRule>
  </conditionalFormatting>
  <conditionalFormatting sqref="P567:P568">
    <cfRule type="cellIs" dxfId="1625" priority="466" operator="lessThan">
      <formula>0</formula>
    </cfRule>
  </conditionalFormatting>
  <conditionalFormatting sqref="P574:P575">
    <cfRule type="cellIs" dxfId="1624" priority="465" operator="lessThan">
      <formula>0</formula>
    </cfRule>
  </conditionalFormatting>
  <conditionalFormatting sqref="P581:P582">
    <cfRule type="cellIs" dxfId="1623" priority="464" operator="lessThan">
      <formula>0</formula>
    </cfRule>
  </conditionalFormatting>
  <conditionalFormatting sqref="P588:P589">
    <cfRule type="cellIs" dxfId="1622" priority="463" operator="lessThan">
      <formula>0</formula>
    </cfRule>
  </conditionalFormatting>
  <conditionalFormatting sqref="P596:P597">
    <cfRule type="cellIs" dxfId="1621" priority="462" operator="lessThan">
      <formula>0</formula>
    </cfRule>
  </conditionalFormatting>
  <conditionalFormatting sqref="P603">
    <cfRule type="cellIs" dxfId="1620" priority="461" operator="lessThan">
      <formula>0</formula>
    </cfRule>
  </conditionalFormatting>
  <conditionalFormatting sqref="P608">
    <cfRule type="cellIs" dxfId="1619" priority="460" operator="lessThan">
      <formula>0</formula>
    </cfRule>
  </conditionalFormatting>
  <conditionalFormatting sqref="O405">
    <cfRule type="cellIs" dxfId="1618" priority="202" operator="lessThan">
      <formula>0</formula>
    </cfRule>
  </conditionalFormatting>
  <conditionalFormatting sqref="P632:P634">
    <cfRule type="cellIs" dxfId="1617" priority="459" operator="lessThan">
      <formula>0</formula>
    </cfRule>
  </conditionalFormatting>
  <conditionalFormatting sqref="I707:N707 P705:Q708">
    <cfRule type="cellIs" dxfId="1616" priority="453" operator="lessThan">
      <formula>0</formula>
    </cfRule>
  </conditionalFormatting>
  <conditionalFormatting sqref="P636:P637">
    <cfRule type="cellIs" dxfId="1615" priority="458" operator="lessThan">
      <formula>0</formula>
    </cfRule>
  </conditionalFormatting>
  <conditionalFormatting sqref="P640">
    <cfRule type="cellIs" dxfId="1614" priority="457" operator="lessThan">
      <formula>0</formula>
    </cfRule>
  </conditionalFormatting>
  <conditionalFormatting sqref="P641">
    <cfRule type="cellIs" dxfId="1613" priority="456" operator="lessThan">
      <formula>0</formula>
    </cfRule>
  </conditionalFormatting>
  <conditionalFormatting sqref="P643">
    <cfRule type="cellIs" dxfId="1612" priority="455" operator="lessThan">
      <formula>0</formula>
    </cfRule>
  </conditionalFormatting>
  <conditionalFormatting sqref="P644">
    <cfRule type="cellIs" dxfId="1611" priority="454" operator="lessThan">
      <formula>0</formula>
    </cfRule>
  </conditionalFormatting>
  <conditionalFormatting sqref="D646:N646 D643:N643 D640:N641 D632:N634">
    <cfRule type="expression" dxfId="1610" priority="426">
      <formula>D632/C632&gt;1</formula>
    </cfRule>
    <cfRule type="expression" dxfId="1609" priority="427">
      <formula>D632/C632&lt;1</formula>
    </cfRule>
  </conditionalFormatting>
  <conditionalFormatting sqref="C507:C510">
    <cfRule type="cellIs" dxfId="1608" priority="452" operator="lessThan">
      <formula>0</formula>
    </cfRule>
  </conditionalFormatting>
  <conditionalFormatting sqref="C507:C510">
    <cfRule type="expression" dxfId="1607" priority="450">
      <formula>C507/B507&gt;1</formula>
    </cfRule>
    <cfRule type="expression" dxfId="1606" priority="451">
      <formula>C507/B507&lt;1</formula>
    </cfRule>
  </conditionalFormatting>
  <conditionalFormatting sqref="D507:N510">
    <cfRule type="cellIs" dxfId="1605" priority="449" operator="lessThan">
      <formula>0</formula>
    </cfRule>
  </conditionalFormatting>
  <conditionalFormatting sqref="D507:N510">
    <cfRule type="expression" dxfId="1604" priority="447">
      <formula>D507/C507&gt;1</formula>
    </cfRule>
    <cfRule type="expression" dxfId="1603" priority="448">
      <formula>D507/C507&lt;1</formula>
    </cfRule>
  </conditionalFormatting>
  <conditionalFormatting sqref="B507:B510">
    <cfRule type="cellIs" dxfId="1602" priority="446" operator="lessThan">
      <formula>0</formula>
    </cfRule>
  </conditionalFormatting>
  <conditionalFormatting sqref="B507:B510">
    <cfRule type="expression" dxfId="1601" priority="444">
      <formula>B507/#REF!&gt;1</formula>
    </cfRule>
    <cfRule type="expression" dxfId="1600" priority="445">
      <formula>B507/#REF!&lt;1</formula>
    </cfRule>
  </conditionalFormatting>
  <conditionalFormatting sqref="J588:N588 J574:N574 J559:N559 J551:N551">
    <cfRule type="cellIs" dxfId="1599" priority="443" operator="lessThan">
      <formula>0</formula>
    </cfRule>
  </conditionalFormatting>
  <conditionalFormatting sqref="C588:I588 C584:C587 C574:I574 C570:C573 C559:I559 C555:C558 C551:I551 C547:C550">
    <cfRule type="cellIs" dxfId="1598" priority="442" operator="lessThan">
      <formula>0</formula>
    </cfRule>
  </conditionalFormatting>
  <conditionalFormatting sqref="C588:M588 C574:M574 C559:M559 C551:M551">
    <cfRule type="cellIs" dxfId="1597" priority="441" operator="lessThan">
      <formula>0</formula>
    </cfRule>
  </conditionalFormatting>
  <conditionalFormatting sqref="C584:C587 C570:C573 C555:C558 C547:C550">
    <cfRule type="expression" dxfId="1596" priority="439">
      <formula>C547/B547&gt;1</formula>
    </cfRule>
    <cfRule type="expression" dxfId="1595" priority="440">
      <formula>C547/B547&lt;1</formula>
    </cfRule>
  </conditionalFormatting>
  <conditionalFormatting sqref="D584:N587 D570:N573 D555:N558 D547:N550">
    <cfRule type="cellIs" dxfId="1594" priority="438" operator="lessThan">
      <formula>0</formula>
    </cfRule>
  </conditionalFormatting>
  <conditionalFormatting sqref="D584:N587 D570:N573 D555:N558 D547:N550">
    <cfRule type="expression" dxfId="1593" priority="436">
      <formula>D547/C547&gt;1</formula>
    </cfRule>
    <cfRule type="expression" dxfId="1592" priority="437">
      <formula>D547/C547&lt;1</formula>
    </cfRule>
  </conditionalFormatting>
  <conditionalFormatting sqref="C588:N588 C574:N574 C559:N559 C551:N551">
    <cfRule type="cellIs" dxfId="1591" priority="435" operator="lessThan">
      <formula>0</formula>
    </cfRule>
  </conditionalFormatting>
  <conditionalFormatting sqref="C588:N588 C574:N574 C559:N559 C551:N551">
    <cfRule type="expression" dxfId="1590" priority="433">
      <formula>C551/B551&gt;1</formula>
    </cfRule>
    <cfRule type="expression" dxfId="1589" priority="434">
      <formula>C551/B551&lt;1</formula>
    </cfRule>
  </conditionalFormatting>
  <conditionalFormatting sqref="B646 B643 B640:B641 B636:B637 B632:B634">
    <cfRule type="cellIs" dxfId="1588" priority="432" operator="lessThan">
      <formula>0</formula>
    </cfRule>
  </conditionalFormatting>
  <conditionalFormatting sqref="C646 C643 C640:C641 C632:C634">
    <cfRule type="cellIs" dxfId="1587" priority="431" operator="lessThan">
      <formula>0</formula>
    </cfRule>
  </conditionalFormatting>
  <conditionalFormatting sqref="C646 C643 C640:C641 C632:C634">
    <cfRule type="expression" dxfId="1586" priority="429">
      <formula>C632/B632&gt;1</formula>
    </cfRule>
    <cfRule type="expression" dxfId="1585" priority="430">
      <formula>C632/B632&lt;1</formula>
    </cfRule>
  </conditionalFormatting>
  <conditionalFormatting sqref="D646:N646 D643:N643 D640:N641 D632:N634">
    <cfRule type="cellIs" dxfId="1584" priority="428" operator="lessThan">
      <formula>0</formula>
    </cfRule>
  </conditionalFormatting>
  <conditionalFormatting sqref="B504:N504 B537 B568 B597">
    <cfRule type="expression" dxfId="1583" priority="1198">
      <formula>B504/#REF!&gt;1</formula>
    </cfRule>
    <cfRule type="expression" dxfId="1582" priority="1199">
      <formula>B504/#REF!&lt;1</formula>
    </cfRule>
  </conditionalFormatting>
  <conditionalFormatting sqref="C465">
    <cfRule type="cellIs" dxfId="1581" priority="425" operator="lessThan">
      <formula>0</formula>
    </cfRule>
  </conditionalFormatting>
  <conditionalFormatting sqref="C465">
    <cfRule type="expression" dxfId="1580" priority="423">
      <formula>C465/B465&gt;1</formula>
    </cfRule>
    <cfRule type="expression" dxfId="1579" priority="424">
      <formula>C465/B465&lt;1</formula>
    </cfRule>
  </conditionalFormatting>
  <conditionalFormatting sqref="D465:N465">
    <cfRule type="cellIs" dxfId="1578" priority="422" operator="lessThan">
      <formula>0</formula>
    </cfRule>
  </conditionalFormatting>
  <conditionalFormatting sqref="D465:N465">
    <cfRule type="expression" dxfId="1577" priority="420">
      <formula>D465/C465&gt;1</formula>
    </cfRule>
    <cfRule type="expression" dxfId="1576" priority="421">
      <formula>D465/C465&lt;1</formula>
    </cfRule>
  </conditionalFormatting>
  <conditionalFormatting sqref="B465">
    <cfRule type="cellIs" dxfId="1575" priority="419" operator="lessThan">
      <formula>0</formula>
    </cfRule>
  </conditionalFormatting>
  <conditionalFormatting sqref="B465">
    <cfRule type="expression" dxfId="1574" priority="417">
      <formula>B465/#REF!&gt;1</formula>
    </cfRule>
    <cfRule type="expression" dxfId="1573" priority="418">
      <formula>B465/#REF!&lt;1</formula>
    </cfRule>
  </conditionalFormatting>
  <conditionalFormatting sqref="C511">
    <cfRule type="cellIs" dxfId="1572" priority="416" operator="lessThan">
      <formula>0</formula>
    </cfRule>
  </conditionalFormatting>
  <conditionalFormatting sqref="D511:N511">
    <cfRule type="cellIs" dxfId="1571" priority="413" operator="lessThan">
      <formula>0</formula>
    </cfRule>
  </conditionalFormatting>
  <conditionalFormatting sqref="C511">
    <cfRule type="expression" dxfId="1570" priority="414">
      <formula>C511/B511&gt;1</formula>
    </cfRule>
    <cfRule type="expression" dxfId="1569" priority="415">
      <formula>C511/B511&lt;1</formula>
    </cfRule>
  </conditionalFormatting>
  <conditionalFormatting sqref="D511:N511">
    <cfRule type="expression" dxfId="1568" priority="411">
      <formula>D511/C511&gt;1</formula>
    </cfRule>
    <cfRule type="expression" dxfId="1567" priority="412">
      <formula>D511/C511&lt;1</formula>
    </cfRule>
  </conditionalFormatting>
  <conditionalFormatting sqref="B511">
    <cfRule type="cellIs" dxfId="1566" priority="410" operator="lessThan">
      <formula>0</formula>
    </cfRule>
  </conditionalFormatting>
  <conditionalFormatting sqref="B511">
    <cfRule type="expression" dxfId="1565" priority="408">
      <formula>B511/#REF!&gt;1</formula>
    </cfRule>
    <cfRule type="expression" dxfId="1564" priority="409">
      <formula>B511/#REF!&lt;1</formula>
    </cfRule>
  </conditionalFormatting>
  <conditionalFormatting sqref="B529 B521">
    <cfRule type="cellIs" dxfId="1563" priority="407" operator="lessThan">
      <formula>0</formula>
    </cfRule>
  </conditionalFormatting>
  <conditionalFormatting sqref="B529 B521">
    <cfRule type="expression" dxfId="1562" priority="405">
      <formula>B521/#REF!&gt;1</formula>
    </cfRule>
    <cfRule type="expression" dxfId="1561" priority="406">
      <formula>B521/#REF!&lt;1</formula>
    </cfRule>
  </conditionalFormatting>
  <conditionalFormatting sqref="C521">
    <cfRule type="cellIs" dxfId="1560" priority="404" operator="lessThan">
      <formula>0</formula>
    </cfRule>
  </conditionalFormatting>
  <conditionalFormatting sqref="C521">
    <cfRule type="expression" dxfId="1559" priority="402">
      <formula>C521/B521&gt;1</formula>
    </cfRule>
    <cfRule type="expression" dxfId="1558" priority="403">
      <formula>C521/B521&lt;1</formula>
    </cfRule>
  </conditionalFormatting>
  <conditionalFormatting sqref="C603:N603">
    <cfRule type="expression" dxfId="1557" priority="361">
      <formula>C603/B603&gt;1</formula>
    </cfRule>
    <cfRule type="expression" dxfId="1556" priority="362">
      <formula>C603/B603&lt;1</formula>
    </cfRule>
  </conditionalFormatting>
  <conditionalFormatting sqref="I552:N552">
    <cfRule type="expression" dxfId="1555" priority="387">
      <formula>I552/H552&gt;1</formula>
    </cfRule>
    <cfRule type="expression" dxfId="1554" priority="388">
      <formula>I552/H552&lt;1</formula>
    </cfRule>
  </conditionalFormatting>
  <conditionalFormatting sqref="I560:N560">
    <cfRule type="expression" dxfId="1553" priority="384">
      <formula>I560/H560&gt;1</formula>
    </cfRule>
    <cfRule type="expression" dxfId="1552" priority="385">
      <formula>I560/H560&lt;1</formula>
    </cfRule>
  </conditionalFormatting>
  <conditionalFormatting sqref="B575:N575">
    <cfRule type="cellIs" dxfId="1551" priority="383" operator="lessThan">
      <formula>0</formula>
    </cfRule>
  </conditionalFormatting>
  <conditionalFormatting sqref="B575:N575">
    <cfRule type="expression" dxfId="1550" priority="381">
      <formula>B575/A575&gt;1</formula>
    </cfRule>
    <cfRule type="expression" dxfId="1549" priority="382">
      <formula>B575/A575&lt;1</formula>
    </cfRule>
  </conditionalFormatting>
  <conditionalFormatting sqref="B589:N589">
    <cfRule type="cellIs" dxfId="1548" priority="380" operator="lessThan">
      <formula>0</formula>
    </cfRule>
  </conditionalFormatting>
  <conditionalFormatting sqref="B589:N589">
    <cfRule type="expression" dxfId="1547" priority="378">
      <formula>B589/A589&gt;1</formula>
    </cfRule>
    <cfRule type="expression" dxfId="1546" priority="379">
      <formula>B589/A589&lt;1</formula>
    </cfRule>
  </conditionalFormatting>
  <conditionalFormatting sqref="N608">
    <cfRule type="cellIs" dxfId="1545" priority="354" operator="lessThan">
      <formula>0</formula>
    </cfRule>
  </conditionalFormatting>
  <conditionalFormatting sqref="D521:N521">
    <cfRule type="cellIs" dxfId="1544" priority="401" operator="lessThan">
      <formula>0</formula>
    </cfRule>
  </conditionalFormatting>
  <conditionalFormatting sqref="D521:N521">
    <cfRule type="expression" dxfId="1543" priority="399">
      <formula>D521/C521&gt;1</formula>
    </cfRule>
    <cfRule type="expression" dxfId="1542" priority="400">
      <formula>D521/C521&lt;1</formula>
    </cfRule>
  </conditionalFormatting>
  <conditionalFormatting sqref="C529:N529">
    <cfRule type="cellIs" dxfId="1541" priority="398" operator="lessThan">
      <formula>0</formula>
    </cfRule>
  </conditionalFormatting>
  <conditionalFormatting sqref="C529:N529">
    <cfRule type="expression" dxfId="1540" priority="396">
      <formula>C529/B529&gt;1</formula>
    </cfRule>
    <cfRule type="expression" dxfId="1539" priority="397">
      <formula>C529/B529&lt;1</formula>
    </cfRule>
  </conditionalFormatting>
  <conditionalFormatting sqref="C582:N582">
    <cfRule type="expression" dxfId="1538" priority="372">
      <formula>C582/B582&gt;1</formula>
    </cfRule>
    <cfRule type="expression" dxfId="1537" priority="373">
      <formula>C582/B582&lt;1</formula>
    </cfRule>
  </conditionalFormatting>
  <conditionalFormatting sqref="C537:N537">
    <cfRule type="expression" dxfId="1536" priority="393">
      <formula>C537/B537&gt;1</formula>
    </cfRule>
    <cfRule type="expression" dxfId="1535" priority="394">
      <formula>C537/B537&lt;1</formula>
    </cfRule>
  </conditionalFormatting>
  <conditionalFormatting sqref="C568:N568">
    <cfRule type="expression" dxfId="1534" priority="390">
      <formula>C568/B568&gt;1</formula>
    </cfRule>
    <cfRule type="expression" dxfId="1533" priority="391">
      <formula>C568/B568&lt;1</formula>
    </cfRule>
  </conditionalFormatting>
  <conditionalFormatting sqref="C608:M608">
    <cfRule type="expression" dxfId="1532" priority="356">
      <formula>C608/B608&gt;1</formula>
    </cfRule>
    <cfRule type="expression" dxfId="1531" priority="357">
      <formula>C608/B608&lt;1</formula>
    </cfRule>
  </conditionalFormatting>
  <conditionalFormatting sqref="N608">
    <cfRule type="expression" dxfId="1530" priority="351">
      <formula>N608/M608&gt;1</formula>
    </cfRule>
    <cfRule type="expression" dxfId="1529" priority="352">
      <formula>N608/M608&lt;1</formula>
    </cfRule>
  </conditionalFormatting>
  <conditionalFormatting sqref="C608:M608">
    <cfRule type="cellIs" dxfId="1528" priority="360" operator="lessThan">
      <formula>0</formula>
    </cfRule>
  </conditionalFormatting>
  <conditionalFormatting sqref="C608:M608">
    <cfRule type="cellIs" dxfId="1527" priority="359" operator="lessThan">
      <formula>0</formula>
    </cfRule>
  </conditionalFormatting>
  <conditionalFormatting sqref="B582">
    <cfRule type="cellIs" dxfId="1526" priority="375" operator="lessThan">
      <formula>0</formula>
    </cfRule>
  </conditionalFormatting>
  <conditionalFormatting sqref="B582">
    <cfRule type="expression" dxfId="1525" priority="376">
      <formula>B582/#REF!&gt;1</formula>
    </cfRule>
    <cfRule type="expression" dxfId="1524" priority="377">
      <formula>B582/#REF!&lt;1</formula>
    </cfRule>
  </conditionalFormatting>
  <conditionalFormatting sqref="C582:N582">
    <cfRule type="cellIs" dxfId="1523" priority="374" operator="lessThan">
      <formula>0</formula>
    </cfRule>
  </conditionalFormatting>
  <conditionalFormatting sqref="C636:N637">
    <cfRule type="expression" dxfId="1522" priority="369">
      <formula>C636/B636&gt;1</formula>
    </cfRule>
    <cfRule type="expression" dxfId="1521" priority="370">
      <formula>C636/B636&lt;1</formula>
    </cfRule>
  </conditionalFormatting>
  <conditionalFormatting sqref="C597:N597">
    <cfRule type="expression" dxfId="1520" priority="366">
      <formula>C597/B597&gt;1</formula>
    </cfRule>
    <cfRule type="expression" dxfId="1519" priority="367">
      <formula>C597/B597&lt;1</formula>
    </cfRule>
  </conditionalFormatting>
  <conditionalFormatting sqref="N608">
    <cfRule type="cellIs" dxfId="1518" priority="355" operator="lessThan">
      <formula>0</formula>
    </cfRule>
  </conditionalFormatting>
  <conditionalFormatting sqref="C608:M608">
    <cfRule type="cellIs" dxfId="1517" priority="358" operator="lessThan">
      <formula>0</formula>
    </cfRule>
  </conditionalFormatting>
  <conditionalFormatting sqref="N608">
    <cfRule type="cellIs" dxfId="1516" priority="353" operator="lessThan">
      <formula>0</formula>
    </cfRule>
  </conditionalFormatting>
  <conditionalFormatting sqref="B673:N676">
    <cfRule type="cellIs" dxfId="1515" priority="350" operator="lessThan">
      <formula>0</formula>
    </cfRule>
  </conditionalFormatting>
  <conditionalFormatting sqref="I675:N675 P673:Q676">
    <cfRule type="cellIs" dxfId="1514" priority="349" operator="lessThan">
      <formula>0</formula>
    </cfRule>
  </conditionalFormatting>
  <conditionalFormatting sqref="B677:N680">
    <cfRule type="cellIs" dxfId="1513" priority="348" operator="lessThan">
      <formula>0</formula>
    </cfRule>
  </conditionalFormatting>
  <conditionalFormatting sqref="I679:N679 P677:Q680">
    <cfRule type="cellIs" dxfId="1512" priority="347" operator="lessThan">
      <formula>0</formula>
    </cfRule>
  </conditionalFormatting>
  <conditionalFormatting sqref="B681:N684">
    <cfRule type="cellIs" dxfId="1511" priority="346" operator="lessThan">
      <formula>0</formula>
    </cfRule>
  </conditionalFormatting>
  <conditionalFormatting sqref="I683:N683 P681:Q684">
    <cfRule type="cellIs" dxfId="1510" priority="345" operator="lessThan">
      <formula>0</formula>
    </cfRule>
  </conditionalFormatting>
  <conditionalFormatting sqref="B685:N688">
    <cfRule type="cellIs" dxfId="1509" priority="344" operator="lessThan">
      <formula>0</formula>
    </cfRule>
  </conditionalFormatting>
  <conditionalFormatting sqref="I687:N687 P685:Q688">
    <cfRule type="cellIs" dxfId="1508" priority="343" operator="lessThan">
      <formula>0</formula>
    </cfRule>
  </conditionalFormatting>
  <conditionalFormatting sqref="B689:N692">
    <cfRule type="cellIs" dxfId="1507" priority="342" operator="lessThan">
      <formula>0</formula>
    </cfRule>
  </conditionalFormatting>
  <conditionalFormatting sqref="I691:N691 P689:Q692">
    <cfRule type="cellIs" dxfId="1506" priority="341" operator="lessThan">
      <formula>0</formula>
    </cfRule>
  </conditionalFormatting>
  <conditionalFormatting sqref="B693:N696">
    <cfRule type="cellIs" dxfId="1505" priority="340" operator="lessThan">
      <formula>0</formula>
    </cfRule>
  </conditionalFormatting>
  <conditionalFormatting sqref="I695:N695 P693:Q696">
    <cfRule type="cellIs" dxfId="1504" priority="339" operator="lessThan">
      <formula>0</formula>
    </cfRule>
  </conditionalFormatting>
  <conditionalFormatting sqref="B697:N700">
    <cfRule type="cellIs" dxfId="1503" priority="338" operator="lessThan">
      <formula>0</formula>
    </cfRule>
  </conditionalFormatting>
  <conditionalFormatting sqref="I699:N699 P697:Q700">
    <cfRule type="cellIs" dxfId="1502" priority="337" operator="lessThan">
      <formula>0</formula>
    </cfRule>
  </conditionalFormatting>
  <conditionalFormatting sqref="B701:N704">
    <cfRule type="cellIs" dxfId="1501" priority="336" operator="lessThan">
      <formula>0</formula>
    </cfRule>
  </conditionalFormatting>
  <conditionalFormatting sqref="I703:N703 P701:Q704">
    <cfRule type="cellIs" dxfId="1500" priority="335" operator="lessThan">
      <formula>0</formula>
    </cfRule>
  </conditionalFormatting>
  <conditionalFormatting sqref="B709:N712">
    <cfRule type="cellIs" dxfId="1499" priority="334" operator="lessThan">
      <formula>0</formula>
    </cfRule>
  </conditionalFormatting>
  <conditionalFormatting sqref="I711:N711 P709:Q712">
    <cfRule type="cellIs" dxfId="1498" priority="333" operator="lessThan">
      <formula>0</formula>
    </cfRule>
  </conditionalFormatting>
  <conditionalFormatting sqref="B713:N716">
    <cfRule type="cellIs" dxfId="1497" priority="332" operator="lessThan">
      <formula>0</formula>
    </cfRule>
  </conditionalFormatting>
  <conditionalFormatting sqref="I715:N715 P713:Q716">
    <cfRule type="cellIs" dxfId="1496" priority="331" operator="lessThan">
      <formula>0</formula>
    </cfRule>
  </conditionalFormatting>
  <conditionalFormatting sqref="P646">
    <cfRule type="cellIs" dxfId="1495" priority="330" operator="lessThan">
      <formula>0</formula>
    </cfRule>
  </conditionalFormatting>
  <conditionalFormatting sqref="Q466">
    <cfRule type="cellIs" dxfId="1494" priority="329" operator="lessThan">
      <formula>0</formula>
    </cfRule>
  </conditionalFormatting>
  <conditionalFormatting sqref="P466">
    <cfRule type="cellIs" dxfId="1493" priority="328" operator="lessThan">
      <formula>0</formula>
    </cfRule>
  </conditionalFormatting>
  <conditionalFormatting sqref="B466:N466">
    <cfRule type="cellIs" dxfId="1492" priority="327" operator="lessThan">
      <formula>0</formula>
    </cfRule>
  </conditionalFormatting>
  <conditionalFormatting sqref="B505:N505">
    <cfRule type="cellIs" dxfId="1491" priority="324" operator="lessThan">
      <formula>0</formula>
    </cfRule>
  </conditionalFormatting>
  <conditionalFormatting sqref="B513:N513">
    <cfRule type="cellIs" dxfId="1490" priority="321" operator="lessThan">
      <formula>0</formula>
    </cfRule>
  </conditionalFormatting>
  <conditionalFormatting sqref="B522:N522">
    <cfRule type="cellIs" dxfId="1489" priority="318" operator="lessThan">
      <formula>0</formula>
    </cfRule>
  </conditionalFormatting>
  <conditionalFormatting sqref="B530:N530">
    <cfRule type="cellIs" dxfId="1488" priority="315" operator="lessThan">
      <formula>0</formula>
    </cfRule>
  </conditionalFormatting>
  <conditionalFormatting sqref="B538:N538">
    <cfRule type="cellIs" dxfId="1487" priority="312" operator="lessThan">
      <formula>0</formula>
    </cfRule>
  </conditionalFormatting>
  <conditionalFormatting sqref="B553:N553">
    <cfRule type="cellIs" dxfId="1486" priority="309" operator="lessThan">
      <formula>0</formula>
    </cfRule>
  </conditionalFormatting>
  <conditionalFormatting sqref="B561:N561">
    <cfRule type="cellIs" dxfId="1485" priority="306" operator="lessThan">
      <formula>0</formula>
    </cfRule>
  </conditionalFormatting>
  <conditionalFormatting sqref="B590:N590">
    <cfRule type="cellIs" dxfId="1484" priority="303" operator="lessThan">
      <formula>0</formula>
    </cfRule>
  </conditionalFormatting>
  <conditionalFormatting sqref="O608">
    <cfRule type="cellIs" dxfId="1483" priority="36" operator="lessThan">
      <formula>0</formula>
    </cfRule>
  </conditionalFormatting>
  <conditionalFormatting sqref="O608">
    <cfRule type="cellIs" dxfId="1482" priority="37" operator="lessThan">
      <formula>0</formula>
    </cfRule>
  </conditionalFormatting>
  <conditionalFormatting sqref="O603">
    <cfRule type="cellIs" dxfId="1481" priority="40" operator="lessThan">
      <formula>0</formula>
    </cfRule>
  </conditionalFormatting>
  <conditionalFormatting sqref="O603">
    <cfRule type="cellIs" dxfId="1480" priority="41" operator="lessThan">
      <formula>0</formula>
    </cfRule>
  </conditionalFormatting>
  <conditionalFormatting sqref="O603">
    <cfRule type="cellIs" dxfId="1479" priority="42" operator="lessThan">
      <formula>0</formula>
    </cfRule>
  </conditionalFormatting>
  <conditionalFormatting sqref="O608">
    <cfRule type="cellIs" dxfId="1478" priority="35" operator="lessThan">
      <formula>0</formula>
    </cfRule>
  </conditionalFormatting>
  <conditionalFormatting sqref="P491:Q491 B491">
    <cfRule type="cellIs" dxfId="1477" priority="302" operator="lessThan">
      <formula>0</formula>
    </cfRule>
  </conditionalFormatting>
  <conditionalFormatting sqref="Q492:Q496">
    <cfRule type="cellIs" dxfId="1476" priority="301" operator="lessThan">
      <formula>0</formula>
    </cfRule>
  </conditionalFormatting>
  <conditionalFormatting sqref="P492:P495">
    <cfRule type="cellIs" dxfId="1475" priority="300" operator="lessThan">
      <formula>0</formula>
    </cfRule>
  </conditionalFormatting>
  <conditionalFormatting sqref="P496">
    <cfRule type="cellIs" dxfId="1474" priority="299" operator="lessThan">
      <formula>0</formula>
    </cfRule>
  </conditionalFormatting>
  <conditionalFormatting sqref="P473:Q473 B473">
    <cfRule type="cellIs" dxfId="1473" priority="298" operator="lessThan">
      <formula>0</formula>
    </cfRule>
  </conditionalFormatting>
  <conditionalFormatting sqref="Q474:Q478">
    <cfRule type="cellIs" dxfId="1472" priority="297" operator="lessThan">
      <formula>0</formula>
    </cfRule>
  </conditionalFormatting>
  <conditionalFormatting sqref="P474:P477">
    <cfRule type="cellIs" dxfId="1471" priority="296" operator="lessThan">
      <formula>0</formula>
    </cfRule>
  </conditionalFormatting>
  <conditionalFormatting sqref="P478">
    <cfRule type="cellIs" dxfId="1470" priority="295" operator="lessThan">
      <formula>0</formula>
    </cfRule>
  </conditionalFormatting>
  <conditionalFormatting sqref="P479:Q479 B479">
    <cfRule type="cellIs" dxfId="1469" priority="294" operator="lessThan">
      <formula>0</formula>
    </cfRule>
  </conditionalFormatting>
  <conditionalFormatting sqref="Q480:Q484">
    <cfRule type="cellIs" dxfId="1468" priority="293" operator="lessThan">
      <formula>0</formula>
    </cfRule>
  </conditionalFormatting>
  <conditionalFormatting sqref="P480:P483">
    <cfRule type="cellIs" dxfId="1467" priority="292" operator="lessThan">
      <formula>0</formula>
    </cfRule>
  </conditionalFormatting>
  <conditionalFormatting sqref="P484">
    <cfRule type="cellIs" dxfId="1466" priority="291" operator="lessThan">
      <formula>0</formula>
    </cfRule>
  </conditionalFormatting>
  <conditionalFormatting sqref="P485:Q485 B485">
    <cfRule type="cellIs" dxfId="1465" priority="290" operator="lessThan">
      <formula>0</formula>
    </cfRule>
  </conditionalFormatting>
  <conditionalFormatting sqref="Q486:Q490">
    <cfRule type="cellIs" dxfId="1464" priority="289" operator="lessThan">
      <formula>0</formula>
    </cfRule>
  </conditionalFormatting>
  <conditionalFormatting sqref="P486:P489">
    <cfRule type="cellIs" dxfId="1463" priority="288" operator="lessThan">
      <formula>0</formula>
    </cfRule>
  </conditionalFormatting>
  <conditionalFormatting sqref="P490">
    <cfRule type="cellIs" dxfId="1462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1461" priority="281" operator="lessThan">
      <formula>0</formula>
    </cfRule>
  </conditionalFormatting>
  <conditionalFormatting sqref="O348">
    <cfRule type="cellIs" dxfId="1460" priority="280" operator="lessThan">
      <formula>0</formula>
    </cfRule>
  </conditionalFormatting>
  <conditionalFormatting sqref="O348">
    <cfRule type="cellIs" dxfId="1459" priority="279" operator="lessThan">
      <formula>0</formula>
    </cfRule>
  </conditionalFormatting>
  <conditionalFormatting sqref="O351:O354">
    <cfRule type="cellIs" dxfId="1458" priority="278" operator="lessThan">
      <formula>0</formula>
    </cfRule>
  </conditionalFormatting>
  <conditionalFormatting sqref="O358">
    <cfRule type="cellIs" dxfId="1457" priority="277" operator="lessThan">
      <formula>0</formula>
    </cfRule>
  </conditionalFormatting>
  <conditionalFormatting sqref="O363:O364">
    <cfRule type="cellIs" dxfId="1456" priority="276" operator="lessThan">
      <formula>0</formula>
    </cfRule>
  </conditionalFormatting>
  <conditionalFormatting sqref="O369:O370">
    <cfRule type="cellIs" dxfId="1455" priority="275" operator="lessThan">
      <formula>0</formula>
    </cfRule>
  </conditionalFormatting>
  <conditionalFormatting sqref="O375:O376">
    <cfRule type="cellIs" dxfId="1454" priority="274" operator="lessThan">
      <formula>0</formula>
    </cfRule>
  </conditionalFormatting>
  <conditionalFormatting sqref="O381:O383">
    <cfRule type="cellIs" dxfId="1453" priority="273" operator="lessThan">
      <formula>0</formula>
    </cfRule>
  </conditionalFormatting>
  <conditionalFormatting sqref="O355">
    <cfRule type="cellIs" dxfId="1452" priority="272" operator="lessThan">
      <formula>0</formula>
    </cfRule>
  </conditionalFormatting>
  <conditionalFormatting sqref="O593:O595">
    <cfRule type="cellIs" dxfId="1451" priority="270" operator="lessThan">
      <formula>0</formula>
    </cfRule>
  </conditionalFormatting>
  <conditionalFormatting sqref="O593:O595">
    <cfRule type="cellIs" dxfId="1450" priority="271" operator="lessThan">
      <formula>0</formula>
    </cfRule>
  </conditionalFormatting>
  <conditionalFormatting sqref="O601:O602 O599">
    <cfRule type="cellIs" dxfId="1449" priority="269" operator="lessThan">
      <formula>0</formula>
    </cfRule>
  </conditionalFormatting>
  <conditionalFormatting sqref="O621:O624">
    <cfRule type="cellIs" dxfId="1448" priority="264" operator="lessThan">
      <formula>0</formula>
    </cfRule>
  </conditionalFormatting>
  <conditionalFormatting sqref="O621:O624">
    <cfRule type="cellIs" dxfId="1447" priority="265" operator="lessThan">
      <formula>0</formula>
    </cfRule>
  </conditionalFormatting>
  <conditionalFormatting sqref="O626:O629">
    <cfRule type="cellIs" dxfId="1446" priority="263" operator="lessThan">
      <formula>0</formula>
    </cfRule>
  </conditionalFormatting>
  <conditionalFormatting sqref="O611:O614">
    <cfRule type="cellIs" dxfId="1445" priority="258" operator="lessThan">
      <formula>0</formula>
    </cfRule>
  </conditionalFormatting>
  <conditionalFormatting sqref="O611:O614">
    <cfRule type="cellIs" dxfId="1444" priority="259" operator="lessThan">
      <formula>0</formula>
    </cfRule>
  </conditionalFormatting>
  <conditionalFormatting sqref="O642 O660:O667 O647:O653 O655:O658 O644:O645 O669:O672 O705:O708">
    <cfRule type="cellIs" dxfId="1443" priority="257" operator="lessThan">
      <formula>0</formula>
    </cfRule>
  </conditionalFormatting>
  <conditionalFormatting sqref="O671">
    <cfRule type="cellIs" dxfId="1442" priority="256" operator="lessThan">
      <formula>0</formula>
    </cfRule>
  </conditionalFormatting>
  <conditionalFormatting sqref="O639">
    <cfRule type="cellIs" dxfId="1441" priority="255" operator="lessThan">
      <formula>0</formula>
    </cfRule>
  </conditionalFormatting>
  <conditionalFormatting sqref="O393">
    <cfRule type="cellIs" dxfId="1440" priority="232" operator="lessThan">
      <formula>0</formula>
    </cfRule>
  </conditionalFormatting>
  <conditionalFormatting sqref="O390">
    <cfRule type="cellIs" dxfId="1439" priority="237" operator="lessThan">
      <formula>0</formula>
    </cfRule>
  </conditionalFormatting>
  <conditionalFormatting sqref="O393">
    <cfRule type="cellIs" dxfId="1438" priority="235" operator="lessThan">
      <formula>0</formula>
    </cfRule>
  </conditionalFormatting>
  <conditionalFormatting sqref="O378">
    <cfRule type="cellIs" dxfId="1437" priority="247" operator="lessThan">
      <formula>0</formula>
    </cfRule>
  </conditionalFormatting>
  <conditionalFormatting sqref="O372">
    <cfRule type="cellIs" dxfId="1436" priority="248" operator="lessThan">
      <formula>0</formula>
    </cfRule>
  </conditionalFormatting>
  <conditionalFormatting sqref="O384">
    <cfRule type="cellIs" dxfId="1435" priority="246" operator="lessThan">
      <formula>0</formula>
    </cfRule>
  </conditionalFormatting>
  <conditionalFormatting sqref="O387">
    <cfRule type="cellIs" dxfId="1434" priority="241" operator="lessThan">
      <formula>0</formula>
    </cfRule>
  </conditionalFormatting>
  <conditionalFormatting sqref="O387">
    <cfRule type="cellIs" dxfId="1433" priority="240" operator="lessThan">
      <formula>0</formula>
    </cfRule>
  </conditionalFormatting>
  <conditionalFormatting sqref="O387">
    <cfRule type="cellIs" dxfId="1432" priority="239" operator="lessThan">
      <formula>0</formula>
    </cfRule>
  </conditionalFormatting>
  <conditionalFormatting sqref="O387">
    <cfRule type="cellIs" dxfId="1431" priority="238" operator="lessThan">
      <formula>0</formula>
    </cfRule>
  </conditionalFormatting>
  <conditionalFormatting sqref="O393">
    <cfRule type="cellIs" dxfId="1430" priority="233" operator="lessThan">
      <formula>0</formula>
    </cfRule>
  </conditionalFormatting>
  <conditionalFormatting sqref="O393">
    <cfRule type="cellIs" dxfId="1429" priority="236" operator="lessThan">
      <formula>0</formula>
    </cfRule>
  </conditionalFormatting>
  <conditionalFormatting sqref="O393">
    <cfRule type="cellIs" dxfId="1428" priority="231" operator="lessThan">
      <formula>0</formula>
    </cfRule>
  </conditionalFormatting>
  <conditionalFormatting sqref="O393">
    <cfRule type="cellIs" dxfId="1427" priority="234" operator="lessThan">
      <formula>0</formula>
    </cfRule>
  </conditionalFormatting>
  <conditionalFormatting sqref="O393">
    <cfRule type="cellIs" dxfId="1426" priority="229" operator="lessThan">
      <formula>0</formula>
    </cfRule>
  </conditionalFormatting>
  <conditionalFormatting sqref="O393">
    <cfRule type="cellIs" dxfId="1425" priority="230" operator="lessThan">
      <formula>0</formula>
    </cfRule>
  </conditionalFormatting>
  <conditionalFormatting sqref="O399">
    <cfRule type="cellIs" dxfId="1424" priority="227" operator="lessThan">
      <formula>0</formula>
    </cfRule>
  </conditionalFormatting>
  <conditionalFormatting sqref="O396">
    <cfRule type="cellIs" dxfId="1423" priority="228" operator="lessThan">
      <formula>0</formula>
    </cfRule>
  </conditionalFormatting>
  <conditionalFormatting sqref="O399">
    <cfRule type="cellIs" dxfId="1422" priority="226" operator="lessThan">
      <formula>0</formula>
    </cfRule>
  </conditionalFormatting>
  <conditionalFormatting sqref="O399">
    <cfRule type="cellIs" dxfId="1421" priority="225" operator="lessThan">
      <formula>0</formula>
    </cfRule>
  </conditionalFormatting>
  <conditionalFormatting sqref="O399">
    <cfRule type="cellIs" dxfId="1420" priority="224" operator="lessThan">
      <formula>0</formula>
    </cfRule>
  </conditionalFormatting>
  <conditionalFormatting sqref="O399">
    <cfRule type="cellIs" dxfId="1419" priority="223" operator="lessThan">
      <formula>0</formula>
    </cfRule>
  </conditionalFormatting>
  <conditionalFormatting sqref="O399">
    <cfRule type="cellIs" dxfId="1418" priority="222" operator="lessThan">
      <formula>0</formula>
    </cfRule>
  </conditionalFormatting>
  <conditionalFormatting sqref="O399">
    <cfRule type="cellIs" dxfId="1417" priority="221" operator="lessThan">
      <formula>0</formula>
    </cfRule>
  </conditionalFormatting>
  <conditionalFormatting sqref="O399">
    <cfRule type="cellIs" dxfId="1416" priority="220" operator="lessThan">
      <formula>0</formula>
    </cfRule>
  </conditionalFormatting>
  <conditionalFormatting sqref="O402">
    <cfRule type="cellIs" dxfId="1415" priority="219" operator="lessThan">
      <formula>0</formula>
    </cfRule>
  </conditionalFormatting>
  <conditionalFormatting sqref="O355">
    <cfRule type="cellIs" dxfId="1414" priority="218" operator="lessThan">
      <formula>0</formula>
    </cfRule>
  </conditionalFormatting>
  <conditionalFormatting sqref="O361">
    <cfRule type="cellIs" dxfId="1413" priority="217" operator="lessThan">
      <formula>0</formula>
    </cfRule>
  </conditionalFormatting>
  <conditionalFormatting sqref="O361">
    <cfRule type="cellIs" dxfId="1412" priority="216" operator="lessThan">
      <formula>0</formula>
    </cfRule>
  </conditionalFormatting>
  <conditionalFormatting sqref="O367">
    <cfRule type="cellIs" dxfId="1411" priority="215" operator="lessThan">
      <formula>0</formula>
    </cfRule>
  </conditionalFormatting>
  <conditionalFormatting sqref="O367">
    <cfRule type="cellIs" dxfId="1410" priority="214" operator="lessThan">
      <formula>0</formula>
    </cfRule>
  </conditionalFormatting>
  <conditionalFormatting sqref="O373">
    <cfRule type="cellIs" dxfId="1409" priority="213" operator="lessThan">
      <formula>0</formula>
    </cfRule>
  </conditionalFormatting>
  <conditionalFormatting sqref="O373">
    <cfRule type="cellIs" dxfId="1408" priority="212" operator="lessThan">
      <formula>0</formula>
    </cfRule>
  </conditionalFormatting>
  <conditionalFormatting sqref="O379">
    <cfRule type="cellIs" dxfId="1407" priority="211" operator="lessThan">
      <formula>0</formula>
    </cfRule>
  </conditionalFormatting>
  <conditionalFormatting sqref="O379">
    <cfRule type="cellIs" dxfId="1406" priority="210" operator="lessThan">
      <formula>0</formula>
    </cfRule>
  </conditionalFormatting>
  <conditionalFormatting sqref="O385">
    <cfRule type="cellIs" dxfId="1405" priority="209" operator="lessThan">
      <formula>0</formula>
    </cfRule>
  </conditionalFormatting>
  <conditionalFormatting sqref="O385">
    <cfRule type="cellIs" dxfId="1404" priority="208" operator="lessThan">
      <formula>0</formula>
    </cfRule>
  </conditionalFormatting>
  <conditionalFormatting sqref="O391">
    <cfRule type="cellIs" dxfId="1403" priority="207" operator="lessThan">
      <formula>0</formula>
    </cfRule>
  </conditionalFormatting>
  <conditionalFormatting sqref="O391">
    <cfRule type="cellIs" dxfId="1402" priority="206" operator="lessThan">
      <formula>0</formula>
    </cfRule>
  </conditionalFormatting>
  <conditionalFormatting sqref="O397">
    <cfRule type="cellIs" dxfId="1401" priority="205" operator="lessThan">
      <formula>0</formula>
    </cfRule>
  </conditionalFormatting>
  <conditionalFormatting sqref="O397">
    <cfRule type="cellIs" dxfId="1400" priority="204" operator="lessThan">
      <formula>0</formula>
    </cfRule>
  </conditionalFormatting>
  <conditionalFormatting sqref="O405">
    <cfRule type="cellIs" dxfId="1399" priority="203" operator="lessThan">
      <formula>0</formula>
    </cfRule>
  </conditionalFormatting>
  <conditionalFormatting sqref="O405">
    <cfRule type="cellIs" dxfId="1398" priority="201" operator="lessThan">
      <formula>0</formula>
    </cfRule>
  </conditionalFormatting>
  <conditionalFormatting sqref="O405">
    <cfRule type="cellIs" dxfId="1397" priority="200" operator="lessThan">
      <formula>0</formula>
    </cfRule>
  </conditionalFormatting>
  <conditionalFormatting sqref="O405">
    <cfRule type="cellIs" dxfId="1396" priority="199" operator="lessThan">
      <formula>0</formula>
    </cfRule>
  </conditionalFormatting>
  <conditionalFormatting sqref="O405">
    <cfRule type="cellIs" dxfId="1395" priority="198" operator="lessThan">
      <formula>0</formula>
    </cfRule>
  </conditionalFormatting>
  <conditionalFormatting sqref="O405">
    <cfRule type="cellIs" dxfId="1394" priority="197" operator="lessThan">
      <formula>0</formula>
    </cfRule>
  </conditionalFormatting>
  <conditionalFormatting sqref="O405">
    <cfRule type="cellIs" dxfId="1393" priority="196" operator="lessThan">
      <formula>0</formula>
    </cfRule>
  </conditionalFormatting>
  <conditionalFormatting sqref="O408">
    <cfRule type="cellIs" dxfId="1392" priority="195" operator="lessThan">
      <formula>0</formula>
    </cfRule>
  </conditionalFormatting>
  <conditionalFormatting sqref="O409">
    <cfRule type="cellIs" dxfId="1391" priority="194" operator="lessThan">
      <formula>0</formula>
    </cfRule>
  </conditionalFormatting>
  <conditionalFormatting sqref="O409">
    <cfRule type="cellIs" dxfId="1390" priority="193" operator="lessThan">
      <formula>0</formula>
    </cfRule>
  </conditionalFormatting>
  <conditionalFormatting sqref="O411">
    <cfRule type="cellIs" dxfId="1389" priority="192" operator="lessThan">
      <formula>0</formula>
    </cfRule>
  </conditionalFormatting>
  <conditionalFormatting sqref="O411">
    <cfRule type="cellIs" dxfId="1388" priority="191" operator="lessThan">
      <formula>0</formula>
    </cfRule>
  </conditionalFormatting>
  <conditionalFormatting sqref="O411">
    <cfRule type="cellIs" dxfId="1387" priority="190" operator="lessThan">
      <formula>0</formula>
    </cfRule>
  </conditionalFormatting>
  <conditionalFormatting sqref="O411">
    <cfRule type="cellIs" dxfId="1386" priority="189" operator="lessThan">
      <formula>0</formula>
    </cfRule>
  </conditionalFormatting>
  <conditionalFormatting sqref="O411">
    <cfRule type="cellIs" dxfId="1385" priority="188" operator="lessThan">
      <formula>0</formula>
    </cfRule>
  </conditionalFormatting>
  <conditionalFormatting sqref="O411">
    <cfRule type="cellIs" dxfId="1384" priority="187" operator="lessThan">
      <formula>0</formula>
    </cfRule>
  </conditionalFormatting>
  <conditionalFormatting sqref="O411">
    <cfRule type="cellIs" dxfId="1383" priority="186" operator="lessThan">
      <formula>0</formula>
    </cfRule>
  </conditionalFormatting>
  <conditionalFormatting sqref="O411">
    <cfRule type="cellIs" dxfId="1382" priority="185" operator="lessThan">
      <formula>0</formula>
    </cfRule>
  </conditionalFormatting>
  <conditionalFormatting sqref="O414">
    <cfRule type="cellIs" dxfId="1381" priority="184" operator="lessThan">
      <formula>0</formula>
    </cfRule>
  </conditionalFormatting>
  <conditionalFormatting sqref="O415">
    <cfRule type="cellIs" dxfId="1380" priority="183" operator="lessThan">
      <formula>0</formula>
    </cfRule>
  </conditionalFormatting>
  <conditionalFormatting sqref="O415">
    <cfRule type="cellIs" dxfId="1379" priority="182" operator="lessThan">
      <formula>0</formula>
    </cfRule>
  </conditionalFormatting>
  <conditionalFormatting sqref="O417">
    <cfRule type="cellIs" dxfId="1378" priority="181" operator="lessThan">
      <formula>0</formula>
    </cfRule>
  </conditionalFormatting>
  <conditionalFormatting sqref="O417">
    <cfRule type="cellIs" dxfId="1377" priority="180" operator="lessThan">
      <formula>0</formula>
    </cfRule>
  </conditionalFormatting>
  <conditionalFormatting sqref="O417">
    <cfRule type="cellIs" dxfId="1376" priority="179" operator="lessThan">
      <formula>0</formula>
    </cfRule>
  </conditionalFormatting>
  <conditionalFormatting sqref="O417">
    <cfRule type="cellIs" dxfId="1375" priority="178" operator="lessThan">
      <formula>0</formula>
    </cfRule>
  </conditionalFormatting>
  <conditionalFormatting sqref="O417">
    <cfRule type="cellIs" dxfId="1374" priority="177" operator="lessThan">
      <formula>0</formula>
    </cfRule>
  </conditionalFormatting>
  <conditionalFormatting sqref="O417">
    <cfRule type="cellIs" dxfId="1373" priority="176" operator="lessThan">
      <formula>0</formula>
    </cfRule>
  </conditionalFormatting>
  <conditionalFormatting sqref="O417">
    <cfRule type="cellIs" dxfId="1372" priority="175" operator="lessThan">
      <formula>0</formula>
    </cfRule>
  </conditionalFormatting>
  <conditionalFormatting sqref="O417">
    <cfRule type="cellIs" dxfId="1371" priority="174" operator="lessThan">
      <formula>0</formula>
    </cfRule>
  </conditionalFormatting>
  <conditionalFormatting sqref="O420">
    <cfRule type="cellIs" dxfId="1370" priority="173" operator="lessThan">
      <formula>0</formula>
    </cfRule>
  </conditionalFormatting>
  <conditionalFormatting sqref="O421">
    <cfRule type="cellIs" dxfId="1369" priority="172" operator="lessThan">
      <formula>0</formula>
    </cfRule>
  </conditionalFormatting>
  <conditionalFormatting sqref="O421">
    <cfRule type="cellIs" dxfId="1368" priority="171" operator="lessThan">
      <formula>0</formula>
    </cfRule>
  </conditionalFormatting>
  <conditionalFormatting sqref="O423">
    <cfRule type="cellIs" dxfId="1367" priority="170" operator="lessThan">
      <formula>0</formula>
    </cfRule>
  </conditionalFormatting>
  <conditionalFormatting sqref="O423">
    <cfRule type="cellIs" dxfId="1366" priority="169" operator="lessThan">
      <formula>0</formula>
    </cfRule>
  </conditionalFormatting>
  <conditionalFormatting sqref="O423">
    <cfRule type="cellIs" dxfId="1365" priority="168" operator="lessThan">
      <formula>0</formula>
    </cfRule>
  </conditionalFormatting>
  <conditionalFormatting sqref="O423">
    <cfRule type="cellIs" dxfId="1364" priority="167" operator="lessThan">
      <formula>0</formula>
    </cfRule>
  </conditionalFormatting>
  <conditionalFormatting sqref="O423">
    <cfRule type="cellIs" dxfId="1363" priority="166" operator="lessThan">
      <formula>0</formula>
    </cfRule>
  </conditionalFormatting>
  <conditionalFormatting sqref="O423">
    <cfRule type="cellIs" dxfId="1362" priority="165" operator="lessThan">
      <formula>0</formula>
    </cfRule>
  </conditionalFormatting>
  <conditionalFormatting sqref="O423">
    <cfRule type="cellIs" dxfId="1361" priority="164" operator="lessThan">
      <formula>0</formula>
    </cfRule>
  </conditionalFormatting>
  <conditionalFormatting sqref="O423">
    <cfRule type="cellIs" dxfId="1360" priority="163" operator="lessThan">
      <formula>0</formula>
    </cfRule>
  </conditionalFormatting>
  <conditionalFormatting sqref="O426">
    <cfRule type="cellIs" dxfId="1359" priority="162" operator="lessThan">
      <formula>0</formula>
    </cfRule>
  </conditionalFormatting>
  <conditionalFormatting sqref="O427">
    <cfRule type="cellIs" dxfId="1358" priority="161" operator="lessThan">
      <formula>0</formula>
    </cfRule>
  </conditionalFormatting>
  <conditionalFormatting sqref="O427">
    <cfRule type="cellIs" dxfId="1357" priority="160" operator="lessThan">
      <formula>0</formula>
    </cfRule>
  </conditionalFormatting>
  <conditionalFormatting sqref="O429">
    <cfRule type="cellIs" dxfId="1356" priority="159" operator="lessThan">
      <formula>0</formula>
    </cfRule>
  </conditionalFormatting>
  <conditionalFormatting sqref="O429">
    <cfRule type="cellIs" dxfId="1355" priority="158" operator="lessThan">
      <formula>0</formula>
    </cfRule>
  </conditionalFormatting>
  <conditionalFormatting sqref="O429">
    <cfRule type="cellIs" dxfId="1354" priority="157" operator="lessThan">
      <formula>0</formula>
    </cfRule>
  </conditionalFormatting>
  <conditionalFormatting sqref="O429">
    <cfRule type="cellIs" dxfId="1353" priority="156" operator="lessThan">
      <formula>0</formula>
    </cfRule>
  </conditionalFormatting>
  <conditionalFormatting sqref="O429">
    <cfRule type="cellIs" dxfId="1352" priority="155" operator="lessThan">
      <formula>0</formula>
    </cfRule>
  </conditionalFormatting>
  <conditionalFormatting sqref="O429">
    <cfRule type="cellIs" dxfId="1351" priority="154" operator="lessThan">
      <formula>0</formula>
    </cfRule>
  </conditionalFormatting>
  <conditionalFormatting sqref="O429">
    <cfRule type="cellIs" dxfId="1350" priority="153" operator="lessThan">
      <formula>0</formula>
    </cfRule>
  </conditionalFormatting>
  <conditionalFormatting sqref="O429">
    <cfRule type="cellIs" dxfId="1349" priority="152" operator="lessThan">
      <formula>0</formula>
    </cfRule>
  </conditionalFormatting>
  <conditionalFormatting sqref="O432">
    <cfRule type="cellIs" dxfId="1348" priority="151" operator="lessThan">
      <formula>0</formula>
    </cfRule>
  </conditionalFormatting>
  <conditionalFormatting sqref="O435">
    <cfRule type="cellIs" dxfId="1347" priority="150" operator="lessThan">
      <formula>0</formula>
    </cfRule>
  </conditionalFormatting>
  <conditionalFormatting sqref="O435">
    <cfRule type="cellIs" dxfId="1346" priority="149" operator="lessThan">
      <formula>0</formula>
    </cfRule>
  </conditionalFormatting>
  <conditionalFormatting sqref="O435">
    <cfRule type="cellIs" dxfId="1345" priority="148" operator="lessThan">
      <formula>0</formula>
    </cfRule>
  </conditionalFormatting>
  <conditionalFormatting sqref="O435">
    <cfRule type="cellIs" dxfId="1344" priority="147" operator="lessThan">
      <formula>0</formula>
    </cfRule>
  </conditionalFormatting>
  <conditionalFormatting sqref="O435">
    <cfRule type="cellIs" dxfId="1343" priority="146" operator="lessThan">
      <formula>0</formula>
    </cfRule>
  </conditionalFormatting>
  <conditionalFormatting sqref="O435">
    <cfRule type="cellIs" dxfId="1342" priority="145" operator="lessThan">
      <formula>0</formula>
    </cfRule>
  </conditionalFormatting>
  <conditionalFormatting sqref="O435">
    <cfRule type="cellIs" dxfId="1341" priority="144" operator="lessThan">
      <formula>0</formula>
    </cfRule>
  </conditionalFormatting>
  <conditionalFormatting sqref="O435">
    <cfRule type="cellIs" dxfId="1340" priority="143" operator="lessThan">
      <formula>0</formula>
    </cfRule>
  </conditionalFormatting>
  <conditionalFormatting sqref="O438">
    <cfRule type="cellIs" dxfId="1339" priority="142" operator="lessThan">
      <formula>0</formula>
    </cfRule>
  </conditionalFormatting>
  <conditionalFormatting sqref="O439">
    <cfRule type="cellIs" dxfId="1338" priority="141" operator="lessThan">
      <formula>0</formula>
    </cfRule>
  </conditionalFormatting>
  <conditionalFormatting sqref="O439">
    <cfRule type="cellIs" dxfId="1337" priority="140" operator="lessThan">
      <formula>0</formula>
    </cfRule>
  </conditionalFormatting>
  <conditionalFormatting sqref="O441">
    <cfRule type="cellIs" dxfId="1336" priority="139" operator="lessThan">
      <formula>0</formula>
    </cfRule>
  </conditionalFormatting>
  <conditionalFormatting sqref="O441">
    <cfRule type="cellIs" dxfId="1335" priority="138" operator="lessThan">
      <formula>0</formula>
    </cfRule>
  </conditionalFormatting>
  <conditionalFormatting sqref="O441">
    <cfRule type="cellIs" dxfId="1334" priority="137" operator="lessThan">
      <formula>0</formula>
    </cfRule>
  </conditionalFormatting>
  <conditionalFormatting sqref="O441">
    <cfRule type="cellIs" dxfId="1333" priority="136" operator="lessThan">
      <formula>0</formula>
    </cfRule>
  </conditionalFormatting>
  <conditionalFormatting sqref="O441">
    <cfRule type="cellIs" dxfId="1332" priority="135" operator="lessThan">
      <formula>0</formula>
    </cfRule>
  </conditionalFormatting>
  <conditionalFormatting sqref="O441">
    <cfRule type="cellIs" dxfId="1331" priority="134" operator="lessThan">
      <formula>0</formula>
    </cfRule>
  </conditionalFormatting>
  <conditionalFormatting sqref="O441">
    <cfRule type="cellIs" dxfId="1330" priority="133" operator="lessThan">
      <formula>0</formula>
    </cfRule>
  </conditionalFormatting>
  <conditionalFormatting sqref="O441">
    <cfRule type="cellIs" dxfId="1329" priority="132" operator="lessThan">
      <formula>0</formula>
    </cfRule>
  </conditionalFormatting>
  <conditionalFormatting sqref="O444">
    <cfRule type="cellIs" dxfId="1328" priority="131" operator="lessThan">
      <formula>0</formula>
    </cfRule>
  </conditionalFormatting>
  <conditionalFormatting sqref="O445">
    <cfRule type="cellIs" dxfId="1327" priority="130" operator="lessThan">
      <formula>0</formula>
    </cfRule>
  </conditionalFormatting>
  <conditionalFormatting sqref="O445">
    <cfRule type="cellIs" dxfId="1326" priority="129" operator="lessThan">
      <formula>0</formula>
    </cfRule>
  </conditionalFormatting>
  <conditionalFormatting sqref="O448">
    <cfRule type="cellIs" dxfId="1325" priority="128" operator="lessThan">
      <formula>0</formula>
    </cfRule>
  </conditionalFormatting>
  <conditionalFormatting sqref="O448">
    <cfRule type="cellIs" dxfId="1324" priority="127" operator="lessThan">
      <formula>0</formula>
    </cfRule>
  </conditionalFormatting>
  <conditionalFormatting sqref="O448">
    <cfRule type="cellIs" dxfId="1323" priority="126" operator="lessThan">
      <formula>0</formula>
    </cfRule>
  </conditionalFormatting>
  <conditionalFormatting sqref="O448">
    <cfRule type="cellIs" dxfId="1322" priority="125" operator="lessThan">
      <formula>0</formula>
    </cfRule>
  </conditionalFormatting>
  <conditionalFormatting sqref="O448">
    <cfRule type="cellIs" dxfId="1321" priority="124" operator="lessThan">
      <formula>0</formula>
    </cfRule>
  </conditionalFormatting>
  <conditionalFormatting sqref="O448">
    <cfRule type="cellIs" dxfId="1320" priority="123" operator="lessThan">
      <formula>0</formula>
    </cfRule>
  </conditionalFormatting>
  <conditionalFormatting sqref="O448">
    <cfRule type="cellIs" dxfId="1319" priority="122" operator="lessThan">
      <formula>0</formula>
    </cfRule>
  </conditionalFormatting>
  <conditionalFormatting sqref="O448">
    <cfRule type="cellIs" dxfId="1318" priority="121" operator="lessThan">
      <formula>0</formula>
    </cfRule>
  </conditionalFormatting>
  <conditionalFormatting sqref="O451">
    <cfRule type="cellIs" dxfId="1317" priority="120" operator="lessThan">
      <formula>0</formula>
    </cfRule>
  </conditionalFormatting>
  <conditionalFormatting sqref="O452">
    <cfRule type="cellIs" dxfId="1316" priority="119" operator="lessThan">
      <formula>0</formula>
    </cfRule>
  </conditionalFormatting>
  <conditionalFormatting sqref="O452">
    <cfRule type="cellIs" dxfId="1315" priority="118" operator="lessThan">
      <formula>0</formula>
    </cfRule>
  </conditionalFormatting>
  <conditionalFormatting sqref="O454">
    <cfRule type="cellIs" dxfId="1314" priority="117" operator="lessThan">
      <formula>0</formula>
    </cfRule>
  </conditionalFormatting>
  <conditionalFormatting sqref="O454">
    <cfRule type="cellIs" dxfId="1313" priority="116" operator="lessThan">
      <formula>0</formula>
    </cfRule>
  </conditionalFormatting>
  <conditionalFormatting sqref="O454">
    <cfRule type="cellIs" dxfId="1312" priority="115" operator="lessThan">
      <formula>0</formula>
    </cfRule>
  </conditionalFormatting>
  <conditionalFormatting sqref="O454">
    <cfRule type="cellIs" dxfId="1311" priority="114" operator="lessThan">
      <formula>0</formula>
    </cfRule>
  </conditionalFormatting>
  <conditionalFormatting sqref="O454">
    <cfRule type="cellIs" dxfId="1310" priority="113" operator="lessThan">
      <formula>0</formula>
    </cfRule>
  </conditionalFormatting>
  <conditionalFormatting sqref="O454">
    <cfRule type="cellIs" dxfId="1309" priority="112" operator="lessThan">
      <formula>0</formula>
    </cfRule>
  </conditionalFormatting>
  <conditionalFormatting sqref="O454">
    <cfRule type="cellIs" dxfId="1308" priority="111" operator="lessThan">
      <formula>0</formula>
    </cfRule>
  </conditionalFormatting>
  <conditionalFormatting sqref="O454">
    <cfRule type="cellIs" dxfId="1307" priority="110" operator="lessThan">
      <formula>0</formula>
    </cfRule>
  </conditionalFormatting>
  <conditionalFormatting sqref="O457">
    <cfRule type="cellIs" dxfId="1306" priority="109" operator="lessThan">
      <formula>0</formula>
    </cfRule>
  </conditionalFormatting>
  <conditionalFormatting sqref="O458">
    <cfRule type="cellIs" dxfId="1305" priority="108" operator="lessThan">
      <formula>0</formula>
    </cfRule>
  </conditionalFormatting>
  <conditionalFormatting sqref="O458">
    <cfRule type="cellIs" dxfId="1304" priority="107" operator="lessThan">
      <formula>0</formula>
    </cfRule>
  </conditionalFormatting>
  <conditionalFormatting sqref="O461:O464">
    <cfRule type="cellIs" dxfId="1303" priority="106" operator="lessThan">
      <formula>0</formula>
    </cfRule>
  </conditionalFormatting>
  <conditionalFormatting sqref="O461:O464">
    <cfRule type="expression" dxfId="1302" priority="104">
      <formula>O461/N461&gt;1</formula>
    </cfRule>
    <cfRule type="expression" dxfId="1301" priority="105">
      <formula>O461/N461&lt;1</formula>
    </cfRule>
  </conditionalFormatting>
  <conditionalFormatting sqref="O552 O560 O575 O589">
    <cfRule type="expression" dxfId="1300" priority="102">
      <formula>O552/#REF!&gt;1</formula>
    </cfRule>
    <cfRule type="expression" dxfId="1299" priority="103">
      <formula>O552/#REF!&lt;1</formula>
    </cfRule>
  </conditionalFormatting>
  <conditionalFormatting sqref="O512">
    <cfRule type="cellIs" dxfId="1298" priority="101" operator="lessThan">
      <formula>0</formula>
    </cfRule>
  </conditionalFormatting>
  <conditionalFormatting sqref="O512">
    <cfRule type="expression" dxfId="1297" priority="99">
      <formula>O512/N512&gt;1</formula>
    </cfRule>
    <cfRule type="expression" dxfId="1296" priority="100">
      <formula>O512/N512&lt;1</formula>
    </cfRule>
  </conditionalFormatting>
  <conditionalFormatting sqref="O596">
    <cfRule type="cellIs" dxfId="1295" priority="98" operator="lessThan">
      <formula>0</formula>
    </cfRule>
  </conditionalFormatting>
  <conditionalFormatting sqref="O600">
    <cfRule type="cellIs" dxfId="1294" priority="97" operator="lessThan">
      <formula>0</formula>
    </cfRule>
  </conditionalFormatting>
  <conditionalFormatting sqref="O600">
    <cfRule type="cellIs" dxfId="1293" priority="96" operator="lessThan">
      <formula>0</formula>
    </cfRule>
  </conditionalFormatting>
  <conditionalFormatting sqref="O707">
    <cfRule type="cellIs" dxfId="1292" priority="95" operator="lessThan">
      <formula>0</formula>
    </cfRule>
  </conditionalFormatting>
  <conditionalFormatting sqref="O646 O643 O640:O641 O632:O634">
    <cfRule type="expression" dxfId="1291" priority="82">
      <formula>O632/N632&gt;1</formula>
    </cfRule>
    <cfRule type="expression" dxfId="1290" priority="83">
      <formula>O632/N632&lt;1</formula>
    </cfRule>
  </conditionalFormatting>
  <conditionalFormatting sqref="O507:O510">
    <cfRule type="cellIs" dxfId="1289" priority="94" operator="lessThan">
      <formula>0</formula>
    </cfRule>
  </conditionalFormatting>
  <conditionalFormatting sqref="O507:O510">
    <cfRule type="expression" dxfId="1288" priority="92">
      <formula>O507/N507&gt;1</formula>
    </cfRule>
    <cfRule type="expression" dxfId="1287" priority="93">
      <formula>O507/N507&lt;1</formula>
    </cfRule>
  </conditionalFormatting>
  <conditionalFormatting sqref="O588 O574 O559 O551">
    <cfRule type="cellIs" dxfId="1286" priority="91" operator="lessThan">
      <formula>0</formula>
    </cfRule>
  </conditionalFormatting>
  <conditionalFormatting sqref="O584:O587 O570:O573 O555:O558 O547:O550">
    <cfRule type="cellIs" dxfId="1285" priority="90" operator="lessThan">
      <formula>0</formula>
    </cfRule>
  </conditionalFormatting>
  <conditionalFormatting sqref="O584:O587 O570:O573 O555:O558 O547:O550">
    <cfRule type="expression" dxfId="1284" priority="88">
      <formula>O547/N547&gt;1</formula>
    </cfRule>
    <cfRule type="expression" dxfId="1283" priority="89">
      <formula>O547/N547&lt;1</formula>
    </cfRule>
  </conditionalFormatting>
  <conditionalFormatting sqref="O588 O574 O559 O551">
    <cfRule type="cellIs" dxfId="1282" priority="87" operator="lessThan">
      <formula>0</formula>
    </cfRule>
  </conditionalFormatting>
  <conditionalFormatting sqref="O588 O574 O559 O551">
    <cfRule type="expression" dxfId="1281" priority="85">
      <formula>O551/N551&gt;1</formula>
    </cfRule>
    <cfRule type="expression" dxfId="1280" priority="86">
      <formula>O551/N551&lt;1</formula>
    </cfRule>
  </conditionalFormatting>
  <conditionalFormatting sqref="O646 O643 O640:O641 O632:O634">
    <cfRule type="cellIs" dxfId="1279" priority="84" operator="lessThan">
      <formula>0</formula>
    </cfRule>
  </conditionalFormatting>
  <conditionalFormatting sqref="O504">
    <cfRule type="expression" dxfId="1278" priority="282">
      <formula>O504/#REF!&gt;1</formula>
    </cfRule>
    <cfRule type="expression" dxfId="1277" priority="283">
      <formula>O504/#REF!&lt;1</formula>
    </cfRule>
  </conditionalFormatting>
  <conditionalFormatting sqref="O465">
    <cfRule type="cellIs" dxfId="1276" priority="81" operator="lessThan">
      <formula>0</formula>
    </cfRule>
  </conditionalFormatting>
  <conditionalFormatting sqref="O465">
    <cfRule type="expression" dxfId="1275" priority="79">
      <formula>O465/N465&gt;1</formula>
    </cfRule>
    <cfRule type="expression" dxfId="1274" priority="80">
      <formula>O465/N465&lt;1</formula>
    </cfRule>
  </conditionalFormatting>
  <conditionalFormatting sqref="O511">
    <cfRule type="cellIs" dxfId="1273" priority="78" operator="lessThan">
      <formula>0</formula>
    </cfRule>
  </conditionalFormatting>
  <conditionalFormatting sqref="O511">
    <cfRule type="expression" dxfId="1272" priority="76">
      <formula>O511/N511&gt;1</formula>
    </cfRule>
    <cfRule type="expression" dxfId="1271" priority="77">
      <formula>O511/N511&lt;1</formula>
    </cfRule>
  </conditionalFormatting>
  <conditionalFormatting sqref="O568">
    <cfRule type="cellIs" dxfId="1270" priority="66" operator="lessThan">
      <formula>0</formula>
    </cfRule>
  </conditionalFormatting>
  <conditionalFormatting sqref="O603">
    <cfRule type="expression" dxfId="1269" priority="38">
      <formula>O603/N603&gt;1</formula>
    </cfRule>
    <cfRule type="expression" dxfId="1268" priority="39">
      <formula>O603/N603&lt;1</formula>
    </cfRule>
  </conditionalFormatting>
  <conditionalFormatting sqref="O552">
    <cfRule type="cellIs" dxfId="1267" priority="63" operator="lessThan">
      <formula>0</formula>
    </cfRule>
  </conditionalFormatting>
  <conditionalFormatting sqref="O552">
    <cfRule type="expression" dxfId="1266" priority="61">
      <formula>O552/N552&gt;1</formula>
    </cfRule>
    <cfRule type="expression" dxfId="1265" priority="62">
      <formula>O552/N552&lt;1</formula>
    </cfRule>
  </conditionalFormatting>
  <conditionalFormatting sqref="O560">
    <cfRule type="cellIs" dxfId="1264" priority="60" operator="lessThan">
      <formula>0</formula>
    </cfRule>
  </conditionalFormatting>
  <conditionalFormatting sqref="O560">
    <cfRule type="expression" dxfId="1263" priority="58">
      <formula>O560/N560&gt;1</formula>
    </cfRule>
    <cfRule type="expression" dxfId="1262" priority="59">
      <formula>O560/N560&lt;1</formula>
    </cfRule>
  </conditionalFormatting>
  <conditionalFormatting sqref="O575">
    <cfRule type="cellIs" dxfId="1261" priority="57" operator="lessThan">
      <formula>0</formula>
    </cfRule>
  </conditionalFormatting>
  <conditionalFormatting sqref="O575">
    <cfRule type="expression" dxfId="1260" priority="55">
      <formula>O575/N575&gt;1</formula>
    </cfRule>
    <cfRule type="expression" dxfId="1259" priority="56">
      <formula>O575/N575&lt;1</formula>
    </cfRule>
  </conditionalFormatting>
  <conditionalFormatting sqref="O589">
    <cfRule type="cellIs" dxfId="1258" priority="54" operator="lessThan">
      <formula>0</formula>
    </cfRule>
  </conditionalFormatting>
  <conditionalFormatting sqref="O589">
    <cfRule type="expression" dxfId="1257" priority="52">
      <formula>O589/N589&gt;1</formula>
    </cfRule>
    <cfRule type="expression" dxfId="1256" priority="53">
      <formula>O589/N589&lt;1</formula>
    </cfRule>
  </conditionalFormatting>
  <conditionalFormatting sqref="O521">
    <cfRule type="cellIs" dxfId="1255" priority="75" operator="lessThan">
      <formula>0</formula>
    </cfRule>
  </conditionalFormatting>
  <conditionalFormatting sqref="O521">
    <cfRule type="expression" dxfId="1254" priority="73">
      <formula>O521/N521&gt;1</formula>
    </cfRule>
    <cfRule type="expression" dxfId="1253" priority="74">
      <formula>O521/N521&lt;1</formula>
    </cfRule>
  </conditionalFormatting>
  <conditionalFormatting sqref="O529">
    <cfRule type="cellIs" dxfId="1252" priority="72" operator="lessThan">
      <formula>0</formula>
    </cfRule>
  </conditionalFormatting>
  <conditionalFormatting sqref="O529">
    <cfRule type="expression" dxfId="1251" priority="70">
      <formula>O529/N529&gt;1</formula>
    </cfRule>
    <cfRule type="expression" dxfId="1250" priority="71">
      <formula>O529/N529&lt;1</formula>
    </cfRule>
  </conditionalFormatting>
  <conditionalFormatting sqref="O582">
    <cfRule type="expression" dxfId="1249" priority="49">
      <formula>O582/N582&gt;1</formula>
    </cfRule>
    <cfRule type="expression" dxfId="1248" priority="50">
      <formula>O582/N582&lt;1</formula>
    </cfRule>
  </conditionalFormatting>
  <conditionalFormatting sqref="O537">
    <cfRule type="cellIs" dxfId="1247" priority="69" operator="lessThan">
      <formula>0</formula>
    </cfRule>
  </conditionalFormatting>
  <conditionalFormatting sqref="O537">
    <cfRule type="expression" dxfId="1246" priority="67">
      <formula>O537/N537&gt;1</formula>
    </cfRule>
    <cfRule type="expression" dxfId="1245" priority="68">
      <formula>O537/N537&lt;1</formula>
    </cfRule>
  </conditionalFormatting>
  <conditionalFormatting sqref="O636:O637">
    <cfRule type="cellIs" dxfId="1244" priority="48" operator="lessThan">
      <formula>0</formula>
    </cfRule>
  </conditionalFormatting>
  <conditionalFormatting sqref="O568">
    <cfRule type="expression" dxfId="1243" priority="64">
      <formula>O568/N568&gt;1</formula>
    </cfRule>
    <cfRule type="expression" dxfId="1242" priority="65">
      <formula>O568/N568&lt;1</formula>
    </cfRule>
  </conditionalFormatting>
  <conditionalFormatting sqref="O597">
    <cfRule type="cellIs" dxfId="1241" priority="45" operator="lessThan">
      <formula>0</formula>
    </cfRule>
  </conditionalFormatting>
  <conditionalFormatting sqref="O608">
    <cfRule type="expression" dxfId="1240" priority="33">
      <formula>O608/N608&gt;1</formula>
    </cfRule>
    <cfRule type="expression" dxfId="1239" priority="34">
      <formula>O608/N608&lt;1</formula>
    </cfRule>
  </conditionalFormatting>
  <conditionalFormatting sqref="O582">
    <cfRule type="cellIs" dxfId="1238" priority="51" operator="lessThan">
      <formula>0</formula>
    </cfRule>
  </conditionalFormatting>
  <conditionalFormatting sqref="O636:O637">
    <cfRule type="expression" dxfId="1237" priority="46">
      <formula>O636/N636&gt;1</formula>
    </cfRule>
    <cfRule type="expression" dxfId="1236" priority="47">
      <formula>O636/N636&lt;1</formula>
    </cfRule>
  </conditionalFormatting>
  <conditionalFormatting sqref="O597">
    <cfRule type="expression" dxfId="1235" priority="43">
      <formula>O597/N597&gt;1</formula>
    </cfRule>
    <cfRule type="expression" dxfId="1234" priority="44">
      <formula>O597/N597&lt;1</formula>
    </cfRule>
  </conditionalFormatting>
  <conditionalFormatting sqref="O673:O676">
    <cfRule type="cellIs" dxfId="1233" priority="32" operator="lessThan">
      <formula>0</formula>
    </cfRule>
  </conditionalFormatting>
  <conditionalFormatting sqref="O675">
    <cfRule type="cellIs" dxfId="1232" priority="31" operator="lessThan">
      <formula>0</formula>
    </cfRule>
  </conditionalFormatting>
  <conditionalFormatting sqref="O677:O680">
    <cfRule type="cellIs" dxfId="1231" priority="30" operator="lessThan">
      <formula>0</formula>
    </cfRule>
  </conditionalFormatting>
  <conditionalFormatting sqref="O679">
    <cfRule type="cellIs" dxfId="1230" priority="29" operator="lessThan">
      <formula>0</formula>
    </cfRule>
  </conditionalFormatting>
  <conditionalFormatting sqref="O681:O684">
    <cfRule type="cellIs" dxfId="1229" priority="28" operator="lessThan">
      <formula>0</formula>
    </cfRule>
  </conditionalFormatting>
  <conditionalFormatting sqref="O683">
    <cfRule type="cellIs" dxfId="1228" priority="27" operator="lessThan">
      <formula>0</formula>
    </cfRule>
  </conditionalFormatting>
  <conditionalFormatting sqref="O685:O688">
    <cfRule type="cellIs" dxfId="1227" priority="26" operator="lessThan">
      <formula>0</formula>
    </cfRule>
  </conditionalFormatting>
  <conditionalFormatting sqref="O687">
    <cfRule type="cellIs" dxfId="1226" priority="25" operator="lessThan">
      <formula>0</formula>
    </cfRule>
  </conditionalFormatting>
  <conditionalFormatting sqref="O689:O692">
    <cfRule type="cellIs" dxfId="1225" priority="24" operator="lessThan">
      <formula>0</formula>
    </cfRule>
  </conditionalFormatting>
  <conditionalFormatting sqref="O691">
    <cfRule type="cellIs" dxfId="1224" priority="23" operator="lessThan">
      <formula>0</formula>
    </cfRule>
  </conditionalFormatting>
  <conditionalFormatting sqref="O693:O696">
    <cfRule type="cellIs" dxfId="1223" priority="22" operator="lessThan">
      <formula>0</formula>
    </cfRule>
  </conditionalFormatting>
  <conditionalFormatting sqref="O695">
    <cfRule type="cellIs" dxfId="1222" priority="21" operator="lessThan">
      <formula>0</formula>
    </cfRule>
  </conditionalFormatting>
  <conditionalFormatting sqref="O697:O700">
    <cfRule type="cellIs" dxfId="1221" priority="20" operator="lessThan">
      <formula>0</formula>
    </cfRule>
  </conditionalFormatting>
  <conditionalFormatting sqref="O699">
    <cfRule type="cellIs" dxfId="1220" priority="19" operator="lessThan">
      <formula>0</formula>
    </cfRule>
  </conditionalFormatting>
  <conditionalFormatting sqref="O701:O704">
    <cfRule type="cellIs" dxfId="1219" priority="18" operator="lessThan">
      <formula>0</formula>
    </cfRule>
  </conditionalFormatting>
  <conditionalFormatting sqref="O703">
    <cfRule type="cellIs" dxfId="1218" priority="17" operator="lessThan">
      <formula>0</formula>
    </cfRule>
  </conditionalFormatting>
  <conditionalFormatting sqref="O709:O712">
    <cfRule type="cellIs" dxfId="1217" priority="16" operator="lessThan">
      <formula>0</formula>
    </cfRule>
  </conditionalFormatting>
  <conditionalFormatting sqref="O711">
    <cfRule type="cellIs" dxfId="1216" priority="15" operator="lessThan">
      <formula>0</formula>
    </cfRule>
  </conditionalFormatting>
  <conditionalFormatting sqref="O713:O716">
    <cfRule type="cellIs" dxfId="1215" priority="14" operator="lessThan">
      <formula>0</formula>
    </cfRule>
  </conditionalFormatting>
  <conditionalFormatting sqref="O715">
    <cfRule type="cellIs" dxfId="1214" priority="13" operator="lessThan">
      <formula>0</formula>
    </cfRule>
  </conditionalFormatting>
  <conditionalFormatting sqref="O466">
    <cfRule type="cellIs" dxfId="1213" priority="12" operator="lessThan">
      <formula>0</formula>
    </cfRule>
  </conditionalFormatting>
  <conditionalFormatting sqref="O505">
    <cfRule type="cellIs" dxfId="1212" priority="11" operator="lessThan">
      <formula>0</formula>
    </cfRule>
  </conditionalFormatting>
  <conditionalFormatting sqref="O513">
    <cfRule type="cellIs" dxfId="1211" priority="10" operator="lessThan">
      <formula>0</formula>
    </cfRule>
  </conditionalFormatting>
  <conditionalFormatting sqref="O522">
    <cfRule type="cellIs" dxfId="1210" priority="9" operator="lessThan">
      <formula>0</formula>
    </cfRule>
  </conditionalFormatting>
  <conditionalFormatting sqref="O530">
    <cfRule type="cellIs" dxfId="1209" priority="8" operator="lessThan">
      <formula>0</formula>
    </cfRule>
  </conditionalFormatting>
  <conditionalFormatting sqref="O538">
    <cfRule type="cellIs" dxfId="1208" priority="7" operator="lessThan">
      <formula>0</formula>
    </cfRule>
  </conditionalFormatting>
  <conditionalFormatting sqref="O553">
    <cfRule type="cellIs" dxfId="1207" priority="6" operator="lessThan">
      <formula>0</formula>
    </cfRule>
  </conditionalFormatting>
  <conditionalFormatting sqref="O561">
    <cfRule type="cellIs" dxfId="1206" priority="5" operator="lessThan">
      <formula>0</formula>
    </cfRule>
  </conditionalFormatting>
  <conditionalFormatting sqref="O590">
    <cfRule type="cellIs" dxfId="1205" priority="4" operator="lessThan">
      <formula>0</formula>
    </cfRule>
  </conditionalFormatting>
  <conditionalFormatting sqref="B492:N496">
    <cfRule type="cellIs" dxfId="1204" priority="286" operator="lessThan">
      <formula>0</formula>
    </cfRule>
  </conditionalFormatting>
  <conditionalFormatting sqref="B492:N496">
    <cfRule type="expression" dxfId="1203" priority="284">
      <formula>B492/A492&gt;1</formula>
    </cfRule>
    <cfRule type="expression" dxfId="1202" priority="285">
      <formula>B492/A492&lt;1</formula>
    </cfRule>
  </conditionalFormatting>
  <conditionalFormatting sqref="O492:O496">
    <cfRule type="cellIs" dxfId="1201" priority="3" operator="lessThan">
      <formula>0</formula>
    </cfRule>
  </conditionalFormatting>
  <conditionalFormatting sqref="O492:O496">
    <cfRule type="expression" dxfId="1200" priority="1">
      <formula>O492/N492&gt;1</formula>
    </cfRule>
    <cfRule type="expression" dxfId="1199" priority="2">
      <formula>O492/N492&lt;1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N716"/>
  <sheetViews>
    <sheetView workbookViewId="0">
      <selection sqref="A1:XFD1048576"/>
    </sheetView>
  </sheetViews>
  <sheetFormatPr defaultColWidth="12.625" defaultRowHeight="16.5" x14ac:dyDescent="0.3"/>
  <cols>
    <col min="1" max="1" width="83.625" style="90" bestFit="1" customWidth="1"/>
    <col min="2" max="2" width="14.875" style="90" bestFit="1" customWidth="1"/>
    <col min="3" max="15" width="13.875" style="90" bestFit="1" customWidth="1"/>
    <col min="16" max="16" width="14.75" style="90" bestFit="1" customWidth="1"/>
    <col min="17" max="17" width="39.75" style="90" bestFit="1" customWidth="1"/>
    <col min="18" max="41" width="13.875" style="90" bestFit="1" customWidth="1"/>
    <col min="42" max="43" width="12.75" style="90" bestFit="1" customWidth="1"/>
    <col min="44" max="52" width="13.875" style="90" bestFit="1" customWidth="1"/>
    <col min="53" max="53" width="12.75" style="90" bestFit="1" customWidth="1"/>
    <col min="54" max="54" width="13.875" style="90" bestFit="1" customWidth="1"/>
    <col min="55" max="55" width="12.75" style="90" bestFit="1" customWidth="1"/>
    <col min="56" max="69" width="4.75" style="90" bestFit="1" customWidth="1"/>
    <col min="70" max="16384" width="12.625" style="90"/>
  </cols>
  <sheetData>
    <row r="1" spans="1:55" x14ac:dyDescent="0.3">
      <c r="A1" s="1" t="s">
        <v>0</v>
      </c>
    </row>
    <row r="2" spans="1:55" s="188" customFormat="1" x14ac:dyDescent="0.3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2"/>
    </row>
    <row r="3" spans="1:55" s="189" customFormat="1" x14ac:dyDescent="0.3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2"/>
    </row>
    <row r="4" spans="1:55" s="189" customFormat="1" x14ac:dyDescent="0.3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2"/>
    </row>
    <row r="5" spans="1:55" s="189" customFormat="1" x14ac:dyDescent="0.3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2"/>
    </row>
    <row r="6" spans="1:55" s="189" customFormat="1" x14ac:dyDescent="0.3">
      <c r="A6" s="164"/>
      <c r="B6" s="164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2"/>
    </row>
    <row r="7" spans="1:55" s="189" customFormat="1" x14ac:dyDescent="0.3">
      <c r="A7" s="164"/>
      <c r="B7" s="164"/>
      <c r="C7" s="164"/>
      <c r="D7" s="164"/>
      <c r="E7" s="164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164"/>
      <c r="AX7" s="164"/>
      <c r="AY7" s="164"/>
      <c r="AZ7" s="164"/>
      <c r="BA7" s="164"/>
      <c r="BB7" s="164"/>
      <c r="BC7" s="162"/>
    </row>
    <row r="8" spans="1:55" s="189" customFormat="1" x14ac:dyDescent="0.3">
      <c r="A8" s="164"/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164"/>
      <c r="AX8" s="164"/>
      <c r="AY8" s="164"/>
      <c r="AZ8" s="164"/>
      <c r="BA8" s="164"/>
      <c r="BB8" s="164"/>
      <c r="BC8" s="162"/>
    </row>
    <row r="9" spans="1:55" s="189" customFormat="1" x14ac:dyDescent="0.3">
      <c r="A9" s="164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2"/>
    </row>
    <row r="10" spans="1:55" s="189" customFormat="1" x14ac:dyDescent="0.3">
      <c r="A10" s="164"/>
      <c r="B10" s="164"/>
      <c r="C10" s="164"/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2"/>
    </row>
    <row r="11" spans="1:55" s="189" customFormat="1" x14ac:dyDescent="0.3">
      <c r="A11" s="164"/>
      <c r="B11" s="164"/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2"/>
    </row>
    <row r="12" spans="1:55" s="189" customFormat="1" x14ac:dyDescent="0.3">
      <c r="A12" s="164"/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2"/>
    </row>
    <row r="13" spans="1:55" s="189" customFormat="1" x14ac:dyDescent="0.3">
      <c r="A13" s="164"/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2"/>
    </row>
    <row r="14" spans="1:55" s="189" customFormat="1" x14ac:dyDescent="0.3">
      <c r="A14" s="164"/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2"/>
    </row>
    <row r="15" spans="1:55" s="189" customFormat="1" x14ac:dyDescent="0.3">
      <c r="A15" s="164"/>
      <c r="B15" s="164"/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2"/>
    </row>
    <row r="16" spans="1:55" s="189" customFormat="1" x14ac:dyDescent="0.3">
      <c r="A16" s="164"/>
      <c r="B16" s="164"/>
      <c r="C16" s="164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2"/>
    </row>
    <row r="17" spans="1:55" s="189" customFormat="1" x14ac:dyDescent="0.3">
      <c r="A17" s="164"/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2"/>
    </row>
    <row r="18" spans="1:55" s="189" customFormat="1" x14ac:dyDescent="0.3">
      <c r="A18" s="164"/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2"/>
    </row>
    <row r="19" spans="1:55" s="189" customFormat="1" x14ac:dyDescent="0.3">
      <c r="A19" s="164"/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2"/>
    </row>
    <row r="20" spans="1:55" s="189" customFormat="1" x14ac:dyDescent="0.3">
      <c r="A20" s="164"/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2"/>
    </row>
    <row r="21" spans="1:55" s="189" customFormat="1" x14ac:dyDescent="0.3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4"/>
      <c r="BC21" s="162"/>
    </row>
    <row r="22" spans="1:55" s="189" customFormat="1" x14ac:dyDescent="0.3">
      <c r="A22" s="164"/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4"/>
      <c r="AU22" s="164"/>
      <c r="AV22" s="164"/>
      <c r="AW22" s="164"/>
      <c r="AX22" s="164"/>
      <c r="AY22" s="164"/>
      <c r="AZ22" s="164"/>
      <c r="BA22" s="164"/>
      <c r="BB22" s="164"/>
      <c r="BC22" s="162"/>
    </row>
    <row r="23" spans="1:55" s="189" customFormat="1" x14ac:dyDescent="0.3">
      <c r="A23" s="164"/>
      <c r="B23" s="164"/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2"/>
    </row>
    <row r="24" spans="1:55" s="189" customFormat="1" x14ac:dyDescent="0.3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2"/>
    </row>
    <row r="25" spans="1:55" s="189" customFormat="1" x14ac:dyDescent="0.3">
      <c r="A25" s="164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4"/>
      <c r="AV25" s="164"/>
      <c r="AW25" s="164"/>
      <c r="AX25" s="164"/>
      <c r="AY25" s="164"/>
      <c r="AZ25" s="164"/>
      <c r="BA25" s="164"/>
      <c r="BB25" s="164"/>
      <c r="BC25" s="162"/>
    </row>
    <row r="26" spans="1:55" s="189" customFormat="1" x14ac:dyDescent="0.3">
      <c r="A26" s="164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  <c r="AA26" s="164"/>
      <c r="AB26" s="164"/>
      <c r="AC26" s="164"/>
      <c r="AD26" s="164"/>
      <c r="AE26" s="164"/>
      <c r="AF26" s="164"/>
      <c r="AG26" s="164"/>
      <c r="AH26" s="164"/>
      <c r="AI26" s="164"/>
      <c r="AJ26" s="164"/>
      <c r="AK26" s="164"/>
      <c r="AL26" s="164"/>
      <c r="AM26" s="164"/>
      <c r="AN26" s="164"/>
      <c r="AO26" s="164"/>
      <c r="AP26" s="164"/>
      <c r="AQ26" s="164"/>
      <c r="AR26" s="164"/>
      <c r="AS26" s="164"/>
      <c r="AT26" s="164"/>
      <c r="AU26" s="164"/>
      <c r="AV26" s="164"/>
      <c r="AW26" s="164"/>
      <c r="AX26" s="164"/>
      <c r="AY26" s="164"/>
      <c r="AZ26" s="164"/>
      <c r="BA26" s="164"/>
      <c r="BB26" s="164"/>
      <c r="BC26" s="162"/>
    </row>
    <row r="27" spans="1:55" s="189" customFormat="1" x14ac:dyDescent="0.3">
      <c r="A27" s="164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4"/>
      <c r="BC27" s="162"/>
    </row>
    <row r="28" spans="1:55" s="189" customFormat="1" x14ac:dyDescent="0.3">
      <c r="A28" s="164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2"/>
    </row>
    <row r="29" spans="1:55" s="189" customFormat="1" x14ac:dyDescent="0.3">
      <c r="A29" s="164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  <c r="AA29" s="164"/>
      <c r="AB29" s="164"/>
      <c r="AC29" s="164"/>
      <c r="AD29" s="164"/>
      <c r="AE29" s="164"/>
      <c r="AF29" s="164"/>
      <c r="AG29" s="164"/>
      <c r="AH29" s="164"/>
      <c r="AI29" s="164"/>
      <c r="AJ29" s="164"/>
      <c r="AK29" s="164"/>
      <c r="AL29" s="164"/>
      <c r="AM29" s="164"/>
      <c r="AN29" s="164"/>
      <c r="AO29" s="164"/>
      <c r="AP29" s="164"/>
      <c r="AQ29" s="164"/>
      <c r="AR29" s="164"/>
      <c r="AS29" s="164"/>
      <c r="AT29" s="164"/>
      <c r="AU29" s="164"/>
      <c r="AV29" s="164"/>
      <c r="AW29" s="164"/>
      <c r="AX29" s="164"/>
      <c r="AY29" s="164"/>
      <c r="AZ29" s="164"/>
      <c r="BA29" s="164"/>
      <c r="BB29" s="164"/>
      <c r="BC29" s="162"/>
    </row>
    <row r="30" spans="1:55" s="189" customFormat="1" x14ac:dyDescent="0.3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2"/>
    </row>
    <row r="31" spans="1:55" s="189" customFormat="1" x14ac:dyDescent="0.3">
      <c r="A31" s="164"/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2"/>
    </row>
    <row r="32" spans="1:55" s="189" customFormat="1" x14ac:dyDescent="0.3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2"/>
    </row>
    <row r="33" spans="1:55" s="189" customFormat="1" x14ac:dyDescent="0.3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4"/>
      <c r="BC33" s="162"/>
    </row>
    <row r="34" spans="1:55" s="189" customFormat="1" x14ac:dyDescent="0.3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2"/>
    </row>
    <row r="35" spans="1:55" s="189" customFormat="1" x14ac:dyDescent="0.3">
      <c r="A35" s="164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  <c r="AW35" s="164"/>
      <c r="AX35" s="164"/>
      <c r="AY35" s="164"/>
      <c r="AZ35" s="164"/>
      <c r="BA35" s="164"/>
      <c r="BB35" s="164"/>
      <c r="BC35" s="162"/>
    </row>
    <row r="36" spans="1:55" s="189" customFormat="1" x14ac:dyDescent="0.3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2"/>
    </row>
    <row r="37" spans="1:55" s="189" customFormat="1" x14ac:dyDescent="0.3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2"/>
    </row>
    <row r="38" spans="1:55" s="189" customFormat="1" x14ac:dyDescent="0.3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2"/>
    </row>
    <row r="39" spans="1:55" s="189" customFormat="1" x14ac:dyDescent="0.3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4"/>
      <c r="BC39" s="162"/>
    </row>
    <row r="40" spans="1:55" s="189" customFormat="1" x14ac:dyDescent="0.3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2"/>
    </row>
    <row r="41" spans="1:55" s="189" customFormat="1" x14ac:dyDescent="0.3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2"/>
    </row>
    <row r="42" spans="1:55" s="190" customFormat="1" x14ac:dyDescent="0.3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  <c r="BA42" s="164"/>
      <c r="BB42" s="164"/>
      <c r="BC42" s="162"/>
    </row>
    <row r="43" spans="1:55" s="189" customFormat="1" x14ac:dyDescent="0.3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2"/>
    </row>
    <row r="44" spans="1:55" s="189" customFormat="1" x14ac:dyDescent="0.3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2"/>
    </row>
    <row r="45" spans="1:55" s="189" customFormat="1" x14ac:dyDescent="0.3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2"/>
    </row>
    <row r="46" spans="1:55" s="190" customFormat="1" x14ac:dyDescent="0.3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2"/>
    </row>
    <row r="47" spans="1:55" s="189" customFormat="1" x14ac:dyDescent="0.3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2"/>
    </row>
    <row r="48" spans="1:55" s="189" customFormat="1" x14ac:dyDescent="0.3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2"/>
    </row>
    <row r="49" spans="1:55" s="190" customFormat="1" x14ac:dyDescent="0.3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2"/>
    </row>
    <row r="50" spans="1:55" s="189" customFormat="1" x14ac:dyDescent="0.3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2"/>
    </row>
    <row r="51" spans="1:55" s="189" customFormat="1" x14ac:dyDescent="0.3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2"/>
    </row>
    <row r="52" spans="1:55" s="189" customFormat="1" x14ac:dyDescent="0.3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2"/>
    </row>
    <row r="53" spans="1:55" s="189" customFormat="1" x14ac:dyDescent="0.3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2"/>
    </row>
    <row r="54" spans="1:55" s="189" customFormat="1" x14ac:dyDescent="0.3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2"/>
    </row>
    <row r="55" spans="1:55" s="189" customFormat="1" x14ac:dyDescent="0.3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2"/>
    </row>
    <row r="56" spans="1:55" s="189" customFormat="1" x14ac:dyDescent="0.3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2"/>
    </row>
    <row r="57" spans="1:55" s="189" customFormat="1" x14ac:dyDescent="0.3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2"/>
    </row>
    <row r="58" spans="1:55" s="189" customFormat="1" x14ac:dyDescent="0.3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2"/>
    </row>
    <row r="59" spans="1:55" s="189" customFormat="1" x14ac:dyDescent="0.3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2"/>
    </row>
    <row r="60" spans="1:55" s="189" customFormat="1" x14ac:dyDescent="0.3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2"/>
    </row>
    <row r="61" spans="1:55" s="189" customFormat="1" x14ac:dyDescent="0.3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2"/>
    </row>
    <row r="62" spans="1:55" s="190" customFormat="1" x14ac:dyDescent="0.3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2"/>
    </row>
    <row r="63" spans="1:55" s="189" customFormat="1" x14ac:dyDescent="0.3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2"/>
    </row>
    <row r="64" spans="1:55" s="189" customFormat="1" x14ac:dyDescent="0.3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2"/>
    </row>
    <row r="65" spans="1:55" s="189" customFormat="1" x14ac:dyDescent="0.3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2"/>
    </row>
    <row r="66" spans="1:55" s="189" customFormat="1" x14ac:dyDescent="0.3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2"/>
    </row>
    <row r="67" spans="1:55" s="189" customFormat="1" x14ac:dyDescent="0.3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2"/>
    </row>
    <row r="68" spans="1:55" s="189" customFormat="1" x14ac:dyDescent="0.3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2"/>
    </row>
    <row r="69" spans="1:55" s="189" customFormat="1" x14ac:dyDescent="0.3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2"/>
    </row>
    <row r="70" spans="1:55" s="189" customFormat="1" x14ac:dyDescent="0.3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2"/>
    </row>
    <row r="71" spans="1:55" s="189" customFormat="1" x14ac:dyDescent="0.3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2"/>
    </row>
    <row r="72" spans="1:55" s="189" customFormat="1" x14ac:dyDescent="0.3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2"/>
    </row>
    <row r="73" spans="1:55" s="189" customFormat="1" x14ac:dyDescent="0.3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2"/>
    </row>
    <row r="74" spans="1:55" s="189" customFormat="1" x14ac:dyDescent="0.3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2"/>
    </row>
    <row r="75" spans="1:55" s="189" customFormat="1" x14ac:dyDescent="0.3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2"/>
    </row>
    <row r="76" spans="1:55" s="189" customFormat="1" x14ac:dyDescent="0.3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2"/>
    </row>
    <row r="77" spans="1:55" s="189" customFormat="1" x14ac:dyDescent="0.3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2"/>
    </row>
    <row r="78" spans="1:55" s="189" customFormat="1" x14ac:dyDescent="0.3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2"/>
    </row>
    <row r="79" spans="1:55" s="189" customFormat="1" x14ac:dyDescent="0.3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2"/>
    </row>
    <row r="80" spans="1:55" s="189" customFormat="1" x14ac:dyDescent="0.3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2"/>
    </row>
    <row r="81" spans="1:55" s="189" customFormat="1" x14ac:dyDescent="0.3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2"/>
    </row>
    <row r="82" spans="1:55" s="189" customFormat="1" x14ac:dyDescent="0.3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2"/>
    </row>
    <row r="83" spans="1:55" s="189" customFormat="1" x14ac:dyDescent="0.3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2"/>
    </row>
    <row r="84" spans="1:55" s="189" customFormat="1" x14ac:dyDescent="0.3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2"/>
    </row>
    <row r="85" spans="1:55" s="189" customFormat="1" x14ac:dyDescent="0.3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2"/>
    </row>
    <row r="86" spans="1:55" s="189" customFormat="1" x14ac:dyDescent="0.3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2"/>
    </row>
    <row r="87" spans="1:55" s="189" customFormat="1" x14ac:dyDescent="0.3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2"/>
    </row>
    <row r="88" spans="1:55" s="189" customFormat="1" x14ac:dyDescent="0.3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2"/>
    </row>
    <row r="89" spans="1:55" s="189" customFormat="1" x14ac:dyDescent="0.3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2"/>
    </row>
    <row r="90" spans="1:55" s="189" customFormat="1" x14ac:dyDescent="0.3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2"/>
    </row>
    <row r="91" spans="1:55" s="189" customFormat="1" x14ac:dyDescent="0.3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2"/>
    </row>
    <row r="92" spans="1:55" s="189" customFormat="1" x14ac:dyDescent="0.3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2"/>
    </row>
    <row r="93" spans="1:55" s="189" customFormat="1" x14ac:dyDescent="0.3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2"/>
    </row>
    <row r="94" spans="1:55" s="189" customFormat="1" x14ac:dyDescent="0.3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2"/>
    </row>
    <row r="95" spans="1:55" s="189" customFormat="1" x14ac:dyDescent="0.3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2"/>
    </row>
    <row r="96" spans="1:55" s="189" customFormat="1" x14ac:dyDescent="0.3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2"/>
    </row>
    <row r="97" spans="1:55" s="189" customFormat="1" x14ac:dyDescent="0.3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2"/>
    </row>
    <row r="98" spans="1:55" s="189" customFormat="1" x14ac:dyDescent="0.3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</row>
    <row r="99" spans="1:55" s="189" customFormat="1" x14ac:dyDescent="0.3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</row>
    <row r="100" spans="1:55" s="189" customFormat="1" x14ac:dyDescent="0.3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</row>
    <row r="101" spans="1:55" s="189" customFormat="1" x14ac:dyDescent="0.3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</row>
    <row r="102" spans="1:55" s="189" customFormat="1" x14ac:dyDescent="0.3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164"/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</row>
    <row r="103" spans="1:55" s="189" customFormat="1" x14ac:dyDescent="0.3">
      <c r="BA103" s="191"/>
    </row>
    <row r="104" spans="1:55" s="189" customFormat="1" x14ac:dyDescent="0.3">
      <c r="BA104" s="191"/>
    </row>
    <row r="105" spans="1:55" s="189" customFormat="1" x14ac:dyDescent="0.3">
      <c r="BA105" s="191"/>
    </row>
    <row r="106" spans="1:55" s="189" customFormat="1" x14ac:dyDescent="0.3">
      <c r="BA106" s="191"/>
    </row>
    <row r="107" spans="1:55" s="189" customFormat="1" x14ac:dyDescent="0.3">
      <c r="BA107" s="191"/>
    </row>
    <row r="108" spans="1:55" s="189" customFormat="1" x14ac:dyDescent="0.3">
      <c r="BA108" s="191"/>
    </row>
    <row r="109" spans="1:55" s="189" customFormat="1" x14ac:dyDescent="0.3">
      <c r="BA109" s="191"/>
    </row>
    <row r="110" spans="1:55" s="189" customFormat="1" x14ac:dyDescent="0.3">
      <c r="BA110" s="191"/>
    </row>
    <row r="111" spans="1:55" s="189" customFormat="1" x14ac:dyDescent="0.3">
      <c r="BA111" s="191"/>
    </row>
    <row r="112" spans="1:55" s="189" customFormat="1" x14ac:dyDescent="0.3">
      <c r="BA112" s="191"/>
    </row>
    <row r="113" spans="1:69" s="189" customFormat="1" x14ac:dyDescent="0.3">
      <c r="BA113" s="191"/>
    </row>
    <row r="114" spans="1:69" s="189" customFormat="1" x14ac:dyDescent="0.3">
      <c r="B114" s="191"/>
      <c r="C114" s="191"/>
      <c r="D114" s="191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</row>
    <row r="115" spans="1:69" s="189" customFormat="1" x14ac:dyDescent="0.3">
      <c r="B115" s="191"/>
      <c r="C115" s="191"/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</row>
    <row r="116" spans="1:69" s="189" customFormat="1" x14ac:dyDescent="0.3"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</row>
    <row r="117" spans="1:69" x14ac:dyDescent="0.3"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</row>
    <row r="118" spans="1:69" x14ac:dyDescent="0.3"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</row>
    <row r="119" spans="1:69" x14ac:dyDescent="0.3"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</row>
    <row r="120" spans="1:69" x14ac:dyDescent="0.3"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</row>
    <row r="121" spans="1:69" x14ac:dyDescent="0.3"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</row>
    <row r="122" spans="1:69" x14ac:dyDescent="0.3"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69" s="91" customFormat="1" x14ac:dyDescent="0.3">
      <c r="A123" s="92" t="s">
        <v>30</v>
      </c>
      <c r="B123" s="91">
        <f>+B41+B48+B50</f>
        <v>0</v>
      </c>
      <c r="C123" s="91">
        <f t="shared" ref="C123:BK123" si="0">+C41+C48+C50</f>
        <v>0</v>
      </c>
      <c r="D123" s="91">
        <f t="shared" si="0"/>
        <v>0</v>
      </c>
      <c r="E123" s="91">
        <f t="shared" si="0"/>
        <v>0</v>
      </c>
      <c r="F123" s="91">
        <f t="shared" si="0"/>
        <v>0</v>
      </c>
      <c r="G123" s="91">
        <f t="shared" si="0"/>
        <v>0</v>
      </c>
      <c r="H123" s="91">
        <f t="shared" si="0"/>
        <v>0</v>
      </c>
      <c r="I123" s="91">
        <f t="shared" si="0"/>
        <v>0</v>
      </c>
      <c r="J123" s="91">
        <f t="shared" si="0"/>
        <v>0</v>
      </c>
      <c r="K123" s="91">
        <f t="shared" si="0"/>
        <v>0</v>
      </c>
      <c r="L123" s="91">
        <f t="shared" si="0"/>
        <v>0</v>
      </c>
      <c r="M123" s="91">
        <f t="shared" si="0"/>
        <v>0</v>
      </c>
      <c r="N123" s="91">
        <f t="shared" si="0"/>
        <v>0</v>
      </c>
      <c r="O123" s="91">
        <f t="shared" si="0"/>
        <v>0</v>
      </c>
      <c r="P123" s="91">
        <f t="shared" si="0"/>
        <v>0</v>
      </c>
      <c r="Q123" s="91">
        <f t="shared" si="0"/>
        <v>0</v>
      </c>
      <c r="R123" s="91">
        <f t="shared" si="0"/>
        <v>0</v>
      </c>
      <c r="S123" s="91">
        <f t="shared" si="0"/>
        <v>0</v>
      </c>
      <c r="T123" s="91">
        <f t="shared" si="0"/>
        <v>0</v>
      </c>
      <c r="U123" s="91">
        <f t="shared" si="0"/>
        <v>0</v>
      </c>
      <c r="V123" s="91">
        <f t="shared" si="0"/>
        <v>0</v>
      </c>
      <c r="W123" s="91">
        <f t="shared" si="0"/>
        <v>0</v>
      </c>
      <c r="X123" s="91">
        <f t="shared" si="0"/>
        <v>0</v>
      </c>
      <c r="Y123" s="91">
        <f t="shared" si="0"/>
        <v>0</v>
      </c>
      <c r="Z123" s="91">
        <f t="shared" si="0"/>
        <v>0</v>
      </c>
      <c r="AA123" s="91">
        <f t="shared" si="0"/>
        <v>0</v>
      </c>
      <c r="AB123" s="91">
        <f t="shared" si="0"/>
        <v>0</v>
      </c>
      <c r="AC123" s="91">
        <f t="shared" si="0"/>
        <v>0</v>
      </c>
      <c r="AD123" s="91">
        <f t="shared" si="0"/>
        <v>0</v>
      </c>
      <c r="AE123" s="91">
        <f t="shared" si="0"/>
        <v>0</v>
      </c>
      <c r="AF123" s="91">
        <f t="shared" si="0"/>
        <v>0</v>
      </c>
      <c r="AG123" s="91">
        <f t="shared" si="0"/>
        <v>0</v>
      </c>
      <c r="AH123" s="91">
        <f t="shared" si="0"/>
        <v>0</v>
      </c>
      <c r="AI123" s="91">
        <f t="shared" si="0"/>
        <v>0</v>
      </c>
      <c r="AJ123" s="91">
        <f t="shared" si="0"/>
        <v>0</v>
      </c>
      <c r="AK123" s="91">
        <f t="shared" si="0"/>
        <v>0</v>
      </c>
      <c r="AL123" s="91">
        <f t="shared" si="0"/>
        <v>0</v>
      </c>
      <c r="AM123" s="91">
        <f t="shared" si="0"/>
        <v>0</v>
      </c>
      <c r="AN123" s="91">
        <f t="shared" si="0"/>
        <v>0</v>
      </c>
      <c r="AO123" s="91">
        <f t="shared" si="0"/>
        <v>0</v>
      </c>
      <c r="AP123" s="91">
        <f t="shared" si="0"/>
        <v>0</v>
      </c>
      <c r="AQ123" s="91">
        <f t="shared" si="0"/>
        <v>0</v>
      </c>
      <c r="AR123" s="91">
        <f t="shared" si="0"/>
        <v>0</v>
      </c>
      <c r="AS123" s="91">
        <f t="shared" si="0"/>
        <v>0</v>
      </c>
      <c r="AT123" s="91">
        <f t="shared" si="0"/>
        <v>0</v>
      </c>
      <c r="AU123" s="91">
        <f t="shared" si="0"/>
        <v>0</v>
      </c>
      <c r="AV123" s="91">
        <f t="shared" si="0"/>
        <v>0</v>
      </c>
      <c r="AW123" s="91">
        <f t="shared" si="0"/>
        <v>0</v>
      </c>
      <c r="AX123" s="91">
        <f t="shared" si="0"/>
        <v>0</v>
      </c>
      <c r="AY123" s="91">
        <f t="shared" si="0"/>
        <v>0</v>
      </c>
      <c r="AZ123" s="91">
        <f t="shared" si="0"/>
        <v>0</v>
      </c>
      <c r="BA123" s="91">
        <f t="shared" si="0"/>
        <v>0</v>
      </c>
      <c r="BB123" s="91">
        <f t="shared" si="0"/>
        <v>0</v>
      </c>
      <c r="BC123" s="91">
        <f t="shared" si="0"/>
        <v>0</v>
      </c>
      <c r="BD123" s="91">
        <f t="shared" si="0"/>
        <v>0</v>
      </c>
      <c r="BE123" s="91">
        <f t="shared" si="0"/>
        <v>0</v>
      </c>
      <c r="BF123" s="91">
        <f t="shared" si="0"/>
        <v>0</v>
      </c>
      <c r="BG123" s="91">
        <f t="shared" si="0"/>
        <v>0</v>
      </c>
      <c r="BH123" s="91">
        <f t="shared" si="0"/>
        <v>0</v>
      </c>
      <c r="BI123" s="91">
        <f t="shared" si="0"/>
        <v>0</v>
      </c>
      <c r="BJ123" s="91">
        <f t="shared" si="0"/>
        <v>0</v>
      </c>
      <c r="BK123" s="91">
        <f t="shared" si="0"/>
        <v>0</v>
      </c>
    </row>
    <row r="124" spans="1:69" s="91" customFormat="1" x14ac:dyDescent="0.3">
      <c r="A124" s="92" t="s">
        <v>31</v>
      </c>
      <c r="B124" s="91">
        <f>+B67</f>
        <v>0</v>
      </c>
      <c r="C124" s="91">
        <f t="shared" ref="C124:BK124" si="1">+C67</f>
        <v>0</v>
      </c>
      <c r="D124" s="91">
        <f t="shared" si="1"/>
        <v>0</v>
      </c>
      <c r="E124" s="91">
        <f t="shared" si="1"/>
        <v>0</v>
      </c>
      <c r="F124" s="91">
        <f t="shared" si="1"/>
        <v>0</v>
      </c>
      <c r="G124" s="91">
        <f t="shared" si="1"/>
        <v>0</v>
      </c>
      <c r="H124" s="91">
        <f t="shared" si="1"/>
        <v>0</v>
      </c>
      <c r="I124" s="91">
        <f t="shared" si="1"/>
        <v>0</v>
      </c>
      <c r="J124" s="91">
        <f t="shared" si="1"/>
        <v>0</v>
      </c>
      <c r="K124" s="91">
        <f t="shared" si="1"/>
        <v>0</v>
      </c>
      <c r="L124" s="91">
        <f t="shared" si="1"/>
        <v>0</v>
      </c>
      <c r="M124" s="91">
        <f t="shared" si="1"/>
        <v>0</v>
      </c>
      <c r="N124" s="91">
        <f t="shared" si="1"/>
        <v>0</v>
      </c>
      <c r="O124" s="91">
        <f t="shared" si="1"/>
        <v>0</v>
      </c>
      <c r="P124" s="91">
        <f t="shared" si="1"/>
        <v>0</v>
      </c>
      <c r="Q124" s="91">
        <f t="shared" si="1"/>
        <v>0</v>
      </c>
      <c r="R124" s="91">
        <f t="shared" si="1"/>
        <v>0</v>
      </c>
      <c r="S124" s="91">
        <f t="shared" si="1"/>
        <v>0</v>
      </c>
      <c r="T124" s="91">
        <f t="shared" si="1"/>
        <v>0</v>
      </c>
      <c r="U124" s="91">
        <f t="shared" si="1"/>
        <v>0</v>
      </c>
      <c r="V124" s="91">
        <f t="shared" si="1"/>
        <v>0</v>
      </c>
      <c r="W124" s="91">
        <f t="shared" si="1"/>
        <v>0</v>
      </c>
      <c r="X124" s="91">
        <f t="shared" si="1"/>
        <v>0</v>
      </c>
      <c r="Y124" s="91">
        <f t="shared" si="1"/>
        <v>0</v>
      </c>
      <c r="Z124" s="91">
        <f t="shared" si="1"/>
        <v>0</v>
      </c>
      <c r="AA124" s="91">
        <f t="shared" si="1"/>
        <v>0</v>
      </c>
      <c r="AB124" s="91">
        <f t="shared" si="1"/>
        <v>0</v>
      </c>
      <c r="AC124" s="91">
        <f t="shared" si="1"/>
        <v>0</v>
      </c>
      <c r="AD124" s="91">
        <f t="shared" si="1"/>
        <v>0</v>
      </c>
      <c r="AE124" s="91">
        <f t="shared" si="1"/>
        <v>0</v>
      </c>
      <c r="AF124" s="91">
        <f t="shared" si="1"/>
        <v>0</v>
      </c>
      <c r="AG124" s="91">
        <f t="shared" si="1"/>
        <v>0</v>
      </c>
      <c r="AH124" s="91">
        <f t="shared" si="1"/>
        <v>0</v>
      </c>
      <c r="AI124" s="91">
        <f t="shared" si="1"/>
        <v>0</v>
      </c>
      <c r="AJ124" s="91">
        <f t="shared" si="1"/>
        <v>0</v>
      </c>
      <c r="AK124" s="91">
        <f t="shared" si="1"/>
        <v>0</v>
      </c>
      <c r="AL124" s="91">
        <f t="shared" si="1"/>
        <v>0</v>
      </c>
      <c r="AM124" s="91">
        <f t="shared" si="1"/>
        <v>0</v>
      </c>
      <c r="AN124" s="91">
        <f t="shared" si="1"/>
        <v>0</v>
      </c>
      <c r="AO124" s="91">
        <f t="shared" si="1"/>
        <v>0</v>
      </c>
      <c r="AP124" s="91">
        <f t="shared" si="1"/>
        <v>0</v>
      </c>
      <c r="AQ124" s="91">
        <f t="shared" si="1"/>
        <v>0</v>
      </c>
      <c r="AR124" s="91">
        <f t="shared" si="1"/>
        <v>0</v>
      </c>
      <c r="AS124" s="91">
        <f t="shared" si="1"/>
        <v>0</v>
      </c>
      <c r="AT124" s="91">
        <f t="shared" si="1"/>
        <v>0</v>
      </c>
      <c r="AU124" s="91">
        <f t="shared" si="1"/>
        <v>0</v>
      </c>
      <c r="AV124" s="91">
        <f t="shared" si="1"/>
        <v>0</v>
      </c>
      <c r="AW124" s="91">
        <f t="shared" si="1"/>
        <v>0</v>
      </c>
      <c r="AX124" s="91">
        <f t="shared" si="1"/>
        <v>0</v>
      </c>
      <c r="AY124" s="91">
        <f t="shared" si="1"/>
        <v>0</v>
      </c>
      <c r="AZ124" s="91">
        <f t="shared" si="1"/>
        <v>0</v>
      </c>
      <c r="BA124" s="91">
        <f t="shared" si="1"/>
        <v>0</v>
      </c>
      <c r="BB124" s="91">
        <f t="shared" si="1"/>
        <v>0</v>
      </c>
      <c r="BC124" s="91">
        <f t="shared" si="1"/>
        <v>0</v>
      </c>
      <c r="BD124" s="91">
        <f t="shared" si="1"/>
        <v>0</v>
      </c>
      <c r="BE124" s="91">
        <f t="shared" si="1"/>
        <v>0</v>
      </c>
      <c r="BF124" s="91">
        <f t="shared" si="1"/>
        <v>0</v>
      </c>
      <c r="BG124" s="91">
        <f t="shared" si="1"/>
        <v>0</v>
      </c>
      <c r="BH124" s="91">
        <f t="shared" si="1"/>
        <v>0</v>
      </c>
      <c r="BI124" s="91">
        <f t="shared" si="1"/>
        <v>0</v>
      </c>
      <c r="BJ124" s="91">
        <f t="shared" si="1"/>
        <v>0</v>
      </c>
      <c r="BK124" s="91">
        <f t="shared" si="1"/>
        <v>0</v>
      </c>
    </row>
    <row r="125" spans="1:69" s="93" customFormat="1" x14ac:dyDescent="0.3">
      <c r="A125" s="92" t="s">
        <v>32</v>
      </c>
      <c r="B125" s="93">
        <f>SUM(B123:B124)</f>
        <v>0</v>
      </c>
      <c r="C125" s="93">
        <f t="shared" ref="C125:BK125" si="2">SUM(C123:C124)</f>
        <v>0</v>
      </c>
      <c r="D125" s="93">
        <f t="shared" si="2"/>
        <v>0</v>
      </c>
      <c r="E125" s="93">
        <f t="shared" si="2"/>
        <v>0</v>
      </c>
      <c r="F125" s="93">
        <f t="shared" si="2"/>
        <v>0</v>
      </c>
      <c r="G125" s="93">
        <f t="shared" si="2"/>
        <v>0</v>
      </c>
      <c r="H125" s="93">
        <f t="shared" si="2"/>
        <v>0</v>
      </c>
      <c r="I125" s="93">
        <f t="shared" si="2"/>
        <v>0</v>
      </c>
      <c r="J125" s="93">
        <f t="shared" si="2"/>
        <v>0</v>
      </c>
      <c r="K125" s="93">
        <f t="shared" si="2"/>
        <v>0</v>
      </c>
      <c r="L125" s="93">
        <f t="shared" si="2"/>
        <v>0</v>
      </c>
      <c r="M125" s="93">
        <f t="shared" si="2"/>
        <v>0</v>
      </c>
      <c r="N125" s="93">
        <f t="shared" si="2"/>
        <v>0</v>
      </c>
      <c r="O125" s="93">
        <f t="shared" si="2"/>
        <v>0</v>
      </c>
      <c r="P125" s="93">
        <f t="shared" si="2"/>
        <v>0</v>
      </c>
      <c r="Q125" s="93">
        <f t="shared" si="2"/>
        <v>0</v>
      </c>
      <c r="R125" s="93">
        <f t="shared" si="2"/>
        <v>0</v>
      </c>
      <c r="S125" s="93">
        <f t="shared" si="2"/>
        <v>0</v>
      </c>
      <c r="T125" s="93">
        <f t="shared" si="2"/>
        <v>0</v>
      </c>
      <c r="U125" s="93">
        <f t="shared" si="2"/>
        <v>0</v>
      </c>
      <c r="V125" s="93">
        <f t="shared" si="2"/>
        <v>0</v>
      </c>
      <c r="W125" s="93">
        <f t="shared" si="2"/>
        <v>0</v>
      </c>
      <c r="X125" s="93">
        <f t="shared" si="2"/>
        <v>0</v>
      </c>
      <c r="Y125" s="93">
        <f t="shared" si="2"/>
        <v>0</v>
      </c>
      <c r="Z125" s="93">
        <f t="shared" si="2"/>
        <v>0</v>
      </c>
      <c r="AA125" s="93">
        <f t="shared" si="2"/>
        <v>0</v>
      </c>
      <c r="AB125" s="93">
        <f t="shared" si="2"/>
        <v>0</v>
      </c>
      <c r="AC125" s="93">
        <f t="shared" si="2"/>
        <v>0</v>
      </c>
      <c r="AD125" s="93">
        <f t="shared" si="2"/>
        <v>0</v>
      </c>
      <c r="AE125" s="93">
        <f t="shared" si="2"/>
        <v>0</v>
      </c>
      <c r="AF125" s="93">
        <f t="shared" si="2"/>
        <v>0</v>
      </c>
      <c r="AG125" s="93">
        <f t="shared" si="2"/>
        <v>0</v>
      </c>
      <c r="AH125" s="93">
        <f t="shared" si="2"/>
        <v>0</v>
      </c>
      <c r="AI125" s="93">
        <f t="shared" si="2"/>
        <v>0</v>
      </c>
      <c r="AJ125" s="93">
        <f t="shared" si="2"/>
        <v>0</v>
      </c>
      <c r="AK125" s="93">
        <f t="shared" si="2"/>
        <v>0</v>
      </c>
      <c r="AL125" s="93">
        <f t="shared" si="2"/>
        <v>0</v>
      </c>
      <c r="AM125" s="93">
        <f t="shared" si="2"/>
        <v>0</v>
      </c>
      <c r="AN125" s="93">
        <f t="shared" si="2"/>
        <v>0</v>
      </c>
      <c r="AO125" s="93">
        <f t="shared" si="2"/>
        <v>0</v>
      </c>
      <c r="AP125" s="93">
        <f t="shared" si="2"/>
        <v>0</v>
      </c>
      <c r="AQ125" s="93">
        <f t="shared" si="2"/>
        <v>0</v>
      </c>
      <c r="AR125" s="93">
        <f t="shared" si="2"/>
        <v>0</v>
      </c>
      <c r="AS125" s="93">
        <f t="shared" si="2"/>
        <v>0</v>
      </c>
      <c r="AT125" s="93">
        <f t="shared" si="2"/>
        <v>0</v>
      </c>
      <c r="AU125" s="93">
        <f t="shared" si="2"/>
        <v>0</v>
      </c>
      <c r="AV125" s="93">
        <f t="shared" si="2"/>
        <v>0</v>
      </c>
      <c r="AW125" s="93">
        <f t="shared" si="2"/>
        <v>0</v>
      </c>
      <c r="AX125" s="93">
        <f t="shared" si="2"/>
        <v>0</v>
      </c>
      <c r="AY125" s="93">
        <f t="shared" si="2"/>
        <v>0</v>
      </c>
      <c r="AZ125" s="93">
        <f t="shared" si="2"/>
        <v>0</v>
      </c>
      <c r="BA125" s="93">
        <f t="shared" si="2"/>
        <v>0</v>
      </c>
      <c r="BB125" s="93">
        <f t="shared" si="2"/>
        <v>0</v>
      </c>
      <c r="BC125" s="93">
        <f t="shared" si="2"/>
        <v>0</v>
      </c>
      <c r="BD125" s="93">
        <f t="shared" si="2"/>
        <v>0</v>
      </c>
      <c r="BE125" s="93">
        <f t="shared" si="2"/>
        <v>0</v>
      </c>
      <c r="BF125" s="93">
        <f t="shared" si="2"/>
        <v>0</v>
      </c>
      <c r="BG125" s="93">
        <f t="shared" si="2"/>
        <v>0</v>
      </c>
      <c r="BH125" s="93">
        <f t="shared" si="2"/>
        <v>0</v>
      </c>
      <c r="BI125" s="93">
        <f t="shared" si="2"/>
        <v>0</v>
      </c>
      <c r="BJ125" s="93">
        <f t="shared" si="2"/>
        <v>0</v>
      </c>
      <c r="BK125" s="93">
        <f t="shared" si="2"/>
        <v>0</v>
      </c>
    </row>
    <row r="126" spans="1:69" x14ac:dyDescent="0.3"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</row>
    <row r="127" spans="1:69" x14ac:dyDescent="0.3">
      <c r="A127" s="4" t="s">
        <v>33</v>
      </c>
    </row>
    <row r="128" spans="1:69" s="3" customFormat="1" x14ac:dyDescent="0.3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</row>
    <row r="129" spans="1:69" x14ac:dyDescent="0.3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/>
    </row>
    <row r="130" spans="1:69" x14ac:dyDescent="0.3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/>
    </row>
    <row r="131" spans="1:69" x14ac:dyDescent="0.3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  <c r="AU131" s="160"/>
      <c r="AV131" s="160"/>
      <c r="AW131" s="160"/>
      <c r="AX131" s="160"/>
      <c r="AY131" s="160"/>
      <c r="AZ131" s="160"/>
      <c r="BA131" s="160"/>
      <c r="BB131" s="160"/>
      <c r="BC13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</row>
    <row r="132" spans="1:69" x14ac:dyDescent="0.3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</row>
    <row r="133" spans="1:69" x14ac:dyDescent="0.3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</row>
    <row r="134" spans="1:69" x14ac:dyDescent="0.3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</row>
    <row r="135" spans="1:69" x14ac:dyDescent="0.3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</row>
    <row r="136" spans="1:69" x14ac:dyDescent="0.3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</row>
    <row r="137" spans="1:69" x14ac:dyDescent="0.3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</row>
    <row r="138" spans="1:69" x14ac:dyDescent="0.3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</row>
    <row r="139" spans="1:69" x14ac:dyDescent="0.3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</row>
    <row r="140" spans="1:69" x14ac:dyDescent="0.3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</row>
    <row r="141" spans="1:69" x14ac:dyDescent="0.3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</row>
    <row r="142" spans="1:69" x14ac:dyDescent="0.3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</row>
    <row r="143" spans="1:69" x14ac:dyDescent="0.3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</row>
    <row r="144" spans="1:69" x14ac:dyDescent="0.3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</row>
    <row r="145" spans="1:69" x14ac:dyDescent="0.3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</row>
    <row r="146" spans="1:69" x14ac:dyDescent="0.3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</row>
    <row r="147" spans="1:69" x14ac:dyDescent="0.3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</row>
    <row r="148" spans="1:69" x14ac:dyDescent="0.3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  <c r="AU148" s="160"/>
      <c r="AV148" s="160"/>
      <c r="AW148" s="160"/>
      <c r="AX148" s="160"/>
      <c r="AY148" s="160"/>
      <c r="AZ148" s="160"/>
      <c r="BA148" s="160"/>
      <c r="BB148" s="160"/>
      <c r="BC148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</row>
    <row r="149" spans="1:69" x14ac:dyDescent="0.3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  <c r="AU149" s="160"/>
      <c r="AV149" s="160"/>
      <c r="AW149" s="160"/>
      <c r="AX149" s="160"/>
      <c r="AY149" s="160"/>
      <c r="AZ149" s="160"/>
      <c r="BA149" s="160"/>
      <c r="BB149" s="160"/>
      <c r="BC149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</row>
    <row r="150" spans="1:69" x14ac:dyDescent="0.3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  <c r="AU150" s="160"/>
      <c r="AV150" s="160"/>
      <c r="AW150" s="160"/>
      <c r="AX150" s="160"/>
      <c r="AY150" s="160"/>
      <c r="AZ150" s="160"/>
      <c r="BA150" s="160"/>
      <c r="BB150" s="160"/>
      <c r="BC150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</row>
    <row r="151" spans="1:69" x14ac:dyDescent="0.3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</row>
    <row r="152" spans="1:69" x14ac:dyDescent="0.3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</row>
    <row r="153" spans="1:69" x14ac:dyDescent="0.3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</row>
    <row r="154" spans="1:69" x14ac:dyDescent="0.3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</row>
    <row r="155" spans="1:69" x14ac:dyDescent="0.3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</row>
    <row r="156" spans="1:69" x14ac:dyDescent="0.3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</row>
    <row r="157" spans="1:69" x14ac:dyDescent="0.3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</row>
    <row r="158" spans="1:69" x14ac:dyDescent="0.3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  <c r="AU158" s="160"/>
      <c r="AV158" s="160"/>
      <c r="AW158" s="160"/>
      <c r="AX158" s="160"/>
      <c r="AY158" s="160"/>
      <c r="AZ158" s="160"/>
      <c r="BA158" s="160"/>
      <c r="BB158" s="160"/>
      <c r="BC158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</row>
    <row r="159" spans="1:69" x14ac:dyDescent="0.3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  <c r="AU159" s="160"/>
      <c r="AV159" s="160"/>
      <c r="AW159" s="160"/>
      <c r="AX159" s="160"/>
      <c r="AY159" s="160"/>
      <c r="AZ159" s="160"/>
      <c r="BA159" s="160"/>
      <c r="BB159" s="160"/>
      <c r="BC159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</row>
    <row r="160" spans="1:69" x14ac:dyDescent="0.3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  <c r="AU160" s="160"/>
      <c r="AV160" s="160"/>
      <c r="AW160" s="160"/>
      <c r="AX160" s="160"/>
      <c r="AY160" s="160"/>
      <c r="AZ160" s="160"/>
      <c r="BA160" s="160"/>
      <c r="BB160" s="160"/>
      <c r="BC160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</row>
    <row r="161" spans="1:69" x14ac:dyDescent="0.3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</row>
    <row r="162" spans="1:69" x14ac:dyDescent="0.3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  <c r="AU162" s="160"/>
      <c r="AV162" s="160"/>
      <c r="AW162" s="160"/>
      <c r="AX162" s="160"/>
      <c r="AY162" s="160"/>
      <c r="AZ162" s="160"/>
      <c r="BA162" s="160"/>
      <c r="BB162" s="160"/>
      <c r="BC162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</row>
    <row r="163" spans="1:69" x14ac:dyDescent="0.3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  <c r="AU163" s="160"/>
      <c r="AV163" s="160"/>
      <c r="AW163" s="160"/>
      <c r="AX163" s="160"/>
      <c r="AY163" s="160"/>
      <c r="AZ163" s="160"/>
      <c r="BA163" s="160"/>
      <c r="BB163" s="160"/>
      <c r="BC163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</row>
    <row r="164" spans="1:69" x14ac:dyDescent="0.3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  <c r="AU164" s="160"/>
      <c r="AV164" s="160"/>
      <c r="AW164" s="160"/>
      <c r="AX164" s="160"/>
      <c r="AY164" s="160"/>
      <c r="AZ164" s="160"/>
      <c r="BA164" s="160"/>
      <c r="BB164" s="160"/>
      <c r="BC164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</row>
    <row r="165" spans="1:69" x14ac:dyDescent="0.3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  <c r="AU165" s="160"/>
      <c r="AV165" s="160"/>
      <c r="AW165" s="160"/>
      <c r="AX165" s="160"/>
      <c r="AY165" s="160"/>
      <c r="AZ165" s="160"/>
      <c r="BA165" s="160"/>
      <c r="BB165" s="160"/>
      <c r="BC165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</row>
    <row r="166" spans="1:69" x14ac:dyDescent="0.3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  <c r="AX166" s="160"/>
      <c r="AY166" s="160"/>
      <c r="AZ166" s="160"/>
      <c r="BA166" s="160"/>
      <c r="BB166" s="160"/>
      <c r="BC166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</row>
    <row r="167" spans="1:69" x14ac:dyDescent="0.3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  <c r="AU167" s="160"/>
      <c r="AV167" s="160"/>
      <c r="AW167" s="160"/>
      <c r="AX167" s="160"/>
      <c r="AY167" s="160"/>
      <c r="AZ167" s="160"/>
      <c r="BA167" s="160"/>
      <c r="BB167" s="160"/>
      <c r="BC167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</row>
    <row r="168" spans="1:69" x14ac:dyDescent="0.3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</row>
    <row r="169" spans="1:69" x14ac:dyDescent="0.3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</row>
    <row r="170" spans="1:69" x14ac:dyDescent="0.3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</row>
    <row r="171" spans="1:69" x14ac:dyDescent="0.3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</row>
    <row r="172" spans="1:69" x14ac:dyDescent="0.3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</row>
    <row r="173" spans="1:69" x14ac:dyDescent="0.3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</row>
    <row r="174" spans="1:69" x14ac:dyDescent="0.3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</row>
    <row r="175" spans="1:69" x14ac:dyDescent="0.3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</row>
    <row r="176" spans="1:69" x14ac:dyDescent="0.3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</row>
    <row r="177" spans="1:69" x14ac:dyDescent="0.3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  <c r="AU177" s="160"/>
      <c r="AV177" s="160"/>
      <c r="AW177" s="160"/>
      <c r="AX177" s="160"/>
      <c r="AY177" s="160"/>
      <c r="AZ177" s="160"/>
      <c r="BA177" s="160"/>
      <c r="BB177" s="160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</row>
    <row r="178" spans="1:69" x14ac:dyDescent="0.3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  <c r="AX178" s="160"/>
      <c r="AY178" s="160"/>
      <c r="AZ178" s="160"/>
      <c r="BA178" s="160"/>
      <c r="BB178" s="160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</row>
    <row r="179" spans="1:69" x14ac:dyDescent="0.3"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</row>
    <row r="180" spans="1:69" x14ac:dyDescent="0.3"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</row>
    <row r="181" spans="1:69" x14ac:dyDescent="0.3"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</row>
    <row r="182" spans="1:69" x14ac:dyDescent="0.3"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</row>
    <row r="183" spans="1:69" x14ac:dyDescent="0.3"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</row>
    <row r="184" spans="1:69" x14ac:dyDescent="0.3"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</row>
    <row r="185" spans="1:69" x14ac:dyDescent="0.3"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</row>
    <row r="186" spans="1:69" x14ac:dyDescent="0.3"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</row>
    <row r="187" spans="1:69" x14ac:dyDescent="0.3"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</row>
    <row r="188" spans="1:69" x14ac:dyDescent="0.3"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</row>
    <row r="189" spans="1:69" x14ac:dyDescent="0.3"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</row>
    <row r="190" spans="1:69" x14ac:dyDescent="0.3"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</row>
    <row r="191" spans="1:69" x14ac:dyDescent="0.3"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</row>
    <row r="192" spans="1:69" x14ac:dyDescent="0.3"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</row>
    <row r="193" spans="2:69" x14ac:dyDescent="0.3"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</row>
    <row r="194" spans="2:69" x14ac:dyDescent="0.3"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</row>
    <row r="195" spans="2:69" x14ac:dyDescent="0.3"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</row>
    <row r="196" spans="2:69" x14ac:dyDescent="0.3"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</row>
    <row r="197" spans="2:69" x14ac:dyDescent="0.3"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</row>
    <row r="198" spans="2:69" x14ac:dyDescent="0.3"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</row>
    <row r="199" spans="2:69" x14ac:dyDescent="0.3"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</row>
    <row r="200" spans="2:69" x14ac:dyDescent="0.3"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</row>
    <row r="201" spans="2:69" x14ac:dyDescent="0.3"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</row>
    <row r="202" spans="2:69" x14ac:dyDescent="0.3"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</row>
    <row r="203" spans="2:69" x14ac:dyDescent="0.3"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</row>
    <row r="204" spans="2:69" x14ac:dyDescent="0.3"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</row>
    <row r="205" spans="2:69" x14ac:dyDescent="0.3"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</row>
    <row r="206" spans="2:69" x14ac:dyDescent="0.3"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</row>
    <row r="207" spans="2:69" x14ac:dyDescent="0.3"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</row>
    <row r="208" spans="2:69" x14ac:dyDescent="0.3"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</row>
    <row r="209" spans="1:118" x14ac:dyDescent="0.3"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</row>
    <row r="210" spans="1:118" x14ac:dyDescent="0.3"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</row>
    <row r="211" spans="1:118" x14ac:dyDescent="0.3"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</row>
    <row r="212" spans="1:118" x14ac:dyDescent="0.3"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</row>
    <row r="214" spans="1:118" x14ac:dyDescent="0.3"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</row>
    <row r="215" spans="1:118" x14ac:dyDescent="0.3">
      <c r="A215" s="92" t="s">
        <v>42</v>
      </c>
      <c r="B215" s="91">
        <v>0</v>
      </c>
      <c r="C215" s="91">
        <v>0</v>
      </c>
      <c r="D215" s="91">
        <v>0</v>
      </c>
      <c r="E215" s="91">
        <v>0</v>
      </c>
      <c r="F215" s="91">
        <v>0</v>
      </c>
      <c r="G215" s="91">
        <v>0</v>
      </c>
      <c r="H215" s="91">
        <v>0</v>
      </c>
      <c r="I215" s="91">
        <v>0</v>
      </c>
      <c r="J215" s="91">
        <v>0</v>
      </c>
      <c r="K215" s="91">
        <v>0</v>
      </c>
      <c r="L215" s="91">
        <v>0</v>
      </c>
      <c r="M215" s="91">
        <v>0</v>
      </c>
      <c r="N215" s="91">
        <v>0</v>
      </c>
      <c r="O215" s="91">
        <v>0</v>
      </c>
      <c r="P215" s="91">
        <v>0</v>
      </c>
      <c r="Q215" s="91">
        <v>0</v>
      </c>
      <c r="R215" s="91">
        <v>0</v>
      </c>
      <c r="S215" s="91">
        <v>0</v>
      </c>
      <c r="T215" s="91">
        <v>0</v>
      </c>
      <c r="U215" s="91">
        <v>0</v>
      </c>
      <c r="V215" s="91">
        <v>0</v>
      </c>
      <c r="W215" s="91">
        <v>0</v>
      </c>
      <c r="X215" s="91">
        <v>0</v>
      </c>
      <c r="Y215" s="91">
        <v>0</v>
      </c>
      <c r="Z215" s="91">
        <v>0</v>
      </c>
      <c r="AA215" s="91">
        <v>0</v>
      </c>
      <c r="AB215" s="91">
        <v>0</v>
      </c>
      <c r="AC215" s="91">
        <v>0</v>
      </c>
      <c r="AD215" s="91">
        <v>0</v>
      </c>
      <c r="AE215" s="91">
        <v>0</v>
      </c>
      <c r="AF215" s="91">
        <v>0</v>
      </c>
      <c r="AG215" s="91">
        <v>0</v>
      </c>
      <c r="AH215" s="91">
        <v>0</v>
      </c>
      <c r="AI215" s="91">
        <v>0</v>
      </c>
      <c r="AJ215" s="91">
        <v>0</v>
      </c>
      <c r="AK215" s="91">
        <v>0</v>
      </c>
      <c r="AL215" s="91">
        <v>0</v>
      </c>
      <c r="AM215" s="91">
        <v>0</v>
      </c>
      <c r="AN215" s="91">
        <v>0</v>
      </c>
      <c r="AO215" s="91">
        <v>0</v>
      </c>
      <c r="AP215" s="91">
        <v>0</v>
      </c>
      <c r="AQ215" s="91">
        <v>0</v>
      </c>
      <c r="AR215" s="91">
        <v>0</v>
      </c>
      <c r="AS215" s="91">
        <v>0</v>
      </c>
      <c r="AT215" s="91">
        <v>0</v>
      </c>
      <c r="AU215" s="91">
        <v>0</v>
      </c>
      <c r="AV215" s="91">
        <v>0</v>
      </c>
      <c r="AW215" s="91">
        <v>0</v>
      </c>
      <c r="AX215" s="91">
        <v>0</v>
      </c>
      <c r="AY215" s="91">
        <v>0</v>
      </c>
      <c r="AZ215" s="91">
        <v>0</v>
      </c>
      <c r="BA215" s="91">
        <v>0</v>
      </c>
      <c r="BB215" s="91">
        <v>0</v>
      </c>
      <c r="BC215" s="91">
        <v>0</v>
      </c>
      <c r="BD215" s="91">
        <v>0</v>
      </c>
      <c r="BE215" s="91">
        <v>0</v>
      </c>
      <c r="BF215" s="91">
        <v>0</v>
      </c>
      <c r="BG215" s="91">
        <v>0</v>
      </c>
      <c r="BH215" s="91">
        <v>0</v>
      </c>
      <c r="BI215" s="91">
        <v>0</v>
      </c>
      <c r="BJ215" s="91">
        <v>0</v>
      </c>
      <c r="BK215" s="91">
        <v>0</v>
      </c>
      <c r="BL215" s="91">
        <v>0</v>
      </c>
      <c r="BM215" s="91">
        <v>0</v>
      </c>
      <c r="BN215" s="91">
        <v>0</v>
      </c>
      <c r="BO215" s="91">
        <v>0</v>
      </c>
      <c r="BP215" s="91">
        <v>0</v>
      </c>
      <c r="BQ215" s="91">
        <v>0</v>
      </c>
    </row>
    <row r="216" spans="1:118" x14ac:dyDescent="0.3"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1"/>
      <c r="DF216" s="91"/>
      <c r="DG216" s="91"/>
      <c r="DH216" s="91"/>
      <c r="DI216" s="91"/>
      <c r="DJ216" s="91"/>
      <c r="DK216" s="91"/>
      <c r="DL216" s="91"/>
      <c r="DM216" s="91"/>
      <c r="DN216" s="91"/>
    </row>
    <row r="218" spans="1:118" x14ac:dyDescent="0.3">
      <c r="A218" s="1" t="s">
        <v>43</v>
      </c>
    </row>
    <row r="219" spans="1:118" x14ac:dyDescent="0.3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  <c r="AU219" s="160"/>
      <c r="AV219" s="160"/>
      <c r="AW219" s="160"/>
      <c r="AX219" s="160"/>
      <c r="AY219" s="160"/>
      <c r="AZ219" s="160"/>
      <c r="BA219" s="160"/>
      <c r="BB219" s="160"/>
      <c r="BC219"/>
    </row>
    <row r="220" spans="1:118" x14ac:dyDescent="0.3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  <c r="AU220" s="160"/>
      <c r="AV220" s="160"/>
      <c r="AW220" s="160"/>
      <c r="AX220" s="160"/>
      <c r="AY220" s="160"/>
      <c r="AZ220" s="160"/>
      <c r="BA220" s="160"/>
      <c r="BB220" s="160"/>
      <c r="BC220"/>
    </row>
    <row r="221" spans="1:118" x14ac:dyDescent="0.3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  <c r="AU221" s="160"/>
      <c r="AV221" s="160"/>
      <c r="AW221" s="160"/>
      <c r="AX221" s="160"/>
      <c r="AY221" s="160"/>
      <c r="AZ221" s="160"/>
      <c r="BA221" s="160"/>
      <c r="BB221" s="160"/>
      <c r="BC221"/>
    </row>
    <row r="222" spans="1:118" x14ac:dyDescent="0.3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  <c r="AU222" s="160"/>
      <c r="AV222" s="160"/>
      <c r="AW222" s="160"/>
      <c r="AX222" s="160"/>
      <c r="AY222" s="160"/>
      <c r="AZ222" s="160"/>
      <c r="BA222" s="160"/>
      <c r="BB222" s="160"/>
      <c r="BC222"/>
    </row>
    <row r="223" spans="1:118" x14ac:dyDescent="0.3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  <c r="AU223" s="160"/>
      <c r="AV223" s="160"/>
      <c r="AW223" s="160"/>
      <c r="AX223" s="160"/>
      <c r="AY223" s="160"/>
      <c r="AZ223" s="160"/>
      <c r="BA223" s="160"/>
      <c r="BB223" s="160"/>
      <c r="BC223"/>
    </row>
    <row r="224" spans="1:118" x14ac:dyDescent="0.3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/>
    </row>
    <row r="225" spans="1:55" x14ac:dyDescent="0.3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/>
    </row>
    <row r="226" spans="1:55" x14ac:dyDescent="0.3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/>
    </row>
    <row r="227" spans="1:55" x14ac:dyDescent="0.3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/>
    </row>
    <row r="228" spans="1:55" x14ac:dyDescent="0.3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/>
    </row>
    <row r="229" spans="1:55" x14ac:dyDescent="0.3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/>
    </row>
    <row r="230" spans="1:55" x14ac:dyDescent="0.3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/>
    </row>
    <row r="231" spans="1:55" x14ac:dyDescent="0.3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/>
    </row>
    <row r="232" spans="1:55" x14ac:dyDescent="0.3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  <c r="BC232"/>
    </row>
    <row r="233" spans="1:55" x14ac:dyDescent="0.3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  <c r="AU233" s="160"/>
      <c r="AV233" s="160"/>
      <c r="AW233" s="160"/>
      <c r="AX233" s="160"/>
      <c r="AY233" s="160"/>
      <c r="AZ233" s="160"/>
      <c r="BA233" s="160"/>
      <c r="BB233" s="160"/>
      <c r="BC233"/>
    </row>
    <row r="234" spans="1:55" x14ac:dyDescent="0.3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  <c r="AU234" s="160"/>
      <c r="AV234" s="160"/>
      <c r="AW234" s="160"/>
      <c r="AX234" s="160"/>
      <c r="AY234" s="160"/>
      <c r="AZ234" s="160"/>
      <c r="BA234" s="160"/>
      <c r="BB234" s="160"/>
      <c r="BC234"/>
    </row>
    <row r="235" spans="1:55" x14ac:dyDescent="0.3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  <c r="AU235" s="160"/>
      <c r="AV235" s="160"/>
      <c r="AW235" s="160"/>
      <c r="AX235" s="160"/>
      <c r="AY235" s="160"/>
      <c r="AZ235" s="160"/>
      <c r="BA235" s="160"/>
      <c r="BB235" s="160"/>
      <c r="BC235"/>
    </row>
    <row r="236" spans="1:55" x14ac:dyDescent="0.3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  <c r="AU236" s="160"/>
      <c r="AV236" s="160"/>
      <c r="AW236" s="160"/>
      <c r="AX236" s="160"/>
      <c r="AY236" s="160"/>
      <c r="AZ236" s="160"/>
      <c r="BA236" s="160"/>
      <c r="BB236" s="160"/>
      <c r="BC236"/>
    </row>
    <row r="237" spans="1:55" x14ac:dyDescent="0.3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  <c r="AU237" s="160"/>
      <c r="AV237" s="160"/>
      <c r="AW237" s="160"/>
      <c r="AX237" s="160"/>
      <c r="AY237" s="160"/>
      <c r="AZ237" s="160"/>
      <c r="BA237" s="160"/>
      <c r="BB237" s="160"/>
      <c r="BC237"/>
    </row>
    <row r="238" spans="1:55" x14ac:dyDescent="0.3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  <c r="AL238" s="160"/>
      <c r="AM238" s="160"/>
      <c r="AN238" s="160"/>
      <c r="AO238" s="160"/>
      <c r="AP238" s="160"/>
      <c r="AQ238" s="160"/>
      <c r="AR238" s="160"/>
      <c r="AS238" s="160"/>
      <c r="AT238" s="160"/>
      <c r="AU238" s="160"/>
      <c r="AV238" s="160"/>
      <c r="AW238" s="160"/>
      <c r="AX238" s="160"/>
      <c r="AY238" s="160"/>
      <c r="AZ238" s="160"/>
      <c r="BA238" s="160"/>
      <c r="BB238" s="160"/>
      <c r="BC238"/>
    </row>
    <row r="239" spans="1:55" x14ac:dyDescent="0.3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  <c r="AL239" s="160"/>
      <c r="AM239" s="160"/>
      <c r="AN239" s="160"/>
      <c r="AO239" s="160"/>
      <c r="AP239" s="160"/>
      <c r="AQ239" s="160"/>
      <c r="AR239" s="160"/>
      <c r="AS239" s="160"/>
      <c r="AT239" s="160"/>
      <c r="AU239" s="160"/>
      <c r="AV239" s="160"/>
      <c r="AW239" s="160"/>
      <c r="AX239" s="160"/>
      <c r="AY239" s="160"/>
      <c r="AZ239" s="160"/>
      <c r="BA239" s="160"/>
      <c r="BB239" s="160"/>
      <c r="BC239"/>
    </row>
    <row r="240" spans="1:55" x14ac:dyDescent="0.3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  <c r="AL240" s="160"/>
      <c r="AM240" s="160"/>
      <c r="AN240" s="160"/>
      <c r="AO240" s="160"/>
      <c r="AP240" s="160"/>
      <c r="AQ240" s="160"/>
      <c r="AR240" s="160"/>
      <c r="AS240" s="160"/>
      <c r="AT240" s="160"/>
      <c r="AU240" s="160"/>
      <c r="AV240" s="160"/>
      <c r="AW240" s="160"/>
      <c r="AX240" s="160"/>
      <c r="AY240" s="160"/>
      <c r="AZ240" s="160"/>
      <c r="BA240" s="160"/>
      <c r="BB240" s="160"/>
      <c r="BC240"/>
    </row>
    <row r="241" spans="1:55" x14ac:dyDescent="0.3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  <c r="AL241" s="160"/>
      <c r="AM241" s="160"/>
      <c r="AN241" s="160"/>
      <c r="AO241" s="160"/>
      <c r="AP241" s="160"/>
      <c r="AQ241" s="160"/>
      <c r="AR241" s="160"/>
      <c r="AS241" s="160"/>
      <c r="AT241" s="160"/>
      <c r="AU241" s="160"/>
      <c r="AV241" s="160"/>
      <c r="AW241" s="160"/>
      <c r="AX241" s="160"/>
      <c r="AY241" s="160"/>
      <c r="AZ241" s="160"/>
      <c r="BA241" s="160"/>
      <c r="BB241" s="160"/>
      <c r="BC241"/>
    </row>
    <row r="242" spans="1:55" x14ac:dyDescent="0.3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  <c r="BC242"/>
    </row>
    <row r="243" spans="1:55" x14ac:dyDescent="0.3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  <c r="BC243"/>
    </row>
    <row r="244" spans="1:55" x14ac:dyDescent="0.3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/>
    </row>
    <row r="245" spans="1:55" x14ac:dyDescent="0.3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/>
    </row>
    <row r="246" spans="1:55" x14ac:dyDescent="0.3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/>
    </row>
    <row r="247" spans="1:55" x14ac:dyDescent="0.3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  <c r="BC247"/>
    </row>
    <row r="248" spans="1:55" x14ac:dyDescent="0.3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/>
    </row>
    <row r="249" spans="1:55" x14ac:dyDescent="0.3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  <c r="BC249"/>
    </row>
    <row r="250" spans="1:55" x14ac:dyDescent="0.3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  <c r="BC250"/>
    </row>
    <row r="251" spans="1:55" x14ac:dyDescent="0.3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  <c r="AL251" s="160"/>
      <c r="AM251" s="160"/>
      <c r="AN251" s="160"/>
      <c r="AO251" s="160"/>
      <c r="AP251" s="160"/>
      <c r="AQ251" s="160"/>
      <c r="AR251" s="160"/>
      <c r="AS251" s="160"/>
      <c r="AT251" s="160"/>
      <c r="AU251" s="160"/>
      <c r="AV251" s="160"/>
      <c r="AW251" s="160"/>
      <c r="AX251" s="160"/>
      <c r="AY251" s="160"/>
      <c r="AZ251" s="160"/>
      <c r="BA251" s="160"/>
      <c r="BB251" s="160"/>
      <c r="BC251"/>
    </row>
    <row r="252" spans="1:55" x14ac:dyDescent="0.3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  <c r="AL252" s="160"/>
      <c r="AM252" s="160"/>
      <c r="AN252" s="160"/>
      <c r="AO252" s="160"/>
      <c r="AP252" s="160"/>
      <c r="AQ252" s="160"/>
      <c r="AR252" s="160"/>
      <c r="AS252" s="160"/>
      <c r="AT252" s="160"/>
      <c r="AU252" s="160"/>
      <c r="AV252" s="160"/>
      <c r="AW252" s="160"/>
      <c r="AX252" s="160"/>
      <c r="AY252" s="160"/>
      <c r="AZ252" s="160"/>
      <c r="BA252" s="160"/>
      <c r="BB252" s="160"/>
      <c r="BC252"/>
    </row>
    <row r="253" spans="1:55" x14ac:dyDescent="0.3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  <c r="BC253"/>
    </row>
    <row r="254" spans="1:55" x14ac:dyDescent="0.3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  <c r="AL254" s="160"/>
      <c r="AM254" s="160"/>
      <c r="AN254" s="160"/>
      <c r="AO254" s="160"/>
      <c r="AP254" s="160"/>
      <c r="AQ254" s="160"/>
      <c r="AR254" s="160"/>
      <c r="AS254" s="160"/>
      <c r="AT254" s="160"/>
      <c r="AU254" s="160"/>
      <c r="AV254" s="160"/>
      <c r="AW254" s="160"/>
      <c r="AX254" s="160"/>
      <c r="AY254" s="160"/>
      <c r="AZ254" s="160"/>
      <c r="BA254" s="160"/>
      <c r="BB254" s="160"/>
      <c r="BC254"/>
    </row>
    <row r="255" spans="1:55" x14ac:dyDescent="0.3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  <c r="AL255" s="160"/>
      <c r="AM255" s="160"/>
      <c r="AN255" s="160"/>
      <c r="AO255" s="160"/>
      <c r="AP255" s="160"/>
      <c r="AQ255" s="160"/>
      <c r="AR255" s="160"/>
      <c r="AS255" s="160"/>
      <c r="AT255" s="160"/>
      <c r="AU255" s="160"/>
      <c r="AV255" s="160"/>
      <c r="AW255" s="160"/>
      <c r="AX255" s="160"/>
      <c r="AY255" s="160"/>
      <c r="AZ255" s="160"/>
      <c r="BA255" s="160"/>
      <c r="BB255" s="160"/>
      <c r="BC255"/>
    </row>
    <row r="256" spans="1:55" x14ac:dyDescent="0.3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  <c r="AL256" s="160"/>
      <c r="AM256" s="160"/>
      <c r="AN256" s="160"/>
      <c r="AO256" s="160"/>
      <c r="AP256" s="160"/>
      <c r="AQ256" s="160"/>
      <c r="AR256" s="160"/>
      <c r="AS256" s="160"/>
      <c r="AT256" s="160"/>
      <c r="AU256" s="160"/>
      <c r="AV256" s="160"/>
      <c r="AW256" s="160"/>
      <c r="AX256" s="160"/>
      <c r="AY256" s="160"/>
      <c r="AZ256" s="160"/>
      <c r="BA256" s="160"/>
      <c r="BB256" s="160"/>
      <c r="BC256"/>
    </row>
    <row r="257" spans="1:55" x14ac:dyDescent="0.3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  <c r="AL257" s="160"/>
      <c r="AM257" s="160"/>
      <c r="AN257" s="160"/>
      <c r="AO257" s="160"/>
      <c r="AP257" s="160"/>
      <c r="AQ257" s="160"/>
      <c r="AR257" s="160"/>
      <c r="AS257" s="160"/>
      <c r="AT257" s="160"/>
      <c r="AU257" s="160"/>
      <c r="AV257" s="160"/>
      <c r="AW257" s="160"/>
      <c r="AX257" s="160"/>
      <c r="AY257" s="160"/>
      <c r="AZ257" s="160"/>
      <c r="BA257" s="160"/>
      <c r="BB257" s="160"/>
      <c r="BC257"/>
    </row>
    <row r="258" spans="1:55" x14ac:dyDescent="0.3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  <c r="AL258" s="160"/>
      <c r="AM258" s="160"/>
      <c r="AN258" s="160"/>
      <c r="AO258" s="160"/>
      <c r="AP258" s="160"/>
      <c r="AQ258" s="160"/>
      <c r="AR258" s="160"/>
      <c r="AS258" s="160"/>
      <c r="AT258" s="160"/>
      <c r="AU258" s="160"/>
      <c r="AV258" s="160"/>
      <c r="AW258" s="160"/>
      <c r="AX258" s="160"/>
      <c r="AY258" s="160"/>
      <c r="AZ258" s="160"/>
      <c r="BA258" s="160"/>
      <c r="BB258" s="160"/>
      <c r="BC258"/>
    </row>
    <row r="259" spans="1:55" x14ac:dyDescent="0.3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  <c r="AL259" s="160"/>
      <c r="AM259" s="160"/>
      <c r="AN259" s="160"/>
      <c r="AO259" s="160"/>
      <c r="AP259" s="160"/>
      <c r="AQ259" s="160"/>
      <c r="AR259" s="160"/>
      <c r="AS259" s="160"/>
      <c r="AT259" s="160"/>
      <c r="AU259" s="160"/>
      <c r="AV259" s="160"/>
      <c r="AW259" s="160"/>
      <c r="AX259" s="160"/>
      <c r="AY259" s="160"/>
      <c r="AZ259" s="160"/>
      <c r="BA259" s="160"/>
      <c r="BB259" s="160"/>
      <c r="BC259"/>
    </row>
    <row r="260" spans="1:55" x14ac:dyDescent="0.3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  <c r="AL260" s="160"/>
      <c r="AM260" s="160"/>
      <c r="AN260" s="160"/>
      <c r="AO260" s="160"/>
      <c r="AP260" s="160"/>
      <c r="AQ260" s="160"/>
      <c r="AR260" s="160"/>
      <c r="AS260" s="160"/>
      <c r="AT260" s="160"/>
      <c r="AU260" s="160"/>
      <c r="AV260" s="160"/>
      <c r="AW260" s="160"/>
      <c r="AX260" s="160"/>
      <c r="AY260" s="160"/>
      <c r="AZ260" s="160"/>
      <c r="BA260" s="160"/>
      <c r="BB260" s="160"/>
      <c r="BC260"/>
    </row>
    <row r="261" spans="1:55" x14ac:dyDescent="0.3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  <c r="AL261" s="160"/>
      <c r="AM261" s="160"/>
      <c r="AN261" s="160"/>
      <c r="AO261" s="160"/>
      <c r="AP261" s="160"/>
      <c r="AQ261" s="160"/>
      <c r="AR261" s="160"/>
      <c r="AS261" s="160"/>
      <c r="AT261" s="160"/>
      <c r="AU261" s="160"/>
      <c r="AV261" s="160"/>
      <c r="AW261" s="160"/>
      <c r="AX261" s="160"/>
      <c r="AY261" s="160"/>
      <c r="AZ261" s="160"/>
      <c r="BA261" s="160"/>
      <c r="BB261" s="160"/>
      <c r="BC261"/>
    </row>
    <row r="262" spans="1:55" x14ac:dyDescent="0.3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  <c r="AL262" s="160"/>
      <c r="AM262" s="160"/>
      <c r="AN262" s="160"/>
      <c r="AO262" s="160"/>
      <c r="AP262" s="160"/>
      <c r="AQ262" s="160"/>
      <c r="AR262" s="160"/>
      <c r="AS262" s="160"/>
      <c r="AT262" s="160"/>
      <c r="AU262" s="160"/>
      <c r="AV262" s="160"/>
      <c r="AW262" s="160"/>
      <c r="AX262" s="160"/>
      <c r="AY262" s="160"/>
      <c r="AZ262" s="160"/>
      <c r="BA262" s="160"/>
      <c r="BB262" s="160"/>
      <c r="BC262"/>
    </row>
    <row r="263" spans="1:55" x14ac:dyDescent="0.3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  <c r="AL263" s="160"/>
      <c r="AM263" s="160"/>
      <c r="AN263" s="160"/>
      <c r="AO263" s="160"/>
      <c r="AP263" s="160"/>
      <c r="AQ263" s="160"/>
      <c r="AR263" s="160"/>
      <c r="AS263" s="160"/>
      <c r="AT263" s="160"/>
      <c r="AU263" s="160"/>
      <c r="AV263" s="160"/>
      <c r="AW263" s="160"/>
      <c r="AX263" s="160"/>
      <c r="AY263" s="160"/>
      <c r="AZ263" s="160"/>
      <c r="BA263" s="160"/>
      <c r="BB263" s="160"/>
      <c r="BC263"/>
    </row>
    <row r="264" spans="1:55" x14ac:dyDescent="0.3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160"/>
      <c r="AY264" s="160"/>
      <c r="AZ264" s="160"/>
      <c r="BA264" s="160"/>
      <c r="BB264" s="160"/>
      <c r="BC264"/>
    </row>
    <row r="265" spans="1:55" x14ac:dyDescent="0.3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160"/>
      <c r="AY265" s="160"/>
      <c r="AZ265" s="160"/>
      <c r="BA265" s="160"/>
      <c r="BB265" s="160"/>
      <c r="BC265"/>
    </row>
    <row r="266" spans="1:55" x14ac:dyDescent="0.3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  <c r="AL266" s="160"/>
      <c r="AM266" s="160"/>
      <c r="AN266" s="160"/>
      <c r="AO266" s="160"/>
      <c r="AP266" s="160"/>
      <c r="AQ266" s="160"/>
      <c r="AR266" s="160"/>
      <c r="AS266" s="160"/>
      <c r="AT266" s="160"/>
      <c r="AU266" s="160"/>
      <c r="AV266" s="160"/>
      <c r="AW266" s="160"/>
      <c r="AX266" s="160"/>
      <c r="AY266" s="160"/>
      <c r="AZ266" s="160"/>
      <c r="BA266" s="160"/>
      <c r="BB266" s="160"/>
      <c r="BC266"/>
    </row>
    <row r="267" spans="1:55" x14ac:dyDescent="0.3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  <c r="AL267" s="160"/>
      <c r="AM267" s="160"/>
      <c r="AN267" s="160"/>
      <c r="AO267" s="160"/>
      <c r="AP267" s="160"/>
      <c r="AQ267" s="160"/>
      <c r="AR267" s="160"/>
      <c r="AS267" s="160"/>
      <c r="AT267" s="160"/>
      <c r="AU267" s="160"/>
      <c r="AV267" s="160"/>
      <c r="AW267" s="160"/>
      <c r="AX267" s="160"/>
      <c r="AY267" s="160"/>
      <c r="AZ267" s="160"/>
      <c r="BA267" s="160"/>
      <c r="BB267" s="160"/>
      <c r="BC267"/>
    </row>
    <row r="268" spans="1:55" x14ac:dyDescent="0.3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/>
    </row>
    <row r="269" spans="1:55" x14ac:dyDescent="0.3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  <c r="AL269" s="160"/>
      <c r="AM269" s="160"/>
      <c r="AN269" s="160"/>
      <c r="AO269" s="160"/>
      <c r="AP269" s="160"/>
      <c r="AQ269" s="160"/>
      <c r="AR269" s="160"/>
      <c r="AS269" s="160"/>
      <c r="AT269" s="160"/>
      <c r="AU269" s="160"/>
      <c r="AV269" s="160"/>
      <c r="AW269" s="160"/>
      <c r="AX269" s="160"/>
      <c r="AY269" s="160"/>
      <c r="AZ269" s="160"/>
      <c r="BA269" s="160"/>
      <c r="BB269" s="160"/>
      <c r="BC269"/>
    </row>
    <row r="270" spans="1:55" x14ac:dyDescent="0.3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  <c r="AL270" s="160"/>
      <c r="AM270" s="160"/>
      <c r="AN270" s="160"/>
      <c r="AO270" s="160"/>
      <c r="AP270" s="160"/>
      <c r="AQ270" s="160"/>
      <c r="AR270" s="160"/>
      <c r="AS270" s="160"/>
      <c r="AT270" s="160"/>
      <c r="AU270" s="160"/>
      <c r="AV270" s="160"/>
      <c r="AW270" s="160"/>
      <c r="AX270" s="160"/>
      <c r="AY270" s="160"/>
      <c r="AZ270" s="160"/>
      <c r="BA270" s="160"/>
      <c r="BB270" s="160"/>
      <c r="BC270"/>
    </row>
    <row r="271" spans="1:55" x14ac:dyDescent="0.3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  <c r="BC271"/>
    </row>
    <row r="272" spans="1:55" x14ac:dyDescent="0.3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  <c r="AL272" s="160"/>
      <c r="AM272" s="160"/>
      <c r="AN272" s="160"/>
      <c r="AO272" s="160"/>
      <c r="AP272" s="160"/>
      <c r="AQ272" s="160"/>
      <c r="AR272" s="160"/>
      <c r="AS272" s="160"/>
      <c r="AT272" s="160"/>
      <c r="AU272" s="160"/>
      <c r="AV272" s="160"/>
      <c r="AW272" s="160"/>
      <c r="AX272" s="160"/>
      <c r="AY272" s="160"/>
      <c r="AZ272" s="160"/>
      <c r="BA272" s="160"/>
      <c r="BB272" s="160"/>
      <c r="BC272"/>
    </row>
    <row r="273" spans="1:55" x14ac:dyDescent="0.3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  <c r="AL273" s="160"/>
      <c r="AM273" s="160"/>
      <c r="AN273" s="160"/>
      <c r="AO273" s="160"/>
      <c r="AP273" s="160"/>
      <c r="AQ273" s="160"/>
      <c r="AR273" s="160"/>
      <c r="AS273" s="160"/>
      <c r="AT273" s="160"/>
      <c r="AU273" s="160"/>
      <c r="AV273" s="160"/>
      <c r="AW273" s="160"/>
      <c r="AX273" s="160"/>
      <c r="AY273" s="160"/>
      <c r="AZ273" s="160"/>
      <c r="BA273" s="160"/>
      <c r="BB273" s="160"/>
      <c r="BC273"/>
    </row>
    <row r="274" spans="1:55" x14ac:dyDescent="0.3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  <c r="AL274" s="160"/>
      <c r="AM274" s="160"/>
      <c r="AN274" s="160"/>
      <c r="AO274" s="160"/>
      <c r="AP274" s="160"/>
      <c r="AQ274" s="160"/>
      <c r="AR274" s="160"/>
      <c r="AS274" s="160"/>
      <c r="AT274" s="160"/>
      <c r="AU274" s="160"/>
      <c r="AV274" s="160"/>
      <c r="AW274" s="160"/>
      <c r="AX274" s="160"/>
      <c r="AY274" s="160"/>
      <c r="AZ274" s="160"/>
      <c r="BA274" s="160"/>
      <c r="BB274" s="160"/>
      <c r="BC274"/>
    </row>
    <row r="275" spans="1:55" x14ac:dyDescent="0.3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  <c r="AL275" s="160"/>
      <c r="AM275" s="160"/>
      <c r="AN275" s="160"/>
      <c r="AO275" s="160"/>
      <c r="AP275" s="160"/>
      <c r="AQ275" s="160"/>
      <c r="AR275" s="160"/>
      <c r="AS275" s="160"/>
      <c r="AT275" s="160"/>
      <c r="AU275" s="160"/>
      <c r="AV275" s="160"/>
      <c r="AW275" s="160"/>
      <c r="AX275" s="160"/>
      <c r="AY275" s="160"/>
      <c r="AZ275" s="160"/>
      <c r="BA275" s="160"/>
      <c r="BB275" s="160"/>
      <c r="BC275"/>
    </row>
    <row r="276" spans="1:55" x14ac:dyDescent="0.3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  <c r="AL276" s="160"/>
      <c r="AM276" s="160"/>
      <c r="AN276" s="160"/>
      <c r="AO276" s="160"/>
      <c r="AP276" s="160"/>
      <c r="AQ276" s="160"/>
      <c r="AR276" s="160"/>
      <c r="AS276" s="160"/>
      <c r="AT276" s="160"/>
      <c r="AU276" s="160"/>
      <c r="AV276" s="160"/>
      <c r="AW276" s="160"/>
      <c r="AX276" s="160"/>
      <c r="AY276" s="160"/>
      <c r="AZ276" s="160"/>
      <c r="BA276" s="160"/>
      <c r="BB276" s="160"/>
      <c r="BC276"/>
    </row>
    <row r="277" spans="1:55" x14ac:dyDescent="0.3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  <c r="AL277" s="160"/>
      <c r="AM277" s="160"/>
      <c r="AN277" s="160"/>
      <c r="AO277" s="160"/>
      <c r="AP277" s="160"/>
      <c r="AQ277" s="160"/>
      <c r="AR277" s="160"/>
      <c r="AS277" s="160"/>
      <c r="AT277" s="160"/>
      <c r="AU277" s="160"/>
      <c r="AV277" s="160"/>
      <c r="AW277" s="160"/>
      <c r="AX277" s="160"/>
      <c r="AY277" s="160"/>
      <c r="AZ277" s="160"/>
      <c r="BA277" s="160"/>
      <c r="BB277" s="160"/>
      <c r="BC277"/>
    </row>
    <row r="278" spans="1:55" x14ac:dyDescent="0.3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  <c r="AL278" s="160"/>
      <c r="AM278" s="160"/>
      <c r="AN278" s="160"/>
      <c r="AO278" s="160"/>
      <c r="AP278" s="160"/>
      <c r="AQ278" s="160"/>
      <c r="AR278" s="160"/>
      <c r="AS278" s="160"/>
      <c r="AT278" s="160"/>
      <c r="AU278" s="160"/>
      <c r="AV278" s="160"/>
      <c r="AW278" s="160"/>
      <c r="AX278" s="160"/>
      <c r="AY278" s="160"/>
      <c r="AZ278" s="160"/>
      <c r="BA278" s="160"/>
      <c r="BB278" s="160"/>
      <c r="BC278"/>
    </row>
    <row r="279" spans="1:55" x14ac:dyDescent="0.3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  <c r="AL279" s="160"/>
      <c r="AM279" s="160"/>
      <c r="AN279" s="160"/>
      <c r="AO279" s="160"/>
      <c r="AP279" s="160"/>
      <c r="AQ279" s="160"/>
      <c r="AR279" s="160"/>
      <c r="AS279" s="160"/>
      <c r="AT279" s="160"/>
      <c r="AU279" s="160"/>
      <c r="AV279" s="160"/>
      <c r="AW279" s="160"/>
      <c r="AX279" s="160"/>
      <c r="AY279" s="160"/>
      <c r="AZ279" s="160"/>
      <c r="BA279" s="160"/>
      <c r="BB279" s="160"/>
      <c r="BC279"/>
    </row>
    <row r="280" spans="1:55" x14ac:dyDescent="0.3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  <c r="AL280" s="160"/>
      <c r="AM280" s="160"/>
      <c r="AN280" s="160"/>
      <c r="AO280" s="160"/>
      <c r="AP280" s="160"/>
      <c r="AQ280" s="160"/>
      <c r="AR280" s="160"/>
      <c r="AS280" s="160"/>
      <c r="AT280" s="160"/>
      <c r="AU280" s="160"/>
      <c r="AV280" s="160"/>
      <c r="AW280" s="160"/>
      <c r="AX280" s="160"/>
      <c r="AY280" s="160"/>
      <c r="AZ280" s="160"/>
      <c r="BA280" s="160"/>
      <c r="BB280" s="160"/>
      <c r="BC280"/>
    </row>
    <row r="281" spans="1:55" x14ac:dyDescent="0.3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  <c r="AL281" s="160"/>
      <c r="AM281" s="160"/>
      <c r="AN281" s="160"/>
      <c r="AO281" s="160"/>
      <c r="AP281" s="160"/>
      <c r="AQ281" s="160"/>
      <c r="AR281" s="160"/>
      <c r="AS281" s="160"/>
      <c r="AT281" s="160"/>
      <c r="AU281" s="160"/>
      <c r="AV281" s="160"/>
      <c r="AW281" s="160"/>
      <c r="AX281" s="160"/>
      <c r="AY281" s="160"/>
      <c r="AZ281" s="160"/>
      <c r="BA281" s="160"/>
      <c r="BB281" s="160"/>
      <c r="BC281"/>
    </row>
    <row r="282" spans="1:55" x14ac:dyDescent="0.3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  <c r="AL282" s="160"/>
      <c r="AM282" s="160"/>
      <c r="AN282" s="160"/>
      <c r="AO282" s="160"/>
      <c r="AP282" s="160"/>
      <c r="AQ282" s="160"/>
      <c r="AR282" s="160"/>
      <c r="AS282" s="160"/>
      <c r="AT282" s="160"/>
      <c r="AU282" s="160"/>
      <c r="AV282" s="160"/>
      <c r="AW282" s="160"/>
      <c r="AX282" s="160"/>
      <c r="AY282" s="160"/>
      <c r="AZ282" s="160"/>
      <c r="BA282" s="160"/>
      <c r="BB282" s="160"/>
      <c r="BC282"/>
    </row>
    <row r="283" spans="1:55" x14ac:dyDescent="0.3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  <c r="AL283" s="160"/>
      <c r="AM283" s="160"/>
      <c r="AN283" s="160"/>
      <c r="AO283" s="160"/>
      <c r="AP283" s="160"/>
      <c r="AQ283" s="160"/>
      <c r="AR283" s="160"/>
      <c r="AS283" s="160"/>
      <c r="AT283" s="160"/>
      <c r="AU283" s="160"/>
      <c r="AV283" s="160"/>
      <c r="AW283" s="160"/>
      <c r="AX283" s="160"/>
      <c r="AY283" s="160"/>
      <c r="AZ283" s="160"/>
      <c r="BA283" s="160"/>
      <c r="BB283" s="160"/>
      <c r="BC283"/>
    </row>
    <row r="284" spans="1:55" x14ac:dyDescent="0.3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/>
    </row>
    <row r="285" spans="1:55" x14ac:dyDescent="0.3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  <c r="AL285" s="160"/>
      <c r="AM285" s="160"/>
      <c r="AN285" s="160"/>
      <c r="AO285" s="160"/>
      <c r="AP285" s="160"/>
      <c r="AQ285" s="160"/>
      <c r="AR285" s="160"/>
      <c r="AS285" s="160"/>
      <c r="AT285" s="160"/>
      <c r="AU285" s="160"/>
      <c r="AV285" s="160"/>
      <c r="AW285" s="160"/>
      <c r="AX285" s="160"/>
      <c r="AY285" s="160"/>
      <c r="AZ285" s="160"/>
      <c r="BA285" s="160"/>
      <c r="BB285" s="160"/>
      <c r="BC285"/>
    </row>
    <row r="286" spans="1:55" x14ac:dyDescent="0.3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  <c r="AL286" s="160"/>
      <c r="AM286" s="160"/>
      <c r="AN286" s="160"/>
      <c r="AO286" s="160"/>
      <c r="AP286" s="160"/>
      <c r="AQ286" s="160"/>
      <c r="AR286" s="160"/>
      <c r="AS286" s="160"/>
      <c r="AT286" s="160"/>
      <c r="AU286" s="160"/>
      <c r="AV286" s="160"/>
      <c r="AW286" s="160"/>
      <c r="AX286" s="160"/>
      <c r="AY286" s="160"/>
      <c r="AZ286" s="160"/>
      <c r="BA286" s="160"/>
      <c r="BB286" s="160"/>
      <c r="BC286"/>
    </row>
    <row r="287" spans="1:55" x14ac:dyDescent="0.3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  <c r="AL287" s="160"/>
      <c r="AM287" s="160"/>
      <c r="AN287" s="160"/>
      <c r="AO287" s="160"/>
      <c r="AP287" s="160"/>
      <c r="AQ287" s="160"/>
      <c r="AR287" s="160"/>
      <c r="AS287" s="160"/>
      <c r="AT287" s="160"/>
      <c r="AU287" s="160"/>
      <c r="AV287" s="160"/>
      <c r="AW287" s="160"/>
      <c r="AX287" s="160"/>
      <c r="AY287" s="160"/>
      <c r="AZ287" s="160"/>
      <c r="BA287" s="160"/>
      <c r="BB287" s="160"/>
      <c r="BC287"/>
    </row>
    <row r="288" spans="1:55" x14ac:dyDescent="0.3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  <c r="AL288" s="160"/>
      <c r="AM288" s="160"/>
      <c r="AN288" s="160"/>
      <c r="AO288" s="160"/>
      <c r="AP288" s="160"/>
      <c r="AQ288" s="160"/>
      <c r="AR288" s="160"/>
      <c r="AS288" s="160"/>
      <c r="AT288" s="160"/>
      <c r="AU288" s="160"/>
      <c r="AV288" s="160"/>
      <c r="AW288" s="160"/>
      <c r="AX288" s="160"/>
      <c r="AY288" s="160"/>
      <c r="AZ288" s="160"/>
      <c r="BA288" s="160"/>
      <c r="BB288" s="160"/>
      <c r="BC288"/>
    </row>
    <row r="289" spans="1:55" x14ac:dyDescent="0.3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/>
    </row>
    <row r="290" spans="1:55" x14ac:dyDescent="0.3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  <c r="AL290" s="160"/>
      <c r="AM290" s="160"/>
      <c r="AN290" s="160"/>
      <c r="AO290" s="160"/>
      <c r="AP290" s="160"/>
      <c r="AQ290" s="160"/>
      <c r="AR290" s="160"/>
      <c r="AS290" s="160"/>
      <c r="AT290" s="160"/>
      <c r="AU290" s="160"/>
      <c r="AV290" s="160"/>
      <c r="AW290" s="160"/>
      <c r="AX290" s="160"/>
      <c r="AY290" s="160"/>
      <c r="AZ290" s="160"/>
      <c r="BA290" s="160"/>
      <c r="BB290" s="160"/>
      <c r="BC290"/>
    </row>
    <row r="291" spans="1:55" x14ac:dyDescent="0.3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  <c r="AL291" s="160"/>
      <c r="AM291" s="160"/>
      <c r="AN291" s="160"/>
      <c r="AO291" s="160"/>
      <c r="AP291" s="160"/>
      <c r="AQ291" s="160"/>
      <c r="AR291" s="160"/>
      <c r="AS291" s="160"/>
      <c r="AT291" s="160"/>
      <c r="AU291" s="160"/>
      <c r="AV291" s="160"/>
      <c r="AW291" s="160"/>
      <c r="AX291" s="160"/>
      <c r="AY291" s="160"/>
      <c r="AZ291" s="160"/>
      <c r="BA291" s="160"/>
      <c r="BB291" s="160"/>
      <c r="BC291"/>
    </row>
    <row r="292" spans="1:55" x14ac:dyDescent="0.3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  <c r="AL292" s="160"/>
      <c r="AM292" s="160"/>
      <c r="AN292" s="160"/>
      <c r="AO292" s="160"/>
      <c r="AP292" s="160"/>
      <c r="AQ292" s="160"/>
      <c r="AR292" s="160"/>
      <c r="AS292" s="160"/>
      <c r="AT292" s="160"/>
      <c r="AU292" s="160"/>
      <c r="AV292" s="160"/>
      <c r="AW292" s="160"/>
      <c r="AX292" s="160"/>
      <c r="AY292" s="160"/>
      <c r="AZ292" s="160"/>
      <c r="BA292" s="160"/>
      <c r="BB292" s="160"/>
      <c r="BC292"/>
    </row>
    <row r="293" spans="1:55" x14ac:dyDescent="0.3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  <c r="AL293" s="160"/>
      <c r="AM293" s="160"/>
      <c r="AN293" s="160"/>
      <c r="AO293" s="160"/>
      <c r="AP293" s="160"/>
      <c r="AQ293" s="160"/>
      <c r="AR293" s="160"/>
      <c r="AS293" s="160"/>
      <c r="AT293" s="160"/>
      <c r="AU293" s="160"/>
      <c r="AV293" s="160"/>
      <c r="AW293" s="160"/>
      <c r="AX293" s="160"/>
      <c r="AY293" s="160"/>
      <c r="AZ293" s="160"/>
      <c r="BA293" s="160"/>
      <c r="BB293" s="160"/>
      <c r="BC293"/>
    </row>
    <row r="294" spans="1:55" x14ac:dyDescent="0.3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  <c r="AL294" s="160"/>
      <c r="AM294" s="160"/>
      <c r="AN294" s="160"/>
      <c r="AO294" s="160"/>
      <c r="AP294" s="160"/>
      <c r="AQ294" s="160"/>
      <c r="AR294" s="160"/>
      <c r="AS294" s="160"/>
      <c r="AT294" s="160"/>
      <c r="AU294" s="160"/>
      <c r="AV294" s="160"/>
      <c r="AW294" s="160"/>
      <c r="AX294" s="160"/>
      <c r="AY294" s="160"/>
      <c r="AZ294" s="160"/>
      <c r="BA294" s="160"/>
      <c r="BB294" s="160"/>
      <c r="BC294"/>
    </row>
    <row r="295" spans="1:55" x14ac:dyDescent="0.3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  <c r="AL295" s="160"/>
      <c r="AM295" s="160"/>
      <c r="AN295" s="160"/>
      <c r="AO295" s="160"/>
      <c r="AP295" s="160"/>
      <c r="AQ295" s="160"/>
      <c r="AR295" s="160"/>
      <c r="AS295" s="160"/>
      <c r="AT295" s="160"/>
      <c r="AU295" s="160"/>
      <c r="AV295" s="160"/>
      <c r="AW295" s="160"/>
      <c r="AX295" s="160"/>
      <c r="AY295" s="160"/>
      <c r="AZ295" s="160"/>
      <c r="BA295" s="160"/>
      <c r="BB295" s="160"/>
      <c r="BC295"/>
    </row>
    <row r="296" spans="1:55" x14ac:dyDescent="0.3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  <c r="AL296" s="160"/>
      <c r="AM296" s="160"/>
      <c r="AN296" s="160"/>
      <c r="AO296" s="160"/>
      <c r="AP296" s="160"/>
      <c r="AQ296" s="160"/>
      <c r="AR296" s="160"/>
      <c r="AS296" s="160"/>
      <c r="AT296" s="160"/>
      <c r="AU296" s="160"/>
      <c r="AV296" s="160"/>
      <c r="AW296" s="160"/>
      <c r="AX296" s="160"/>
      <c r="AY296" s="160"/>
      <c r="AZ296" s="160"/>
      <c r="BA296" s="160"/>
      <c r="BB296" s="160"/>
      <c r="BC296"/>
    </row>
    <row r="297" spans="1:55" x14ac:dyDescent="0.3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  <c r="AL297" s="160"/>
      <c r="AM297" s="160"/>
      <c r="AN297" s="160"/>
      <c r="AO297" s="160"/>
      <c r="AP297" s="160"/>
      <c r="AQ297" s="160"/>
      <c r="AR297" s="160"/>
      <c r="AS297" s="160"/>
      <c r="AT297" s="160"/>
      <c r="AU297" s="160"/>
      <c r="AV297" s="160"/>
      <c r="AW297" s="160"/>
      <c r="AX297" s="160"/>
      <c r="AY297" s="160"/>
      <c r="AZ297" s="160"/>
      <c r="BA297" s="160"/>
      <c r="BB297" s="160"/>
      <c r="BC297"/>
    </row>
    <row r="298" spans="1:55" x14ac:dyDescent="0.3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  <c r="AL298" s="160"/>
      <c r="AM298" s="160"/>
      <c r="AN298" s="160"/>
      <c r="AO298" s="160"/>
      <c r="AP298" s="160"/>
      <c r="AQ298" s="160"/>
      <c r="AR298" s="160"/>
      <c r="AS298" s="160"/>
      <c r="AT298" s="160"/>
      <c r="AU298" s="160"/>
      <c r="AV298" s="160"/>
      <c r="AW298" s="160"/>
      <c r="AX298" s="160"/>
      <c r="AY298" s="160"/>
      <c r="AZ298" s="160"/>
      <c r="BA298" s="160"/>
      <c r="BB298" s="160"/>
      <c r="BC298"/>
    </row>
    <row r="299" spans="1:55" x14ac:dyDescent="0.3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  <c r="AL299" s="160"/>
      <c r="AM299" s="160"/>
      <c r="AN299" s="160"/>
      <c r="AO299" s="160"/>
      <c r="AP299" s="160"/>
      <c r="AQ299" s="160"/>
      <c r="AR299" s="160"/>
      <c r="AS299" s="160"/>
      <c r="AT299" s="160"/>
      <c r="AU299" s="160"/>
      <c r="AV299" s="160"/>
      <c r="AW299" s="160"/>
      <c r="AX299" s="160"/>
      <c r="AY299" s="160"/>
      <c r="AZ299" s="160"/>
      <c r="BA299" s="160"/>
      <c r="BB299" s="160"/>
      <c r="BC299"/>
    </row>
    <row r="300" spans="1:55" x14ac:dyDescent="0.3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  <c r="AL300" s="160"/>
      <c r="AM300" s="160"/>
      <c r="AN300" s="160"/>
      <c r="AO300" s="160"/>
      <c r="AP300" s="160"/>
      <c r="AQ300" s="160"/>
      <c r="AR300" s="160"/>
      <c r="AS300" s="160"/>
      <c r="AT300" s="160"/>
      <c r="AU300" s="160"/>
      <c r="AV300" s="160"/>
      <c r="AW300" s="160"/>
      <c r="AX300" s="160"/>
      <c r="AY300" s="160"/>
      <c r="AZ300" s="160"/>
      <c r="BA300" s="160"/>
      <c r="BB300" s="160"/>
      <c r="BC300"/>
    </row>
    <row r="301" spans="1:55" x14ac:dyDescent="0.3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  <c r="AL301" s="160"/>
      <c r="AM301" s="160"/>
      <c r="AN301" s="160"/>
      <c r="AO301" s="160"/>
      <c r="AP301" s="160"/>
      <c r="AQ301" s="160"/>
      <c r="AR301" s="160"/>
      <c r="AS301" s="160"/>
      <c r="AT301" s="160"/>
      <c r="AU301" s="160"/>
      <c r="AV301" s="160"/>
      <c r="AW301" s="160"/>
      <c r="AX301" s="160"/>
      <c r="AY301" s="160"/>
      <c r="AZ301" s="160"/>
      <c r="BA301" s="160"/>
      <c r="BB301" s="160"/>
      <c r="BC301"/>
    </row>
    <row r="302" spans="1:55" x14ac:dyDescent="0.3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  <c r="AL302" s="160"/>
      <c r="AM302" s="160"/>
      <c r="AN302" s="160"/>
      <c r="AO302" s="160"/>
      <c r="AP302" s="160"/>
      <c r="AQ302" s="160"/>
      <c r="AR302" s="160"/>
      <c r="AS302" s="160"/>
      <c r="AT302" s="160"/>
      <c r="AU302" s="160"/>
      <c r="AV302" s="160"/>
      <c r="AW302" s="160"/>
      <c r="AX302" s="160"/>
      <c r="AY302" s="160"/>
      <c r="AZ302" s="160"/>
      <c r="BA302" s="160"/>
      <c r="BB302" s="160"/>
      <c r="BC302"/>
    </row>
    <row r="303" spans="1:55" x14ac:dyDescent="0.3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  <c r="AL303" s="160"/>
      <c r="AM303" s="160"/>
      <c r="AN303" s="160"/>
      <c r="AO303" s="160"/>
      <c r="AP303" s="160"/>
      <c r="AQ303" s="160"/>
      <c r="AR303" s="160"/>
      <c r="AS303" s="160"/>
      <c r="AT303" s="160"/>
      <c r="AU303" s="160"/>
      <c r="AV303" s="160"/>
      <c r="AW303" s="160"/>
      <c r="AX303" s="160"/>
      <c r="AY303" s="160"/>
      <c r="AZ303" s="160"/>
      <c r="BA303" s="160"/>
      <c r="BB303" s="160"/>
      <c r="BC303"/>
    </row>
    <row r="304" spans="1:55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22" spans="2:53" x14ac:dyDescent="0.3">
      <c r="BA322" s="91"/>
    </row>
    <row r="323" spans="2:53" x14ac:dyDescent="0.3">
      <c r="BA323" s="91"/>
    </row>
    <row r="324" spans="2:53" x14ac:dyDescent="0.3">
      <c r="BA324" s="91"/>
    </row>
    <row r="325" spans="2:53" x14ac:dyDescent="0.3">
      <c r="BA325" s="91"/>
    </row>
    <row r="326" spans="2:53" x14ac:dyDescent="0.3">
      <c r="BA326" s="91"/>
    </row>
    <row r="327" spans="2:53" x14ac:dyDescent="0.3">
      <c r="BA327" s="91"/>
    </row>
    <row r="328" spans="2:53" x14ac:dyDescent="0.3">
      <c r="BA328" s="91"/>
    </row>
    <row r="329" spans="2:53" x14ac:dyDescent="0.3">
      <c r="BA329" s="91"/>
    </row>
    <row r="330" spans="2:53" x14ac:dyDescent="0.3">
      <c r="BA330" s="91"/>
    </row>
    <row r="331" spans="2:53" x14ac:dyDescent="0.3">
      <c r="BA331" s="91"/>
    </row>
    <row r="332" spans="2:53" x14ac:dyDescent="0.3">
      <c r="BA332" s="91"/>
    </row>
    <row r="333" spans="2:53" x14ac:dyDescent="0.3"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</row>
    <row r="334" spans="2:53" x14ac:dyDescent="0.3"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</row>
    <row r="335" spans="2:53" x14ac:dyDescent="0.3"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</row>
    <row r="336" spans="2:53" x14ac:dyDescent="0.3"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</row>
    <row r="337" spans="1:53" x14ac:dyDescent="0.3"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</row>
    <row r="338" spans="1:53" x14ac:dyDescent="0.3"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</row>
    <row r="339" spans="1:53" x14ac:dyDescent="0.3"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</row>
    <row r="340" spans="1:53" x14ac:dyDescent="0.3"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</row>
    <row r="341" spans="1:53" x14ac:dyDescent="0.3"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</row>
    <row r="342" spans="1:53" x14ac:dyDescent="0.3"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</row>
    <row r="343" spans="1:53" x14ac:dyDescent="0.3"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</row>
    <row r="348" spans="1:53" s="94" customFormat="1" x14ac:dyDescent="0.3">
      <c r="B348" s="6">
        <v>2008</v>
      </c>
      <c r="C348" s="6">
        <v>2009</v>
      </c>
      <c r="D348" s="6">
        <v>2010</v>
      </c>
      <c r="E348" s="6">
        <v>2011</v>
      </c>
      <c r="F348" s="6">
        <v>2012</v>
      </c>
      <c r="G348" s="6">
        <v>2013</v>
      </c>
      <c r="H348" s="6">
        <v>2014</v>
      </c>
      <c r="I348" s="6">
        <v>2015</v>
      </c>
      <c r="J348" s="6">
        <v>2016</v>
      </c>
      <c r="K348" s="6">
        <v>2017</v>
      </c>
      <c r="L348" s="6">
        <v>2018</v>
      </c>
      <c r="M348" s="6">
        <v>2019</v>
      </c>
      <c r="N348" s="6">
        <v>2020</v>
      </c>
      <c r="O348" s="6">
        <v>2021</v>
      </c>
      <c r="P348" s="5"/>
      <c r="Q348" s="6"/>
    </row>
    <row r="349" spans="1:53" x14ac:dyDescent="0.3">
      <c r="A349" s="95"/>
      <c r="B349" s="195" t="s">
        <v>46</v>
      </c>
      <c r="C349" s="195"/>
      <c r="D349" s="195"/>
      <c r="E349" s="195"/>
      <c r="F349" s="195"/>
      <c r="G349" s="195"/>
      <c r="H349" s="195"/>
      <c r="I349" s="195"/>
      <c r="J349" s="195"/>
      <c r="K349" s="195"/>
      <c r="L349" s="195"/>
      <c r="M349" s="195"/>
      <c r="N349" s="195"/>
      <c r="O349" s="144"/>
      <c r="P349" s="7"/>
      <c r="Q349" s="3"/>
    </row>
    <row r="350" spans="1:53" x14ac:dyDescent="0.3">
      <c r="B350" s="196" t="s">
        <v>869</v>
      </c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45"/>
      <c r="P350" s="7"/>
      <c r="Q350" s="3"/>
    </row>
    <row r="351" spans="1:53" x14ac:dyDescent="0.3">
      <c r="B351" s="8" t="str">
        <f t="shared" ref="B351:O354" si="3">IFERROR(VLOOKUP($B$350,$4:$126,MATCH($Q351&amp;"/"&amp;B$348,$2:$2,0),FALSE),"")</f>
        <v/>
      </c>
      <c r="C351" s="8" t="str">
        <f t="shared" si="3"/>
        <v/>
      </c>
      <c r="D351" s="8" t="str">
        <f t="shared" si="3"/>
        <v/>
      </c>
      <c r="E351" s="8" t="str">
        <f t="shared" si="3"/>
        <v/>
      </c>
      <c r="F351" s="8" t="str">
        <f t="shared" si="3"/>
        <v/>
      </c>
      <c r="G351" s="8" t="str">
        <f t="shared" si="3"/>
        <v/>
      </c>
      <c r="H351" s="8" t="str">
        <f t="shared" si="3"/>
        <v/>
      </c>
      <c r="I351" s="8" t="str">
        <f t="shared" si="3"/>
        <v/>
      </c>
      <c r="J351" s="8" t="str">
        <f t="shared" si="3"/>
        <v/>
      </c>
      <c r="K351" s="8" t="str">
        <f t="shared" si="3"/>
        <v/>
      </c>
      <c r="L351" s="8" t="str">
        <f t="shared" si="3"/>
        <v/>
      </c>
      <c r="M351" s="8" t="str">
        <f t="shared" si="3"/>
        <v/>
      </c>
      <c r="N351" s="9" t="str">
        <f t="shared" si="3"/>
        <v/>
      </c>
      <c r="O351" s="9" t="str">
        <f t="shared" si="3"/>
        <v/>
      </c>
      <c r="P351" s="7"/>
      <c r="Q351" s="10" t="s">
        <v>47</v>
      </c>
    </row>
    <row r="352" spans="1:53" x14ac:dyDescent="0.3">
      <c r="B352" s="8" t="str">
        <f t="shared" si="3"/>
        <v/>
      </c>
      <c r="C352" s="8" t="str">
        <f t="shared" si="3"/>
        <v/>
      </c>
      <c r="D352" s="8" t="str">
        <f t="shared" si="3"/>
        <v/>
      </c>
      <c r="E352" s="8" t="str">
        <f t="shared" si="3"/>
        <v/>
      </c>
      <c r="F352" s="8" t="str">
        <f t="shared" si="3"/>
        <v/>
      </c>
      <c r="G352" s="8" t="str">
        <f t="shared" si="3"/>
        <v/>
      </c>
      <c r="H352" s="8" t="str">
        <f t="shared" si="3"/>
        <v/>
      </c>
      <c r="I352" s="8" t="str">
        <f t="shared" si="3"/>
        <v/>
      </c>
      <c r="J352" s="8" t="str">
        <f t="shared" si="3"/>
        <v/>
      </c>
      <c r="K352" s="8" t="str">
        <f t="shared" si="3"/>
        <v/>
      </c>
      <c r="L352" s="8" t="str">
        <f t="shared" si="3"/>
        <v/>
      </c>
      <c r="M352" s="8" t="str">
        <f t="shared" si="3"/>
        <v/>
      </c>
      <c r="N352" s="9" t="str">
        <f t="shared" si="3"/>
        <v/>
      </c>
      <c r="O352" s="9" t="str">
        <f t="shared" si="3"/>
        <v/>
      </c>
      <c r="P352" s="7"/>
      <c r="Q352" s="10" t="s">
        <v>48</v>
      </c>
    </row>
    <row r="353" spans="2:17" x14ac:dyDescent="0.3">
      <c r="B353" s="8" t="str">
        <f t="shared" si="3"/>
        <v/>
      </c>
      <c r="C353" s="8" t="str">
        <f t="shared" si="3"/>
        <v/>
      </c>
      <c r="D353" s="8" t="str">
        <f t="shared" si="3"/>
        <v/>
      </c>
      <c r="E353" s="8" t="str">
        <f t="shared" si="3"/>
        <v/>
      </c>
      <c r="F353" s="8" t="str">
        <f t="shared" si="3"/>
        <v/>
      </c>
      <c r="G353" s="8" t="str">
        <f t="shared" si="3"/>
        <v/>
      </c>
      <c r="H353" s="8" t="str">
        <f t="shared" si="3"/>
        <v/>
      </c>
      <c r="I353" s="8" t="str">
        <f t="shared" si="3"/>
        <v/>
      </c>
      <c r="J353" s="8" t="str">
        <f t="shared" si="3"/>
        <v/>
      </c>
      <c r="K353" s="8" t="str">
        <f t="shared" si="3"/>
        <v/>
      </c>
      <c r="L353" s="8" t="str">
        <f t="shared" si="3"/>
        <v/>
      </c>
      <c r="M353" s="8" t="str">
        <f t="shared" si="3"/>
        <v/>
      </c>
      <c r="N353" s="9" t="str">
        <f t="shared" si="3"/>
        <v/>
      </c>
      <c r="O353" s="9" t="str">
        <f t="shared" si="3"/>
        <v/>
      </c>
      <c r="P353" s="7"/>
      <c r="Q353" s="10" t="s">
        <v>49</v>
      </c>
    </row>
    <row r="354" spans="2:17" x14ac:dyDescent="0.3">
      <c r="B354" s="8" t="str">
        <f t="shared" si="3"/>
        <v/>
      </c>
      <c r="C354" s="8" t="str">
        <f t="shared" si="3"/>
        <v/>
      </c>
      <c r="D354" s="8" t="str">
        <f t="shared" si="3"/>
        <v/>
      </c>
      <c r="E354" s="8" t="str">
        <f t="shared" si="3"/>
        <v/>
      </c>
      <c r="F354" s="8" t="str">
        <f t="shared" si="3"/>
        <v/>
      </c>
      <c r="G354" s="8" t="str">
        <f t="shared" si="3"/>
        <v/>
      </c>
      <c r="H354" s="8" t="str">
        <f t="shared" si="3"/>
        <v/>
      </c>
      <c r="I354" s="8" t="str">
        <f t="shared" si="3"/>
        <v/>
      </c>
      <c r="J354" s="8" t="str">
        <f t="shared" si="3"/>
        <v/>
      </c>
      <c r="K354" s="8" t="str">
        <f t="shared" si="3"/>
        <v/>
      </c>
      <c r="L354" s="8" t="str">
        <f t="shared" si="3"/>
        <v/>
      </c>
      <c r="M354" s="8" t="str">
        <f t="shared" si="3"/>
        <v/>
      </c>
      <c r="N354" s="9" t="str">
        <f>IFERROR(VLOOKUP($B$350,$4:$126,MATCH($Q354&amp;"/"&amp;N$348,$2:$2,0),FALSE),IFERROR(VLOOKUP($B$350,$4:$126,MATCH($Q353&amp;"/"&amp;N$348,$2:$2,0),FALSE),IFERROR(VLOOKUP($B$350,$4:$126,MATCH($Q352&amp;"/"&amp;N$348,$2:$2,0),FALSE),IFERROR(VLOOKUP($B$350,$4:$126,MATCH($Q351&amp;"/"&amp;N$348,$2:$2,0),FALSE),""))))</f>
        <v/>
      </c>
      <c r="O354" s="9" t="str">
        <f>IFERROR(VLOOKUP($B$350,$4:$126,MATCH($Q354&amp;"/"&amp;O$348,$2:$2,0),FALSE),IFERROR(VLOOKUP($B$350,$4:$126,MATCH($Q353&amp;"/"&amp;O$348,$2:$2,0),FALSE),IFERROR(VLOOKUP($B$350,$4:$126,MATCH($Q352&amp;"/"&amp;O$348,$2:$2,0),FALSE),IFERROR(VLOOKUP($B$350,$4:$126,MATCH($Q351&amp;"/"&amp;O$348,$2:$2,0),FALSE),""))))</f>
        <v/>
      </c>
      <c r="P354" s="7"/>
      <c r="Q354" s="10" t="s">
        <v>50</v>
      </c>
    </row>
    <row r="355" spans="2:17" x14ac:dyDescent="0.3">
      <c r="B355" s="13" t="e">
        <f t="shared" ref="B355:O355" si="4">+B354/B$402</f>
        <v>#VALUE!</v>
      </c>
      <c r="C355" s="13" t="e">
        <f t="shared" si="4"/>
        <v>#VALUE!</v>
      </c>
      <c r="D355" s="13" t="e">
        <f t="shared" si="4"/>
        <v>#VALUE!</v>
      </c>
      <c r="E355" s="13" t="e">
        <f t="shared" si="4"/>
        <v>#VALUE!</v>
      </c>
      <c r="F355" s="13" t="e">
        <f t="shared" si="4"/>
        <v>#VALUE!</v>
      </c>
      <c r="G355" s="13" t="e">
        <f t="shared" si="4"/>
        <v>#VALUE!</v>
      </c>
      <c r="H355" s="13" t="e">
        <f t="shared" si="4"/>
        <v>#VALUE!</v>
      </c>
      <c r="I355" s="13" t="e">
        <f t="shared" si="4"/>
        <v>#VALUE!</v>
      </c>
      <c r="J355" s="13" t="e">
        <f t="shared" si="4"/>
        <v>#VALUE!</v>
      </c>
      <c r="K355" s="13" t="e">
        <f t="shared" si="4"/>
        <v>#VALUE!</v>
      </c>
      <c r="L355" s="13" t="e">
        <f t="shared" si="4"/>
        <v>#VALUE!</v>
      </c>
      <c r="M355" s="13" t="e">
        <f t="shared" si="4"/>
        <v>#VALUE!</v>
      </c>
      <c r="N355" s="13" t="e">
        <f t="shared" si="4"/>
        <v>#VALUE!</v>
      </c>
      <c r="O355" s="13" t="e">
        <f t="shared" si="4"/>
        <v>#VALUE!</v>
      </c>
      <c r="P355" s="7" t="e">
        <f>RATE(M$348-B$348,,-B355,M355)</f>
        <v>#VALUE!</v>
      </c>
      <c r="Q355" s="12" t="s">
        <v>51</v>
      </c>
    </row>
    <row r="356" spans="2:17" x14ac:dyDescent="0.3">
      <c r="B356" s="196" t="s">
        <v>870</v>
      </c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45"/>
      <c r="P356" s="7"/>
      <c r="Q356" s="3"/>
    </row>
    <row r="357" spans="2:17" x14ac:dyDescent="0.3">
      <c r="B357" s="9" t="str">
        <f t="shared" ref="B357:O360" si="5">IFERROR(VLOOKUP($B$356,$4:$126,MATCH($Q357&amp;"/"&amp;B$348,$2:$2,0),FALSE),IFERROR(VLOOKUP($B$356,$4:$126,MATCH($Q356&amp;"/"&amp;B$348,$2:$2,0),FALSE),IFERROR(VLOOKUP($B$356,$4:$126,MATCH($Q355&amp;"/"&amp;B$348,$2:$2,0),FALSE),IFERROR(VLOOKUP($B$356,$4:$126,MATCH($Q354&amp;"/"&amp;B$348,$2:$2,0),FALSE),"0"))))</f>
        <v>0</v>
      </c>
      <c r="C357" s="9" t="str">
        <f t="shared" si="5"/>
        <v>0</v>
      </c>
      <c r="D357" s="9" t="str">
        <f t="shared" si="5"/>
        <v>0</v>
      </c>
      <c r="E357" s="9" t="str">
        <f t="shared" si="5"/>
        <v>0</v>
      </c>
      <c r="F357" s="9" t="str">
        <f t="shared" si="5"/>
        <v>0</v>
      </c>
      <c r="G357" s="9" t="str">
        <f t="shared" si="5"/>
        <v>0</v>
      </c>
      <c r="H357" s="9" t="str">
        <f t="shared" si="5"/>
        <v>0</v>
      </c>
      <c r="I357" s="9" t="str">
        <f t="shared" si="5"/>
        <v>0</v>
      </c>
      <c r="J357" s="9" t="str">
        <f t="shared" si="5"/>
        <v>0</v>
      </c>
      <c r="K357" s="9" t="str">
        <f t="shared" si="5"/>
        <v>0</v>
      </c>
      <c r="L357" s="9" t="str">
        <f t="shared" si="5"/>
        <v>0</v>
      </c>
      <c r="M357" s="9" t="str">
        <f t="shared" si="5"/>
        <v>0</v>
      </c>
      <c r="N357" s="9" t="str">
        <f t="shared" si="5"/>
        <v>0</v>
      </c>
      <c r="O357" s="9" t="str">
        <f t="shared" si="5"/>
        <v>0</v>
      </c>
      <c r="P357" s="7"/>
      <c r="Q357" s="10" t="s">
        <v>47</v>
      </c>
    </row>
    <row r="358" spans="2:17" x14ac:dyDescent="0.3">
      <c r="B358" s="9" t="str">
        <f t="shared" si="5"/>
        <v>0</v>
      </c>
      <c r="C358" s="9" t="str">
        <f t="shared" si="5"/>
        <v>0</v>
      </c>
      <c r="D358" s="9" t="str">
        <f t="shared" si="5"/>
        <v>0</v>
      </c>
      <c r="E358" s="9" t="str">
        <f t="shared" si="5"/>
        <v>0</v>
      </c>
      <c r="F358" s="9" t="str">
        <f t="shared" si="5"/>
        <v>0</v>
      </c>
      <c r="G358" s="9" t="str">
        <f t="shared" si="5"/>
        <v>0</v>
      </c>
      <c r="H358" s="9" t="str">
        <f t="shared" si="5"/>
        <v>0</v>
      </c>
      <c r="I358" s="9" t="str">
        <f t="shared" si="5"/>
        <v>0</v>
      </c>
      <c r="J358" s="9" t="str">
        <f t="shared" si="5"/>
        <v>0</v>
      </c>
      <c r="K358" s="9" t="str">
        <f t="shared" si="5"/>
        <v>0</v>
      </c>
      <c r="L358" s="9" t="str">
        <f t="shared" si="5"/>
        <v>0</v>
      </c>
      <c r="M358" s="9" t="str">
        <f t="shared" si="5"/>
        <v>0</v>
      </c>
      <c r="N358" s="9" t="str">
        <f t="shared" si="5"/>
        <v>0</v>
      </c>
      <c r="O358" s="9" t="str">
        <f t="shared" si="5"/>
        <v>0</v>
      </c>
      <c r="P358" s="7"/>
      <c r="Q358" s="10" t="s">
        <v>48</v>
      </c>
    </row>
    <row r="359" spans="2:17" x14ac:dyDescent="0.3">
      <c r="B359" s="9" t="str">
        <f t="shared" si="5"/>
        <v>0</v>
      </c>
      <c r="C359" s="9" t="str">
        <f t="shared" si="5"/>
        <v>0</v>
      </c>
      <c r="D359" s="9" t="str">
        <f t="shared" si="5"/>
        <v>0</v>
      </c>
      <c r="E359" s="9" t="str">
        <f t="shared" si="5"/>
        <v>0</v>
      </c>
      <c r="F359" s="9" t="str">
        <f t="shared" si="5"/>
        <v>0</v>
      </c>
      <c r="G359" s="9" t="str">
        <f t="shared" si="5"/>
        <v>0</v>
      </c>
      <c r="H359" s="9" t="str">
        <f t="shared" si="5"/>
        <v>0</v>
      </c>
      <c r="I359" s="9" t="str">
        <f t="shared" si="5"/>
        <v>0</v>
      </c>
      <c r="J359" s="9" t="str">
        <f t="shared" si="5"/>
        <v>0</v>
      </c>
      <c r="K359" s="9" t="str">
        <f t="shared" si="5"/>
        <v>0</v>
      </c>
      <c r="L359" s="9" t="str">
        <f t="shared" si="5"/>
        <v>0</v>
      </c>
      <c r="M359" s="9" t="str">
        <f t="shared" si="5"/>
        <v>0</v>
      </c>
      <c r="N359" s="9" t="str">
        <f t="shared" si="5"/>
        <v>0</v>
      </c>
      <c r="O359" s="9" t="str">
        <f t="shared" si="5"/>
        <v>0</v>
      </c>
      <c r="P359" s="7"/>
      <c r="Q359" s="10" t="s">
        <v>49</v>
      </c>
    </row>
    <row r="360" spans="2:17" x14ac:dyDescent="0.3">
      <c r="B360" s="9" t="str">
        <f t="shared" si="5"/>
        <v>0</v>
      </c>
      <c r="C360" s="9" t="str">
        <f t="shared" si="5"/>
        <v>0</v>
      </c>
      <c r="D360" s="9" t="str">
        <f t="shared" si="5"/>
        <v>0</v>
      </c>
      <c r="E360" s="9" t="str">
        <f t="shared" si="5"/>
        <v>0</v>
      </c>
      <c r="F360" s="9" t="str">
        <f t="shared" si="5"/>
        <v>0</v>
      </c>
      <c r="G360" s="9" t="str">
        <f t="shared" si="5"/>
        <v>0</v>
      </c>
      <c r="H360" s="9" t="str">
        <f t="shared" si="5"/>
        <v>0</v>
      </c>
      <c r="I360" s="9" t="str">
        <f t="shared" si="5"/>
        <v>0</v>
      </c>
      <c r="J360" s="9" t="str">
        <f t="shared" si="5"/>
        <v>0</v>
      </c>
      <c r="K360" s="9" t="str">
        <f t="shared" si="5"/>
        <v>0</v>
      </c>
      <c r="L360" s="9" t="str">
        <f t="shared" si="5"/>
        <v>0</v>
      </c>
      <c r="M360" s="9" t="str">
        <f t="shared" si="5"/>
        <v>0</v>
      </c>
      <c r="N360" s="9" t="str">
        <f t="shared" si="5"/>
        <v>0</v>
      </c>
      <c r="O360" s="9" t="str">
        <f t="shared" si="5"/>
        <v>0</v>
      </c>
      <c r="P360" s="7"/>
      <c r="Q360" s="10" t="s">
        <v>50</v>
      </c>
    </row>
    <row r="361" spans="2:17" x14ac:dyDescent="0.3">
      <c r="B361" s="13" t="e">
        <f t="shared" ref="B361:O361" si="6">+B360/B$402</f>
        <v>#VALUE!</v>
      </c>
      <c r="C361" s="13" t="e">
        <f t="shared" si="6"/>
        <v>#VALUE!</v>
      </c>
      <c r="D361" s="13" t="e">
        <f t="shared" si="6"/>
        <v>#VALUE!</v>
      </c>
      <c r="E361" s="13" t="e">
        <f t="shared" si="6"/>
        <v>#VALUE!</v>
      </c>
      <c r="F361" s="13" t="e">
        <f t="shared" si="6"/>
        <v>#VALUE!</v>
      </c>
      <c r="G361" s="13" t="e">
        <f t="shared" si="6"/>
        <v>#VALUE!</v>
      </c>
      <c r="H361" s="13" t="e">
        <f t="shared" si="6"/>
        <v>#VALUE!</v>
      </c>
      <c r="I361" s="13" t="e">
        <f t="shared" si="6"/>
        <v>#VALUE!</v>
      </c>
      <c r="J361" s="13" t="e">
        <f t="shared" si="6"/>
        <v>#VALUE!</v>
      </c>
      <c r="K361" s="13" t="e">
        <f t="shared" si="6"/>
        <v>#VALUE!</v>
      </c>
      <c r="L361" s="13" t="e">
        <f t="shared" si="6"/>
        <v>#VALUE!</v>
      </c>
      <c r="M361" s="13" t="e">
        <f t="shared" si="6"/>
        <v>#VALUE!</v>
      </c>
      <c r="N361" s="13" t="e">
        <f t="shared" si="6"/>
        <v>#VALUE!</v>
      </c>
      <c r="O361" s="13" t="e">
        <f t="shared" si="6"/>
        <v>#VALUE!</v>
      </c>
      <c r="P361" s="7" t="e">
        <f>RATE(M$348-B$348,,-B361,M361)</f>
        <v>#VALUE!</v>
      </c>
      <c r="Q361" s="12" t="s">
        <v>51</v>
      </c>
    </row>
    <row r="362" spans="2:17" x14ac:dyDescent="0.3">
      <c r="B362" s="196" t="s">
        <v>871</v>
      </c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45"/>
      <c r="P362" s="7"/>
      <c r="Q362" s="3"/>
    </row>
    <row r="363" spans="2:17" x14ac:dyDescent="0.3">
      <c r="B363" s="9" t="str">
        <f t="shared" ref="B363:O366" si="7">IFERROR(VLOOKUP($B$362,$4:$126,MATCH($Q363&amp;"/"&amp;B$348,$2:$2,0),FALSE),"")</f>
        <v/>
      </c>
      <c r="C363" s="9" t="str">
        <f t="shared" si="7"/>
        <v/>
      </c>
      <c r="D363" s="9" t="str">
        <f t="shared" si="7"/>
        <v/>
      </c>
      <c r="E363" s="9" t="str">
        <f t="shared" si="7"/>
        <v/>
      </c>
      <c r="F363" s="9" t="str">
        <f t="shared" si="7"/>
        <v/>
      </c>
      <c r="G363" s="9" t="str">
        <f t="shared" si="7"/>
        <v/>
      </c>
      <c r="H363" s="9" t="str">
        <f t="shared" si="7"/>
        <v/>
      </c>
      <c r="I363" s="9" t="str">
        <f t="shared" si="7"/>
        <v/>
      </c>
      <c r="J363" s="9" t="str">
        <f t="shared" si="7"/>
        <v/>
      </c>
      <c r="K363" s="9" t="str">
        <f t="shared" si="7"/>
        <v/>
      </c>
      <c r="L363" s="9" t="str">
        <f t="shared" si="7"/>
        <v/>
      </c>
      <c r="M363" s="9" t="str">
        <f t="shared" si="7"/>
        <v/>
      </c>
      <c r="N363" s="9" t="str">
        <f t="shared" si="7"/>
        <v/>
      </c>
      <c r="O363" s="9" t="str">
        <f t="shared" si="7"/>
        <v/>
      </c>
      <c r="P363" s="7"/>
      <c r="Q363" s="10" t="s">
        <v>47</v>
      </c>
    </row>
    <row r="364" spans="2:17" x14ac:dyDescent="0.3">
      <c r="B364" s="9" t="str">
        <f t="shared" si="7"/>
        <v/>
      </c>
      <c r="C364" s="9" t="str">
        <f t="shared" si="7"/>
        <v/>
      </c>
      <c r="D364" s="9" t="str">
        <f t="shared" si="7"/>
        <v/>
      </c>
      <c r="E364" s="9" t="str">
        <f t="shared" si="7"/>
        <v/>
      </c>
      <c r="F364" s="9" t="str">
        <f t="shared" si="7"/>
        <v/>
      </c>
      <c r="G364" s="9" t="str">
        <f t="shared" si="7"/>
        <v/>
      </c>
      <c r="H364" s="9" t="str">
        <f t="shared" si="7"/>
        <v/>
      </c>
      <c r="I364" s="9" t="str">
        <f t="shared" si="7"/>
        <v/>
      </c>
      <c r="J364" s="9" t="str">
        <f t="shared" si="7"/>
        <v/>
      </c>
      <c r="K364" s="9" t="str">
        <f t="shared" si="7"/>
        <v/>
      </c>
      <c r="L364" s="9" t="str">
        <f t="shared" si="7"/>
        <v/>
      </c>
      <c r="M364" s="9" t="str">
        <f t="shared" si="7"/>
        <v/>
      </c>
      <c r="N364" s="9" t="str">
        <f t="shared" si="7"/>
        <v/>
      </c>
      <c r="O364" s="9" t="str">
        <f t="shared" si="7"/>
        <v/>
      </c>
      <c r="P364" s="7"/>
      <c r="Q364" s="10" t="s">
        <v>48</v>
      </c>
    </row>
    <row r="365" spans="2:17" x14ac:dyDescent="0.3">
      <c r="B365" s="9" t="str">
        <f t="shared" si="7"/>
        <v/>
      </c>
      <c r="C365" s="9" t="str">
        <f t="shared" si="7"/>
        <v/>
      </c>
      <c r="D365" s="9" t="str">
        <f t="shared" si="7"/>
        <v/>
      </c>
      <c r="E365" s="9" t="str">
        <f t="shared" si="7"/>
        <v/>
      </c>
      <c r="F365" s="9" t="str">
        <f t="shared" si="7"/>
        <v/>
      </c>
      <c r="G365" s="9" t="str">
        <f t="shared" si="7"/>
        <v/>
      </c>
      <c r="H365" s="9" t="str">
        <f t="shared" si="7"/>
        <v/>
      </c>
      <c r="I365" s="9" t="str">
        <f t="shared" si="7"/>
        <v/>
      </c>
      <c r="J365" s="9" t="str">
        <f t="shared" si="7"/>
        <v/>
      </c>
      <c r="K365" s="9" t="str">
        <f t="shared" si="7"/>
        <v/>
      </c>
      <c r="L365" s="9" t="str">
        <f t="shared" si="7"/>
        <v/>
      </c>
      <c r="M365" s="9" t="str">
        <f t="shared" si="7"/>
        <v/>
      </c>
      <c r="N365" s="9" t="str">
        <f t="shared" si="7"/>
        <v/>
      </c>
      <c r="O365" s="9" t="str">
        <f t="shared" si="7"/>
        <v/>
      </c>
      <c r="P365" s="7"/>
      <c r="Q365" s="10" t="s">
        <v>49</v>
      </c>
    </row>
    <row r="366" spans="2:17" x14ac:dyDescent="0.3">
      <c r="B366" s="9" t="str">
        <f t="shared" si="7"/>
        <v/>
      </c>
      <c r="C366" s="9" t="str">
        <f t="shared" si="7"/>
        <v/>
      </c>
      <c r="D366" s="9" t="str">
        <f t="shared" si="7"/>
        <v/>
      </c>
      <c r="E366" s="9" t="str">
        <f t="shared" si="7"/>
        <v/>
      </c>
      <c r="F366" s="9" t="str">
        <f t="shared" si="7"/>
        <v/>
      </c>
      <c r="G366" s="9" t="str">
        <f t="shared" si="7"/>
        <v/>
      </c>
      <c r="H366" s="9" t="str">
        <f t="shared" si="7"/>
        <v/>
      </c>
      <c r="I366" s="9" t="str">
        <f t="shared" si="7"/>
        <v/>
      </c>
      <c r="J366" s="9" t="str">
        <f t="shared" si="7"/>
        <v/>
      </c>
      <c r="K366" s="9" t="str">
        <f t="shared" si="7"/>
        <v/>
      </c>
      <c r="L366" s="9" t="str">
        <f t="shared" si="7"/>
        <v/>
      </c>
      <c r="M366" s="9" t="str">
        <f t="shared" si="7"/>
        <v/>
      </c>
      <c r="N366" s="9" t="str">
        <f>IFERROR(VLOOKUP($B$362,$4:$126,MATCH($Q366&amp;"/"&amp;N$348,$2:$2,0),FALSE),IFERROR(VLOOKUP($B$362,$4:$126,MATCH($Q365&amp;"/"&amp;N$348,$2:$2,0),FALSE),IFERROR(VLOOKUP($B$362,$4:$126,MATCH($Q364&amp;"/"&amp;N$348,$2:$2,0),FALSE),IFERROR(VLOOKUP($B$362,$4:$126,MATCH($Q363&amp;"/"&amp;N$348,$2:$2,0),FALSE),""))))</f>
        <v/>
      </c>
      <c r="O366" s="9" t="str">
        <f>IFERROR(VLOOKUP($B$362,$4:$126,MATCH($Q366&amp;"/"&amp;O$348,$2:$2,0),FALSE),IFERROR(VLOOKUP($B$362,$4:$126,MATCH($Q365&amp;"/"&amp;O$348,$2:$2,0),FALSE),IFERROR(VLOOKUP($B$362,$4:$126,MATCH($Q364&amp;"/"&amp;O$348,$2:$2,0),FALSE),IFERROR(VLOOKUP($B$362,$4:$126,MATCH($Q363&amp;"/"&amp;O$348,$2:$2,0),FALSE),""))))</f>
        <v/>
      </c>
      <c r="P366" s="7" t="e">
        <f>RATE(M$348-B$348,,-B366,M366)</f>
        <v>#VALUE!</v>
      </c>
      <c r="Q366" s="10" t="s">
        <v>50</v>
      </c>
    </row>
    <row r="367" spans="2:17" x14ac:dyDescent="0.3">
      <c r="B367" s="13" t="e">
        <f t="shared" ref="B367:O367" si="8">+B366/B$402</f>
        <v>#VALUE!</v>
      </c>
      <c r="C367" s="13" t="e">
        <f t="shared" si="8"/>
        <v>#VALUE!</v>
      </c>
      <c r="D367" s="13" t="e">
        <f t="shared" si="8"/>
        <v>#VALUE!</v>
      </c>
      <c r="E367" s="13" t="e">
        <f t="shared" si="8"/>
        <v>#VALUE!</v>
      </c>
      <c r="F367" s="13" t="e">
        <f t="shared" si="8"/>
        <v>#VALUE!</v>
      </c>
      <c r="G367" s="13" t="e">
        <f t="shared" si="8"/>
        <v>#VALUE!</v>
      </c>
      <c r="H367" s="13" t="e">
        <f t="shared" si="8"/>
        <v>#VALUE!</v>
      </c>
      <c r="I367" s="13" t="e">
        <f t="shared" si="8"/>
        <v>#VALUE!</v>
      </c>
      <c r="J367" s="13" t="e">
        <f t="shared" si="8"/>
        <v>#VALUE!</v>
      </c>
      <c r="K367" s="13" t="e">
        <f t="shared" si="8"/>
        <v>#VALUE!</v>
      </c>
      <c r="L367" s="13" t="e">
        <f t="shared" si="8"/>
        <v>#VALUE!</v>
      </c>
      <c r="M367" s="13" t="e">
        <f t="shared" si="8"/>
        <v>#VALUE!</v>
      </c>
      <c r="N367" s="13" t="e">
        <f t="shared" si="8"/>
        <v>#VALUE!</v>
      </c>
      <c r="O367" s="13" t="e">
        <f t="shared" si="8"/>
        <v>#VALUE!</v>
      </c>
      <c r="P367" s="7" t="e">
        <f>RATE(M$348-B$348,,-B367,M367)</f>
        <v>#VALUE!</v>
      </c>
      <c r="Q367" s="12" t="s">
        <v>51</v>
      </c>
    </row>
    <row r="368" spans="2:17" x14ac:dyDescent="0.3">
      <c r="B368" s="196" t="s">
        <v>874</v>
      </c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45"/>
      <c r="P368" s="7"/>
      <c r="Q368" s="3"/>
    </row>
    <row r="369" spans="1:17" x14ac:dyDescent="0.3">
      <c r="B369" s="9" t="str">
        <f t="shared" ref="B369:O372" si="9">IFERROR(VLOOKUP($B$368,$4:$126,MATCH($Q369&amp;"/"&amp;B$348,$2:$2,0),FALSE),"")</f>
        <v/>
      </c>
      <c r="C369" s="9" t="str">
        <f t="shared" si="9"/>
        <v/>
      </c>
      <c r="D369" s="9" t="str">
        <f t="shared" si="9"/>
        <v/>
      </c>
      <c r="E369" s="9" t="str">
        <f t="shared" si="9"/>
        <v/>
      </c>
      <c r="F369" s="9" t="str">
        <f t="shared" si="9"/>
        <v/>
      </c>
      <c r="G369" s="9" t="str">
        <f t="shared" si="9"/>
        <v/>
      </c>
      <c r="H369" s="9" t="str">
        <f t="shared" si="9"/>
        <v/>
      </c>
      <c r="I369" s="9" t="str">
        <f t="shared" si="9"/>
        <v/>
      </c>
      <c r="J369" s="9" t="str">
        <f t="shared" si="9"/>
        <v/>
      </c>
      <c r="K369" s="9" t="str">
        <f t="shared" si="9"/>
        <v/>
      </c>
      <c r="L369" s="9" t="str">
        <f t="shared" si="9"/>
        <v/>
      </c>
      <c r="M369" s="9" t="str">
        <f t="shared" si="9"/>
        <v/>
      </c>
      <c r="N369" s="9" t="str">
        <f t="shared" si="9"/>
        <v/>
      </c>
      <c r="O369" s="9" t="str">
        <f t="shared" si="9"/>
        <v/>
      </c>
      <c r="P369" s="7"/>
      <c r="Q369" s="10" t="s">
        <v>47</v>
      </c>
    </row>
    <row r="370" spans="1:17" x14ac:dyDescent="0.3">
      <c r="B370" s="9" t="str">
        <f t="shared" si="9"/>
        <v/>
      </c>
      <c r="C370" s="9" t="str">
        <f t="shared" si="9"/>
        <v/>
      </c>
      <c r="D370" s="9" t="str">
        <f t="shared" si="9"/>
        <v/>
      </c>
      <c r="E370" s="9" t="str">
        <f t="shared" si="9"/>
        <v/>
      </c>
      <c r="F370" s="9" t="str">
        <f t="shared" si="9"/>
        <v/>
      </c>
      <c r="G370" s="9" t="str">
        <f t="shared" si="9"/>
        <v/>
      </c>
      <c r="H370" s="9" t="str">
        <f t="shared" si="9"/>
        <v/>
      </c>
      <c r="I370" s="9" t="str">
        <f t="shared" si="9"/>
        <v/>
      </c>
      <c r="J370" s="9" t="str">
        <f t="shared" si="9"/>
        <v/>
      </c>
      <c r="K370" s="9" t="str">
        <f t="shared" si="9"/>
        <v/>
      </c>
      <c r="L370" s="9" t="str">
        <f t="shared" si="9"/>
        <v/>
      </c>
      <c r="M370" s="9" t="str">
        <f t="shared" si="9"/>
        <v/>
      </c>
      <c r="N370" s="9" t="str">
        <f t="shared" si="9"/>
        <v/>
      </c>
      <c r="O370" s="9" t="str">
        <f t="shared" si="9"/>
        <v/>
      </c>
      <c r="P370" s="7"/>
      <c r="Q370" s="10" t="s">
        <v>48</v>
      </c>
    </row>
    <row r="371" spans="1:17" x14ac:dyDescent="0.3">
      <c r="B371" s="9" t="str">
        <f t="shared" si="9"/>
        <v/>
      </c>
      <c r="C371" s="9" t="str">
        <f t="shared" si="9"/>
        <v/>
      </c>
      <c r="D371" s="9" t="str">
        <f t="shared" si="9"/>
        <v/>
      </c>
      <c r="E371" s="9" t="str">
        <f t="shared" si="9"/>
        <v/>
      </c>
      <c r="F371" s="9" t="str">
        <f t="shared" si="9"/>
        <v/>
      </c>
      <c r="G371" s="9" t="str">
        <f t="shared" si="9"/>
        <v/>
      </c>
      <c r="H371" s="9" t="str">
        <f t="shared" si="9"/>
        <v/>
      </c>
      <c r="I371" s="9" t="str">
        <f t="shared" si="9"/>
        <v/>
      </c>
      <c r="J371" s="9" t="str">
        <f t="shared" si="9"/>
        <v/>
      </c>
      <c r="K371" s="9" t="str">
        <f t="shared" si="9"/>
        <v/>
      </c>
      <c r="L371" s="9" t="str">
        <f t="shared" si="9"/>
        <v/>
      </c>
      <c r="M371" s="9" t="str">
        <f t="shared" si="9"/>
        <v/>
      </c>
      <c r="N371" s="9" t="str">
        <f t="shared" si="9"/>
        <v/>
      </c>
      <c r="O371" s="9" t="str">
        <f t="shared" si="9"/>
        <v/>
      </c>
      <c r="P371" s="7"/>
      <c r="Q371" s="10" t="s">
        <v>49</v>
      </c>
    </row>
    <row r="372" spans="1:17" x14ac:dyDescent="0.3">
      <c r="B372" s="9" t="str">
        <f t="shared" si="9"/>
        <v/>
      </c>
      <c r="C372" s="9" t="str">
        <f t="shared" si="9"/>
        <v/>
      </c>
      <c r="D372" s="9" t="str">
        <f t="shared" si="9"/>
        <v/>
      </c>
      <c r="E372" s="9" t="str">
        <f t="shared" si="9"/>
        <v/>
      </c>
      <c r="F372" s="9" t="str">
        <f t="shared" si="9"/>
        <v/>
      </c>
      <c r="G372" s="9" t="str">
        <f t="shared" si="9"/>
        <v/>
      </c>
      <c r="H372" s="9" t="str">
        <f t="shared" si="9"/>
        <v/>
      </c>
      <c r="I372" s="9" t="str">
        <f t="shared" si="9"/>
        <v/>
      </c>
      <c r="J372" s="9" t="str">
        <f t="shared" si="9"/>
        <v/>
      </c>
      <c r="K372" s="9" t="str">
        <f t="shared" si="9"/>
        <v/>
      </c>
      <c r="L372" s="9" t="str">
        <f t="shared" si="9"/>
        <v/>
      </c>
      <c r="M372" s="9" t="str">
        <f t="shared" si="9"/>
        <v/>
      </c>
      <c r="N372" s="9" t="str">
        <f>IFERROR(VLOOKUP($B$368,$4:$126,MATCH($Q372&amp;"/"&amp;N$348,$2:$2,0),FALSE),IFERROR(VLOOKUP($B$368,$4:$126,MATCH($Q371&amp;"/"&amp;N$348,$2:$2,0),FALSE),IFERROR(VLOOKUP($B$368,$4:$126,MATCH($Q370&amp;"/"&amp;N$348,$2:$2,0),FALSE),IFERROR(VLOOKUP($B$368,$4:$126,MATCH($Q369&amp;"/"&amp;N$348,$2:$2,0),FALSE),""))))</f>
        <v/>
      </c>
      <c r="O372" s="9" t="str">
        <f>IFERROR(VLOOKUP($B$368,$4:$126,MATCH($Q372&amp;"/"&amp;O$348,$2:$2,0),FALSE),IFERROR(VLOOKUP($B$368,$4:$126,MATCH($Q371&amp;"/"&amp;O$348,$2:$2,0),FALSE),IFERROR(VLOOKUP($B$368,$4:$126,MATCH($Q370&amp;"/"&amp;O$348,$2:$2,0),FALSE),IFERROR(VLOOKUP($B$368,$4:$126,MATCH($Q369&amp;"/"&amp;O$348,$2:$2,0),FALSE),""))))</f>
        <v/>
      </c>
      <c r="P372" s="7" t="e">
        <f>RATE(M$348-B$348,,-B372,M372)</f>
        <v>#VALUE!</v>
      </c>
      <c r="Q372" s="10" t="s">
        <v>50</v>
      </c>
    </row>
    <row r="373" spans="1:17" x14ac:dyDescent="0.3">
      <c r="B373" s="13" t="e">
        <f t="shared" ref="B373:O373" si="10">+B372/B$402</f>
        <v>#VALUE!</v>
      </c>
      <c r="C373" s="13" t="e">
        <f t="shared" si="10"/>
        <v>#VALUE!</v>
      </c>
      <c r="D373" s="13" t="e">
        <f t="shared" si="10"/>
        <v>#VALUE!</v>
      </c>
      <c r="E373" s="13" t="e">
        <f t="shared" si="10"/>
        <v>#VALUE!</v>
      </c>
      <c r="F373" s="13" t="e">
        <f t="shared" si="10"/>
        <v>#VALUE!</v>
      </c>
      <c r="G373" s="13" t="e">
        <f t="shared" si="10"/>
        <v>#VALUE!</v>
      </c>
      <c r="H373" s="13" t="e">
        <f t="shared" si="10"/>
        <v>#VALUE!</v>
      </c>
      <c r="I373" s="13" t="e">
        <f t="shared" si="10"/>
        <v>#VALUE!</v>
      </c>
      <c r="J373" s="13" t="e">
        <f t="shared" si="10"/>
        <v>#VALUE!</v>
      </c>
      <c r="K373" s="13" t="e">
        <f t="shared" si="10"/>
        <v>#VALUE!</v>
      </c>
      <c r="L373" s="13" t="e">
        <f t="shared" si="10"/>
        <v>#VALUE!</v>
      </c>
      <c r="M373" s="13" t="e">
        <f t="shared" si="10"/>
        <v>#VALUE!</v>
      </c>
      <c r="N373" s="13" t="e">
        <f t="shared" si="10"/>
        <v>#VALUE!</v>
      </c>
      <c r="O373" s="13" t="e">
        <f t="shared" si="10"/>
        <v>#VALUE!</v>
      </c>
      <c r="P373" s="7" t="e">
        <f>RATE(M$348-B$348,,-B373,M373)</f>
        <v>#VALUE!</v>
      </c>
      <c r="Q373" s="12" t="s">
        <v>51</v>
      </c>
    </row>
    <row r="374" spans="1:17" x14ac:dyDescent="0.3">
      <c r="A374" s="95"/>
      <c r="B374" s="196" t="s">
        <v>879</v>
      </c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45"/>
      <c r="P374" s="7"/>
      <c r="Q374" s="3"/>
    </row>
    <row r="375" spans="1:17" x14ac:dyDescent="0.3">
      <c r="B375" s="9" t="str">
        <f t="shared" ref="B375:O378" si="11">IFERROR(VLOOKUP($B$374,$4:$126,MATCH($Q375&amp;"/"&amp;B$348,$2:$2,0),FALSE),"")</f>
        <v/>
      </c>
      <c r="C375" s="9" t="str">
        <f t="shared" si="11"/>
        <v/>
      </c>
      <c r="D375" s="9" t="str">
        <f t="shared" si="11"/>
        <v/>
      </c>
      <c r="E375" s="9" t="str">
        <f t="shared" si="11"/>
        <v/>
      </c>
      <c r="F375" s="9" t="str">
        <f t="shared" si="11"/>
        <v/>
      </c>
      <c r="G375" s="9" t="str">
        <f t="shared" si="11"/>
        <v/>
      </c>
      <c r="H375" s="9" t="str">
        <f t="shared" si="11"/>
        <v/>
      </c>
      <c r="I375" s="9" t="str">
        <f t="shared" si="11"/>
        <v/>
      </c>
      <c r="J375" s="9" t="str">
        <f t="shared" si="11"/>
        <v/>
      </c>
      <c r="K375" s="9" t="str">
        <f t="shared" si="11"/>
        <v/>
      </c>
      <c r="L375" s="9" t="str">
        <f t="shared" si="11"/>
        <v/>
      </c>
      <c r="M375" s="9" t="str">
        <f t="shared" si="11"/>
        <v/>
      </c>
      <c r="N375" s="9" t="str">
        <f t="shared" si="11"/>
        <v/>
      </c>
      <c r="O375" s="9" t="str">
        <f t="shared" si="11"/>
        <v/>
      </c>
      <c r="P375" s="7"/>
      <c r="Q375" s="10" t="s">
        <v>47</v>
      </c>
    </row>
    <row r="376" spans="1:17" x14ac:dyDescent="0.3">
      <c r="B376" s="9" t="str">
        <f t="shared" si="11"/>
        <v/>
      </c>
      <c r="C376" s="9" t="str">
        <f t="shared" si="11"/>
        <v/>
      </c>
      <c r="D376" s="9" t="str">
        <f t="shared" si="11"/>
        <v/>
      </c>
      <c r="E376" s="9" t="str">
        <f t="shared" si="11"/>
        <v/>
      </c>
      <c r="F376" s="9" t="str">
        <f t="shared" si="11"/>
        <v/>
      </c>
      <c r="G376" s="9" t="str">
        <f t="shared" si="11"/>
        <v/>
      </c>
      <c r="H376" s="9" t="str">
        <f t="shared" si="11"/>
        <v/>
      </c>
      <c r="I376" s="9" t="str">
        <f t="shared" si="11"/>
        <v/>
      </c>
      <c r="J376" s="9" t="str">
        <f t="shared" si="11"/>
        <v/>
      </c>
      <c r="K376" s="9" t="str">
        <f t="shared" si="11"/>
        <v/>
      </c>
      <c r="L376" s="9" t="str">
        <f t="shared" si="11"/>
        <v/>
      </c>
      <c r="M376" s="9" t="str">
        <f t="shared" si="11"/>
        <v/>
      </c>
      <c r="N376" s="9" t="str">
        <f t="shared" si="11"/>
        <v/>
      </c>
      <c r="O376" s="9" t="str">
        <f t="shared" si="11"/>
        <v/>
      </c>
      <c r="P376" s="7"/>
      <c r="Q376" s="10" t="s">
        <v>48</v>
      </c>
    </row>
    <row r="377" spans="1:17" x14ac:dyDescent="0.3">
      <c r="B377" s="9" t="str">
        <f t="shared" si="11"/>
        <v/>
      </c>
      <c r="C377" s="9" t="str">
        <f t="shared" si="11"/>
        <v/>
      </c>
      <c r="D377" s="9" t="str">
        <f t="shared" si="11"/>
        <v/>
      </c>
      <c r="E377" s="9" t="str">
        <f t="shared" si="11"/>
        <v/>
      </c>
      <c r="F377" s="9" t="str">
        <f t="shared" si="11"/>
        <v/>
      </c>
      <c r="G377" s="9" t="str">
        <f t="shared" si="11"/>
        <v/>
      </c>
      <c r="H377" s="9" t="str">
        <f t="shared" si="11"/>
        <v/>
      </c>
      <c r="I377" s="9" t="str">
        <f t="shared" si="11"/>
        <v/>
      </c>
      <c r="J377" s="9" t="str">
        <f t="shared" si="11"/>
        <v/>
      </c>
      <c r="K377" s="9" t="str">
        <f t="shared" si="11"/>
        <v/>
      </c>
      <c r="L377" s="9" t="str">
        <f t="shared" si="11"/>
        <v/>
      </c>
      <c r="M377" s="9" t="str">
        <f t="shared" si="11"/>
        <v/>
      </c>
      <c r="N377" s="9" t="str">
        <f t="shared" si="11"/>
        <v/>
      </c>
      <c r="O377" s="9" t="str">
        <f t="shared" si="11"/>
        <v/>
      </c>
      <c r="P377" s="7"/>
      <c r="Q377" s="10" t="s">
        <v>49</v>
      </c>
    </row>
    <row r="378" spans="1:17" x14ac:dyDescent="0.3">
      <c r="B378" s="9" t="str">
        <f t="shared" si="11"/>
        <v/>
      </c>
      <c r="C378" s="9" t="str">
        <f t="shared" si="11"/>
        <v/>
      </c>
      <c r="D378" s="9" t="str">
        <f t="shared" si="11"/>
        <v/>
      </c>
      <c r="E378" s="9" t="str">
        <f t="shared" si="11"/>
        <v/>
      </c>
      <c r="F378" s="9" t="str">
        <f t="shared" si="11"/>
        <v/>
      </c>
      <c r="G378" s="9" t="str">
        <f t="shared" si="11"/>
        <v/>
      </c>
      <c r="H378" s="9" t="str">
        <f t="shared" si="11"/>
        <v/>
      </c>
      <c r="I378" s="9" t="str">
        <f t="shared" si="11"/>
        <v/>
      </c>
      <c r="J378" s="9" t="str">
        <f t="shared" si="11"/>
        <v/>
      </c>
      <c r="K378" s="9" t="str">
        <f t="shared" si="11"/>
        <v/>
      </c>
      <c r="L378" s="9" t="str">
        <f t="shared" si="11"/>
        <v/>
      </c>
      <c r="M378" s="9" t="str">
        <f t="shared" si="11"/>
        <v/>
      </c>
      <c r="N378" s="9" t="str">
        <f>IFERROR(VLOOKUP($B$374,$4:$126,MATCH($Q378&amp;"/"&amp;N$348,$2:$2,0),FALSE),IFERROR(VLOOKUP($B$374,$4:$126,MATCH($Q377&amp;"/"&amp;N$348,$2:$2,0),FALSE),IFERROR(VLOOKUP($B$374,$4:$126,MATCH($Q376&amp;"/"&amp;N$348,$2:$2,0),FALSE),IFERROR(VLOOKUP($B$374,$4:$126,MATCH($Q375&amp;"/"&amp;N$348,$2:$2,0),FALSE),""))))</f>
        <v/>
      </c>
      <c r="O378" s="9" t="str">
        <f>IFERROR(VLOOKUP($B$374,$4:$126,MATCH($Q378&amp;"/"&amp;O$348,$2:$2,0),FALSE),IFERROR(VLOOKUP($B$374,$4:$126,MATCH($Q377&amp;"/"&amp;O$348,$2:$2,0),FALSE),IFERROR(VLOOKUP($B$374,$4:$126,MATCH($Q376&amp;"/"&amp;O$348,$2:$2,0),FALSE),IFERROR(VLOOKUP($B$374,$4:$126,MATCH($Q375&amp;"/"&amp;O$348,$2:$2,0),FALSE),""))))</f>
        <v/>
      </c>
      <c r="P378" s="7" t="e">
        <f>RATE(M$348-B$348,,-B378,M378)</f>
        <v>#VALUE!</v>
      </c>
      <c r="Q378" s="10" t="s">
        <v>50</v>
      </c>
    </row>
    <row r="379" spans="1:17" x14ac:dyDescent="0.3">
      <c r="B379" s="13" t="e">
        <f t="shared" ref="B379:O379" si="12">+B378/B$402</f>
        <v>#VALUE!</v>
      </c>
      <c r="C379" s="13" t="e">
        <f t="shared" si="12"/>
        <v>#VALUE!</v>
      </c>
      <c r="D379" s="13" t="e">
        <f t="shared" si="12"/>
        <v>#VALUE!</v>
      </c>
      <c r="E379" s="13" t="e">
        <f t="shared" si="12"/>
        <v>#VALUE!</v>
      </c>
      <c r="F379" s="13" t="e">
        <f t="shared" si="12"/>
        <v>#VALUE!</v>
      </c>
      <c r="G379" s="13" t="e">
        <f t="shared" si="12"/>
        <v>#VALUE!</v>
      </c>
      <c r="H379" s="13" t="e">
        <f t="shared" si="12"/>
        <v>#VALUE!</v>
      </c>
      <c r="I379" s="13" t="e">
        <f t="shared" si="12"/>
        <v>#VALUE!</v>
      </c>
      <c r="J379" s="13" t="e">
        <f t="shared" si="12"/>
        <v>#VALUE!</v>
      </c>
      <c r="K379" s="13" t="e">
        <f t="shared" si="12"/>
        <v>#VALUE!</v>
      </c>
      <c r="L379" s="13" t="e">
        <f t="shared" si="12"/>
        <v>#VALUE!</v>
      </c>
      <c r="M379" s="13" t="e">
        <f t="shared" si="12"/>
        <v>#VALUE!</v>
      </c>
      <c r="N379" s="13" t="e">
        <f t="shared" si="12"/>
        <v>#VALUE!</v>
      </c>
      <c r="O379" s="13" t="e">
        <f t="shared" si="12"/>
        <v>#VALUE!</v>
      </c>
      <c r="P379" s="7" t="e">
        <f>RATE(M$348-B$348,,-B379,M379)</f>
        <v>#VALUE!</v>
      </c>
      <c r="Q379" s="12" t="s">
        <v>51</v>
      </c>
    </row>
    <row r="380" spans="1:17" x14ac:dyDescent="0.3">
      <c r="B380" s="196" t="s">
        <v>893</v>
      </c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45"/>
      <c r="P380" s="7"/>
      <c r="Q380" s="3"/>
    </row>
    <row r="381" spans="1:17" x14ac:dyDescent="0.3">
      <c r="B381" s="9" t="str">
        <f t="shared" ref="B381:O384" si="13">IFERROR(VLOOKUP($B$380,$4:$126,MATCH($Q381&amp;"/"&amp;B$348,$2:$2,0),FALSE),"")</f>
        <v/>
      </c>
      <c r="C381" s="9" t="str">
        <f t="shared" si="13"/>
        <v/>
      </c>
      <c r="D381" s="9" t="str">
        <f t="shared" si="13"/>
        <v/>
      </c>
      <c r="E381" s="9" t="str">
        <f t="shared" si="13"/>
        <v/>
      </c>
      <c r="F381" s="9" t="str">
        <f t="shared" si="13"/>
        <v/>
      </c>
      <c r="G381" s="9" t="str">
        <f t="shared" si="13"/>
        <v/>
      </c>
      <c r="H381" s="9" t="str">
        <f t="shared" si="13"/>
        <v/>
      </c>
      <c r="I381" s="9" t="str">
        <f t="shared" si="13"/>
        <v/>
      </c>
      <c r="J381" s="9" t="str">
        <f t="shared" si="13"/>
        <v/>
      </c>
      <c r="K381" s="9" t="str">
        <f t="shared" si="13"/>
        <v/>
      </c>
      <c r="L381" s="9" t="str">
        <f t="shared" si="13"/>
        <v/>
      </c>
      <c r="M381" s="9" t="str">
        <f t="shared" si="13"/>
        <v/>
      </c>
      <c r="N381" s="9" t="str">
        <f t="shared" si="13"/>
        <v/>
      </c>
      <c r="O381" s="9" t="str">
        <f t="shared" si="13"/>
        <v/>
      </c>
      <c r="P381" s="7"/>
      <c r="Q381" s="10" t="s">
        <v>47</v>
      </c>
    </row>
    <row r="382" spans="1:17" x14ac:dyDescent="0.3">
      <c r="B382" s="9" t="str">
        <f t="shared" si="13"/>
        <v/>
      </c>
      <c r="C382" s="9" t="str">
        <f t="shared" si="13"/>
        <v/>
      </c>
      <c r="D382" s="9" t="str">
        <f t="shared" si="13"/>
        <v/>
      </c>
      <c r="E382" s="9" t="str">
        <f t="shared" si="13"/>
        <v/>
      </c>
      <c r="F382" s="9" t="str">
        <f t="shared" si="13"/>
        <v/>
      </c>
      <c r="G382" s="9" t="str">
        <f t="shared" si="13"/>
        <v/>
      </c>
      <c r="H382" s="9" t="str">
        <f t="shared" si="13"/>
        <v/>
      </c>
      <c r="I382" s="9" t="str">
        <f t="shared" si="13"/>
        <v/>
      </c>
      <c r="J382" s="9" t="str">
        <f t="shared" si="13"/>
        <v/>
      </c>
      <c r="K382" s="9" t="str">
        <f t="shared" si="13"/>
        <v/>
      </c>
      <c r="L382" s="9" t="str">
        <f t="shared" si="13"/>
        <v/>
      </c>
      <c r="M382" s="9" t="str">
        <f t="shared" si="13"/>
        <v/>
      </c>
      <c r="N382" s="9" t="str">
        <f t="shared" si="13"/>
        <v/>
      </c>
      <c r="O382" s="9" t="str">
        <f t="shared" si="13"/>
        <v/>
      </c>
      <c r="P382" s="7"/>
      <c r="Q382" s="10" t="s">
        <v>48</v>
      </c>
    </row>
    <row r="383" spans="1:17" x14ac:dyDescent="0.3">
      <c r="B383" s="9" t="str">
        <f t="shared" si="13"/>
        <v/>
      </c>
      <c r="C383" s="9" t="str">
        <f t="shared" si="13"/>
        <v/>
      </c>
      <c r="D383" s="9" t="str">
        <f t="shared" si="13"/>
        <v/>
      </c>
      <c r="E383" s="9" t="str">
        <f t="shared" si="13"/>
        <v/>
      </c>
      <c r="F383" s="9" t="str">
        <f t="shared" si="13"/>
        <v/>
      </c>
      <c r="G383" s="9" t="str">
        <f t="shared" si="13"/>
        <v/>
      </c>
      <c r="H383" s="9" t="str">
        <f t="shared" si="13"/>
        <v/>
      </c>
      <c r="I383" s="9" t="str">
        <f t="shared" si="13"/>
        <v/>
      </c>
      <c r="J383" s="9" t="str">
        <f t="shared" si="13"/>
        <v/>
      </c>
      <c r="K383" s="9" t="str">
        <f t="shared" si="13"/>
        <v/>
      </c>
      <c r="L383" s="9" t="str">
        <f t="shared" si="13"/>
        <v/>
      </c>
      <c r="M383" s="9" t="str">
        <f t="shared" si="13"/>
        <v/>
      </c>
      <c r="N383" s="9" t="str">
        <f t="shared" si="13"/>
        <v/>
      </c>
      <c r="O383" s="9" t="str">
        <f t="shared" si="13"/>
        <v/>
      </c>
      <c r="P383" s="7"/>
      <c r="Q383" s="10" t="s">
        <v>49</v>
      </c>
    </row>
    <row r="384" spans="1:17" x14ac:dyDescent="0.3">
      <c r="B384" s="9" t="str">
        <f t="shared" si="13"/>
        <v/>
      </c>
      <c r="C384" s="9" t="str">
        <f t="shared" si="13"/>
        <v/>
      </c>
      <c r="D384" s="9" t="str">
        <f t="shared" si="13"/>
        <v/>
      </c>
      <c r="E384" s="9" t="str">
        <f t="shared" si="13"/>
        <v/>
      </c>
      <c r="F384" s="9" t="str">
        <f t="shared" si="13"/>
        <v/>
      </c>
      <c r="G384" s="9" t="str">
        <f t="shared" si="13"/>
        <v/>
      </c>
      <c r="H384" s="9" t="str">
        <f t="shared" si="13"/>
        <v/>
      </c>
      <c r="I384" s="9" t="str">
        <f t="shared" si="13"/>
        <v/>
      </c>
      <c r="J384" s="9" t="str">
        <f t="shared" si="13"/>
        <v/>
      </c>
      <c r="K384" s="9" t="str">
        <f t="shared" si="13"/>
        <v/>
      </c>
      <c r="L384" s="9" t="str">
        <f t="shared" si="13"/>
        <v/>
      </c>
      <c r="M384" s="9" t="str">
        <f t="shared" si="13"/>
        <v/>
      </c>
      <c r="N384" s="9" t="str">
        <f>IFERROR(VLOOKUP($B$380,$4:$126,MATCH($Q384&amp;"/"&amp;N$348,$2:$2,0),FALSE),IFERROR(VLOOKUP($B$380,$4:$126,MATCH($Q383&amp;"/"&amp;N$348,$2:$2,0),FALSE),IFERROR(VLOOKUP($B$380,$4:$126,MATCH($Q382&amp;"/"&amp;N$348,$2:$2,0),FALSE),IFERROR(VLOOKUP($B$380,$4:$126,MATCH($Q381&amp;"/"&amp;N$348,$2:$2,0),FALSE),""))))</f>
        <v/>
      </c>
      <c r="O384" s="9" t="str">
        <f>IFERROR(VLOOKUP($B$380,$4:$126,MATCH($Q384&amp;"/"&amp;O$348,$2:$2,0),FALSE),IFERROR(VLOOKUP($B$380,$4:$126,MATCH($Q383&amp;"/"&amp;O$348,$2:$2,0),FALSE),IFERROR(VLOOKUP($B$380,$4:$126,MATCH($Q382&amp;"/"&amp;O$348,$2:$2,0),FALSE),IFERROR(VLOOKUP($B$380,$4:$126,MATCH($Q381&amp;"/"&amp;O$348,$2:$2,0),FALSE),""))))</f>
        <v/>
      </c>
      <c r="P384" s="7" t="e">
        <f>RATE(M$348-B$348,,-B384,M384)</f>
        <v>#VALUE!</v>
      </c>
      <c r="Q384" s="10" t="s">
        <v>50</v>
      </c>
    </row>
    <row r="385" spans="1:17" x14ac:dyDescent="0.3">
      <c r="A385" s="95"/>
      <c r="B385" s="13" t="e">
        <f t="shared" ref="B385:O385" si="14">+B384/B$402</f>
        <v>#VALUE!</v>
      </c>
      <c r="C385" s="13" t="e">
        <f t="shared" si="14"/>
        <v>#VALUE!</v>
      </c>
      <c r="D385" s="13" t="e">
        <f t="shared" si="14"/>
        <v>#VALUE!</v>
      </c>
      <c r="E385" s="13" t="e">
        <f t="shared" si="14"/>
        <v>#VALUE!</v>
      </c>
      <c r="F385" s="13" t="e">
        <f t="shared" si="14"/>
        <v>#VALUE!</v>
      </c>
      <c r="G385" s="13" t="e">
        <f t="shared" si="14"/>
        <v>#VALUE!</v>
      </c>
      <c r="H385" s="13" t="e">
        <f t="shared" si="14"/>
        <v>#VALUE!</v>
      </c>
      <c r="I385" s="13" t="e">
        <f t="shared" si="14"/>
        <v>#VALUE!</v>
      </c>
      <c r="J385" s="13" t="e">
        <f t="shared" si="14"/>
        <v>#VALUE!</v>
      </c>
      <c r="K385" s="13" t="e">
        <f t="shared" si="14"/>
        <v>#VALUE!</v>
      </c>
      <c r="L385" s="13" t="e">
        <f t="shared" si="14"/>
        <v>#VALUE!</v>
      </c>
      <c r="M385" s="13" t="e">
        <f t="shared" si="14"/>
        <v>#VALUE!</v>
      </c>
      <c r="N385" s="13" t="e">
        <f t="shared" si="14"/>
        <v>#VALUE!</v>
      </c>
      <c r="O385" s="13" t="e">
        <f t="shared" si="14"/>
        <v>#VALUE!</v>
      </c>
      <c r="P385" s="7" t="e">
        <f>RATE(M$348-B$348,,-B385,M385)</f>
        <v>#VALUE!</v>
      </c>
      <c r="Q385" s="12" t="s">
        <v>51</v>
      </c>
    </row>
    <row r="386" spans="1:17" x14ac:dyDescent="0.3">
      <c r="B386" s="196" t="s">
        <v>895</v>
      </c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45"/>
      <c r="P386" s="7"/>
      <c r="Q386" s="3"/>
    </row>
    <row r="387" spans="1:17" x14ac:dyDescent="0.3">
      <c r="B387" s="9" t="str">
        <f t="shared" ref="B387:O390" si="15">IFERROR(VLOOKUP($B$386,$4:$126,MATCH($Q387&amp;"/"&amp;B$348,$2:$2,0),FALSE),"")</f>
        <v/>
      </c>
      <c r="C387" s="9" t="str">
        <f t="shared" si="15"/>
        <v/>
      </c>
      <c r="D387" s="9" t="str">
        <f t="shared" si="15"/>
        <v/>
      </c>
      <c r="E387" s="9" t="str">
        <f t="shared" si="15"/>
        <v/>
      </c>
      <c r="F387" s="9" t="str">
        <f t="shared" si="15"/>
        <v/>
      </c>
      <c r="G387" s="9" t="str">
        <f t="shared" si="15"/>
        <v/>
      </c>
      <c r="H387" s="9" t="str">
        <f t="shared" si="15"/>
        <v/>
      </c>
      <c r="I387" s="9" t="str">
        <f t="shared" si="15"/>
        <v/>
      </c>
      <c r="J387" s="9" t="str">
        <f t="shared" si="15"/>
        <v/>
      </c>
      <c r="K387" s="9" t="str">
        <f t="shared" si="15"/>
        <v/>
      </c>
      <c r="L387" s="9" t="str">
        <f t="shared" si="15"/>
        <v/>
      </c>
      <c r="M387" s="9" t="str">
        <f t="shared" si="15"/>
        <v/>
      </c>
      <c r="N387" s="9" t="str">
        <f t="shared" si="15"/>
        <v/>
      </c>
      <c r="O387" s="9" t="str">
        <f t="shared" si="15"/>
        <v/>
      </c>
      <c r="P387" s="7"/>
      <c r="Q387" s="10" t="s">
        <v>47</v>
      </c>
    </row>
    <row r="388" spans="1:17" x14ac:dyDescent="0.3">
      <c r="B388" s="9" t="str">
        <f t="shared" si="15"/>
        <v/>
      </c>
      <c r="C388" s="9" t="str">
        <f t="shared" si="15"/>
        <v/>
      </c>
      <c r="D388" s="9" t="str">
        <f t="shared" si="15"/>
        <v/>
      </c>
      <c r="E388" s="9" t="str">
        <f t="shared" si="15"/>
        <v/>
      </c>
      <c r="F388" s="9" t="str">
        <f t="shared" si="15"/>
        <v/>
      </c>
      <c r="G388" s="9" t="str">
        <f t="shared" si="15"/>
        <v/>
      </c>
      <c r="H388" s="9" t="str">
        <f t="shared" si="15"/>
        <v/>
      </c>
      <c r="I388" s="9" t="str">
        <f t="shared" si="15"/>
        <v/>
      </c>
      <c r="J388" s="9" t="str">
        <f t="shared" si="15"/>
        <v/>
      </c>
      <c r="K388" s="9" t="str">
        <f t="shared" si="15"/>
        <v/>
      </c>
      <c r="L388" s="9" t="str">
        <f t="shared" si="15"/>
        <v/>
      </c>
      <c r="M388" s="9" t="str">
        <f t="shared" si="15"/>
        <v/>
      </c>
      <c r="N388" s="9" t="str">
        <f t="shared" si="15"/>
        <v/>
      </c>
      <c r="O388" s="9" t="str">
        <f t="shared" si="15"/>
        <v/>
      </c>
      <c r="P388" s="7"/>
      <c r="Q388" s="10" t="s">
        <v>48</v>
      </c>
    </row>
    <row r="389" spans="1:17" x14ac:dyDescent="0.3">
      <c r="B389" s="9" t="str">
        <f t="shared" si="15"/>
        <v/>
      </c>
      <c r="C389" s="9" t="str">
        <f t="shared" si="15"/>
        <v/>
      </c>
      <c r="D389" s="9" t="str">
        <f t="shared" si="15"/>
        <v/>
      </c>
      <c r="E389" s="9" t="str">
        <f t="shared" si="15"/>
        <v/>
      </c>
      <c r="F389" s="9" t="str">
        <f t="shared" si="15"/>
        <v/>
      </c>
      <c r="G389" s="9" t="str">
        <f t="shared" si="15"/>
        <v/>
      </c>
      <c r="H389" s="9" t="str">
        <f t="shared" si="15"/>
        <v/>
      </c>
      <c r="I389" s="9" t="str">
        <f t="shared" si="15"/>
        <v/>
      </c>
      <c r="J389" s="9" t="str">
        <f t="shared" si="15"/>
        <v/>
      </c>
      <c r="K389" s="9" t="str">
        <f t="shared" si="15"/>
        <v/>
      </c>
      <c r="L389" s="9" t="str">
        <f t="shared" si="15"/>
        <v/>
      </c>
      <c r="M389" s="9" t="str">
        <f t="shared" si="15"/>
        <v/>
      </c>
      <c r="N389" s="9" t="str">
        <f t="shared" si="15"/>
        <v/>
      </c>
      <c r="O389" s="9" t="str">
        <f t="shared" si="15"/>
        <v/>
      </c>
      <c r="P389" s="7"/>
      <c r="Q389" s="10" t="s">
        <v>49</v>
      </c>
    </row>
    <row r="390" spans="1:17" x14ac:dyDescent="0.3">
      <c r="B390" s="9" t="str">
        <f t="shared" si="15"/>
        <v/>
      </c>
      <c r="C390" s="9" t="str">
        <f t="shared" si="15"/>
        <v/>
      </c>
      <c r="D390" s="9" t="str">
        <f t="shared" si="15"/>
        <v/>
      </c>
      <c r="E390" s="9" t="str">
        <f t="shared" si="15"/>
        <v/>
      </c>
      <c r="F390" s="9" t="str">
        <f t="shared" si="15"/>
        <v/>
      </c>
      <c r="G390" s="9" t="str">
        <f t="shared" si="15"/>
        <v/>
      </c>
      <c r="H390" s="9" t="str">
        <f t="shared" si="15"/>
        <v/>
      </c>
      <c r="I390" s="9" t="str">
        <f t="shared" si="15"/>
        <v/>
      </c>
      <c r="J390" s="9" t="str">
        <f t="shared" si="15"/>
        <v/>
      </c>
      <c r="K390" s="9" t="str">
        <f t="shared" si="15"/>
        <v/>
      </c>
      <c r="L390" s="9" t="str">
        <f t="shared" si="15"/>
        <v/>
      </c>
      <c r="M390" s="9" t="str">
        <f t="shared" si="15"/>
        <v/>
      </c>
      <c r="N390" s="9" t="str">
        <f>IFERROR(VLOOKUP($B$386,$4:$126,MATCH($Q390&amp;"/"&amp;N$348,$2:$2,0),FALSE),IFERROR(VLOOKUP($B$386,$4:$126,MATCH($Q389&amp;"/"&amp;N$348,$2:$2,0),FALSE),IFERROR(VLOOKUP($B$386,$4:$126,MATCH($Q388&amp;"/"&amp;N$348,$2:$2,0),FALSE),IFERROR(VLOOKUP($B$386,$4:$126,MATCH($Q387&amp;"/"&amp;N$348,$2:$2,0),FALSE),""))))</f>
        <v/>
      </c>
      <c r="O390" s="9" t="str">
        <f>IFERROR(VLOOKUP($B$386,$4:$126,MATCH($Q390&amp;"/"&amp;O$348,$2:$2,0),FALSE),IFERROR(VLOOKUP($B$386,$4:$126,MATCH($Q389&amp;"/"&amp;O$348,$2:$2,0),FALSE),IFERROR(VLOOKUP($B$386,$4:$126,MATCH($Q388&amp;"/"&amp;O$348,$2:$2,0),FALSE),IFERROR(VLOOKUP($B$386,$4:$126,MATCH($Q387&amp;"/"&amp;O$348,$2:$2,0),FALSE),""))))</f>
        <v/>
      </c>
      <c r="P390" s="7" t="e">
        <f>RATE(M$348-B$348,,-B390,M390)</f>
        <v>#VALUE!</v>
      </c>
      <c r="Q390" s="10" t="s">
        <v>50</v>
      </c>
    </row>
    <row r="391" spans="1:17" x14ac:dyDescent="0.3">
      <c r="B391" s="13" t="e">
        <f t="shared" ref="B391:O391" si="16">+B390/B$402</f>
        <v>#VALUE!</v>
      </c>
      <c r="C391" s="13" t="e">
        <f t="shared" si="16"/>
        <v>#VALUE!</v>
      </c>
      <c r="D391" s="13" t="e">
        <f t="shared" si="16"/>
        <v>#VALUE!</v>
      </c>
      <c r="E391" s="13" t="e">
        <f t="shared" si="16"/>
        <v>#VALUE!</v>
      </c>
      <c r="F391" s="13" t="e">
        <f t="shared" si="16"/>
        <v>#VALUE!</v>
      </c>
      <c r="G391" s="13" t="e">
        <f t="shared" si="16"/>
        <v>#VALUE!</v>
      </c>
      <c r="H391" s="13" t="e">
        <f t="shared" si="16"/>
        <v>#VALUE!</v>
      </c>
      <c r="I391" s="13" t="e">
        <f t="shared" si="16"/>
        <v>#VALUE!</v>
      </c>
      <c r="J391" s="13" t="e">
        <f t="shared" si="16"/>
        <v>#VALUE!</v>
      </c>
      <c r="K391" s="13" t="e">
        <f t="shared" si="16"/>
        <v>#VALUE!</v>
      </c>
      <c r="L391" s="13" t="e">
        <f t="shared" si="16"/>
        <v>#VALUE!</v>
      </c>
      <c r="M391" s="13" t="e">
        <f t="shared" si="16"/>
        <v>#VALUE!</v>
      </c>
      <c r="N391" s="13" t="e">
        <f t="shared" si="16"/>
        <v>#VALUE!</v>
      </c>
      <c r="O391" s="13" t="e">
        <f t="shared" si="16"/>
        <v>#VALUE!</v>
      </c>
      <c r="P391" s="7" t="e">
        <f>RATE(M$348-B$348,,-B391,M391)</f>
        <v>#VALUE!</v>
      </c>
      <c r="Q391" s="12" t="s">
        <v>51</v>
      </c>
    </row>
    <row r="392" spans="1:17" x14ac:dyDescent="0.3">
      <c r="A392" s="95"/>
      <c r="B392" s="196" t="s">
        <v>901</v>
      </c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45"/>
      <c r="P392" s="7"/>
      <c r="Q392" s="3"/>
    </row>
    <row r="393" spans="1:17" x14ac:dyDescent="0.3">
      <c r="B393" s="9" t="str">
        <f t="shared" ref="B393:O396" si="17">IFERROR(VLOOKUP($B$392,$4:$126,MATCH($Q393&amp;"/"&amp;B$348,$2:$2,0),FALSE),"")</f>
        <v/>
      </c>
      <c r="C393" s="9" t="str">
        <f t="shared" si="17"/>
        <v/>
      </c>
      <c r="D393" s="9" t="str">
        <f t="shared" si="17"/>
        <v/>
      </c>
      <c r="E393" s="9" t="str">
        <f t="shared" si="17"/>
        <v/>
      </c>
      <c r="F393" s="9" t="str">
        <f t="shared" si="17"/>
        <v/>
      </c>
      <c r="G393" s="9" t="str">
        <f t="shared" si="17"/>
        <v/>
      </c>
      <c r="H393" s="9" t="str">
        <f t="shared" si="17"/>
        <v/>
      </c>
      <c r="I393" s="9" t="str">
        <f t="shared" si="17"/>
        <v/>
      </c>
      <c r="J393" s="9" t="str">
        <f t="shared" si="17"/>
        <v/>
      </c>
      <c r="K393" s="9" t="str">
        <f t="shared" si="17"/>
        <v/>
      </c>
      <c r="L393" s="9" t="str">
        <f t="shared" si="17"/>
        <v/>
      </c>
      <c r="M393" s="9" t="str">
        <f t="shared" si="17"/>
        <v/>
      </c>
      <c r="N393" s="9" t="str">
        <f t="shared" si="17"/>
        <v/>
      </c>
      <c r="O393" s="9" t="str">
        <f t="shared" si="17"/>
        <v/>
      </c>
      <c r="P393" s="7"/>
      <c r="Q393" s="10" t="s">
        <v>47</v>
      </c>
    </row>
    <row r="394" spans="1:17" x14ac:dyDescent="0.3">
      <c r="B394" s="9" t="str">
        <f t="shared" si="17"/>
        <v/>
      </c>
      <c r="C394" s="9" t="str">
        <f t="shared" si="17"/>
        <v/>
      </c>
      <c r="D394" s="9" t="str">
        <f t="shared" si="17"/>
        <v/>
      </c>
      <c r="E394" s="9" t="str">
        <f t="shared" si="17"/>
        <v/>
      </c>
      <c r="F394" s="9" t="str">
        <f t="shared" si="17"/>
        <v/>
      </c>
      <c r="G394" s="9" t="str">
        <f t="shared" si="17"/>
        <v/>
      </c>
      <c r="H394" s="9" t="str">
        <f t="shared" si="17"/>
        <v/>
      </c>
      <c r="I394" s="9" t="str">
        <f t="shared" si="17"/>
        <v/>
      </c>
      <c r="J394" s="9" t="str">
        <f t="shared" si="17"/>
        <v/>
      </c>
      <c r="K394" s="9" t="str">
        <f t="shared" si="17"/>
        <v/>
      </c>
      <c r="L394" s="9" t="str">
        <f t="shared" si="17"/>
        <v/>
      </c>
      <c r="M394" s="9" t="str">
        <f t="shared" si="17"/>
        <v/>
      </c>
      <c r="N394" s="9" t="str">
        <f t="shared" si="17"/>
        <v/>
      </c>
      <c r="O394" s="9" t="str">
        <f t="shared" si="17"/>
        <v/>
      </c>
      <c r="P394" s="7"/>
      <c r="Q394" s="10" t="s">
        <v>48</v>
      </c>
    </row>
    <row r="395" spans="1:17" x14ac:dyDescent="0.3">
      <c r="B395" s="9" t="str">
        <f t="shared" si="17"/>
        <v/>
      </c>
      <c r="C395" s="9" t="str">
        <f t="shared" si="17"/>
        <v/>
      </c>
      <c r="D395" s="9" t="str">
        <f t="shared" si="17"/>
        <v/>
      </c>
      <c r="E395" s="9" t="str">
        <f t="shared" si="17"/>
        <v/>
      </c>
      <c r="F395" s="9" t="str">
        <f t="shared" si="17"/>
        <v/>
      </c>
      <c r="G395" s="9" t="str">
        <f t="shared" si="17"/>
        <v/>
      </c>
      <c r="H395" s="9" t="str">
        <f t="shared" si="17"/>
        <v/>
      </c>
      <c r="I395" s="9" t="str">
        <f t="shared" si="17"/>
        <v/>
      </c>
      <c r="J395" s="9" t="str">
        <f t="shared" si="17"/>
        <v/>
      </c>
      <c r="K395" s="9" t="str">
        <f t="shared" si="17"/>
        <v/>
      </c>
      <c r="L395" s="9" t="str">
        <f t="shared" si="17"/>
        <v/>
      </c>
      <c r="M395" s="9" t="str">
        <f t="shared" si="17"/>
        <v/>
      </c>
      <c r="N395" s="9" t="str">
        <f t="shared" si="17"/>
        <v/>
      </c>
      <c r="O395" s="9" t="str">
        <f t="shared" si="17"/>
        <v/>
      </c>
      <c r="P395" s="7"/>
      <c r="Q395" s="10" t="s">
        <v>49</v>
      </c>
    </row>
    <row r="396" spans="1:17" x14ac:dyDescent="0.3">
      <c r="B396" s="9" t="str">
        <f t="shared" si="17"/>
        <v/>
      </c>
      <c r="C396" s="9" t="str">
        <f t="shared" si="17"/>
        <v/>
      </c>
      <c r="D396" s="9" t="str">
        <f t="shared" si="17"/>
        <v/>
      </c>
      <c r="E396" s="9" t="str">
        <f t="shared" si="17"/>
        <v/>
      </c>
      <c r="F396" s="9" t="str">
        <f t="shared" si="17"/>
        <v/>
      </c>
      <c r="G396" s="9" t="str">
        <f t="shared" si="17"/>
        <v/>
      </c>
      <c r="H396" s="9" t="str">
        <f t="shared" si="17"/>
        <v/>
      </c>
      <c r="I396" s="9" t="str">
        <f t="shared" si="17"/>
        <v/>
      </c>
      <c r="J396" s="9" t="str">
        <f t="shared" si="17"/>
        <v/>
      </c>
      <c r="K396" s="9" t="str">
        <f t="shared" si="17"/>
        <v/>
      </c>
      <c r="L396" s="9" t="str">
        <f t="shared" si="17"/>
        <v/>
      </c>
      <c r="M396" s="9" t="str">
        <f t="shared" si="17"/>
        <v/>
      </c>
      <c r="N396" s="9" t="str">
        <f>IFERROR(VLOOKUP($B$392,$4:$126,MATCH($Q396&amp;"/"&amp;N$348,$2:$2,0),FALSE),IFERROR(VLOOKUP($B$392,$4:$126,MATCH($Q395&amp;"/"&amp;N$348,$2:$2,0),FALSE),IFERROR(VLOOKUP($B$392,$4:$126,MATCH($Q394&amp;"/"&amp;N$348,$2:$2,0),FALSE),IFERROR(VLOOKUP($B$392,$4:$126,MATCH($Q393&amp;"/"&amp;N$348,$2:$2,0),FALSE),""))))</f>
        <v/>
      </c>
      <c r="O396" s="9" t="str">
        <f>IFERROR(VLOOKUP($B$392,$4:$126,MATCH($Q396&amp;"/"&amp;O$348,$2:$2,0),FALSE),IFERROR(VLOOKUP($B$392,$4:$126,MATCH($Q395&amp;"/"&amp;O$348,$2:$2,0),FALSE),IFERROR(VLOOKUP($B$392,$4:$126,MATCH($Q394&amp;"/"&amp;O$348,$2:$2,0),FALSE),IFERROR(VLOOKUP($B$392,$4:$126,MATCH($Q393&amp;"/"&amp;O$348,$2:$2,0),FALSE),""))))</f>
        <v/>
      </c>
      <c r="P396" s="7" t="e">
        <f>RATE(M$348-B$348,,-B396,M396)</f>
        <v>#VALUE!</v>
      </c>
      <c r="Q396" s="10" t="s">
        <v>50</v>
      </c>
    </row>
    <row r="397" spans="1:17" x14ac:dyDescent="0.3">
      <c r="A397" s="96"/>
      <c r="B397" s="13" t="e">
        <f t="shared" ref="B397:M397" si="18">+B396/B$402</f>
        <v>#VALUE!</v>
      </c>
      <c r="C397" s="13" t="e">
        <f t="shared" si="18"/>
        <v>#VALUE!</v>
      </c>
      <c r="D397" s="13" t="e">
        <f t="shared" si="18"/>
        <v>#VALUE!</v>
      </c>
      <c r="E397" s="13" t="e">
        <f t="shared" si="18"/>
        <v>#VALUE!</v>
      </c>
      <c r="F397" s="13" t="e">
        <f t="shared" si="18"/>
        <v>#VALUE!</v>
      </c>
      <c r="G397" s="13" t="e">
        <f t="shared" si="18"/>
        <v>#VALUE!</v>
      </c>
      <c r="H397" s="13" t="e">
        <f t="shared" si="18"/>
        <v>#VALUE!</v>
      </c>
      <c r="I397" s="13" t="e">
        <f t="shared" si="18"/>
        <v>#VALUE!</v>
      </c>
      <c r="J397" s="13" t="e">
        <f t="shared" si="18"/>
        <v>#VALUE!</v>
      </c>
      <c r="K397" s="13" t="e">
        <f t="shared" si="18"/>
        <v>#VALUE!</v>
      </c>
      <c r="L397" s="13" t="e">
        <f t="shared" si="18"/>
        <v>#VALUE!</v>
      </c>
      <c r="M397" s="13" t="e">
        <f t="shared" si="18"/>
        <v>#VALUE!</v>
      </c>
      <c r="N397" s="13" t="e">
        <f>+N396/N$402</f>
        <v>#VALUE!</v>
      </c>
      <c r="O397" s="13" t="e">
        <f>+O396/O$402</f>
        <v>#VALUE!</v>
      </c>
      <c r="P397" s="7" t="e">
        <f>RATE(M$348-B$348,,-B397,M397)</f>
        <v>#VALUE!</v>
      </c>
      <c r="Q397" s="12" t="s">
        <v>51</v>
      </c>
    </row>
    <row r="398" spans="1:17" x14ac:dyDescent="0.3">
      <c r="B398" s="195" t="s">
        <v>902</v>
      </c>
      <c r="C398" s="195"/>
      <c r="D398" s="195"/>
      <c r="E398" s="195"/>
      <c r="F398" s="195"/>
      <c r="G398" s="195"/>
      <c r="H398" s="195"/>
      <c r="I398" s="195"/>
      <c r="J398" s="195"/>
      <c r="K398" s="195"/>
      <c r="L398" s="195"/>
      <c r="M398" s="195"/>
      <c r="N398" s="195"/>
      <c r="O398" s="144"/>
      <c r="P398" s="7"/>
      <c r="Q398" s="3"/>
    </row>
    <row r="399" spans="1:17" x14ac:dyDescent="0.3">
      <c r="B399" s="9" t="str">
        <f t="shared" ref="B399:O402" si="19">IFERROR(VLOOKUP($B$398,$4:$126,MATCH($Q399&amp;"/"&amp;B$348,$2:$2,0),FALSE),"")</f>
        <v/>
      </c>
      <c r="C399" s="9" t="str">
        <f t="shared" si="19"/>
        <v/>
      </c>
      <c r="D399" s="9" t="str">
        <f t="shared" si="19"/>
        <v/>
      </c>
      <c r="E399" s="9" t="str">
        <f t="shared" si="19"/>
        <v/>
      </c>
      <c r="F399" s="9" t="str">
        <f t="shared" si="19"/>
        <v/>
      </c>
      <c r="G399" s="9" t="str">
        <f t="shared" si="19"/>
        <v/>
      </c>
      <c r="H399" s="9" t="str">
        <f t="shared" si="19"/>
        <v/>
      </c>
      <c r="I399" s="9" t="str">
        <f t="shared" si="19"/>
        <v/>
      </c>
      <c r="J399" s="9" t="str">
        <f t="shared" si="19"/>
        <v/>
      </c>
      <c r="K399" s="9" t="str">
        <f t="shared" si="19"/>
        <v/>
      </c>
      <c r="L399" s="9" t="str">
        <f t="shared" si="19"/>
        <v/>
      </c>
      <c r="M399" s="9" t="str">
        <f t="shared" si="19"/>
        <v/>
      </c>
      <c r="N399" s="9" t="str">
        <f t="shared" si="19"/>
        <v/>
      </c>
      <c r="O399" s="9" t="str">
        <f t="shared" si="19"/>
        <v/>
      </c>
      <c r="P399" s="7"/>
      <c r="Q399" s="10" t="s">
        <v>47</v>
      </c>
    </row>
    <row r="400" spans="1:17" x14ac:dyDescent="0.3">
      <c r="B400" s="9" t="str">
        <f t="shared" si="19"/>
        <v/>
      </c>
      <c r="C400" s="9" t="str">
        <f t="shared" si="19"/>
        <v/>
      </c>
      <c r="D400" s="9" t="str">
        <f t="shared" si="19"/>
        <v/>
      </c>
      <c r="E400" s="9" t="str">
        <f t="shared" si="19"/>
        <v/>
      </c>
      <c r="F400" s="9" t="str">
        <f t="shared" si="19"/>
        <v/>
      </c>
      <c r="G400" s="9" t="str">
        <f t="shared" si="19"/>
        <v/>
      </c>
      <c r="H400" s="9" t="str">
        <f t="shared" si="19"/>
        <v/>
      </c>
      <c r="I400" s="9" t="str">
        <f t="shared" si="19"/>
        <v/>
      </c>
      <c r="J400" s="9" t="str">
        <f t="shared" si="19"/>
        <v/>
      </c>
      <c r="K400" s="9" t="str">
        <f t="shared" si="19"/>
        <v/>
      </c>
      <c r="L400" s="9" t="str">
        <f t="shared" si="19"/>
        <v/>
      </c>
      <c r="M400" s="9" t="str">
        <f t="shared" si="19"/>
        <v/>
      </c>
      <c r="N400" s="9" t="str">
        <f t="shared" si="19"/>
        <v/>
      </c>
      <c r="O400" s="9" t="str">
        <f t="shared" si="19"/>
        <v/>
      </c>
      <c r="P400" s="7"/>
      <c r="Q400" s="10" t="s">
        <v>48</v>
      </c>
    </row>
    <row r="401" spans="1:17" x14ac:dyDescent="0.3">
      <c r="B401" s="9" t="str">
        <f t="shared" si="19"/>
        <v/>
      </c>
      <c r="C401" s="9" t="str">
        <f t="shared" si="19"/>
        <v/>
      </c>
      <c r="D401" s="9" t="str">
        <f t="shared" si="19"/>
        <v/>
      </c>
      <c r="E401" s="9" t="str">
        <f t="shared" si="19"/>
        <v/>
      </c>
      <c r="F401" s="9" t="str">
        <f t="shared" si="19"/>
        <v/>
      </c>
      <c r="G401" s="9" t="str">
        <f t="shared" si="19"/>
        <v/>
      </c>
      <c r="H401" s="9" t="str">
        <f t="shared" si="19"/>
        <v/>
      </c>
      <c r="I401" s="9" t="str">
        <f t="shared" si="19"/>
        <v/>
      </c>
      <c r="J401" s="9" t="str">
        <f t="shared" si="19"/>
        <v/>
      </c>
      <c r="K401" s="9" t="str">
        <f t="shared" si="19"/>
        <v/>
      </c>
      <c r="L401" s="9" t="str">
        <f t="shared" si="19"/>
        <v/>
      </c>
      <c r="M401" s="9" t="str">
        <f t="shared" si="19"/>
        <v/>
      </c>
      <c r="N401" s="9" t="str">
        <f t="shared" si="19"/>
        <v/>
      </c>
      <c r="O401" s="9" t="str">
        <f t="shared" si="19"/>
        <v/>
      </c>
      <c r="P401" s="7"/>
      <c r="Q401" s="10" t="s">
        <v>49</v>
      </c>
    </row>
    <row r="402" spans="1:17" x14ac:dyDescent="0.3">
      <c r="B402" s="9" t="str">
        <f t="shared" si="19"/>
        <v/>
      </c>
      <c r="C402" s="9" t="str">
        <f t="shared" si="19"/>
        <v/>
      </c>
      <c r="D402" s="9" t="str">
        <f t="shared" si="19"/>
        <v/>
      </c>
      <c r="E402" s="9" t="str">
        <f t="shared" si="19"/>
        <v/>
      </c>
      <c r="F402" s="9" t="str">
        <f t="shared" si="19"/>
        <v/>
      </c>
      <c r="G402" s="9" t="str">
        <f t="shared" si="19"/>
        <v/>
      </c>
      <c r="H402" s="9" t="str">
        <f t="shared" si="19"/>
        <v/>
      </c>
      <c r="I402" s="9" t="str">
        <f t="shared" si="19"/>
        <v/>
      </c>
      <c r="J402" s="9" t="str">
        <f t="shared" si="19"/>
        <v/>
      </c>
      <c r="K402" s="9" t="str">
        <f t="shared" si="19"/>
        <v/>
      </c>
      <c r="L402" s="9" t="str">
        <f t="shared" si="19"/>
        <v/>
      </c>
      <c r="M402" s="9" t="str">
        <f t="shared" si="19"/>
        <v/>
      </c>
      <c r="N402" s="9" t="str">
        <f>IFERROR(VLOOKUP($B$398,$4:$126,MATCH($Q402&amp;"/"&amp;N$348,$2:$2,0),FALSE),IFERROR(VLOOKUP($B$398,$4:$126,MATCH($Q401&amp;"/"&amp;N$348,$2:$2,0),FALSE),IFERROR(VLOOKUP($B$398,$4:$126,MATCH($Q400&amp;"/"&amp;N$348,$2:$2,0),FALSE),IFERROR(VLOOKUP($B$398,$4:$126,MATCH($Q399&amp;"/"&amp;N$348,$2:$2,0),FALSE),""))))</f>
        <v/>
      </c>
      <c r="O402" s="9" t="str">
        <f>IFERROR(VLOOKUP($B$398,$4:$126,MATCH($Q402&amp;"/"&amp;O$348,$2:$2,0),FALSE),IFERROR(VLOOKUP($B$398,$4:$126,MATCH($Q401&amp;"/"&amp;O$348,$2:$2,0),FALSE),IFERROR(VLOOKUP($B$398,$4:$126,MATCH($Q400&amp;"/"&amp;O$348,$2:$2,0),FALSE),IFERROR(VLOOKUP($B$398,$4:$126,MATCH($Q399&amp;"/"&amp;O$348,$2:$2,0),FALSE),""))))</f>
        <v/>
      </c>
      <c r="P402" s="7" t="e">
        <f>RATE(M$348-B$348,,-B402,M402)</f>
        <v>#VALUE!</v>
      </c>
      <c r="Q402" s="10" t="s">
        <v>50</v>
      </c>
    </row>
    <row r="403" spans="1:17" x14ac:dyDescent="0.3">
      <c r="B403" s="197" t="s">
        <v>28</v>
      </c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46"/>
    </row>
    <row r="404" spans="1:17" x14ac:dyDescent="0.3">
      <c r="B404" s="194" t="s">
        <v>906</v>
      </c>
      <c r="C404" s="194"/>
      <c r="D404" s="194"/>
      <c r="E404" s="194"/>
      <c r="F404" s="194"/>
      <c r="G404" s="194"/>
      <c r="H404" s="194"/>
      <c r="I404" s="194"/>
      <c r="J404" s="194"/>
      <c r="K404" s="194"/>
      <c r="L404" s="194"/>
      <c r="M404" s="194"/>
      <c r="N404" s="194"/>
      <c r="O404" s="147"/>
      <c r="P404" s="7"/>
      <c r="Q404" s="3"/>
    </row>
    <row r="405" spans="1:17" x14ac:dyDescent="0.3">
      <c r="B405" s="9" t="str">
        <f t="shared" ref="B405:O408" si="20">IFERROR(VLOOKUP($B$404,$4:$126,MATCH($Q405&amp;"/"&amp;B$348,$2:$2,0),FALSE),"")</f>
        <v/>
      </c>
      <c r="C405" s="9" t="str">
        <f t="shared" si="20"/>
        <v/>
      </c>
      <c r="D405" s="9" t="str">
        <f t="shared" si="20"/>
        <v/>
      </c>
      <c r="E405" s="9" t="str">
        <f t="shared" si="20"/>
        <v/>
      </c>
      <c r="F405" s="9" t="str">
        <f t="shared" si="20"/>
        <v/>
      </c>
      <c r="G405" s="9" t="str">
        <f t="shared" si="20"/>
        <v/>
      </c>
      <c r="H405" s="9" t="str">
        <f t="shared" si="20"/>
        <v/>
      </c>
      <c r="I405" s="9" t="str">
        <f t="shared" si="20"/>
        <v/>
      </c>
      <c r="J405" s="9" t="str">
        <f t="shared" si="20"/>
        <v/>
      </c>
      <c r="K405" s="9" t="str">
        <f t="shared" si="20"/>
        <v/>
      </c>
      <c r="L405" s="9" t="str">
        <f t="shared" si="20"/>
        <v/>
      </c>
      <c r="M405" s="9" t="str">
        <f t="shared" si="20"/>
        <v/>
      </c>
      <c r="N405" s="9" t="str">
        <f t="shared" si="20"/>
        <v/>
      </c>
      <c r="O405" s="9" t="str">
        <f t="shared" si="20"/>
        <v/>
      </c>
      <c r="P405" s="7"/>
      <c r="Q405" s="10" t="s">
        <v>47</v>
      </c>
    </row>
    <row r="406" spans="1:17" x14ac:dyDescent="0.3">
      <c r="B406" s="9" t="str">
        <f t="shared" si="20"/>
        <v/>
      </c>
      <c r="C406" s="9" t="str">
        <f t="shared" si="20"/>
        <v/>
      </c>
      <c r="D406" s="9" t="str">
        <f t="shared" si="20"/>
        <v/>
      </c>
      <c r="E406" s="9" t="str">
        <f t="shared" si="20"/>
        <v/>
      </c>
      <c r="F406" s="9" t="str">
        <f t="shared" si="20"/>
        <v/>
      </c>
      <c r="G406" s="9" t="str">
        <f t="shared" si="20"/>
        <v/>
      </c>
      <c r="H406" s="9" t="str">
        <f t="shared" si="20"/>
        <v/>
      </c>
      <c r="I406" s="9" t="str">
        <f t="shared" si="20"/>
        <v/>
      </c>
      <c r="J406" s="9" t="str">
        <f t="shared" si="20"/>
        <v/>
      </c>
      <c r="K406" s="9" t="str">
        <f t="shared" si="20"/>
        <v/>
      </c>
      <c r="L406" s="9" t="str">
        <f t="shared" si="20"/>
        <v/>
      </c>
      <c r="M406" s="9" t="str">
        <f t="shared" si="20"/>
        <v/>
      </c>
      <c r="N406" s="9" t="str">
        <f t="shared" si="20"/>
        <v/>
      </c>
      <c r="O406" s="9" t="str">
        <f t="shared" si="20"/>
        <v/>
      </c>
      <c r="P406" s="7"/>
      <c r="Q406" s="10" t="s">
        <v>48</v>
      </c>
    </row>
    <row r="407" spans="1:17" x14ac:dyDescent="0.3">
      <c r="B407" s="9" t="str">
        <f t="shared" si="20"/>
        <v/>
      </c>
      <c r="C407" s="9" t="str">
        <f t="shared" si="20"/>
        <v/>
      </c>
      <c r="D407" s="9" t="str">
        <f t="shared" si="20"/>
        <v/>
      </c>
      <c r="E407" s="9" t="str">
        <f t="shared" si="20"/>
        <v/>
      </c>
      <c r="F407" s="9" t="str">
        <f t="shared" si="20"/>
        <v/>
      </c>
      <c r="G407" s="9" t="str">
        <f t="shared" si="20"/>
        <v/>
      </c>
      <c r="H407" s="9" t="str">
        <f t="shared" si="20"/>
        <v/>
      </c>
      <c r="I407" s="9" t="str">
        <f t="shared" si="20"/>
        <v/>
      </c>
      <c r="J407" s="9" t="str">
        <f t="shared" si="20"/>
        <v/>
      </c>
      <c r="K407" s="9" t="str">
        <f t="shared" si="20"/>
        <v/>
      </c>
      <c r="L407" s="9" t="str">
        <f t="shared" si="20"/>
        <v/>
      </c>
      <c r="M407" s="9" t="str">
        <f t="shared" si="20"/>
        <v/>
      </c>
      <c r="N407" s="9" t="str">
        <f t="shared" si="20"/>
        <v/>
      </c>
      <c r="O407" s="9" t="str">
        <f t="shared" si="20"/>
        <v/>
      </c>
      <c r="P407" s="7"/>
      <c r="Q407" s="10" t="s">
        <v>49</v>
      </c>
    </row>
    <row r="408" spans="1:17" x14ac:dyDescent="0.3">
      <c r="B408" s="9" t="str">
        <f t="shared" si="20"/>
        <v/>
      </c>
      <c r="C408" s="9" t="str">
        <f t="shared" si="20"/>
        <v/>
      </c>
      <c r="D408" s="9" t="str">
        <f t="shared" si="20"/>
        <v/>
      </c>
      <c r="E408" s="9" t="str">
        <f t="shared" si="20"/>
        <v/>
      </c>
      <c r="F408" s="9" t="str">
        <f t="shared" si="20"/>
        <v/>
      </c>
      <c r="G408" s="9" t="str">
        <f t="shared" si="20"/>
        <v/>
      </c>
      <c r="H408" s="9" t="str">
        <f t="shared" si="20"/>
        <v/>
      </c>
      <c r="I408" s="9" t="str">
        <f t="shared" si="20"/>
        <v/>
      </c>
      <c r="J408" s="9" t="str">
        <f t="shared" si="20"/>
        <v/>
      </c>
      <c r="K408" s="9" t="str">
        <f t="shared" si="20"/>
        <v/>
      </c>
      <c r="L408" s="9" t="str">
        <f t="shared" si="20"/>
        <v/>
      </c>
      <c r="M408" s="9" t="str">
        <f t="shared" si="20"/>
        <v/>
      </c>
      <c r="N408" s="9" t="str">
        <f>IFERROR(VLOOKUP($B$404,$4:$126,MATCH($Q408&amp;"/"&amp;N$348,$2:$2,0),FALSE),IFERROR(VLOOKUP($B$404,$4:$126,MATCH($Q407&amp;"/"&amp;N$348,$2:$2,0),FALSE),IFERROR(VLOOKUP($B$404,$4:$126,MATCH($Q406&amp;"/"&amp;N$348,$2:$2,0),FALSE),IFERROR(VLOOKUP($B$404,$4:$126,MATCH($Q405&amp;"/"&amp;N$348,$2:$2,0),FALSE),""))))</f>
        <v/>
      </c>
      <c r="O408" s="9" t="str">
        <f>IFERROR(VLOOKUP($B$404,$4:$126,MATCH($Q408&amp;"/"&amp;O$348,$2:$2,0),FALSE),IFERROR(VLOOKUP($B$404,$4:$126,MATCH($Q407&amp;"/"&amp;O$348,$2:$2,0),FALSE),IFERROR(VLOOKUP($B$404,$4:$126,MATCH($Q406&amp;"/"&amp;O$348,$2:$2,0),FALSE),IFERROR(VLOOKUP($B$404,$4:$126,MATCH($Q405&amp;"/"&amp;O$348,$2:$2,0),FALSE),""))))</f>
        <v/>
      </c>
      <c r="P408" s="7" t="e">
        <f>RATE(M$348-B$348,,-B408,M408)</f>
        <v>#VALUE!</v>
      </c>
      <c r="Q408" s="10" t="s">
        <v>50</v>
      </c>
    </row>
    <row r="409" spans="1:17" x14ac:dyDescent="0.3">
      <c r="A409" s="95"/>
      <c r="B409" s="13" t="e">
        <f t="shared" ref="B409:M409" si="21">+B408/B$402</f>
        <v>#VALUE!</v>
      </c>
      <c r="C409" s="13" t="e">
        <f t="shared" si="21"/>
        <v>#VALUE!</v>
      </c>
      <c r="D409" s="13" t="e">
        <f t="shared" si="21"/>
        <v>#VALUE!</v>
      </c>
      <c r="E409" s="13" t="e">
        <f t="shared" si="21"/>
        <v>#VALUE!</v>
      </c>
      <c r="F409" s="13" t="e">
        <f t="shared" si="21"/>
        <v>#VALUE!</v>
      </c>
      <c r="G409" s="13" t="e">
        <f t="shared" si="21"/>
        <v>#VALUE!</v>
      </c>
      <c r="H409" s="13" t="e">
        <f t="shared" si="21"/>
        <v>#VALUE!</v>
      </c>
      <c r="I409" s="13" t="e">
        <f t="shared" si="21"/>
        <v>#VALUE!</v>
      </c>
      <c r="J409" s="13" t="e">
        <f t="shared" si="21"/>
        <v>#VALUE!</v>
      </c>
      <c r="K409" s="13" t="e">
        <f t="shared" si="21"/>
        <v>#VALUE!</v>
      </c>
      <c r="L409" s="13" t="e">
        <f t="shared" si="21"/>
        <v>#VALUE!</v>
      </c>
      <c r="M409" s="13" t="e">
        <f t="shared" si="21"/>
        <v>#VALUE!</v>
      </c>
      <c r="N409" s="13" t="e">
        <f>+N408/N$402</f>
        <v>#VALUE!</v>
      </c>
      <c r="O409" s="13" t="e">
        <f>+O408/O$402</f>
        <v>#VALUE!</v>
      </c>
      <c r="P409" s="7" t="e">
        <f>RATE(M$348-B$348,,-B409,M409)</f>
        <v>#VALUE!</v>
      </c>
      <c r="Q409" s="12" t="s">
        <v>51</v>
      </c>
    </row>
    <row r="410" spans="1:17" x14ac:dyDescent="0.3">
      <c r="A410" s="95"/>
      <c r="B410" s="194" t="s">
        <v>920</v>
      </c>
      <c r="C410" s="194"/>
      <c r="D410" s="194"/>
      <c r="E410" s="194"/>
      <c r="F410" s="194"/>
      <c r="G410" s="194"/>
      <c r="H410" s="194"/>
      <c r="I410" s="194"/>
      <c r="J410" s="194"/>
      <c r="K410" s="194"/>
      <c r="L410" s="194"/>
      <c r="M410" s="194"/>
      <c r="N410" s="194"/>
      <c r="O410" s="147"/>
      <c r="P410" s="7"/>
      <c r="Q410" s="3"/>
    </row>
    <row r="411" spans="1:17" x14ac:dyDescent="0.3">
      <c r="B411" s="9" t="str">
        <f t="shared" ref="B411:O414" si="22">IFERROR(VLOOKUP($B$410,$4:$126,MATCH($Q411&amp;"/"&amp;B$348,$2:$2,0),FALSE),"")</f>
        <v/>
      </c>
      <c r="C411" s="9" t="str">
        <f t="shared" si="22"/>
        <v/>
      </c>
      <c r="D411" s="9" t="str">
        <f t="shared" si="22"/>
        <v/>
      </c>
      <c r="E411" s="9" t="str">
        <f t="shared" si="22"/>
        <v/>
      </c>
      <c r="F411" s="9" t="str">
        <f t="shared" si="22"/>
        <v/>
      </c>
      <c r="G411" s="9" t="str">
        <f t="shared" si="22"/>
        <v/>
      </c>
      <c r="H411" s="9" t="str">
        <f t="shared" si="22"/>
        <v/>
      </c>
      <c r="I411" s="9" t="str">
        <f t="shared" si="22"/>
        <v/>
      </c>
      <c r="J411" s="9" t="str">
        <f t="shared" si="22"/>
        <v/>
      </c>
      <c r="K411" s="9" t="str">
        <f t="shared" si="22"/>
        <v/>
      </c>
      <c r="L411" s="9" t="str">
        <f t="shared" si="22"/>
        <v/>
      </c>
      <c r="M411" s="9" t="str">
        <f t="shared" si="22"/>
        <v/>
      </c>
      <c r="N411" s="9" t="str">
        <f t="shared" si="22"/>
        <v/>
      </c>
      <c r="O411" s="9" t="str">
        <f t="shared" si="22"/>
        <v/>
      </c>
      <c r="P411" s="7"/>
      <c r="Q411" s="10" t="s">
        <v>47</v>
      </c>
    </row>
    <row r="412" spans="1:17" x14ac:dyDescent="0.3">
      <c r="B412" s="9" t="str">
        <f t="shared" si="22"/>
        <v/>
      </c>
      <c r="C412" s="9" t="str">
        <f t="shared" si="22"/>
        <v/>
      </c>
      <c r="D412" s="9" t="str">
        <f t="shared" si="22"/>
        <v/>
      </c>
      <c r="E412" s="9" t="str">
        <f t="shared" si="22"/>
        <v/>
      </c>
      <c r="F412" s="9" t="str">
        <f t="shared" si="22"/>
        <v/>
      </c>
      <c r="G412" s="9" t="str">
        <f t="shared" si="22"/>
        <v/>
      </c>
      <c r="H412" s="9" t="str">
        <f t="shared" si="22"/>
        <v/>
      </c>
      <c r="I412" s="9" t="str">
        <f t="shared" si="22"/>
        <v/>
      </c>
      <c r="J412" s="9" t="str">
        <f t="shared" si="22"/>
        <v/>
      </c>
      <c r="K412" s="9" t="str">
        <f t="shared" si="22"/>
        <v/>
      </c>
      <c r="L412" s="9" t="str">
        <f t="shared" si="22"/>
        <v/>
      </c>
      <c r="M412" s="9" t="str">
        <f t="shared" si="22"/>
        <v/>
      </c>
      <c r="N412" s="9" t="str">
        <f t="shared" si="22"/>
        <v/>
      </c>
      <c r="O412" s="9" t="str">
        <f t="shared" si="22"/>
        <v/>
      </c>
      <c r="P412" s="7"/>
      <c r="Q412" s="10" t="s">
        <v>48</v>
      </c>
    </row>
    <row r="413" spans="1:17" x14ac:dyDescent="0.3">
      <c r="B413" s="9" t="str">
        <f t="shared" si="22"/>
        <v/>
      </c>
      <c r="C413" s="9" t="str">
        <f t="shared" si="22"/>
        <v/>
      </c>
      <c r="D413" s="9" t="str">
        <f t="shared" si="22"/>
        <v/>
      </c>
      <c r="E413" s="9" t="str">
        <f t="shared" si="22"/>
        <v/>
      </c>
      <c r="F413" s="9" t="str">
        <f t="shared" si="22"/>
        <v/>
      </c>
      <c r="G413" s="9" t="str">
        <f t="shared" si="22"/>
        <v/>
      </c>
      <c r="H413" s="9" t="str">
        <f t="shared" si="22"/>
        <v/>
      </c>
      <c r="I413" s="9" t="str">
        <f t="shared" si="22"/>
        <v/>
      </c>
      <c r="J413" s="9" t="str">
        <f t="shared" si="22"/>
        <v/>
      </c>
      <c r="K413" s="9" t="str">
        <f t="shared" si="22"/>
        <v/>
      </c>
      <c r="L413" s="9" t="str">
        <f t="shared" si="22"/>
        <v/>
      </c>
      <c r="M413" s="9" t="str">
        <f t="shared" si="22"/>
        <v/>
      </c>
      <c r="N413" s="9" t="str">
        <f t="shared" si="22"/>
        <v/>
      </c>
      <c r="O413" s="9" t="str">
        <f t="shared" si="22"/>
        <v/>
      </c>
      <c r="P413" s="7"/>
      <c r="Q413" s="10" t="s">
        <v>49</v>
      </c>
    </row>
    <row r="414" spans="1:17" x14ac:dyDescent="0.3">
      <c r="B414" s="9" t="str">
        <f t="shared" si="22"/>
        <v/>
      </c>
      <c r="C414" s="9" t="str">
        <f t="shared" si="22"/>
        <v/>
      </c>
      <c r="D414" s="9" t="str">
        <f t="shared" si="22"/>
        <v/>
      </c>
      <c r="E414" s="9" t="str">
        <f t="shared" si="22"/>
        <v/>
      </c>
      <c r="F414" s="9" t="str">
        <f t="shared" si="22"/>
        <v/>
      </c>
      <c r="G414" s="9" t="str">
        <f t="shared" si="22"/>
        <v/>
      </c>
      <c r="H414" s="9" t="str">
        <f t="shared" si="22"/>
        <v/>
      </c>
      <c r="I414" s="9" t="str">
        <f t="shared" si="22"/>
        <v/>
      </c>
      <c r="J414" s="9" t="str">
        <f t="shared" si="22"/>
        <v/>
      </c>
      <c r="K414" s="9" t="str">
        <f t="shared" si="22"/>
        <v/>
      </c>
      <c r="L414" s="9" t="str">
        <f t="shared" si="22"/>
        <v/>
      </c>
      <c r="M414" s="9" t="str">
        <f t="shared" si="22"/>
        <v/>
      </c>
      <c r="N414" s="9" t="str">
        <f>IFERROR(VLOOKUP($B$410,$4:$126,MATCH($Q414&amp;"/"&amp;N$348,$2:$2,0),FALSE),IFERROR(VLOOKUP($B$410,$4:$126,MATCH($Q413&amp;"/"&amp;N$348,$2:$2,0),FALSE),IFERROR(VLOOKUP($B$410,$4:$126,MATCH($Q412&amp;"/"&amp;N$348,$2:$2,0),FALSE),IFERROR(VLOOKUP($B$410,$4:$126,MATCH($Q411&amp;"/"&amp;N$348,$2:$2,0),FALSE),""))))</f>
        <v/>
      </c>
      <c r="O414" s="9" t="str">
        <f>IFERROR(VLOOKUP($B$410,$4:$126,MATCH($Q414&amp;"/"&amp;O$348,$2:$2,0),FALSE),IFERROR(VLOOKUP($B$410,$4:$126,MATCH($Q413&amp;"/"&amp;O$348,$2:$2,0),FALSE),IFERROR(VLOOKUP($B$410,$4:$126,MATCH($Q412&amp;"/"&amp;O$348,$2:$2,0),FALSE),IFERROR(VLOOKUP($B$410,$4:$126,MATCH($Q411&amp;"/"&amp;O$348,$2:$2,0),FALSE),""))))</f>
        <v/>
      </c>
      <c r="P414" s="7" t="e">
        <f>RATE(M$348-B$348,,-B414,M414)</f>
        <v>#VALUE!</v>
      </c>
      <c r="Q414" s="10" t="s">
        <v>50</v>
      </c>
    </row>
    <row r="415" spans="1:17" x14ac:dyDescent="0.3">
      <c r="B415" s="13" t="e">
        <f t="shared" ref="B415:M415" si="23">+B414/B$402</f>
        <v>#VALUE!</v>
      </c>
      <c r="C415" s="13" t="e">
        <f t="shared" si="23"/>
        <v>#VALUE!</v>
      </c>
      <c r="D415" s="13" t="e">
        <f t="shared" si="23"/>
        <v>#VALUE!</v>
      </c>
      <c r="E415" s="13" t="e">
        <f t="shared" si="23"/>
        <v>#VALUE!</v>
      </c>
      <c r="F415" s="13" t="e">
        <f t="shared" si="23"/>
        <v>#VALUE!</v>
      </c>
      <c r="G415" s="13" t="e">
        <f t="shared" si="23"/>
        <v>#VALUE!</v>
      </c>
      <c r="H415" s="13" t="e">
        <f t="shared" si="23"/>
        <v>#VALUE!</v>
      </c>
      <c r="I415" s="13" t="e">
        <f t="shared" si="23"/>
        <v>#VALUE!</v>
      </c>
      <c r="J415" s="13" t="e">
        <f t="shared" si="23"/>
        <v>#VALUE!</v>
      </c>
      <c r="K415" s="13" t="e">
        <f t="shared" si="23"/>
        <v>#VALUE!</v>
      </c>
      <c r="L415" s="13" t="e">
        <f t="shared" si="23"/>
        <v>#VALUE!</v>
      </c>
      <c r="M415" s="13" t="e">
        <f t="shared" si="23"/>
        <v>#VALUE!</v>
      </c>
      <c r="N415" s="13" t="e">
        <f>+N414/N$402</f>
        <v>#VALUE!</v>
      </c>
      <c r="O415" s="13" t="e">
        <f>+O414/O$402</f>
        <v>#VALUE!</v>
      </c>
      <c r="P415" s="7" t="e">
        <f>RATE(M$348-B$348,,-B415,M415)</f>
        <v>#VALUE!</v>
      </c>
      <c r="Q415" s="12" t="s">
        <v>51</v>
      </c>
    </row>
    <row r="416" spans="1:17" x14ac:dyDescent="0.3">
      <c r="B416" s="198" t="s">
        <v>30</v>
      </c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  <c r="M416" s="198"/>
      <c r="N416" s="198"/>
      <c r="O416" s="148"/>
      <c r="P416" s="7"/>
      <c r="Q416" s="3"/>
    </row>
    <row r="417" spans="2:17" x14ac:dyDescent="0.3">
      <c r="B417" s="9" t="str">
        <f t="shared" ref="B417:O420" si="24">IFERROR(VLOOKUP($B$416,$4:$126,MATCH($Q417&amp;"/"&amp;B$348,$2:$2,0),FALSE),"")</f>
        <v/>
      </c>
      <c r="C417" s="9" t="str">
        <f t="shared" si="24"/>
        <v/>
      </c>
      <c r="D417" s="9" t="str">
        <f t="shared" si="24"/>
        <v/>
      </c>
      <c r="E417" s="9" t="str">
        <f t="shared" si="24"/>
        <v/>
      </c>
      <c r="F417" s="9" t="str">
        <f t="shared" si="24"/>
        <v/>
      </c>
      <c r="G417" s="9" t="str">
        <f t="shared" si="24"/>
        <v/>
      </c>
      <c r="H417" s="9" t="str">
        <f t="shared" si="24"/>
        <v/>
      </c>
      <c r="I417" s="9" t="str">
        <f t="shared" si="24"/>
        <v/>
      </c>
      <c r="J417" s="9" t="str">
        <f t="shared" si="24"/>
        <v/>
      </c>
      <c r="K417" s="9" t="str">
        <f t="shared" si="24"/>
        <v/>
      </c>
      <c r="L417" s="9" t="str">
        <f t="shared" si="24"/>
        <v/>
      </c>
      <c r="M417" s="9" t="str">
        <f t="shared" si="24"/>
        <v/>
      </c>
      <c r="N417" s="9" t="str">
        <f t="shared" si="24"/>
        <v/>
      </c>
      <c r="O417" s="9" t="str">
        <f t="shared" si="24"/>
        <v/>
      </c>
      <c r="P417" s="7"/>
      <c r="Q417" s="10" t="s">
        <v>47</v>
      </c>
    </row>
    <row r="418" spans="2:17" x14ac:dyDescent="0.3">
      <c r="B418" s="9" t="str">
        <f t="shared" si="24"/>
        <v/>
      </c>
      <c r="C418" s="9" t="str">
        <f t="shared" si="24"/>
        <v/>
      </c>
      <c r="D418" s="9" t="str">
        <f t="shared" si="24"/>
        <v/>
      </c>
      <c r="E418" s="9" t="str">
        <f t="shared" si="24"/>
        <v/>
      </c>
      <c r="F418" s="9" t="str">
        <f t="shared" si="24"/>
        <v/>
      </c>
      <c r="G418" s="9" t="str">
        <f t="shared" si="24"/>
        <v/>
      </c>
      <c r="H418" s="9" t="str">
        <f t="shared" si="24"/>
        <v/>
      </c>
      <c r="I418" s="9" t="str">
        <f t="shared" si="24"/>
        <v/>
      </c>
      <c r="J418" s="9" t="str">
        <f t="shared" si="24"/>
        <v/>
      </c>
      <c r="K418" s="9" t="str">
        <f t="shared" si="24"/>
        <v/>
      </c>
      <c r="L418" s="9" t="str">
        <f t="shared" si="24"/>
        <v/>
      </c>
      <c r="M418" s="9" t="str">
        <f t="shared" si="24"/>
        <v/>
      </c>
      <c r="N418" s="9" t="str">
        <f t="shared" si="24"/>
        <v/>
      </c>
      <c r="O418" s="9" t="str">
        <f t="shared" si="24"/>
        <v/>
      </c>
      <c r="P418" s="7"/>
      <c r="Q418" s="10" t="s">
        <v>48</v>
      </c>
    </row>
    <row r="419" spans="2:17" x14ac:dyDescent="0.3">
      <c r="B419" s="9" t="str">
        <f t="shared" si="24"/>
        <v/>
      </c>
      <c r="C419" s="9" t="str">
        <f t="shared" si="24"/>
        <v/>
      </c>
      <c r="D419" s="9" t="str">
        <f t="shared" si="24"/>
        <v/>
      </c>
      <c r="E419" s="9" t="str">
        <f t="shared" si="24"/>
        <v/>
      </c>
      <c r="F419" s="9" t="str">
        <f t="shared" si="24"/>
        <v/>
      </c>
      <c r="G419" s="9" t="str">
        <f t="shared" si="24"/>
        <v/>
      </c>
      <c r="H419" s="9" t="str">
        <f t="shared" si="24"/>
        <v/>
      </c>
      <c r="I419" s="9" t="str">
        <f t="shared" si="24"/>
        <v/>
      </c>
      <c r="J419" s="9" t="str">
        <f t="shared" si="24"/>
        <v/>
      </c>
      <c r="K419" s="9" t="str">
        <f t="shared" si="24"/>
        <v/>
      </c>
      <c r="L419" s="9" t="str">
        <f t="shared" si="24"/>
        <v/>
      </c>
      <c r="M419" s="9" t="str">
        <f t="shared" si="24"/>
        <v/>
      </c>
      <c r="N419" s="9" t="str">
        <f t="shared" si="24"/>
        <v/>
      </c>
      <c r="O419" s="9" t="str">
        <f t="shared" si="24"/>
        <v/>
      </c>
      <c r="P419" s="7"/>
      <c r="Q419" s="10" t="s">
        <v>49</v>
      </c>
    </row>
    <row r="420" spans="2:17" x14ac:dyDescent="0.3">
      <c r="B420" s="9" t="str">
        <f t="shared" si="24"/>
        <v/>
      </c>
      <c r="C420" s="9" t="str">
        <f t="shared" si="24"/>
        <v/>
      </c>
      <c r="D420" s="9" t="str">
        <f t="shared" si="24"/>
        <v/>
      </c>
      <c r="E420" s="9" t="str">
        <f t="shared" si="24"/>
        <v/>
      </c>
      <c r="F420" s="9" t="str">
        <f t="shared" si="24"/>
        <v/>
      </c>
      <c r="G420" s="9" t="str">
        <f t="shared" si="24"/>
        <v/>
      </c>
      <c r="H420" s="9" t="str">
        <f t="shared" si="24"/>
        <v/>
      </c>
      <c r="I420" s="9" t="str">
        <f t="shared" si="24"/>
        <v/>
      </c>
      <c r="J420" s="9" t="str">
        <f t="shared" si="24"/>
        <v/>
      </c>
      <c r="K420" s="9" t="str">
        <f t="shared" si="24"/>
        <v/>
      </c>
      <c r="L420" s="9" t="str">
        <f t="shared" si="24"/>
        <v/>
      </c>
      <c r="M420" s="9" t="str">
        <f t="shared" si="24"/>
        <v/>
      </c>
      <c r="N420" s="9" t="str">
        <f>IFERROR(VLOOKUP($B$416,$4:$126,MATCH($Q420&amp;"/"&amp;N$348,$2:$2,0),FALSE),IFERROR(VLOOKUP($B$416,$4:$126,MATCH($Q419&amp;"/"&amp;N$348,$2:$2,0),FALSE),IFERROR(VLOOKUP($B$416,$4:$126,MATCH($Q418&amp;"/"&amp;N$348,$2:$2,0),FALSE),IFERROR(VLOOKUP($B$416,$4:$126,MATCH($Q417&amp;"/"&amp;N$348,$2:$2,0),FALSE),""))))</f>
        <v/>
      </c>
      <c r="O420" s="9" t="str">
        <f>IFERROR(VLOOKUP($B$416,$4:$126,MATCH($Q420&amp;"/"&amp;O$348,$2:$2,0),FALSE),IFERROR(VLOOKUP($B$416,$4:$126,MATCH($Q419&amp;"/"&amp;O$348,$2:$2,0),FALSE),IFERROR(VLOOKUP($B$416,$4:$126,MATCH($Q418&amp;"/"&amp;O$348,$2:$2,0),FALSE),IFERROR(VLOOKUP($B$416,$4:$126,MATCH($Q417&amp;"/"&amp;O$348,$2:$2,0),FALSE),""))))</f>
        <v/>
      </c>
      <c r="P420" s="7" t="e">
        <f>RATE(M$348-B$348,,-B420,M420)</f>
        <v>#VALUE!</v>
      </c>
      <c r="Q420" s="10" t="s">
        <v>50</v>
      </c>
    </row>
    <row r="421" spans="2:17" x14ac:dyDescent="0.3">
      <c r="B421" s="13" t="e">
        <f t="shared" ref="B421:M421" si="25">+B420/B$402</f>
        <v>#VALUE!</v>
      </c>
      <c r="C421" s="13" t="e">
        <f t="shared" si="25"/>
        <v>#VALUE!</v>
      </c>
      <c r="D421" s="13" t="e">
        <f t="shared" si="25"/>
        <v>#VALUE!</v>
      </c>
      <c r="E421" s="13" t="e">
        <f t="shared" si="25"/>
        <v>#VALUE!</v>
      </c>
      <c r="F421" s="13" t="e">
        <f t="shared" si="25"/>
        <v>#VALUE!</v>
      </c>
      <c r="G421" s="13" t="e">
        <f t="shared" si="25"/>
        <v>#VALUE!</v>
      </c>
      <c r="H421" s="13" t="e">
        <f t="shared" si="25"/>
        <v>#VALUE!</v>
      </c>
      <c r="I421" s="13" t="e">
        <f t="shared" si="25"/>
        <v>#VALUE!</v>
      </c>
      <c r="J421" s="13" t="e">
        <f t="shared" si="25"/>
        <v>#VALUE!</v>
      </c>
      <c r="K421" s="13" t="e">
        <f t="shared" si="25"/>
        <v>#VALUE!</v>
      </c>
      <c r="L421" s="13" t="e">
        <f t="shared" si="25"/>
        <v>#VALUE!</v>
      </c>
      <c r="M421" s="13" t="e">
        <f t="shared" si="25"/>
        <v>#VALUE!</v>
      </c>
      <c r="N421" s="13" t="e">
        <f>+N420/N$402</f>
        <v>#VALUE!</v>
      </c>
      <c r="O421" s="13" t="e">
        <f>+O420/O$402</f>
        <v>#VALUE!</v>
      </c>
      <c r="P421" s="7" t="e">
        <f>RATE(M$348-B$348,,-B421,M421)</f>
        <v>#VALUE!</v>
      </c>
      <c r="Q421" s="12" t="s">
        <v>51</v>
      </c>
    </row>
    <row r="422" spans="2:17" x14ac:dyDescent="0.3">
      <c r="B422" s="194" t="s">
        <v>31</v>
      </c>
      <c r="C422" s="194"/>
      <c r="D422" s="194"/>
      <c r="E422" s="194"/>
      <c r="F422" s="194"/>
      <c r="G422" s="194"/>
      <c r="H422" s="194"/>
      <c r="I422" s="194"/>
      <c r="J422" s="194"/>
      <c r="K422" s="194"/>
      <c r="L422" s="194"/>
      <c r="M422" s="194"/>
      <c r="N422" s="194"/>
      <c r="O422" s="147"/>
      <c r="P422" s="7"/>
      <c r="Q422" s="3"/>
    </row>
    <row r="423" spans="2:17" x14ac:dyDescent="0.3">
      <c r="B423" s="9" t="str">
        <f t="shared" ref="B423:O426" si="26">IFERROR(VLOOKUP($B$422,$4:$126,MATCH($Q423&amp;"/"&amp;B$348,$2:$2,0),FALSE),"")</f>
        <v/>
      </c>
      <c r="C423" s="9" t="str">
        <f t="shared" si="26"/>
        <v/>
      </c>
      <c r="D423" s="9" t="str">
        <f t="shared" si="26"/>
        <v/>
      </c>
      <c r="E423" s="9" t="str">
        <f t="shared" si="26"/>
        <v/>
      </c>
      <c r="F423" s="9" t="str">
        <f t="shared" si="26"/>
        <v/>
      </c>
      <c r="G423" s="9" t="str">
        <f t="shared" si="26"/>
        <v/>
      </c>
      <c r="H423" s="9" t="str">
        <f t="shared" si="26"/>
        <v/>
      </c>
      <c r="I423" s="9" t="str">
        <f t="shared" si="26"/>
        <v/>
      </c>
      <c r="J423" s="9" t="str">
        <f t="shared" si="26"/>
        <v/>
      </c>
      <c r="K423" s="9" t="str">
        <f t="shared" si="26"/>
        <v/>
      </c>
      <c r="L423" s="9" t="str">
        <f t="shared" si="26"/>
        <v/>
      </c>
      <c r="M423" s="9" t="str">
        <f t="shared" si="26"/>
        <v/>
      </c>
      <c r="N423" s="9" t="str">
        <f t="shared" si="26"/>
        <v/>
      </c>
      <c r="O423" s="9" t="str">
        <f t="shared" si="26"/>
        <v/>
      </c>
      <c r="P423" s="7"/>
      <c r="Q423" s="10" t="s">
        <v>47</v>
      </c>
    </row>
    <row r="424" spans="2:17" x14ac:dyDescent="0.3">
      <c r="B424" s="9" t="str">
        <f t="shared" si="26"/>
        <v/>
      </c>
      <c r="C424" s="9" t="str">
        <f t="shared" si="26"/>
        <v/>
      </c>
      <c r="D424" s="9" t="str">
        <f t="shared" si="26"/>
        <v/>
      </c>
      <c r="E424" s="9" t="str">
        <f t="shared" si="26"/>
        <v/>
      </c>
      <c r="F424" s="9" t="str">
        <f t="shared" si="26"/>
        <v/>
      </c>
      <c r="G424" s="9" t="str">
        <f t="shared" si="26"/>
        <v/>
      </c>
      <c r="H424" s="9" t="str">
        <f t="shared" si="26"/>
        <v/>
      </c>
      <c r="I424" s="9" t="str">
        <f t="shared" si="26"/>
        <v/>
      </c>
      <c r="J424" s="9" t="str">
        <f t="shared" si="26"/>
        <v/>
      </c>
      <c r="K424" s="9" t="str">
        <f t="shared" si="26"/>
        <v/>
      </c>
      <c r="L424" s="9" t="str">
        <f t="shared" si="26"/>
        <v/>
      </c>
      <c r="M424" s="9" t="str">
        <f t="shared" si="26"/>
        <v/>
      </c>
      <c r="N424" s="9" t="str">
        <f t="shared" si="26"/>
        <v/>
      </c>
      <c r="O424" s="9" t="str">
        <f t="shared" si="26"/>
        <v/>
      </c>
      <c r="P424" s="7"/>
      <c r="Q424" s="10" t="s">
        <v>48</v>
      </c>
    </row>
    <row r="425" spans="2:17" x14ac:dyDescent="0.3">
      <c r="B425" s="9" t="str">
        <f t="shared" si="26"/>
        <v/>
      </c>
      <c r="C425" s="9" t="str">
        <f t="shared" si="26"/>
        <v/>
      </c>
      <c r="D425" s="9" t="str">
        <f t="shared" si="26"/>
        <v/>
      </c>
      <c r="E425" s="9" t="str">
        <f t="shared" si="26"/>
        <v/>
      </c>
      <c r="F425" s="9" t="str">
        <f t="shared" si="26"/>
        <v/>
      </c>
      <c r="G425" s="9" t="str">
        <f t="shared" si="26"/>
        <v/>
      </c>
      <c r="H425" s="9" t="str">
        <f t="shared" si="26"/>
        <v/>
      </c>
      <c r="I425" s="9" t="str">
        <f t="shared" si="26"/>
        <v/>
      </c>
      <c r="J425" s="9" t="str">
        <f t="shared" si="26"/>
        <v/>
      </c>
      <c r="K425" s="9" t="str">
        <f t="shared" si="26"/>
        <v/>
      </c>
      <c r="L425" s="9" t="str">
        <f t="shared" si="26"/>
        <v/>
      </c>
      <c r="M425" s="9" t="str">
        <f t="shared" si="26"/>
        <v/>
      </c>
      <c r="N425" s="9" t="str">
        <f t="shared" si="26"/>
        <v/>
      </c>
      <c r="O425" s="9" t="str">
        <f t="shared" si="26"/>
        <v/>
      </c>
      <c r="P425" s="7"/>
      <c r="Q425" s="10" t="s">
        <v>49</v>
      </c>
    </row>
    <row r="426" spans="2:17" x14ac:dyDescent="0.3">
      <c r="B426" s="9" t="str">
        <f t="shared" si="26"/>
        <v/>
      </c>
      <c r="C426" s="9" t="str">
        <f t="shared" si="26"/>
        <v/>
      </c>
      <c r="D426" s="9" t="str">
        <f t="shared" si="26"/>
        <v/>
      </c>
      <c r="E426" s="9" t="str">
        <f t="shared" si="26"/>
        <v/>
      </c>
      <c r="F426" s="9" t="str">
        <f t="shared" si="26"/>
        <v/>
      </c>
      <c r="G426" s="9" t="str">
        <f t="shared" si="26"/>
        <v/>
      </c>
      <c r="H426" s="9" t="str">
        <f t="shared" si="26"/>
        <v/>
      </c>
      <c r="I426" s="9" t="str">
        <f t="shared" si="26"/>
        <v/>
      </c>
      <c r="J426" s="9" t="str">
        <f t="shared" si="26"/>
        <v/>
      </c>
      <c r="K426" s="9" t="str">
        <f t="shared" si="26"/>
        <v/>
      </c>
      <c r="L426" s="9" t="str">
        <f t="shared" si="26"/>
        <v/>
      </c>
      <c r="M426" s="9" t="str">
        <f t="shared" si="26"/>
        <v/>
      </c>
      <c r="N426" s="9" t="str">
        <f>IFERROR(VLOOKUP($B$422,$4:$126,MATCH($Q426&amp;"/"&amp;N$348,$2:$2,0),FALSE),IFERROR(VLOOKUP($B$422,$4:$126,MATCH($Q425&amp;"/"&amp;N$348,$2:$2,0),FALSE),IFERROR(VLOOKUP($B$422,$4:$126,MATCH($Q424&amp;"/"&amp;N$348,$2:$2,0),FALSE),IFERROR(VLOOKUP($B$422,$4:$126,MATCH($Q423&amp;"/"&amp;N$348,$2:$2,0),FALSE),""))))</f>
        <v/>
      </c>
      <c r="O426" s="9" t="str">
        <f>IFERROR(VLOOKUP($B$422,$4:$126,MATCH($Q426&amp;"/"&amp;O$348,$2:$2,0),FALSE),IFERROR(VLOOKUP($B$422,$4:$126,MATCH($Q425&amp;"/"&amp;O$348,$2:$2,0),FALSE),IFERROR(VLOOKUP($B$422,$4:$126,MATCH($Q424&amp;"/"&amp;O$348,$2:$2,0),FALSE),IFERROR(VLOOKUP($B$422,$4:$126,MATCH($Q423&amp;"/"&amp;O$348,$2:$2,0),FALSE),""))))</f>
        <v/>
      </c>
      <c r="P426" s="7" t="e">
        <f>RATE(M$348-B$348,,-B426,M426)</f>
        <v>#VALUE!</v>
      </c>
      <c r="Q426" s="10" t="s">
        <v>50</v>
      </c>
    </row>
    <row r="427" spans="2:17" x14ac:dyDescent="0.3">
      <c r="B427" s="13" t="e">
        <f t="shared" ref="B427:M427" si="27">+B426/B$402</f>
        <v>#VALUE!</v>
      </c>
      <c r="C427" s="13" t="e">
        <f t="shared" si="27"/>
        <v>#VALUE!</v>
      </c>
      <c r="D427" s="13" t="e">
        <f t="shared" si="27"/>
        <v>#VALUE!</v>
      </c>
      <c r="E427" s="13" t="e">
        <f t="shared" si="27"/>
        <v>#VALUE!</v>
      </c>
      <c r="F427" s="13" t="e">
        <f t="shared" si="27"/>
        <v>#VALUE!</v>
      </c>
      <c r="G427" s="13" t="e">
        <f t="shared" si="27"/>
        <v>#VALUE!</v>
      </c>
      <c r="H427" s="13" t="e">
        <f t="shared" si="27"/>
        <v>#VALUE!</v>
      </c>
      <c r="I427" s="13" t="e">
        <f t="shared" si="27"/>
        <v>#VALUE!</v>
      </c>
      <c r="J427" s="13" t="e">
        <f t="shared" si="27"/>
        <v>#VALUE!</v>
      </c>
      <c r="K427" s="13" t="e">
        <f t="shared" si="27"/>
        <v>#VALUE!</v>
      </c>
      <c r="L427" s="13" t="e">
        <f t="shared" si="27"/>
        <v>#VALUE!</v>
      </c>
      <c r="M427" s="13" t="e">
        <f t="shared" si="27"/>
        <v>#VALUE!</v>
      </c>
      <c r="N427" s="13" t="e">
        <f>+N426/N$402</f>
        <v>#VALUE!</v>
      </c>
      <c r="O427" s="13" t="e">
        <f>+O426/O$402</f>
        <v>#VALUE!</v>
      </c>
      <c r="P427" s="7" t="e">
        <f>RATE(M$348-B$348,,-B427,M427)</f>
        <v>#VALUE!</v>
      </c>
      <c r="Q427" s="12" t="s">
        <v>51</v>
      </c>
    </row>
    <row r="428" spans="2:17" x14ac:dyDescent="0.3">
      <c r="B428" s="194" t="s">
        <v>32</v>
      </c>
      <c r="C428" s="194"/>
      <c r="D428" s="194"/>
      <c r="E428" s="194"/>
      <c r="F428" s="194"/>
      <c r="G428" s="194"/>
      <c r="H428" s="194"/>
      <c r="I428" s="194"/>
      <c r="J428" s="194"/>
      <c r="K428" s="194"/>
      <c r="L428" s="194"/>
      <c r="M428" s="194"/>
      <c r="N428" s="194"/>
      <c r="O428" s="147"/>
      <c r="P428" s="7"/>
      <c r="Q428" s="3"/>
    </row>
    <row r="429" spans="2:17" x14ac:dyDescent="0.3">
      <c r="B429" s="9" t="str">
        <f t="shared" ref="B429:O432" si="28">IFERROR(VLOOKUP($B$428,$4:$126,MATCH($Q429&amp;"/"&amp;B$348,$2:$2,0),FALSE),"")</f>
        <v/>
      </c>
      <c r="C429" s="9" t="str">
        <f t="shared" si="28"/>
        <v/>
      </c>
      <c r="D429" s="9" t="str">
        <f t="shared" si="28"/>
        <v/>
      </c>
      <c r="E429" s="9" t="str">
        <f t="shared" si="28"/>
        <v/>
      </c>
      <c r="F429" s="9" t="str">
        <f t="shared" si="28"/>
        <v/>
      </c>
      <c r="G429" s="9" t="str">
        <f t="shared" si="28"/>
        <v/>
      </c>
      <c r="H429" s="9" t="str">
        <f t="shared" si="28"/>
        <v/>
      </c>
      <c r="I429" s="9" t="str">
        <f t="shared" si="28"/>
        <v/>
      </c>
      <c r="J429" s="9" t="str">
        <f t="shared" si="28"/>
        <v/>
      </c>
      <c r="K429" s="9" t="str">
        <f t="shared" si="28"/>
        <v/>
      </c>
      <c r="L429" s="9" t="str">
        <f t="shared" si="28"/>
        <v/>
      </c>
      <c r="M429" s="9" t="str">
        <f t="shared" si="28"/>
        <v/>
      </c>
      <c r="N429" s="9" t="str">
        <f t="shared" si="28"/>
        <v/>
      </c>
      <c r="O429" s="9" t="str">
        <f t="shared" si="28"/>
        <v/>
      </c>
      <c r="P429" s="7"/>
      <c r="Q429" s="10" t="s">
        <v>47</v>
      </c>
    </row>
    <row r="430" spans="2:17" x14ac:dyDescent="0.3">
      <c r="B430" s="9" t="str">
        <f t="shared" si="28"/>
        <v/>
      </c>
      <c r="C430" s="9" t="str">
        <f t="shared" si="28"/>
        <v/>
      </c>
      <c r="D430" s="9" t="str">
        <f t="shared" si="28"/>
        <v/>
      </c>
      <c r="E430" s="9" t="str">
        <f t="shared" si="28"/>
        <v/>
      </c>
      <c r="F430" s="9" t="str">
        <f t="shared" si="28"/>
        <v/>
      </c>
      <c r="G430" s="9" t="str">
        <f t="shared" si="28"/>
        <v/>
      </c>
      <c r="H430" s="9" t="str">
        <f t="shared" si="28"/>
        <v/>
      </c>
      <c r="I430" s="9" t="str">
        <f t="shared" si="28"/>
        <v/>
      </c>
      <c r="J430" s="9" t="str">
        <f t="shared" si="28"/>
        <v/>
      </c>
      <c r="K430" s="9" t="str">
        <f t="shared" si="28"/>
        <v/>
      </c>
      <c r="L430" s="9" t="str">
        <f t="shared" si="28"/>
        <v/>
      </c>
      <c r="M430" s="9" t="str">
        <f t="shared" si="28"/>
        <v/>
      </c>
      <c r="N430" s="9" t="str">
        <f t="shared" si="28"/>
        <v/>
      </c>
      <c r="O430" s="9" t="str">
        <f t="shared" si="28"/>
        <v/>
      </c>
      <c r="P430" s="7"/>
      <c r="Q430" s="10" t="s">
        <v>48</v>
      </c>
    </row>
    <row r="431" spans="2:17" x14ac:dyDescent="0.3">
      <c r="B431" s="9" t="str">
        <f t="shared" si="28"/>
        <v/>
      </c>
      <c r="C431" s="9" t="str">
        <f t="shared" si="28"/>
        <v/>
      </c>
      <c r="D431" s="9" t="str">
        <f t="shared" si="28"/>
        <v/>
      </c>
      <c r="E431" s="9" t="str">
        <f t="shared" si="28"/>
        <v/>
      </c>
      <c r="F431" s="9" t="str">
        <f t="shared" si="28"/>
        <v/>
      </c>
      <c r="G431" s="9" t="str">
        <f t="shared" si="28"/>
        <v/>
      </c>
      <c r="H431" s="9" t="str">
        <f t="shared" si="28"/>
        <v/>
      </c>
      <c r="I431" s="9" t="str">
        <f t="shared" si="28"/>
        <v/>
      </c>
      <c r="J431" s="9" t="str">
        <f t="shared" si="28"/>
        <v/>
      </c>
      <c r="K431" s="9" t="str">
        <f t="shared" si="28"/>
        <v/>
      </c>
      <c r="L431" s="9" t="str">
        <f t="shared" si="28"/>
        <v/>
      </c>
      <c r="M431" s="9" t="str">
        <f t="shared" si="28"/>
        <v/>
      </c>
      <c r="N431" s="9" t="str">
        <f t="shared" si="28"/>
        <v/>
      </c>
      <c r="O431" s="9" t="str">
        <f t="shared" si="28"/>
        <v/>
      </c>
      <c r="P431" s="7"/>
      <c r="Q431" s="10" t="s">
        <v>49</v>
      </c>
    </row>
    <row r="432" spans="2:17" x14ac:dyDescent="0.3">
      <c r="B432" s="9" t="str">
        <f t="shared" si="28"/>
        <v/>
      </c>
      <c r="C432" s="9" t="str">
        <f t="shared" si="28"/>
        <v/>
      </c>
      <c r="D432" s="9" t="str">
        <f t="shared" si="28"/>
        <v/>
      </c>
      <c r="E432" s="9" t="str">
        <f t="shared" si="28"/>
        <v/>
      </c>
      <c r="F432" s="9" t="str">
        <f t="shared" si="28"/>
        <v/>
      </c>
      <c r="G432" s="9" t="str">
        <f t="shared" si="28"/>
        <v/>
      </c>
      <c r="H432" s="9" t="str">
        <f t="shared" si="28"/>
        <v/>
      </c>
      <c r="I432" s="9" t="str">
        <f t="shared" si="28"/>
        <v/>
      </c>
      <c r="J432" s="9" t="str">
        <f t="shared" si="28"/>
        <v/>
      </c>
      <c r="K432" s="9" t="str">
        <f t="shared" si="28"/>
        <v/>
      </c>
      <c r="L432" s="9" t="str">
        <f t="shared" si="28"/>
        <v/>
      </c>
      <c r="M432" s="9" t="str">
        <f t="shared" si="28"/>
        <v/>
      </c>
      <c r="N432" s="9" t="str">
        <f>IFERROR(VLOOKUP($B$428,$4:$126,MATCH($Q432&amp;"/"&amp;N$348,$2:$2,0),FALSE),IFERROR(VLOOKUP($B$428,$4:$126,MATCH($Q431&amp;"/"&amp;N$348,$2:$2,0),FALSE),IFERROR(VLOOKUP($B$428,$4:$126,MATCH($Q430&amp;"/"&amp;N$348,$2:$2,0),FALSE),IFERROR(VLOOKUP($B$428,$4:$126,MATCH($Q429&amp;"/"&amp;N$348,$2:$2,0),FALSE),""))))</f>
        <v/>
      </c>
      <c r="O432" s="9" t="str">
        <f>IFERROR(VLOOKUP($B$428,$4:$126,MATCH($Q432&amp;"/"&amp;O$348,$2:$2,0),FALSE),IFERROR(VLOOKUP($B$428,$4:$126,MATCH($Q431&amp;"/"&amp;O$348,$2:$2,0),FALSE),IFERROR(VLOOKUP($B$428,$4:$126,MATCH($Q430&amp;"/"&amp;O$348,$2:$2,0),FALSE),IFERROR(VLOOKUP($B$428,$4:$126,MATCH($Q429&amp;"/"&amp;O$348,$2:$2,0),FALSE),""))))</f>
        <v/>
      </c>
      <c r="P432" s="7" t="e">
        <f>RATE(M$348-B$348,,-B432,M432)</f>
        <v>#VALUE!</v>
      </c>
      <c r="Q432" s="10" t="s">
        <v>50</v>
      </c>
    </row>
    <row r="433" spans="1:17" s="98" customFormat="1" x14ac:dyDescent="0.3">
      <c r="A433" s="97"/>
      <c r="B433" s="14" t="e">
        <f t="shared" ref="B433:O433" si="29">+B432/B$457</f>
        <v>#VALUE!</v>
      </c>
      <c r="C433" s="14" t="e">
        <f t="shared" si="29"/>
        <v>#VALUE!</v>
      </c>
      <c r="D433" s="14" t="e">
        <f t="shared" si="29"/>
        <v>#VALUE!</v>
      </c>
      <c r="E433" s="14" t="e">
        <f t="shared" si="29"/>
        <v>#VALUE!</v>
      </c>
      <c r="F433" s="14" t="e">
        <f t="shared" si="29"/>
        <v>#VALUE!</v>
      </c>
      <c r="G433" s="14" t="e">
        <f t="shared" si="29"/>
        <v>#VALUE!</v>
      </c>
      <c r="H433" s="14" t="e">
        <f t="shared" si="29"/>
        <v>#VALUE!</v>
      </c>
      <c r="I433" s="14" t="e">
        <f t="shared" si="29"/>
        <v>#VALUE!</v>
      </c>
      <c r="J433" s="14" t="e">
        <f t="shared" si="29"/>
        <v>#VALUE!</v>
      </c>
      <c r="K433" s="14" t="e">
        <f t="shared" si="29"/>
        <v>#VALUE!</v>
      </c>
      <c r="L433" s="14" t="e">
        <f t="shared" si="29"/>
        <v>#VALUE!</v>
      </c>
      <c r="M433" s="14" t="e">
        <f t="shared" si="29"/>
        <v>#VALUE!</v>
      </c>
      <c r="N433" s="14" t="e">
        <f t="shared" si="29"/>
        <v>#VALUE!</v>
      </c>
      <c r="O433" s="14" t="e">
        <f t="shared" si="29"/>
        <v>#VALUE!</v>
      </c>
      <c r="P433" s="7" t="e">
        <f>RATE(M$348-B$348,,-B433,M433)</f>
        <v>#VALUE!</v>
      </c>
      <c r="Q433" s="15" t="s">
        <v>52</v>
      </c>
    </row>
    <row r="434" spans="1:17" x14ac:dyDescent="0.3">
      <c r="A434" s="95"/>
      <c r="B434" s="194" t="s">
        <v>930</v>
      </c>
      <c r="C434" s="194"/>
      <c r="D434" s="194"/>
      <c r="E434" s="194"/>
      <c r="F434" s="194"/>
      <c r="G434" s="194"/>
      <c r="H434" s="194"/>
      <c r="I434" s="194"/>
      <c r="J434" s="194"/>
      <c r="K434" s="194"/>
      <c r="L434" s="194"/>
      <c r="M434" s="194"/>
      <c r="N434" s="194"/>
      <c r="O434" s="147"/>
      <c r="P434" s="7"/>
      <c r="Q434" s="3"/>
    </row>
    <row r="435" spans="1:17" x14ac:dyDescent="0.3">
      <c r="B435" s="9" t="str">
        <f t="shared" ref="B435:O438" si="30">IFERROR(VLOOKUP($B$434,$4:$126,MATCH($Q435&amp;"/"&amp;B$348,$2:$2,0),FALSE),"")</f>
        <v/>
      </c>
      <c r="C435" s="9" t="str">
        <f t="shared" si="30"/>
        <v/>
      </c>
      <c r="D435" s="9" t="str">
        <f t="shared" si="30"/>
        <v/>
      </c>
      <c r="E435" s="9" t="str">
        <f t="shared" si="30"/>
        <v/>
      </c>
      <c r="F435" s="9" t="str">
        <f t="shared" si="30"/>
        <v/>
      </c>
      <c r="G435" s="9" t="str">
        <f t="shared" si="30"/>
        <v/>
      </c>
      <c r="H435" s="9" t="str">
        <f t="shared" si="30"/>
        <v/>
      </c>
      <c r="I435" s="9" t="str">
        <f t="shared" si="30"/>
        <v/>
      </c>
      <c r="J435" s="9" t="str">
        <f t="shared" si="30"/>
        <v/>
      </c>
      <c r="K435" s="9" t="str">
        <f t="shared" si="30"/>
        <v/>
      </c>
      <c r="L435" s="9" t="str">
        <f t="shared" si="30"/>
        <v/>
      </c>
      <c r="M435" s="9" t="str">
        <f t="shared" si="30"/>
        <v/>
      </c>
      <c r="N435" s="9" t="str">
        <f t="shared" si="30"/>
        <v/>
      </c>
      <c r="O435" s="9" t="str">
        <f t="shared" si="30"/>
        <v/>
      </c>
      <c r="P435" s="7"/>
      <c r="Q435" s="10" t="s">
        <v>47</v>
      </c>
    </row>
    <row r="436" spans="1:17" x14ac:dyDescent="0.3">
      <c r="B436" s="9" t="str">
        <f t="shared" si="30"/>
        <v/>
      </c>
      <c r="C436" s="9" t="str">
        <f t="shared" si="30"/>
        <v/>
      </c>
      <c r="D436" s="9" t="str">
        <f t="shared" si="30"/>
        <v/>
      </c>
      <c r="E436" s="9" t="str">
        <f t="shared" si="30"/>
        <v/>
      </c>
      <c r="F436" s="9" t="str">
        <f t="shared" si="30"/>
        <v/>
      </c>
      <c r="G436" s="9" t="str">
        <f t="shared" si="30"/>
        <v/>
      </c>
      <c r="H436" s="9" t="str">
        <f t="shared" si="30"/>
        <v/>
      </c>
      <c r="I436" s="9" t="str">
        <f t="shared" si="30"/>
        <v/>
      </c>
      <c r="J436" s="9" t="str">
        <f t="shared" si="30"/>
        <v/>
      </c>
      <c r="K436" s="9" t="str">
        <f t="shared" si="30"/>
        <v/>
      </c>
      <c r="L436" s="9" t="str">
        <f t="shared" si="30"/>
        <v/>
      </c>
      <c r="M436" s="9" t="str">
        <f t="shared" si="30"/>
        <v/>
      </c>
      <c r="N436" s="9" t="str">
        <f t="shared" si="30"/>
        <v/>
      </c>
      <c r="O436" s="9" t="str">
        <f t="shared" si="30"/>
        <v/>
      </c>
      <c r="P436" s="7"/>
      <c r="Q436" s="10" t="s">
        <v>48</v>
      </c>
    </row>
    <row r="437" spans="1:17" x14ac:dyDescent="0.3">
      <c r="B437" s="9" t="str">
        <f t="shared" si="30"/>
        <v/>
      </c>
      <c r="C437" s="9" t="str">
        <f t="shared" si="30"/>
        <v/>
      </c>
      <c r="D437" s="9" t="str">
        <f t="shared" si="30"/>
        <v/>
      </c>
      <c r="E437" s="9" t="str">
        <f t="shared" si="30"/>
        <v/>
      </c>
      <c r="F437" s="9" t="str">
        <f t="shared" si="30"/>
        <v/>
      </c>
      <c r="G437" s="9" t="str">
        <f t="shared" si="30"/>
        <v/>
      </c>
      <c r="H437" s="9" t="str">
        <f t="shared" si="30"/>
        <v/>
      </c>
      <c r="I437" s="9" t="str">
        <f t="shared" si="30"/>
        <v/>
      </c>
      <c r="J437" s="9" t="str">
        <f t="shared" si="30"/>
        <v/>
      </c>
      <c r="K437" s="9" t="str">
        <f t="shared" si="30"/>
        <v/>
      </c>
      <c r="L437" s="9" t="str">
        <f t="shared" si="30"/>
        <v/>
      </c>
      <c r="M437" s="9" t="str">
        <f t="shared" si="30"/>
        <v/>
      </c>
      <c r="N437" s="9" t="str">
        <f t="shared" si="30"/>
        <v/>
      </c>
      <c r="O437" s="9" t="str">
        <f t="shared" si="30"/>
        <v/>
      </c>
      <c r="P437" s="7"/>
      <c r="Q437" s="10" t="s">
        <v>49</v>
      </c>
    </row>
    <row r="438" spans="1:17" x14ac:dyDescent="0.3">
      <c r="B438" s="9" t="str">
        <f t="shared" si="30"/>
        <v/>
      </c>
      <c r="C438" s="9" t="str">
        <f t="shared" si="30"/>
        <v/>
      </c>
      <c r="D438" s="9" t="str">
        <f t="shared" si="30"/>
        <v/>
      </c>
      <c r="E438" s="9" t="str">
        <f t="shared" si="30"/>
        <v/>
      </c>
      <c r="F438" s="9" t="str">
        <f t="shared" si="30"/>
        <v/>
      </c>
      <c r="G438" s="9" t="str">
        <f t="shared" si="30"/>
        <v/>
      </c>
      <c r="H438" s="9" t="str">
        <f t="shared" si="30"/>
        <v/>
      </c>
      <c r="I438" s="9" t="str">
        <f t="shared" si="30"/>
        <v/>
      </c>
      <c r="J438" s="9" t="str">
        <f t="shared" si="30"/>
        <v/>
      </c>
      <c r="K438" s="9" t="str">
        <f t="shared" si="30"/>
        <v/>
      </c>
      <c r="L438" s="9" t="str">
        <f t="shared" si="30"/>
        <v/>
      </c>
      <c r="M438" s="9" t="str">
        <f t="shared" si="30"/>
        <v/>
      </c>
      <c r="N438" s="9" t="str">
        <f>IFERROR(VLOOKUP($B$434,$4:$126,MATCH($Q438&amp;"/"&amp;N$348,$2:$2,0),FALSE),IFERROR(VLOOKUP($B$434,$4:$126,MATCH($Q437&amp;"/"&amp;N$348,$2:$2,0),FALSE),IFERROR(VLOOKUP($B$434,$4:$126,MATCH($Q436&amp;"/"&amp;N$348,$2:$2,0),FALSE),IFERROR(VLOOKUP($B$434,$4:$126,MATCH($Q435&amp;"/"&amp;N$348,$2:$2,0),FALSE),""))))</f>
        <v/>
      </c>
      <c r="O438" s="9" t="str">
        <f>IFERROR(VLOOKUP($B$434,$4:$126,MATCH($Q438&amp;"/"&amp;O$348,$2:$2,0),FALSE),IFERROR(VLOOKUP($B$434,$4:$126,MATCH($Q437&amp;"/"&amp;O$348,$2:$2,0),FALSE),IFERROR(VLOOKUP($B$434,$4:$126,MATCH($Q436&amp;"/"&amp;O$348,$2:$2,0),FALSE),IFERROR(VLOOKUP($B$434,$4:$126,MATCH($Q435&amp;"/"&amp;O$348,$2:$2,0),FALSE),""))))</f>
        <v/>
      </c>
      <c r="P438" s="7" t="e">
        <f>RATE(M$348-B$348,,-B438,M438)</f>
        <v>#VALUE!</v>
      </c>
      <c r="Q438" s="10" t="s">
        <v>50</v>
      </c>
    </row>
    <row r="439" spans="1:17" x14ac:dyDescent="0.3">
      <c r="B439" s="13" t="e">
        <f t="shared" ref="B439:M439" si="31">+B438/B$402</f>
        <v>#VALUE!</v>
      </c>
      <c r="C439" s="13" t="e">
        <f t="shared" si="31"/>
        <v>#VALUE!</v>
      </c>
      <c r="D439" s="13" t="e">
        <f t="shared" si="31"/>
        <v>#VALUE!</v>
      </c>
      <c r="E439" s="13" t="e">
        <f t="shared" si="31"/>
        <v>#VALUE!</v>
      </c>
      <c r="F439" s="13" t="e">
        <f t="shared" si="31"/>
        <v>#VALUE!</v>
      </c>
      <c r="G439" s="13" t="e">
        <f t="shared" si="31"/>
        <v>#VALUE!</v>
      </c>
      <c r="H439" s="13" t="e">
        <f t="shared" si="31"/>
        <v>#VALUE!</v>
      </c>
      <c r="I439" s="13" t="e">
        <f t="shared" si="31"/>
        <v>#VALUE!</v>
      </c>
      <c r="J439" s="13" t="e">
        <f t="shared" si="31"/>
        <v>#VALUE!</v>
      </c>
      <c r="K439" s="13" t="e">
        <f t="shared" si="31"/>
        <v>#VALUE!</v>
      </c>
      <c r="L439" s="13" t="e">
        <f t="shared" si="31"/>
        <v>#VALUE!</v>
      </c>
      <c r="M439" s="13" t="e">
        <f t="shared" si="31"/>
        <v>#VALUE!</v>
      </c>
      <c r="N439" s="13" t="e">
        <f>+N438/N$402</f>
        <v>#VALUE!</v>
      </c>
      <c r="O439" s="13" t="e">
        <f>+O438/O$402</f>
        <v>#VALUE!</v>
      </c>
      <c r="P439" s="7" t="e">
        <f>RATE(M$348-B$348,,-B439,M439)</f>
        <v>#VALUE!</v>
      </c>
      <c r="Q439" s="12" t="s">
        <v>51</v>
      </c>
    </row>
    <row r="440" spans="1:17" x14ac:dyDescent="0.3">
      <c r="B440" s="197" t="s">
        <v>931</v>
      </c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46"/>
      <c r="P440" s="7"/>
      <c r="Q440" s="3"/>
    </row>
    <row r="441" spans="1:17" x14ac:dyDescent="0.3">
      <c r="B441" s="9" t="str">
        <f t="shared" ref="B441:O444" si="32">IFERROR(VLOOKUP($B$440,$4:$126,MATCH($Q441&amp;"/"&amp;B$348,$2:$2,0),FALSE),"")</f>
        <v/>
      </c>
      <c r="C441" s="9" t="str">
        <f t="shared" si="32"/>
        <v/>
      </c>
      <c r="D441" s="9" t="str">
        <f t="shared" si="32"/>
        <v/>
      </c>
      <c r="E441" s="9" t="str">
        <f t="shared" si="32"/>
        <v/>
      </c>
      <c r="F441" s="9" t="str">
        <f t="shared" si="32"/>
        <v/>
      </c>
      <c r="G441" s="9" t="str">
        <f t="shared" si="32"/>
        <v/>
      </c>
      <c r="H441" s="9" t="str">
        <f t="shared" si="32"/>
        <v/>
      </c>
      <c r="I441" s="9" t="str">
        <f t="shared" si="32"/>
        <v/>
      </c>
      <c r="J441" s="9" t="str">
        <f t="shared" si="32"/>
        <v/>
      </c>
      <c r="K441" s="9" t="str">
        <f t="shared" si="32"/>
        <v/>
      </c>
      <c r="L441" s="9" t="str">
        <f t="shared" si="32"/>
        <v/>
      </c>
      <c r="M441" s="9" t="str">
        <f t="shared" si="32"/>
        <v/>
      </c>
      <c r="N441" s="9" t="str">
        <f t="shared" si="32"/>
        <v/>
      </c>
      <c r="O441" s="9" t="str">
        <f t="shared" si="32"/>
        <v/>
      </c>
      <c r="P441" s="7"/>
      <c r="Q441" s="10" t="s">
        <v>47</v>
      </c>
    </row>
    <row r="442" spans="1:17" x14ac:dyDescent="0.3">
      <c r="B442" s="9" t="str">
        <f t="shared" si="32"/>
        <v/>
      </c>
      <c r="C442" s="9" t="str">
        <f t="shared" si="32"/>
        <v/>
      </c>
      <c r="D442" s="9" t="str">
        <f t="shared" si="32"/>
        <v/>
      </c>
      <c r="E442" s="9" t="str">
        <f t="shared" si="32"/>
        <v/>
      </c>
      <c r="F442" s="9" t="str">
        <f t="shared" si="32"/>
        <v/>
      </c>
      <c r="G442" s="9" t="str">
        <f t="shared" si="32"/>
        <v/>
      </c>
      <c r="H442" s="9" t="str">
        <f t="shared" si="32"/>
        <v/>
      </c>
      <c r="I442" s="9" t="str">
        <f t="shared" si="32"/>
        <v/>
      </c>
      <c r="J442" s="9" t="str">
        <f t="shared" si="32"/>
        <v/>
      </c>
      <c r="K442" s="9" t="str">
        <f t="shared" si="32"/>
        <v/>
      </c>
      <c r="L442" s="9" t="str">
        <f t="shared" si="32"/>
        <v/>
      </c>
      <c r="M442" s="9" t="str">
        <f t="shared" si="32"/>
        <v/>
      </c>
      <c r="N442" s="9" t="str">
        <f t="shared" si="32"/>
        <v/>
      </c>
      <c r="O442" s="9" t="str">
        <f t="shared" si="32"/>
        <v/>
      </c>
      <c r="P442" s="7"/>
      <c r="Q442" s="10" t="s">
        <v>48</v>
      </c>
    </row>
    <row r="443" spans="1:17" x14ac:dyDescent="0.3">
      <c r="B443" s="9" t="str">
        <f t="shared" si="32"/>
        <v/>
      </c>
      <c r="C443" s="9" t="str">
        <f t="shared" si="32"/>
        <v/>
      </c>
      <c r="D443" s="9" t="str">
        <f t="shared" si="32"/>
        <v/>
      </c>
      <c r="E443" s="9" t="str">
        <f t="shared" si="32"/>
        <v/>
      </c>
      <c r="F443" s="9" t="str">
        <f t="shared" si="32"/>
        <v/>
      </c>
      <c r="G443" s="9" t="str">
        <f t="shared" si="32"/>
        <v/>
      </c>
      <c r="H443" s="9" t="str">
        <f t="shared" si="32"/>
        <v/>
      </c>
      <c r="I443" s="9" t="str">
        <f t="shared" si="32"/>
        <v/>
      </c>
      <c r="J443" s="9" t="str">
        <f t="shared" si="32"/>
        <v/>
      </c>
      <c r="K443" s="9" t="str">
        <f t="shared" si="32"/>
        <v/>
      </c>
      <c r="L443" s="9" t="str">
        <f t="shared" si="32"/>
        <v/>
      </c>
      <c r="M443" s="9" t="str">
        <f t="shared" si="32"/>
        <v/>
      </c>
      <c r="N443" s="9" t="str">
        <f t="shared" si="32"/>
        <v/>
      </c>
      <c r="O443" s="9" t="str">
        <f t="shared" si="32"/>
        <v/>
      </c>
      <c r="P443" s="7"/>
      <c r="Q443" s="10" t="s">
        <v>49</v>
      </c>
    </row>
    <row r="444" spans="1:17" x14ac:dyDescent="0.3">
      <c r="B444" s="9" t="str">
        <f t="shared" si="32"/>
        <v/>
      </c>
      <c r="C444" s="9" t="str">
        <f t="shared" si="32"/>
        <v/>
      </c>
      <c r="D444" s="9" t="str">
        <f t="shared" si="32"/>
        <v/>
      </c>
      <c r="E444" s="9" t="str">
        <f t="shared" si="32"/>
        <v/>
      </c>
      <c r="F444" s="9" t="str">
        <f t="shared" si="32"/>
        <v/>
      </c>
      <c r="G444" s="9" t="str">
        <f t="shared" si="32"/>
        <v/>
      </c>
      <c r="H444" s="9" t="str">
        <f t="shared" si="32"/>
        <v/>
      </c>
      <c r="I444" s="9" t="str">
        <f t="shared" si="32"/>
        <v/>
      </c>
      <c r="J444" s="9" t="str">
        <f t="shared" si="32"/>
        <v/>
      </c>
      <c r="K444" s="9" t="str">
        <f t="shared" si="32"/>
        <v/>
      </c>
      <c r="L444" s="9" t="str">
        <f t="shared" si="32"/>
        <v/>
      </c>
      <c r="M444" s="9" t="str">
        <f t="shared" si="32"/>
        <v/>
      </c>
      <c r="N444" s="9" t="str">
        <f>IFERROR(VLOOKUP($B$440,$4:$126,MATCH($Q444&amp;"/"&amp;N$348,$2:$2,0),FALSE),IFERROR(VLOOKUP($B$440,$4:$126,MATCH($Q443&amp;"/"&amp;N$348,$2:$2,0),FALSE),IFERROR(VLOOKUP($B$440,$4:$126,MATCH($Q442&amp;"/"&amp;N$348,$2:$2,0),FALSE),IFERROR(VLOOKUP($B$440,$4:$126,MATCH($Q441&amp;"/"&amp;N$348,$2:$2,0),FALSE),""))))</f>
        <v/>
      </c>
      <c r="O444" s="9" t="str">
        <f>IFERROR(VLOOKUP($B$440,$4:$126,MATCH($Q444&amp;"/"&amp;O$348,$2:$2,0),FALSE),IFERROR(VLOOKUP($B$440,$4:$126,MATCH($Q443&amp;"/"&amp;O$348,$2:$2,0),FALSE),IFERROR(VLOOKUP($B$440,$4:$126,MATCH($Q442&amp;"/"&amp;O$348,$2:$2,0),FALSE),IFERROR(VLOOKUP($B$440,$4:$126,MATCH($Q441&amp;"/"&amp;O$348,$2:$2,0),FALSE),""))))</f>
        <v/>
      </c>
      <c r="P444" s="7" t="e">
        <f>RATE(M$348-B$348,,-B444,M444)</f>
        <v>#VALUE!</v>
      </c>
      <c r="Q444" s="10" t="s">
        <v>50</v>
      </c>
    </row>
    <row r="445" spans="1:17" x14ac:dyDescent="0.3">
      <c r="B445" s="13" t="e">
        <f t="shared" ref="B445:M445" si="33">+B444/B$402</f>
        <v>#VALUE!</v>
      </c>
      <c r="C445" s="13" t="e">
        <f t="shared" si="33"/>
        <v>#VALUE!</v>
      </c>
      <c r="D445" s="13" t="e">
        <f t="shared" si="33"/>
        <v>#VALUE!</v>
      </c>
      <c r="E445" s="13" t="e">
        <f t="shared" si="33"/>
        <v>#VALUE!</v>
      </c>
      <c r="F445" s="13" t="e">
        <f t="shared" si="33"/>
        <v>#VALUE!</v>
      </c>
      <c r="G445" s="13" t="e">
        <f t="shared" si="33"/>
        <v>#VALUE!</v>
      </c>
      <c r="H445" s="13" t="e">
        <f t="shared" si="33"/>
        <v>#VALUE!</v>
      </c>
      <c r="I445" s="13" t="e">
        <f t="shared" si="33"/>
        <v>#VALUE!</v>
      </c>
      <c r="J445" s="13" t="e">
        <f t="shared" si="33"/>
        <v>#VALUE!</v>
      </c>
      <c r="K445" s="13" t="e">
        <f t="shared" si="33"/>
        <v>#VALUE!</v>
      </c>
      <c r="L445" s="13" t="e">
        <f t="shared" si="33"/>
        <v>#VALUE!</v>
      </c>
      <c r="M445" s="13" t="e">
        <f t="shared" si="33"/>
        <v>#VALUE!</v>
      </c>
      <c r="N445" s="13" t="e">
        <f>+N444/N$402</f>
        <v>#VALUE!</v>
      </c>
      <c r="O445" s="13" t="e">
        <f>+O444/O$402</f>
        <v>#VALUE!</v>
      </c>
      <c r="P445" s="7" t="e">
        <f>RATE(M$348-B$348,,-B445,M445)</f>
        <v>#VALUE!</v>
      </c>
      <c r="Q445" s="12" t="s">
        <v>51</v>
      </c>
    </row>
    <row r="446" spans="1:17" x14ac:dyDescent="0.3">
      <c r="B446" s="199" t="s">
        <v>53</v>
      </c>
      <c r="C446" s="199"/>
      <c r="D446" s="199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49"/>
      <c r="P446" s="7"/>
      <c r="Q446" s="12"/>
    </row>
    <row r="447" spans="1:17" x14ac:dyDescent="0.3">
      <c r="B447" s="200" t="s">
        <v>943</v>
      </c>
      <c r="C447" s="200"/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150"/>
    </row>
    <row r="448" spans="1:17" x14ac:dyDescent="0.3">
      <c r="B448" s="9" t="str">
        <f t="shared" ref="B448:O451" si="34">IFERROR(VLOOKUP($B$447,$4:$126,MATCH($Q448&amp;"/"&amp;B$348,$2:$2,0),FALSE),"")</f>
        <v/>
      </c>
      <c r="C448" s="9" t="str">
        <f t="shared" si="34"/>
        <v/>
      </c>
      <c r="D448" s="9" t="str">
        <f t="shared" si="34"/>
        <v/>
      </c>
      <c r="E448" s="9" t="str">
        <f t="shared" si="34"/>
        <v/>
      </c>
      <c r="F448" s="9" t="str">
        <f t="shared" si="34"/>
        <v/>
      </c>
      <c r="G448" s="9" t="str">
        <f t="shared" si="34"/>
        <v/>
      </c>
      <c r="H448" s="9" t="str">
        <f t="shared" si="34"/>
        <v/>
      </c>
      <c r="I448" s="9" t="str">
        <f t="shared" si="34"/>
        <v/>
      </c>
      <c r="J448" s="9" t="str">
        <f t="shared" si="34"/>
        <v/>
      </c>
      <c r="K448" s="9" t="str">
        <f t="shared" si="34"/>
        <v/>
      </c>
      <c r="L448" s="9" t="str">
        <f t="shared" si="34"/>
        <v/>
      </c>
      <c r="M448" s="9" t="str">
        <f t="shared" si="34"/>
        <v/>
      </c>
      <c r="N448" s="9" t="str">
        <f t="shared" si="34"/>
        <v/>
      </c>
      <c r="O448" s="9" t="str">
        <f t="shared" si="34"/>
        <v/>
      </c>
      <c r="P448" s="7"/>
      <c r="Q448" s="10" t="s">
        <v>47</v>
      </c>
    </row>
    <row r="449" spans="1:18" x14ac:dyDescent="0.3">
      <c r="B449" s="9" t="str">
        <f t="shared" si="34"/>
        <v/>
      </c>
      <c r="C449" s="9" t="str">
        <f t="shared" si="34"/>
        <v/>
      </c>
      <c r="D449" s="9" t="str">
        <f t="shared" si="34"/>
        <v/>
      </c>
      <c r="E449" s="9" t="str">
        <f t="shared" si="34"/>
        <v/>
      </c>
      <c r="F449" s="9" t="str">
        <f t="shared" si="34"/>
        <v/>
      </c>
      <c r="G449" s="9" t="str">
        <f t="shared" si="34"/>
        <v/>
      </c>
      <c r="H449" s="9" t="str">
        <f t="shared" si="34"/>
        <v/>
      </c>
      <c r="I449" s="9" t="str">
        <f t="shared" si="34"/>
        <v/>
      </c>
      <c r="J449" s="9" t="str">
        <f t="shared" si="34"/>
        <v/>
      </c>
      <c r="K449" s="9" t="str">
        <f t="shared" si="34"/>
        <v/>
      </c>
      <c r="L449" s="9" t="str">
        <f t="shared" si="34"/>
        <v/>
      </c>
      <c r="M449" s="9" t="str">
        <f t="shared" si="34"/>
        <v/>
      </c>
      <c r="N449" s="9" t="str">
        <f t="shared" si="34"/>
        <v/>
      </c>
      <c r="O449" s="9" t="str">
        <f t="shared" si="34"/>
        <v/>
      </c>
      <c r="P449" s="7"/>
      <c r="Q449" s="10" t="s">
        <v>48</v>
      </c>
    </row>
    <row r="450" spans="1:18" x14ac:dyDescent="0.3">
      <c r="B450" s="9" t="str">
        <f t="shared" si="34"/>
        <v/>
      </c>
      <c r="C450" s="9" t="str">
        <f t="shared" si="34"/>
        <v/>
      </c>
      <c r="D450" s="9" t="str">
        <f t="shared" si="34"/>
        <v/>
      </c>
      <c r="E450" s="9" t="str">
        <f t="shared" si="34"/>
        <v/>
      </c>
      <c r="F450" s="9" t="str">
        <f t="shared" si="34"/>
        <v/>
      </c>
      <c r="G450" s="9" t="str">
        <f t="shared" si="34"/>
        <v/>
      </c>
      <c r="H450" s="9" t="str">
        <f t="shared" si="34"/>
        <v/>
      </c>
      <c r="I450" s="9" t="str">
        <f t="shared" si="34"/>
        <v/>
      </c>
      <c r="J450" s="9" t="str">
        <f t="shared" si="34"/>
        <v/>
      </c>
      <c r="K450" s="9" t="str">
        <f t="shared" si="34"/>
        <v/>
      </c>
      <c r="L450" s="9" t="str">
        <f t="shared" si="34"/>
        <v/>
      </c>
      <c r="M450" s="9" t="str">
        <f t="shared" si="34"/>
        <v/>
      </c>
      <c r="N450" s="9" t="str">
        <f t="shared" si="34"/>
        <v/>
      </c>
      <c r="O450" s="9" t="str">
        <f t="shared" si="34"/>
        <v/>
      </c>
      <c r="P450" s="7"/>
      <c r="Q450" s="10" t="s">
        <v>49</v>
      </c>
    </row>
    <row r="451" spans="1:18" x14ac:dyDescent="0.3">
      <c r="B451" s="9" t="str">
        <f t="shared" si="34"/>
        <v/>
      </c>
      <c r="C451" s="9" t="str">
        <f t="shared" si="34"/>
        <v/>
      </c>
      <c r="D451" s="9" t="str">
        <f t="shared" si="34"/>
        <v/>
      </c>
      <c r="E451" s="9" t="str">
        <f t="shared" si="34"/>
        <v/>
      </c>
      <c r="F451" s="9" t="str">
        <f t="shared" si="34"/>
        <v/>
      </c>
      <c r="G451" s="9" t="str">
        <f t="shared" si="34"/>
        <v/>
      </c>
      <c r="H451" s="9" t="str">
        <f t="shared" si="34"/>
        <v/>
      </c>
      <c r="I451" s="9" t="str">
        <f t="shared" si="34"/>
        <v/>
      </c>
      <c r="J451" s="9" t="str">
        <f t="shared" si="34"/>
        <v/>
      </c>
      <c r="K451" s="9" t="str">
        <f t="shared" si="34"/>
        <v/>
      </c>
      <c r="L451" s="9" t="str">
        <f t="shared" si="34"/>
        <v/>
      </c>
      <c r="M451" s="9" t="str">
        <f t="shared" si="34"/>
        <v/>
      </c>
      <c r="N451" s="9" t="str">
        <f>IFERROR(VLOOKUP($B$447,$4:$126,MATCH($Q451&amp;"/"&amp;N$348,$2:$2,0),FALSE),IFERROR(VLOOKUP($B$447,$4:$126,MATCH($Q450&amp;"/"&amp;N$348,$2:$2,0),FALSE),IFERROR(VLOOKUP($B$447,$4:$126,MATCH($Q449&amp;"/"&amp;N$348,$2:$2,0),FALSE),IFERROR(VLOOKUP($B$447,$4:$126,MATCH($Q448&amp;"/"&amp;N$348,$2:$2,0),FALSE),""))))</f>
        <v/>
      </c>
      <c r="O451" s="9" t="str">
        <f>IFERROR(VLOOKUP($B$447,$4:$126,MATCH($Q451&amp;"/"&amp;O$348,$2:$2,0),FALSE),IFERROR(VLOOKUP($B$447,$4:$126,MATCH($Q450&amp;"/"&amp;O$348,$2:$2,0),FALSE),IFERROR(VLOOKUP($B$447,$4:$126,MATCH($Q449&amp;"/"&amp;O$348,$2:$2,0),FALSE),IFERROR(VLOOKUP($B$447,$4:$126,MATCH($Q448&amp;"/"&amp;O$348,$2:$2,0),FALSE),""))))</f>
        <v/>
      </c>
      <c r="P451" s="7" t="e">
        <f>RATE(M$348-B$348,,-B451,M451)</f>
        <v>#VALUE!</v>
      </c>
      <c r="Q451" s="10" t="s">
        <v>50</v>
      </c>
    </row>
    <row r="452" spans="1:18" x14ac:dyDescent="0.3">
      <c r="A452" s="96"/>
      <c r="B452" s="13" t="e">
        <f t="shared" ref="B452:M452" si="35">+B451/B$402</f>
        <v>#VALUE!</v>
      </c>
      <c r="C452" s="13" t="e">
        <f t="shared" si="35"/>
        <v>#VALUE!</v>
      </c>
      <c r="D452" s="13" t="e">
        <f t="shared" si="35"/>
        <v>#VALUE!</v>
      </c>
      <c r="E452" s="13" t="e">
        <f t="shared" si="35"/>
        <v>#VALUE!</v>
      </c>
      <c r="F452" s="13" t="e">
        <f t="shared" si="35"/>
        <v>#VALUE!</v>
      </c>
      <c r="G452" s="13" t="e">
        <f t="shared" si="35"/>
        <v>#VALUE!</v>
      </c>
      <c r="H452" s="13" t="e">
        <f t="shared" si="35"/>
        <v>#VALUE!</v>
      </c>
      <c r="I452" s="13" t="e">
        <f t="shared" si="35"/>
        <v>#VALUE!</v>
      </c>
      <c r="J452" s="13" t="e">
        <f t="shared" si="35"/>
        <v>#VALUE!</v>
      </c>
      <c r="K452" s="13" t="e">
        <f t="shared" si="35"/>
        <v>#VALUE!</v>
      </c>
      <c r="L452" s="13" t="e">
        <f t="shared" si="35"/>
        <v>#VALUE!</v>
      </c>
      <c r="M452" s="13" t="e">
        <f t="shared" si="35"/>
        <v>#VALUE!</v>
      </c>
      <c r="N452" s="13" t="e">
        <f>+N451/N$402</f>
        <v>#VALUE!</v>
      </c>
      <c r="O452" s="13" t="e">
        <f>+O451/O$402</f>
        <v>#VALUE!</v>
      </c>
      <c r="P452" s="7" t="e">
        <f>RATE(M$348-B$348,,-B452,M452)</f>
        <v>#VALUE!</v>
      </c>
      <c r="Q452" s="12" t="s">
        <v>51</v>
      </c>
    </row>
    <row r="453" spans="1:18" x14ac:dyDescent="0.3">
      <c r="B453" s="199" t="s">
        <v>951</v>
      </c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49"/>
    </row>
    <row r="454" spans="1:18" x14ac:dyDescent="0.3">
      <c r="B454" s="9" t="str">
        <f t="shared" ref="B454:O457" si="36">IFERROR(VLOOKUP($B$453,$4:$126,MATCH($Q454&amp;"/"&amp;B$348,$2:$2,0),FALSE),"")</f>
        <v/>
      </c>
      <c r="C454" s="9" t="str">
        <f t="shared" si="36"/>
        <v/>
      </c>
      <c r="D454" s="9" t="str">
        <f t="shared" si="36"/>
        <v/>
      </c>
      <c r="E454" s="9" t="str">
        <f t="shared" si="36"/>
        <v/>
      </c>
      <c r="F454" s="9" t="str">
        <f t="shared" si="36"/>
        <v/>
      </c>
      <c r="G454" s="9" t="str">
        <f t="shared" si="36"/>
        <v/>
      </c>
      <c r="H454" s="9" t="str">
        <f t="shared" si="36"/>
        <v/>
      </c>
      <c r="I454" s="9" t="str">
        <f t="shared" si="36"/>
        <v/>
      </c>
      <c r="J454" s="9" t="str">
        <f t="shared" si="36"/>
        <v/>
      </c>
      <c r="K454" s="9" t="str">
        <f t="shared" si="36"/>
        <v/>
      </c>
      <c r="L454" s="9" t="str">
        <f t="shared" si="36"/>
        <v/>
      </c>
      <c r="M454" s="9" t="str">
        <f t="shared" si="36"/>
        <v/>
      </c>
      <c r="N454" s="9" t="str">
        <f t="shared" si="36"/>
        <v/>
      </c>
      <c r="O454" s="9" t="str">
        <f t="shared" si="36"/>
        <v/>
      </c>
      <c r="P454" s="7"/>
      <c r="Q454" s="10" t="s">
        <v>47</v>
      </c>
    </row>
    <row r="455" spans="1:18" x14ac:dyDescent="0.3">
      <c r="B455" s="9" t="str">
        <f t="shared" si="36"/>
        <v/>
      </c>
      <c r="C455" s="9" t="str">
        <f t="shared" si="36"/>
        <v/>
      </c>
      <c r="D455" s="9" t="str">
        <f t="shared" si="36"/>
        <v/>
      </c>
      <c r="E455" s="9" t="str">
        <f t="shared" si="36"/>
        <v/>
      </c>
      <c r="F455" s="9" t="str">
        <f t="shared" si="36"/>
        <v/>
      </c>
      <c r="G455" s="9" t="str">
        <f t="shared" si="36"/>
        <v/>
      </c>
      <c r="H455" s="9" t="str">
        <f t="shared" si="36"/>
        <v/>
      </c>
      <c r="I455" s="9" t="str">
        <f t="shared" si="36"/>
        <v/>
      </c>
      <c r="J455" s="9" t="str">
        <f t="shared" si="36"/>
        <v/>
      </c>
      <c r="K455" s="9" t="str">
        <f t="shared" si="36"/>
        <v/>
      </c>
      <c r="L455" s="9" t="str">
        <f t="shared" si="36"/>
        <v/>
      </c>
      <c r="M455" s="9" t="str">
        <f t="shared" si="36"/>
        <v/>
      </c>
      <c r="N455" s="9" t="str">
        <f t="shared" si="36"/>
        <v/>
      </c>
      <c r="O455" s="9" t="str">
        <f t="shared" si="36"/>
        <v/>
      </c>
      <c r="P455" s="7"/>
      <c r="Q455" s="10" t="s">
        <v>48</v>
      </c>
    </row>
    <row r="456" spans="1:18" x14ac:dyDescent="0.3">
      <c r="B456" s="9" t="str">
        <f t="shared" si="36"/>
        <v/>
      </c>
      <c r="C456" s="9" t="str">
        <f t="shared" si="36"/>
        <v/>
      </c>
      <c r="D456" s="9" t="str">
        <f t="shared" si="36"/>
        <v/>
      </c>
      <c r="E456" s="9" t="str">
        <f t="shared" si="36"/>
        <v/>
      </c>
      <c r="F456" s="9" t="str">
        <f t="shared" si="36"/>
        <v/>
      </c>
      <c r="G456" s="9" t="str">
        <f t="shared" si="36"/>
        <v/>
      </c>
      <c r="H456" s="9" t="str">
        <f t="shared" si="36"/>
        <v/>
      </c>
      <c r="I456" s="9" t="str">
        <f t="shared" si="36"/>
        <v/>
      </c>
      <c r="J456" s="9" t="str">
        <f t="shared" si="36"/>
        <v/>
      </c>
      <c r="K456" s="9" t="str">
        <f t="shared" si="36"/>
        <v/>
      </c>
      <c r="L456" s="9" t="str">
        <f t="shared" si="36"/>
        <v/>
      </c>
      <c r="M456" s="9" t="str">
        <f t="shared" si="36"/>
        <v/>
      </c>
      <c r="N456" s="9" t="str">
        <f t="shared" si="36"/>
        <v/>
      </c>
      <c r="O456" s="9" t="str">
        <f t="shared" si="36"/>
        <v/>
      </c>
      <c r="P456" s="7"/>
      <c r="Q456" s="10" t="s">
        <v>49</v>
      </c>
    </row>
    <row r="457" spans="1:18" x14ac:dyDescent="0.3">
      <c r="B457" s="9" t="str">
        <f t="shared" si="36"/>
        <v/>
      </c>
      <c r="C457" s="9" t="str">
        <f t="shared" si="36"/>
        <v/>
      </c>
      <c r="D457" s="9" t="str">
        <f t="shared" si="36"/>
        <v/>
      </c>
      <c r="E457" s="9" t="str">
        <f t="shared" si="36"/>
        <v/>
      </c>
      <c r="F457" s="9" t="str">
        <f t="shared" si="36"/>
        <v/>
      </c>
      <c r="G457" s="9" t="str">
        <f t="shared" si="36"/>
        <v/>
      </c>
      <c r="H457" s="9" t="str">
        <f t="shared" si="36"/>
        <v/>
      </c>
      <c r="I457" s="9" t="str">
        <f t="shared" si="36"/>
        <v/>
      </c>
      <c r="J457" s="9" t="str">
        <f t="shared" si="36"/>
        <v/>
      </c>
      <c r="K457" s="9" t="str">
        <f t="shared" si="36"/>
        <v/>
      </c>
      <c r="L457" s="9" t="str">
        <f t="shared" si="36"/>
        <v/>
      </c>
      <c r="M457" s="9" t="str">
        <f t="shared" si="36"/>
        <v/>
      </c>
      <c r="N457" s="9" t="str">
        <f>IFERROR(VLOOKUP($B$453,$4:$126,MATCH($Q457&amp;"/"&amp;N$348,$2:$2,0),FALSE),IFERROR(VLOOKUP($B$453,$4:$126,MATCH($Q456&amp;"/"&amp;N$348,$2:$2,0),FALSE),IFERROR(VLOOKUP($B$453,$4:$126,MATCH($Q455&amp;"/"&amp;N$348,$2:$2,0),FALSE),IFERROR(VLOOKUP($B$453,$4:$126,MATCH($Q454&amp;"/"&amp;N$348,$2:$2,0),FALSE),""))))</f>
        <v/>
      </c>
      <c r="O457" s="9" t="str">
        <f>IFERROR(VLOOKUP($B$453,$4:$126,MATCH($Q457&amp;"/"&amp;O$348,$2:$2,0),FALSE),IFERROR(VLOOKUP($B$453,$4:$126,MATCH($Q456&amp;"/"&amp;O$348,$2:$2,0),FALSE),IFERROR(VLOOKUP($B$453,$4:$126,MATCH($Q455&amp;"/"&amp;O$348,$2:$2,0),FALSE),IFERROR(VLOOKUP($B$453,$4:$126,MATCH($Q454&amp;"/"&amp;O$348,$2:$2,0),FALSE),""))))</f>
        <v/>
      </c>
      <c r="P457" s="7" t="e">
        <f>RATE(M$348-B$348,,-B457,M457)</f>
        <v>#VALUE!</v>
      </c>
      <c r="Q457" s="10" t="s">
        <v>50</v>
      </c>
    </row>
    <row r="458" spans="1:18" x14ac:dyDescent="0.3">
      <c r="A458" s="96"/>
      <c r="B458" s="13" t="e">
        <f t="shared" ref="B458:M458" si="37">+B457/B$402</f>
        <v>#VALUE!</v>
      </c>
      <c r="C458" s="13" t="e">
        <f t="shared" si="37"/>
        <v>#VALUE!</v>
      </c>
      <c r="D458" s="13" t="e">
        <f t="shared" si="37"/>
        <v>#VALUE!</v>
      </c>
      <c r="E458" s="13" t="e">
        <f t="shared" si="37"/>
        <v>#VALUE!</v>
      </c>
      <c r="F458" s="13" t="e">
        <f t="shared" si="37"/>
        <v>#VALUE!</v>
      </c>
      <c r="G458" s="13" t="e">
        <f t="shared" si="37"/>
        <v>#VALUE!</v>
      </c>
      <c r="H458" s="13" t="e">
        <f t="shared" si="37"/>
        <v>#VALUE!</v>
      </c>
      <c r="I458" s="13" t="e">
        <f t="shared" si="37"/>
        <v>#VALUE!</v>
      </c>
      <c r="J458" s="13" t="e">
        <f t="shared" si="37"/>
        <v>#VALUE!</v>
      </c>
      <c r="K458" s="13" t="e">
        <f t="shared" si="37"/>
        <v>#VALUE!</v>
      </c>
      <c r="L458" s="13" t="e">
        <f t="shared" si="37"/>
        <v>#VALUE!</v>
      </c>
      <c r="M458" s="13" t="e">
        <f t="shared" si="37"/>
        <v>#VALUE!</v>
      </c>
      <c r="N458" s="13" t="e">
        <f>+N457/N$402</f>
        <v>#VALUE!</v>
      </c>
      <c r="O458" s="13" t="e">
        <f>+O457/O$402</f>
        <v>#VALUE!</v>
      </c>
      <c r="P458" s="7" t="e">
        <f>RATE(M$348-B$348,,-B458,M458)</f>
        <v>#VALUE!</v>
      </c>
      <c r="Q458" s="12" t="s">
        <v>51</v>
      </c>
    </row>
    <row r="459" spans="1:18" x14ac:dyDescent="0.3">
      <c r="B459" s="195" t="s">
        <v>54</v>
      </c>
      <c r="C459" s="195"/>
      <c r="D459" s="195"/>
      <c r="E459" s="195"/>
      <c r="F459" s="195"/>
      <c r="G459" s="195"/>
      <c r="H459" s="195"/>
      <c r="I459" s="195"/>
      <c r="J459" s="195"/>
      <c r="K459" s="195"/>
      <c r="L459" s="195"/>
      <c r="M459" s="195"/>
      <c r="N459" s="195"/>
      <c r="O459" s="144"/>
      <c r="P459" s="7"/>
      <c r="Q459" s="16"/>
    </row>
    <row r="460" spans="1:18" x14ac:dyDescent="0.3">
      <c r="B460" s="195" t="s">
        <v>1030</v>
      </c>
      <c r="C460" s="195"/>
      <c r="D460" s="195"/>
      <c r="E460" s="195"/>
      <c r="F460" s="195"/>
      <c r="G460" s="195"/>
      <c r="H460" s="195"/>
      <c r="I460" s="195"/>
      <c r="J460" s="195"/>
      <c r="K460" s="195"/>
      <c r="L460" s="195"/>
      <c r="M460" s="195"/>
      <c r="N460" s="195"/>
      <c r="O460" s="144"/>
      <c r="P460" s="7"/>
      <c r="Q460" s="10"/>
    </row>
    <row r="461" spans="1:18" x14ac:dyDescent="0.3">
      <c r="B461" s="8" t="str">
        <f t="shared" ref="B461:O464" si="38">IFERROR(VLOOKUP($B$460,$130:$216,MATCH($Q461&amp;"/"&amp;B$348,$128:$128,0),FALSE),"")</f>
        <v/>
      </c>
      <c r="C461" s="8" t="str">
        <f t="shared" si="38"/>
        <v/>
      </c>
      <c r="D461" s="8" t="str">
        <f t="shared" si="38"/>
        <v/>
      </c>
      <c r="E461" s="8" t="str">
        <f t="shared" si="38"/>
        <v/>
      </c>
      <c r="F461" s="8" t="str">
        <f t="shared" si="38"/>
        <v/>
      </c>
      <c r="G461" s="8" t="str">
        <f t="shared" si="38"/>
        <v/>
      </c>
      <c r="H461" s="8" t="str">
        <f t="shared" si="38"/>
        <v/>
      </c>
      <c r="I461" s="8" t="str">
        <f t="shared" si="38"/>
        <v/>
      </c>
      <c r="J461" s="8" t="str">
        <f t="shared" si="38"/>
        <v/>
      </c>
      <c r="K461" s="8" t="str">
        <f t="shared" si="38"/>
        <v/>
      </c>
      <c r="L461" s="8" t="str">
        <f t="shared" si="38"/>
        <v/>
      </c>
      <c r="M461" s="8" t="str">
        <f t="shared" si="38"/>
        <v/>
      </c>
      <c r="N461" s="8" t="str">
        <f t="shared" si="38"/>
        <v/>
      </c>
      <c r="O461" s="8" t="str">
        <f t="shared" si="38"/>
        <v/>
      </c>
      <c r="P461" s="18"/>
      <c r="Q461" s="10" t="s">
        <v>47</v>
      </c>
      <c r="R461" s="99"/>
    </row>
    <row r="462" spans="1:18" x14ac:dyDescent="0.3">
      <c r="B462" s="8" t="str">
        <f t="shared" si="38"/>
        <v/>
      </c>
      <c r="C462" s="8" t="str">
        <f t="shared" si="38"/>
        <v/>
      </c>
      <c r="D462" s="8" t="str">
        <f t="shared" si="38"/>
        <v/>
      </c>
      <c r="E462" s="8" t="str">
        <f t="shared" si="38"/>
        <v/>
      </c>
      <c r="F462" s="8" t="str">
        <f t="shared" si="38"/>
        <v/>
      </c>
      <c r="G462" s="8" t="str">
        <f t="shared" si="38"/>
        <v/>
      </c>
      <c r="H462" s="8" t="str">
        <f t="shared" si="38"/>
        <v/>
      </c>
      <c r="I462" s="8" t="str">
        <f t="shared" si="38"/>
        <v/>
      </c>
      <c r="J462" s="8" t="str">
        <f t="shared" si="38"/>
        <v/>
      </c>
      <c r="K462" s="8" t="str">
        <f t="shared" si="38"/>
        <v/>
      </c>
      <c r="L462" s="8" t="str">
        <f t="shared" si="38"/>
        <v/>
      </c>
      <c r="M462" s="8" t="str">
        <f t="shared" si="38"/>
        <v/>
      </c>
      <c r="N462" s="8" t="str">
        <f t="shared" si="38"/>
        <v/>
      </c>
      <c r="O462" s="8" t="str">
        <f t="shared" si="38"/>
        <v/>
      </c>
      <c r="P462" s="18"/>
      <c r="Q462" s="10" t="s">
        <v>48</v>
      </c>
    </row>
    <row r="463" spans="1:18" x14ac:dyDescent="0.3">
      <c r="B463" s="8" t="str">
        <f t="shared" si="38"/>
        <v/>
      </c>
      <c r="C463" s="8" t="str">
        <f t="shared" si="38"/>
        <v/>
      </c>
      <c r="D463" s="8" t="str">
        <f t="shared" si="38"/>
        <v/>
      </c>
      <c r="E463" s="8" t="str">
        <f t="shared" si="38"/>
        <v/>
      </c>
      <c r="F463" s="8" t="str">
        <f t="shared" si="38"/>
        <v/>
      </c>
      <c r="G463" s="8" t="str">
        <f t="shared" si="38"/>
        <v/>
      </c>
      <c r="H463" s="8" t="str">
        <f t="shared" si="38"/>
        <v/>
      </c>
      <c r="I463" s="8" t="str">
        <f t="shared" si="38"/>
        <v/>
      </c>
      <c r="J463" s="8" t="str">
        <f t="shared" si="38"/>
        <v/>
      </c>
      <c r="K463" s="8" t="str">
        <f t="shared" si="38"/>
        <v/>
      </c>
      <c r="L463" s="8" t="str">
        <f t="shared" si="38"/>
        <v/>
      </c>
      <c r="M463" s="8" t="str">
        <f t="shared" si="38"/>
        <v/>
      </c>
      <c r="N463" s="8" t="str">
        <f t="shared" si="38"/>
        <v/>
      </c>
      <c r="O463" s="8" t="str">
        <f t="shared" si="38"/>
        <v/>
      </c>
      <c r="P463" s="18"/>
      <c r="Q463" s="10" t="s">
        <v>49</v>
      </c>
    </row>
    <row r="464" spans="1:18" x14ac:dyDescent="0.3">
      <c r="B464" s="19" t="str">
        <f t="shared" si="38"/>
        <v/>
      </c>
      <c r="C464" s="19" t="str">
        <f t="shared" si="38"/>
        <v/>
      </c>
      <c r="D464" s="19" t="str">
        <f t="shared" si="38"/>
        <v/>
      </c>
      <c r="E464" s="19" t="str">
        <f t="shared" si="38"/>
        <v/>
      </c>
      <c r="F464" s="19" t="str">
        <f t="shared" si="38"/>
        <v/>
      </c>
      <c r="G464" s="19" t="str">
        <f t="shared" si="38"/>
        <v/>
      </c>
      <c r="H464" s="19" t="str">
        <f t="shared" si="38"/>
        <v/>
      </c>
      <c r="I464" s="19" t="str">
        <f t="shared" si="38"/>
        <v/>
      </c>
      <c r="J464" s="19" t="str">
        <f t="shared" si="38"/>
        <v/>
      </c>
      <c r="K464" s="19" t="str">
        <f t="shared" si="38"/>
        <v/>
      </c>
      <c r="L464" s="19" t="str">
        <f t="shared" si="38"/>
        <v/>
      </c>
      <c r="M464" s="19" t="str">
        <f t="shared" si="38"/>
        <v/>
      </c>
      <c r="N464" s="19" t="str">
        <f t="shared" si="38"/>
        <v/>
      </c>
      <c r="O464" s="19" t="str">
        <f t="shared" si="38"/>
        <v/>
      </c>
      <c r="P464" s="18"/>
      <c r="Q464" s="10" t="s">
        <v>55</v>
      </c>
    </row>
    <row r="465" spans="1:17" x14ac:dyDescent="0.3">
      <c r="B465" s="17">
        <f>SUM(B461:B464)</f>
        <v>0</v>
      </c>
      <c r="C465" s="17">
        <f t="shared" ref="C465:M465" si="39">SUM(C461:C464)</f>
        <v>0</v>
      </c>
      <c r="D465" s="17">
        <f t="shared" si="39"/>
        <v>0</v>
      </c>
      <c r="E465" s="17">
        <f t="shared" si="39"/>
        <v>0</v>
      </c>
      <c r="F465" s="17">
        <f t="shared" si="39"/>
        <v>0</v>
      </c>
      <c r="G465" s="17">
        <f t="shared" si="39"/>
        <v>0</v>
      </c>
      <c r="H465" s="17">
        <f t="shared" si="39"/>
        <v>0</v>
      </c>
      <c r="I465" s="17">
        <f t="shared" si="39"/>
        <v>0</v>
      </c>
      <c r="J465" s="17">
        <f t="shared" si="39"/>
        <v>0</v>
      </c>
      <c r="K465" s="17">
        <f t="shared" si="39"/>
        <v>0</v>
      </c>
      <c r="L465" s="17">
        <f t="shared" si="39"/>
        <v>0</v>
      </c>
      <c r="M465" s="17">
        <f t="shared" si="39"/>
        <v>0</v>
      </c>
      <c r="N465" s="17" t="e">
        <f>IF(N462="",N461*4,IF(N463="",(N462+N461)*2,IF(N464="",((N463+N462+N461)/3)*4,SUM(N461:N464))))</f>
        <v>#VALUE!</v>
      </c>
      <c r="O465" s="17" t="e">
        <f>IF(O462="",O461*4,IF(O463="",(O462+O461)*2,IF(O464="",((O463+O462+O461)/3)*4,SUM(O461:O464))))</f>
        <v>#VALUE!</v>
      </c>
      <c r="P465" s="7" t="e">
        <f>RATE(M$348-B$348,,-B465,M465)</f>
        <v>#NUM!</v>
      </c>
      <c r="Q465" s="10" t="s">
        <v>50</v>
      </c>
    </row>
    <row r="466" spans="1:17" s="98" customFormat="1" x14ac:dyDescent="0.3">
      <c r="A466" s="97"/>
      <c r="B466" s="20"/>
      <c r="C466" s="21" t="e">
        <f t="shared" ref="C466:M466" si="40">C465/B465-1</f>
        <v>#DIV/0!</v>
      </c>
      <c r="D466" s="21" t="e">
        <f t="shared" si="40"/>
        <v>#DIV/0!</v>
      </c>
      <c r="E466" s="21" t="e">
        <f t="shared" si="40"/>
        <v>#DIV/0!</v>
      </c>
      <c r="F466" s="21" t="e">
        <f t="shared" si="40"/>
        <v>#DIV/0!</v>
      </c>
      <c r="G466" s="21" t="e">
        <f t="shared" si="40"/>
        <v>#DIV/0!</v>
      </c>
      <c r="H466" s="21" t="e">
        <f t="shared" si="40"/>
        <v>#DIV/0!</v>
      </c>
      <c r="I466" s="21" t="e">
        <f t="shared" si="40"/>
        <v>#DIV/0!</v>
      </c>
      <c r="J466" s="21" t="e">
        <f t="shared" si="40"/>
        <v>#DIV/0!</v>
      </c>
      <c r="K466" s="21" t="e">
        <f t="shared" si="40"/>
        <v>#DIV/0!</v>
      </c>
      <c r="L466" s="21" t="e">
        <f t="shared" si="40"/>
        <v>#DIV/0!</v>
      </c>
      <c r="M466" s="21" t="e">
        <f t="shared" si="40"/>
        <v>#DIV/0!</v>
      </c>
      <c r="N466" s="13" t="e">
        <f>N465/M465-1</f>
        <v>#VALUE!</v>
      </c>
      <c r="O466" s="13" t="e">
        <f>O465/N465-1</f>
        <v>#VALUE!</v>
      </c>
      <c r="P466" s="18"/>
      <c r="Q466" s="15" t="s">
        <v>56</v>
      </c>
    </row>
    <row r="467" spans="1:17" x14ac:dyDescent="0.3">
      <c r="B467" s="195" t="s">
        <v>832</v>
      </c>
      <c r="C467" s="195"/>
      <c r="D467" s="195"/>
      <c r="E467" s="195"/>
      <c r="F467" s="195"/>
      <c r="G467" s="195"/>
      <c r="H467" s="195"/>
      <c r="I467" s="195"/>
      <c r="J467" s="195"/>
      <c r="K467" s="195"/>
      <c r="L467" s="195"/>
      <c r="M467" s="195"/>
      <c r="N467" s="195"/>
      <c r="O467" s="144"/>
      <c r="P467" s="7"/>
      <c r="Q467" s="10"/>
    </row>
    <row r="468" spans="1:17" x14ac:dyDescent="0.3">
      <c r="B468" s="8" t="str">
        <f t="shared" ref="B468:O471" si="41">IFERROR(VLOOKUP($B$467,$130:$216,MATCH($Q468&amp;"/"&amp;B$348,$128:$128,0),FALSE),"")</f>
        <v/>
      </c>
      <c r="C468" s="8" t="str">
        <f t="shared" si="41"/>
        <v/>
      </c>
      <c r="D468" s="8" t="str">
        <f t="shared" si="41"/>
        <v/>
      </c>
      <c r="E468" s="8" t="str">
        <f t="shared" si="41"/>
        <v/>
      </c>
      <c r="F468" s="8" t="str">
        <f t="shared" si="41"/>
        <v/>
      </c>
      <c r="G468" s="8" t="str">
        <f t="shared" si="41"/>
        <v/>
      </c>
      <c r="H468" s="8" t="str">
        <f t="shared" si="41"/>
        <v/>
      </c>
      <c r="I468" s="8" t="str">
        <f t="shared" si="41"/>
        <v/>
      </c>
      <c r="J468" s="8" t="str">
        <f t="shared" si="41"/>
        <v/>
      </c>
      <c r="K468" s="8" t="str">
        <f t="shared" si="41"/>
        <v/>
      </c>
      <c r="L468" s="8" t="str">
        <f t="shared" si="41"/>
        <v/>
      </c>
      <c r="M468" s="8" t="str">
        <f t="shared" si="41"/>
        <v/>
      </c>
      <c r="N468" s="8" t="str">
        <f t="shared" si="41"/>
        <v/>
      </c>
      <c r="O468" s="8" t="str">
        <f t="shared" si="41"/>
        <v/>
      </c>
      <c r="P468" s="7"/>
      <c r="Q468" s="10" t="s">
        <v>47</v>
      </c>
    </row>
    <row r="469" spans="1:17" x14ac:dyDescent="0.3">
      <c r="B469" s="8" t="str">
        <f t="shared" si="41"/>
        <v/>
      </c>
      <c r="C469" s="8" t="str">
        <f t="shared" si="41"/>
        <v/>
      </c>
      <c r="D469" s="8" t="str">
        <f t="shared" si="41"/>
        <v/>
      </c>
      <c r="E469" s="8" t="str">
        <f t="shared" si="41"/>
        <v/>
      </c>
      <c r="F469" s="8" t="str">
        <f t="shared" si="41"/>
        <v/>
      </c>
      <c r="G469" s="8" t="str">
        <f t="shared" si="41"/>
        <v/>
      </c>
      <c r="H469" s="8" t="str">
        <f t="shared" si="41"/>
        <v/>
      </c>
      <c r="I469" s="8" t="str">
        <f t="shared" si="41"/>
        <v/>
      </c>
      <c r="J469" s="8" t="str">
        <f t="shared" si="41"/>
        <v/>
      </c>
      <c r="K469" s="8" t="str">
        <f t="shared" si="41"/>
        <v/>
      </c>
      <c r="L469" s="8" t="str">
        <f t="shared" si="41"/>
        <v/>
      </c>
      <c r="M469" s="8" t="str">
        <f t="shared" si="41"/>
        <v/>
      </c>
      <c r="N469" s="8" t="str">
        <f t="shared" si="41"/>
        <v/>
      </c>
      <c r="O469" s="8" t="str">
        <f t="shared" si="41"/>
        <v/>
      </c>
      <c r="P469" s="7"/>
      <c r="Q469" s="10" t="s">
        <v>48</v>
      </c>
    </row>
    <row r="470" spans="1:17" x14ac:dyDescent="0.3">
      <c r="B470" s="8" t="str">
        <f t="shared" si="41"/>
        <v/>
      </c>
      <c r="C470" s="8" t="str">
        <f t="shared" si="41"/>
        <v/>
      </c>
      <c r="D470" s="8" t="str">
        <f t="shared" si="41"/>
        <v/>
      </c>
      <c r="E470" s="8" t="str">
        <f t="shared" si="41"/>
        <v/>
      </c>
      <c r="F470" s="8" t="str">
        <f t="shared" si="41"/>
        <v/>
      </c>
      <c r="G470" s="8" t="str">
        <f t="shared" si="41"/>
        <v/>
      </c>
      <c r="H470" s="8" t="str">
        <f t="shared" si="41"/>
        <v/>
      </c>
      <c r="I470" s="8" t="str">
        <f t="shared" si="41"/>
        <v/>
      </c>
      <c r="J470" s="8" t="str">
        <f t="shared" si="41"/>
        <v/>
      </c>
      <c r="K470" s="8" t="str">
        <f t="shared" si="41"/>
        <v/>
      </c>
      <c r="L470" s="8" t="str">
        <f t="shared" si="41"/>
        <v/>
      </c>
      <c r="M470" s="8" t="str">
        <f t="shared" si="41"/>
        <v/>
      </c>
      <c r="N470" s="8" t="str">
        <f t="shared" si="41"/>
        <v/>
      </c>
      <c r="O470" s="8" t="str">
        <f t="shared" si="41"/>
        <v/>
      </c>
      <c r="P470" s="7"/>
      <c r="Q470" s="10" t="s">
        <v>49</v>
      </c>
    </row>
    <row r="471" spans="1:17" x14ac:dyDescent="0.3">
      <c r="B471" s="19" t="str">
        <f t="shared" si="41"/>
        <v/>
      </c>
      <c r="C471" s="19" t="str">
        <f t="shared" si="41"/>
        <v/>
      </c>
      <c r="D471" s="19" t="str">
        <f t="shared" si="41"/>
        <v/>
      </c>
      <c r="E471" s="19" t="str">
        <f t="shared" si="41"/>
        <v/>
      </c>
      <c r="F471" s="19" t="str">
        <f t="shared" si="41"/>
        <v/>
      </c>
      <c r="G471" s="19" t="str">
        <f t="shared" si="41"/>
        <v/>
      </c>
      <c r="H471" s="19" t="str">
        <f t="shared" si="41"/>
        <v/>
      </c>
      <c r="I471" s="19" t="str">
        <f t="shared" si="41"/>
        <v/>
      </c>
      <c r="J471" s="19" t="str">
        <f t="shared" si="41"/>
        <v/>
      </c>
      <c r="K471" s="19" t="str">
        <f t="shared" si="41"/>
        <v/>
      </c>
      <c r="L471" s="19" t="str">
        <f t="shared" si="41"/>
        <v/>
      </c>
      <c r="M471" s="19" t="str">
        <f t="shared" si="41"/>
        <v/>
      </c>
      <c r="N471" s="19" t="str">
        <f t="shared" si="41"/>
        <v/>
      </c>
      <c r="O471" s="19" t="str">
        <f t="shared" si="41"/>
        <v/>
      </c>
      <c r="P471" s="7"/>
      <c r="Q471" s="10" t="s">
        <v>55</v>
      </c>
    </row>
    <row r="472" spans="1:17" x14ac:dyDescent="0.3">
      <c r="B472" s="8">
        <f>SUM(B468:B471)</f>
        <v>0</v>
      </c>
      <c r="C472" s="140">
        <f t="shared" ref="C472:M472" si="42">SUM(C468:C471)</f>
        <v>0</v>
      </c>
      <c r="D472" s="140">
        <f t="shared" si="42"/>
        <v>0</v>
      </c>
      <c r="E472" s="140">
        <f t="shared" si="42"/>
        <v>0</v>
      </c>
      <c r="F472" s="140">
        <f t="shared" si="42"/>
        <v>0</v>
      </c>
      <c r="G472" s="140">
        <f t="shared" si="42"/>
        <v>0</v>
      </c>
      <c r="H472" s="140">
        <f t="shared" si="42"/>
        <v>0</v>
      </c>
      <c r="I472" s="140">
        <f t="shared" si="42"/>
        <v>0</v>
      </c>
      <c r="J472" s="140">
        <f t="shared" si="42"/>
        <v>0</v>
      </c>
      <c r="K472" s="140">
        <f t="shared" si="42"/>
        <v>0</v>
      </c>
      <c r="L472" s="140">
        <f t="shared" si="42"/>
        <v>0</v>
      </c>
      <c r="M472" s="140">
        <f t="shared" si="42"/>
        <v>0</v>
      </c>
      <c r="N472" s="140" t="e">
        <f>IF(N469="",N468*4,IF(N470="",(N469+N468)*2,IF(N471="",((N470+N469+N468)/3)*4,SUM(N468:N471))))</f>
        <v>#VALUE!</v>
      </c>
      <c r="O472" s="140" t="e">
        <f>IF(O469="",O468*4,IF(O470="",(O469+O468)*2,IF(O471="",((O470+O469+O468)/3)*4,SUM(O468:O471))))</f>
        <v>#VALUE!</v>
      </c>
      <c r="P472" s="7" t="e">
        <f>RATE(M$348-B$348,,-B472,M472)</f>
        <v>#NUM!</v>
      </c>
      <c r="Q472" s="10" t="s">
        <v>50</v>
      </c>
    </row>
    <row r="473" spans="1:17" x14ac:dyDescent="0.3">
      <c r="B473" s="195" t="s">
        <v>1031</v>
      </c>
      <c r="C473" s="195"/>
      <c r="D473" s="195"/>
      <c r="E473" s="195"/>
      <c r="F473" s="195"/>
      <c r="G473" s="195"/>
      <c r="H473" s="195"/>
      <c r="I473" s="195"/>
      <c r="J473" s="195"/>
      <c r="K473" s="195"/>
      <c r="L473" s="195"/>
      <c r="M473" s="195"/>
      <c r="N473" s="195"/>
      <c r="O473" s="144"/>
      <c r="P473" s="7"/>
      <c r="Q473" s="10"/>
    </row>
    <row r="474" spans="1:17" x14ac:dyDescent="0.3">
      <c r="B474" s="8" t="str">
        <f t="shared" ref="B474:O477" si="43">IFERROR(VLOOKUP($B$473,$130:$216,MATCH($Q474&amp;"/"&amp;B$348,$128:$128,0),FALSE),"")</f>
        <v/>
      </c>
      <c r="C474" s="8" t="str">
        <f t="shared" si="43"/>
        <v/>
      </c>
      <c r="D474" s="8" t="str">
        <f t="shared" si="43"/>
        <v/>
      </c>
      <c r="E474" s="8" t="str">
        <f t="shared" si="43"/>
        <v/>
      </c>
      <c r="F474" s="8" t="str">
        <f t="shared" si="43"/>
        <v/>
      </c>
      <c r="G474" s="8" t="str">
        <f t="shared" si="43"/>
        <v/>
      </c>
      <c r="H474" s="8" t="str">
        <f t="shared" si="43"/>
        <v/>
      </c>
      <c r="I474" s="8" t="str">
        <f t="shared" si="43"/>
        <v/>
      </c>
      <c r="J474" s="8" t="str">
        <f t="shared" si="43"/>
        <v/>
      </c>
      <c r="K474" s="8" t="str">
        <f t="shared" si="43"/>
        <v/>
      </c>
      <c r="L474" s="8" t="str">
        <f t="shared" si="43"/>
        <v/>
      </c>
      <c r="M474" s="8" t="str">
        <f t="shared" si="43"/>
        <v/>
      </c>
      <c r="N474" s="8" t="str">
        <f t="shared" si="43"/>
        <v/>
      </c>
      <c r="O474" s="8" t="str">
        <f t="shared" si="43"/>
        <v/>
      </c>
      <c r="P474" s="7"/>
      <c r="Q474" s="10" t="s">
        <v>47</v>
      </c>
    </row>
    <row r="475" spans="1:17" x14ac:dyDescent="0.3">
      <c r="B475" s="8" t="str">
        <f t="shared" si="43"/>
        <v/>
      </c>
      <c r="C475" s="8" t="str">
        <f t="shared" si="43"/>
        <v/>
      </c>
      <c r="D475" s="8" t="str">
        <f t="shared" si="43"/>
        <v/>
      </c>
      <c r="E475" s="8" t="str">
        <f t="shared" si="43"/>
        <v/>
      </c>
      <c r="F475" s="8" t="str">
        <f t="shared" si="43"/>
        <v/>
      </c>
      <c r="G475" s="8" t="str">
        <f t="shared" si="43"/>
        <v/>
      </c>
      <c r="H475" s="8" t="str">
        <f t="shared" si="43"/>
        <v/>
      </c>
      <c r="I475" s="8" t="str">
        <f t="shared" si="43"/>
        <v/>
      </c>
      <c r="J475" s="8" t="str">
        <f t="shared" si="43"/>
        <v/>
      </c>
      <c r="K475" s="8" t="str">
        <f t="shared" si="43"/>
        <v/>
      </c>
      <c r="L475" s="8" t="str">
        <f t="shared" si="43"/>
        <v/>
      </c>
      <c r="M475" s="8" t="str">
        <f t="shared" si="43"/>
        <v/>
      </c>
      <c r="N475" s="8" t="str">
        <f t="shared" si="43"/>
        <v/>
      </c>
      <c r="O475" s="8" t="str">
        <f t="shared" si="43"/>
        <v/>
      </c>
      <c r="P475" s="7"/>
      <c r="Q475" s="10" t="s">
        <v>48</v>
      </c>
    </row>
    <row r="476" spans="1:17" x14ac:dyDescent="0.3">
      <c r="B476" s="8" t="str">
        <f t="shared" si="43"/>
        <v/>
      </c>
      <c r="C476" s="8" t="str">
        <f t="shared" si="43"/>
        <v/>
      </c>
      <c r="D476" s="8" t="str">
        <f t="shared" si="43"/>
        <v/>
      </c>
      <c r="E476" s="8" t="str">
        <f t="shared" si="43"/>
        <v/>
      </c>
      <c r="F476" s="8" t="str">
        <f t="shared" si="43"/>
        <v/>
      </c>
      <c r="G476" s="8" t="str">
        <f t="shared" si="43"/>
        <v/>
      </c>
      <c r="H476" s="8" t="str">
        <f t="shared" si="43"/>
        <v/>
      </c>
      <c r="I476" s="8" t="str">
        <f t="shared" si="43"/>
        <v/>
      </c>
      <c r="J476" s="8" t="str">
        <f t="shared" si="43"/>
        <v/>
      </c>
      <c r="K476" s="8" t="str">
        <f t="shared" si="43"/>
        <v/>
      </c>
      <c r="L476" s="8" t="str">
        <f t="shared" si="43"/>
        <v/>
      </c>
      <c r="M476" s="8" t="str">
        <f t="shared" si="43"/>
        <v/>
      </c>
      <c r="N476" s="8" t="str">
        <f t="shared" si="43"/>
        <v/>
      </c>
      <c r="O476" s="8" t="str">
        <f t="shared" si="43"/>
        <v/>
      </c>
      <c r="P476" s="7"/>
      <c r="Q476" s="10" t="s">
        <v>49</v>
      </c>
    </row>
    <row r="477" spans="1:17" x14ac:dyDescent="0.3">
      <c r="B477" s="19" t="str">
        <f t="shared" si="43"/>
        <v/>
      </c>
      <c r="C477" s="19" t="str">
        <f t="shared" si="43"/>
        <v/>
      </c>
      <c r="D477" s="19" t="str">
        <f t="shared" si="43"/>
        <v/>
      </c>
      <c r="E477" s="19" t="str">
        <f t="shared" si="43"/>
        <v/>
      </c>
      <c r="F477" s="19" t="str">
        <f t="shared" si="43"/>
        <v/>
      </c>
      <c r="G477" s="19" t="str">
        <f t="shared" si="43"/>
        <v/>
      </c>
      <c r="H477" s="19" t="str">
        <f t="shared" si="43"/>
        <v/>
      </c>
      <c r="I477" s="19" t="str">
        <f t="shared" si="43"/>
        <v/>
      </c>
      <c r="J477" s="19" t="str">
        <f t="shared" si="43"/>
        <v/>
      </c>
      <c r="K477" s="19" t="str">
        <f t="shared" si="43"/>
        <v/>
      </c>
      <c r="L477" s="19" t="str">
        <f t="shared" si="43"/>
        <v/>
      </c>
      <c r="M477" s="19" t="str">
        <f t="shared" si="43"/>
        <v/>
      </c>
      <c r="N477" s="19" t="str">
        <f t="shared" si="43"/>
        <v/>
      </c>
      <c r="O477" s="19" t="str">
        <f t="shared" si="43"/>
        <v/>
      </c>
      <c r="P477" s="7"/>
      <c r="Q477" s="10" t="s">
        <v>55</v>
      </c>
    </row>
    <row r="478" spans="1:17" x14ac:dyDescent="0.3">
      <c r="B478" s="8">
        <f>SUM(B474:B477)</f>
        <v>0</v>
      </c>
      <c r="C478" s="140">
        <f t="shared" ref="C478:M478" si="44">SUM(C474:C477)</f>
        <v>0</v>
      </c>
      <c r="D478" s="140">
        <f t="shared" si="44"/>
        <v>0</v>
      </c>
      <c r="E478" s="140">
        <f t="shared" si="44"/>
        <v>0</v>
      </c>
      <c r="F478" s="140">
        <f t="shared" si="44"/>
        <v>0</v>
      </c>
      <c r="G478" s="140">
        <f t="shared" si="44"/>
        <v>0</v>
      </c>
      <c r="H478" s="140">
        <f t="shared" si="44"/>
        <v>0</v>
      </c>
      <c r="I478" s="140">
        <f t="shared" si="44"/>
        <v>0</v>
      </c>
      <c r="J478" s="140">
        <f t="shared" si="44"/>
        <v>0</v>
      </c>
      <c r="K478" s="140">
        <f t="shared" si="44"/>
        <v>0</v>
      </c>
      <c r="L478" s="140">
        <f t="shared" si="44"/>
        <v>0</v>
      </c>
      <c r="M478" s="140">
        <f t="shared" si="44"/>
        <v>0</v>
      </c>
      <c r="N478" s="140" t="e">
        <f>IF(N475="",N474*4,IF(N476="",(N475+N474)*2,IF(N477="",((N476+N475+N474)/3)*4,SUM(N474:N477))))</f>
        <v>#VALUE!</v>
      </c>
      <c r="O478" s="140" t="e">
        <f>IF(O475="",O474*4,IF(O476="",(O475+O474)*2,IF(O477="",((O476+O475+O474)/3)*4,SUM(O474:O477))))</f>
        <v>#VALUE!</v>
      </c>
      <c r="P478" s="7" t="e">
        <f>RATE(M$348-B$348,,-B478,M478)</f>
        <v>#NUM!</v>
      </c>
      <c r="Q478" s="10" t="s">
        <v>50</v>
      </c>
    </row>
    <row r="479" spans="1:17" x14ac:dyDescent="0.3">
      <c r="B479" s="195" t="s">
        <v>1042</v>
      </c>
      <c r="C479" s="195"/>
      <c r="D479" s="195"/>
      <c r="E479" s="195"/>
      <c r="F479" s="195"/>
      <c r="G479" s="195"/>
      <c r="H479" s="195"/>
      <c r="I479" s="195"/>
      <c r="J479" s="195"/>
      <c r="K479" s="195"/>
      <c r="L479" s="195"/>
      <c r="M479" s="195"/>
      <c r="N479" s="195"/>
      <c r="O479" s="144"/>
      <c r="P479" s="7"/>
      <c r="Q479" s="10"/>
    </row>
    <row r="480" spans="1:17" x14ac:dyDescent="0.3">
      <c r="B480" s="8" t="str">
        <f t="shared" ref="B480:O483" si="45">IFERROR(VLOOKUP($B$479,$130:$216,MATCH($Q480&amp;"/"&amp;B$348,$128:$128,0),FALSE),"")</f>
        <v/>
      </c>
      <c r="C480" s="8" t="str">
        <f t="shared" si="45"/>
        <v/>
      </c>
      <c r="D480" s="8" t="str">
        <f t="shared" si="45"/>
        <v/>
      </c>
      <c r="E480" s="8" t="str">
        <f t="shared" si="45"/>
        <v/>
      </c>
      <c r="F480" s="8" t="str">
        <f t="shared" si="45"/>
        <v/>
      </c>
      <c r="G480" s="8" t="str">
        <f t="shared" si="45"/>
        <v/>
      </c>
      <c r="H480" s="8" t="str">
        <f t="shared" si="45"/>
        <v/>
      </c>
      <c r="I480" s="8" t="str">
        <f t="shared" si="45"/>
        <v/>
      </c>
      <c r="J480" s="8" t="str">
        <f t="shared" si="45"/>
        <v/>
      </c>
      <c r="K480" s="8" t="str">
        <f t="shared" si="45"/>
        <v/>
      </c>
      <c r="L480" s="8" t="str">
        <f t="shared" si="45"/>
        <v/>
      </c>
      <c r="M480" s="8" t="str">
        <f t="shared" si="45"/>
        <v/>
      </c>
      <c r="N480" s="8" t="str">
        <f t="shared" si="45"/>
        <v/>
      </c>
      <c r="O480" s="8" t="str">
        <f t="shared" si="45"/>
        <v/>
      </c>
      <c r="P480" s="7"/>
      <c r="Q480" s="10" t="s">
        <v>47</v>
      </c>
    </row>
    <row r="481" spans="2:17" x14ac:dyDescent="0.3">
      <c r="B481" s="8" t="str">
        <f t="shared" si="45"/>
        <v/>
      </c>
      <c r="C481" s="8" t="str">
        <f t="shared" si="45"/>
        <v/>
      </c>
      <c r="D481" s="8" t="str">
        <f t="shared" si="45"/>
        <v/>
      </c>
      <c r="E481" s="8" t="str">
        <f t="shared" si="45"/>
        <v/>
      </c>
      <c r="F481" s="8" t="str">
        <f t="shared" si="45"/>
        <v/>
      </c>
      <c r="G481" s="8" t="str">
        <f t="shared" si="45"/>
        <v/>
      </c>
      <c r="H481" s="8" t="str">
        <f t="shared" si="45"/>
        <v/>
      </c>
      <c r="I481" s="8" t="str">
        <f t="shared" si="45"/>
        <v/>
      </c>
      <c r="J481" s="8" t="str">
        <f t="shared" si="45"/>
        <v/>
      </c>
      <c r="K481" s="8" t="str">
        <f t="shared" si="45"/>
        <v/>
      </c>
      <c r="L481" s="8" t="str">
        <f t="shared" si="45"/>
        <v/>
      </c>
      <c r="M481" s="8" t="str">
        <f t="shared" si="45"/>
        <v/>
      </c>
      <c r="N481" s="8" t="str">
        <f t="shared" si="45"/>
        <v/>
      </c>
      <c r="O481" s="8" t="str">
        <f t="shared" si="45"/>
        <v/>
      </c>
      <c r="P481" s="7"/>
      <c r="Q481" s="10" t="s">
        <v>48</v>
      </c>
    </row>
    <row r="482" spans="2:17" x14ac:dyDescent="0.3">
      <c r="B482" s="8" t="str">
        <f t="shared" si="45"/>
        <v/>
      </c>
      <c r="C482" s="8" t="str">
        <f t="shared" si="45"/>
        <v/>
      </c>
      <c r="D482" s="8" t="str">
        <f t="shared" si="45"/>
        <v/>
      </c>
      <c r="E482" s="8" t="str">
        <f t="shared" si="45"/>
        <v/>
      </c>
      <c r="F482" s="8" t="str">
        <f t="shared" si="45"/>
        <v/>
      </c>
      <c r="G482" s="8" t="str">
        <f t="shared" si="45"/>
        <v/>
      </c>
      <c r="H482" s="8" t="str">
        <f t="shared" si="45"/>
        <v/>
      </c>
      <c r="I482" s="8" t="str">
        <f t="shared" si="45"/>
        <v/>
      </c>
      <c r="J482" s="8" t="str">
        <f t="shared" si="45"/>
        <v/>
      </c>
      <c r="K482" s="8" t="str">
        <f t="shared" si="45"/>
        <v/>
      </c>
      <c r="L482" s="8" t="str">
        <f t="shared" si="45"/>
        <v/>
      </c>
      <c r="M482" s="8" t="str">
        <f t="shared" si="45"/>
        <v/>
      </c>
      <c r="N482" s="8" t="str">
        <f t="shared" si="45"/>
        <v/>
      </c>
      <c r="O482" s="8" t="str">
        <f t="shared" si="45"/>
        <v/>
      </c>
      <c r="P482" s="7"/>
      <c r="Q482" s="10" t="s">
        <v>49</v>
      </c>
    </row>
    <row r="483" spans="2:17" x14ac:dyDescent="0.3">
      <c r="B483" s="19" t="str">
        <f t="shared" si="45"/>
        <v/>
      </c>
      <c r="C483" s="19" t="str">
        <f t="shared" si="45"/>
        <v/>
      </c>
      <c r="D483" s="19" t="str">
        <f t="shared" si="45"/>
        <v/>
      </c>
      <c r="E483" s="19" t="str">
        <f t="shared" si="45"/>
        <v/>
      </c>
      <c r="F483" s="19" t="str">
        <f t="shared" si="45"/>
        <v/>
      </c>
      <c r="G483" s="19" t="str">
        <f t="shared" si="45"/>
        <v/>
      </c>
      <c r="H483" s="19" t="str">
        <f t="shared" si="45"/>
        <v/>
      </c>
      <c r="I483" s="19" t="str">
        <f t="shared" si="45"/>
        <v/>
      </c>
      <c r="J483" s="19" t="str">
        <f t="shared" si="45"/>
        <v/>
      </c>
      <c r="K483" s="19" t="str">
        <f t="shared" si="45"/>
        <v/>
      </c>
      <c r="L483" s="19" t="str">
        <f t="shared" si="45"/>
        <v/>
      </c>
      <c r="M483" s="19" t="str">
        <f t="shared" si="45"/>
        <v/>
      </c>
      <c r="N483" s="19" t="str">
        <f t="shared" si="45"/>
        <v/>
      </c>
      <c r="O483" s="19" t="str">
        <f t="shared" si="45"/>
        <v/>
      </c>
      <c r="P483" s="7"/>
      <c r="Q483" s="10" t="s">
        <v>55</v>
      </c>
    </row>
    <row r="484" spans="2:17" x14ac:dyDescent="0.3">
      <c r="B484" s="8">
        <f>SUM(B480:B483)</f>
        <v>0</v>
      </c>
      <c r="C484" s="140">
        <f t="shared" ref="C484:M484" si="46">SUM(C480:C483)</f>
        <v>0</v>
      </c>
      <c r="D484" s="140">
        <f t="shared" si="46"/>
        <v>0</v>
      </c>
      <c r="E484" s="140">
        <f t="shared" si="46"/>
        <v>0</v>
      </c>
      <c r="F484" s="140">
        <f t="shared" si="46"/>
        <v>0</v>
      </c>
      <c r="G484" s="140">
        <f t="shared" si="46"/>
        <v>0</v>
      </c>
      <c r="H484" s="140">
        <f t="shared" si="46"/>
        <v>0</v>
      </c>
      <c r="I484" s="140">
        <f t="shared" si="46"/>
        <v>0</v>
      </c>
      <c r="J484" s="140">
        <f t="shared" si="46"/>
        <v>0</v>
      </c>
      <c r="K484" s="140">
        <f t="shared" si="46"/>
        <v>0</v>
      </c>
      <c r="L484" s="140">
        <f t="shared" si="46"/>
        <v>0</v>
      </c>
      <c r="M484" s="140">
        <f t="shared" si="46"/>
        <v>0</v>
      </c>
      <c r="N484" s="140" t="e">
        <f>IF(N481="",N480*4,IF(N482="",(N481+N480)*2,IF(N483="",((N482+N481+N480)/3)*4,SUM(N480:N483))))</f>
        <v>#VALUE!</v>
      </c>
      <c r="O484" s="140" t="e">
        <f>IF(O481="",O480*4,IF(O482="",(O481+O480)*2,IF(O483="",((O482+O481+O480)/3)*4,SUM(O480:O483))))</f>
        <v>#VALUE!</v>
      </c>
      <c r="P484" s="7" t="e">
        <f>RATE(M$348-B$348,,-B484,M484)</f>
        <v>#NUM!</v>
      </c>
      <c r="Q484" s="10" t="s">
        <v>50</v>
      </c>
    </row>
    <row r="485" spans="2:17" x14ac:dyDescent="0.3">
      <c r="B485" s="195" t="s">
        <v>1043</v>
      </c>
      <c r="C485" s="195"/>
      <c r="D485" s="195"/>
      <c r="E485" s="195"/>
      <c r="F485" s="195"/>
      <c r="G485" s="195"/>
      <c r="H485" s="195"/>
      <c r="I485" s="195"/>
      <c r="J485" s="195"/>
      <c r="K485" s="195"/>
      <c r="L485" s="195"/>
      <c r="M485" s="195"/>
      <c r="N485" s="195"/>
      <c r="O485" s="144"/>
      <c r="P485" s="7"/>
      <c r="Q485" s="10"/>
    </row>
    <row r="486" spans="2:17" x14ac:dyDescent="0.3">
      <c r="B486" s="8" t="str">
        <f t="shared" ref="B486:O489" si="47">IFERROR(VLOOKUP($B$485,$130:$216,MATCH($Q486&amp;"/"&amp;B$348,$128:$128,0),FALSE),"")</f>
        <v/>
      </c>
      <c r="C486" s="8" t="str">
        <f t="shared" si="47"/>
        <v/>
      </c>
      <c r="D486" s="8" t="str">
        <f t="shared" si="47"/>
        <v/>
      </c>
      <c r="E486" s="8" t="str">
        <f t="shared" si="47"/>
        <v/>
      </c>
      <c r="F486" s="8" t="str">
        <f t="shared" si="47"/>
        <v/>
      </c>
      <c r="G486" s="8" t="str">
        <f t="shared" si="47"/>
        <v/>
      </c>
      <c r="H486" s="8" t="str">
        <f t="shared" si="47"/>
        <v/>
      </c>
      <c r="I486" s="8" t="str">
        <f t="shared" si="47"/>
        <v/>
      </c>
      <c r="J486" s="8" t="str">
        <f t="shared" si="47"/>
        <v/>
      </c>
      <c r="K486" s="8" t="str">
        <f t="shared" si="47"/>
        <v/>
      </c>
      <c r="L486" s="8" t="str">
        <f t="shared" si="47"/>
        <v/>
      </c>
      <c r="M486" s="8" t="str">
        <f t="shared" si="47"/>
        <v/>
      </c>
      <c r="N486" s="8" t="str">
        <f t="shared" si="47"/>
        <v/>
      </c>
      <c r="O486" s="8" t="str">
        <f t="shared" si="47"/>
        <v/>
      </c>
      <c r="P486" s="7"/>
      <c r="Q486" s="10" t="s">
        <v>47</v>
      </c>
    </row>
    <row r="487" spans="2:17" x14ac:dyDescent="0.3">
      <c r="B487" s="8" t="str">
        <f t="shared" si="47"/>
        <v/>
      </c>
      <c r="C487" s="8" t="str">
        <f t="shared" si="47"/>
        <v/>
      </c>
      <c r="D487" s="8" t="str">
        <f t="shared" si="47"/>
        <v/>
      </c>
      <c r="E487" s="8" t="str">
        <f t="shared" si="47"/>
        <v/>
      </c>
      <c r="F487" s="8" t="str">
        <f t="shared" si="47"/>
        <v/>
      </c>
      <c r="G487" s="8" t="str">
        <f t="shared" si="47"/>
        <v/>
      </c>
      <c r="H487" s="8" t="str">
        <f t="shared" si="47"/>
        <v/>
      </c>
      <c r="I487" s="8" t="str">
        <f t="shared" si="47"/>
        <v/>
      </c>
      <c r="J487" s="8" t="str">
        <f t="shared" si="47"/>
        <v/>
      </c>
      <c r="K487" s="8" t="str">
        <f t="shared" si="47"/>
        <v/>
      </c>
      <c r="L487" s="8" t="str">
        <f t="shared" si="47"/>
        <v/>
      </c>
      <c r="M487" s="8" t="str">
        <f t="shared" si="47"/>
        <v/>
      </c>
      <c r="N487" s="8" t="str">
        <f t="shared" si="47"/>
        <v/>
      </c>
      <c r="O487" s="8" t="str">
        <f t="shared" si="47"/>
        <v/>
      </c>
      <c r="P487" s="7"/>
      <c r="Q487" s="10" t="s">
        <v>48</v>
      </c>
    </row>
    <row r="488" spans="2:17" x14ac:dyDescent="0.3">
      <c r="B488" s="8" t="str">
        <f t="shared" si="47"/>
        <v/>
      </c>
      <c r="C488" s="8" t="str">
        <f t="shared" si="47"/>
        <v/>
      </c>
      <c r="D488" s="8" t="str">
        <f t="shared" si="47"/>
        <v/>
      </c>
      <c r="E488" s="8" t="str">
        <f t="shared" si="47"/>
        <v/>
      </c>
      <c r="F488" s="8" t="str">
        <f t="shared" si="47"/>
        <v/>
      </c>
      <c r="G488" s="8" t="str">
        <f t="shared" si="47"/>
        <v/>
      </c>
      <c r="H488" s="8" t="str">
        <f t="shared" si="47"/>
        <v/>
      </c>
      <c r="I488" s="8" t="str">
        <f t="shared" si="47"/>
        <v/>
      </c>
      <c r="J488" s="8" t="str">
        <f t="shared" si="47"/>
        <v/>
      </c>
      <c r="K488" s="8" t="str">
        <f t="shared" si="47"/>
        <v/>
      </c>
      <c r="L488" s="8" t="str">
        <f t="shared" si="47"/>
        <v/>
      </c>
      <c r="M488" s="8" t="str">
        <f t="shared" si="47"/>
        <v/>
      </c>
      <c r="N488" s="8" t="str">
        <f t="shared" si="47"/>
        <v/>
      </c>
      <c r="O488" s="8" t="str">
        <f t="shared" si="47"/>
        <v/>
      </c>
      <c r="P488" s="7"/>
      <c r="Q488" s="10" t="s">
        <v>49</v>
      </c>
    </row>
    <row r="489" spans="2:17" x14ac:dyDescent="0.3">
      <c r="B489" s="19" t="str">
        <f t="shared" si="47"/>
        <v/>
      </c>
      <c r="C489" s="19" t="str">
        <f t="shared" si="47"/>
        <v/>
      </c>
      <c r="D489" s="19" t="str">
        <f t="shared" si="47"/>
        <v/>
      </c>
      <c r="E489" s="19" t="str">
        <f t="shared" si="47"/>
        <v/>
      </c>
      <c r="F489" s="19" t="str">
        <f t="shared" si="47"/>
        <v/>
      </c>
      <c r="G489" s="19" t="str">
        <f t="shared" si="47"/>
        <v/>
      </c>
      <c r="H489" s="19" t="str">
        <f t="shared" si="47"/>
        <v/>
      </c>
      <c r="I489" s="19" t="str">
        <f t="shared" si="47"/>
        <v/>
      </c>
      <c r="J489" s="19" t="str">
        <f t="shared" si="47"/>
        <v/>
      </c>
      <c r="K489" s="19" t="str">
        <f t="shared" si="47"/>
        <v/>
      </c>
      <c r="L489" s="19" t="str">
        <f t="shared" si="47"/>
        <v/>
      </c>
      <c r="M489" s="19" t="str">
        <f t="shared" si="47"/>
        <v/>
      </c>
      <c r="N489" s="19" t="str">
        <f t="shared" si="47"/>
        <v/>
      </c>
      <c r="O489" s="19" t="str">
        <f t="shared" si="47"/>
        <v/>
      </c>
      <c r="P489" s="7"/>
      <c r="Q489" s="10" t="s">
        <v>55</v>
      </c>
    </row>
    <row r="490" spans="2:17" x14ac:dyDescent="0.3">
      <c r="B490" s="8">
        <f>SUM(B486:B489)</f>
        <v>0</v>
      </c>
      <c r="C490" s="140">
        <f t="shared" ref="C490:M490" si="48">SUM(C486:C489)</f>
        <v>0</v>
      </c>
      <c r="D490" s="140">
        <f t="shared" si="48"/>
        <v>0</v>
      </c>
      <c r="E490" s="140">
        <f t="shared" si="48"/>
        <v>0</v>
      </c>
      <c r="F490" s="140">
        <f t="shared" si="48"/>
        <v>0</v>
      </c>
      <c r="G490" s="140">
        <f t="shared" si="48"/>
        <v>0</v>
      </c>
      <c r="H490" s="140">
        <f t="shared" si="48"/>
        <v>0</v>
      </c>
      <c r="I490" s="140">
        <f t="shared" si="48"/>
        <v>0</v>
      </c>
      <c r="J490" s="140">
        <f t="shared" si="48"/>
        <v>0</v>
      </c>
      <c r="K490" s="140">
        <f t="shared" si="48"/>
        <v>0</v>
      </c>
      <c r="L490" s="140">
        <f t="shared" si="48"/>
        <v>0</v>
      </c>
      <c r="M490" s="140">
        <f t="shared" si="48"/>
        <v>0</v>
      </c>
      <c r="N490" s="140" t="e">
        <f>IF(N487="",N486*4,IF(N488="",(N487+N486)*2,IF(N489="",((N488+N487+N486)/3)*4,SUM(N486:N489))))</f>
        <v>#VALUE!</v>
      </c>
      <c r="O490" s="140" t="e">
        <f>IF(O487="",O486*4,IF(O488="",(O487+O486)*2,IF(O489="",((O488+O487+O486)/3)*4,SUM(O486:O489))))</f>
        <v>#VALUE!</v>
      </c>
      <c r="P490" s="7" t="e">
        <f>RATE(M$348-B$348,,-B490,M490)</f>
        <v>#NUM!</v>
      </c>
      <c r="Q490" s="10" t="s">
        <v>50</v>
      </c>
    </row>
    <row r="491" spans="2:17" s="2" customFormat="1" x14ac:dyDescent="0.3">
      <c r="B491" s="195" t="s">
        <v>834</v>
      </c>
      <c r="C491" s="195"/>
      <c r="D491" s="195"/>
      <c r="E491" s="195"/>
      <c r="F491" s="195"/>
      <c r="G491" s="195"/>
      <c r="H491" s="195"/>
      <c r="I491" s="195"/>
      <c r="J491" s="195"/>
      <c r="K491" s="195"/>
      <c r="L491" s="195"/>
      <c r="M491" s="195"/>
      <c r="N491" s="195"/>
      <c r="O491" s="144"/>
      <c r="P491" s="7"/>
      <c r="Q491" s="10"/>
    </row>
    <row r="492" spans="2:17" s="2" customFormat="1" x14ac:dyDescent="0.3">
      <c r="B492" s="8" t="str">
        <f t="shared" ref="B492:O495" si="49">IFERROR(B468+B461+B474+B480+B486,"")</f>
        <v/>
      </c>
      <c r="C492" s="8" t="str">
        <f t="shared" si="49"/>
        <v/>
      </c>
      <c r="D492" s="8" t="str">
        <f t="shared" si="49"/>
        <v/>
      </c>
      <c r="E492" s="8" t="str">
        <f t="shared" si="49"/>
        <v/>
      </c>
      <c r="F492" s="8" t="str">
        <f t="shared" si="49"/>
        <v/>
      </c>
      <c r="G492" s="8" t="str">
        <f t="shared" si="49"/>
        <v/>
      </c>
      <c r="H492" s="8" t="str">
        <f t="shared" si="49"/>
        <v/>
      </c>
      <c r="I492" s="8" t="str">
        <f t="shared" si="49"/>
        <v/>
      </c>
      <c r="J492" s="8" t="str">
        <f t="shared" si="49"/>
        <v/>
      </c>
      <c r="K492" s="8" t="str">
        <f t="shared" si="49"/>
        <v/>
      </c>
      <c r="L492" s="8" t="str">
        <f t="shared" si="49"/>
        <v/>
      </c>
      <c r="M492" s="8" t="str">
        <f t="shared" si="49"/>
        <v/>
      </c>
      <c r="N492" s="8" t="str">
        <f t="shared" si="49"/>
        <v/>
      </c>
      <c r="O492" s="8" t="str">
        <f t="shared" si="49"/>
        <v/>
      </c>
      <c r="P492" s="7"/>
      <c r="Q492" s="10" t="s">
        <v>47</v>
      </c>
    </row>
    <row r="493" spans="2:17" s="2" customFormat="1" x14ac:dyDescent="0.3">
      <c r="B493" s="8" t="str">
        <f t="shared" si="49"/>
        <v/>
      </c>
      <c r="C493" s="8" t="str">
        <f t="shared" si="49"/>
        <v/>
      </c>
      <c r="D493" s="8" t="str">
        <f t="shared" si="49"/>
        <v/>
      </c>
      <c r="E493" s="8" t="str">
        <f t="shared" si="49"/>
        <v/>
      </c>
      <c r="F493" s="8" t="str">
        <f t="shared" si="49"/>
        <v/>
      </c>
      <c r="G493" s="8" t="str">
        <f t="shared" si="49"/>
        <v/>
      </c>
      <c r="H493" s="8" t="str">
        <f t="shared" si="49"/>
        <v/>
      </c>
      <c r="I493" s="8" t="str">
        <f t="shared" si="49"/>
        <v/>
      </c>
      <c r="J493" s="8" t="str">
        <f t="shared" si="49"/>
        <v/>
      </c>
      <c r="K493" s="8" t="str">
        <f t="shared" si="49"/>
        <v/>
      </c>
      <c r="L493" s="8" t="str">
        <f t="shared" si="49"/>
        <v/>
      </c>
      <c r="M493" s="8" t="str">
        <f t="shared" si="49"/>
        <v/>
      </c>
      <c r="N493" s="8" t="str">
        <f t="shared" si="49"/>
        <v/>
      </c>
      <c r="O493" s="8" t="str">
        <f t="shared" si="49"/>
        <v/>
      </c>
      <c r="P493" s="7"/>
      <c r="Q493" s="10" t="s">
        <v>48</v>
      </c>
    </row>
    <row r="494" spans="2:17" s="2" customFormat="1" x14ac:dyDescent="0.3">
      <c r="B494" s="8" t="str">
        <f t="shared" si="49"/>
        <v/>
      </c>
      <c r="C494" s="8" t="str">
        <f t="shared" si="49"/>
        <v/>
      </c>
      <c r="D494" s="8" t="str">
        <f t="shared" si="49"/>
        <v/>
      </c>
      <c r="E494" s="8" t="str">
        <f t="shared" si="49"/>
        <v/>
      </c>
      <c r="F494" s="8" t="str">
        <f t="shared" si="49"/>
        <v/>
      </c>
      <c r="G494" s="8" t="str">
        <f t="shared" si="49"/>
        <v/>
      </c>
      <c r="H494" s="8" t="str">
        <f t="shared" si="49"/>
        <v/>
      </c>
      <c r="I494" s="8" t="str">
        <f t="shared" si="49"/>
        <v/>
      </c>
      <c r="J494" s="8" t="str">
        <f t="shared" si="49"/>
        <v/>
      </c>
      <c r="K494" s="8" t="str">
        <f t="shared" si="49"/>
        <v/>
      </c>
      <c r="L494" s="8" t="str">
        <f t="shared" si="49"/>
        <v/>
      </c>
      <c r="M494" s="8" t="str">
        <f t="shared" si="49"/>
        <v/>
      </c>
      <c r="N494" s="8" t="str">
        <f t="shared" si="49"/>
        <v/>
      </c>
      <c r="O494" s="8" t="str">
        <f t="shared" si="49"/>
        <v/>
      </c>
      <c r="P494" s="7"/>
      <c r="Q494" s="10" t="s">
        <v>49</v>
      </c>
    </row>
    <row r="495" spans="2:17" s="2" customFormat="1" x14ac:dyDescent="0.3">
      <c r="B495" s="8" t="str">
        <f t="shared" si="49"/>
        <v/>
      </c>
      <c r="C495" s="8" t="str">
        <f t="shared" si="49"/>
        <v/>
      </c>
      <c r="D495" s="8" t="str">
        <f t="shared" si="49"/>
        <v/>
      </c>
      <c r="E495" s="8" t="str">
        <f t="shared" si="49"/>
        <v/>
      </c>
      <c r="F495" s="8" t="str">
        <f t="shared" si="49"/>
        <v/>
      </c>
      <c r="G495" s="8" t="str">
        <f t="shared" si="49"/>
        <v/>
      </c>
      <c r="H495" s="8" t="str">
        <f t="shared" si="49"/>
        <v/>
      </c>
      <c r="I495" s="8" t="str">
        <f t="shared" si="49"/>
        <v/>
      </c>
      <c r="J495" s="8" t="str">
        <f t="shared" si="49"/>
        <v/>
      </c>
      <c r="K495" s="8" t="str">
        <f t="shared" si="49"/>
        <v/>
      </c>
      <c r="L495" s="8" t="str">
        <f t="shared" si="49"/>
        <v/>
      </c>
      <c r="M495" s="8" t="str">
        <f t="shared" si="49"/>
        <v/>
      </c>
      <c r="N495" s="8" t="str">
        <f t="shared" si="49"/>
        <v/>
      </c>
      <c r="O495" s="8" t="str">
        <f t="shared" si="49"/>
        <v/>
      </c>
      <c r="P495" s="7"/>
      <c r="Q495" s="10" t="s">
        <v>55</v>
      </c>
    </row>
    <row r="496" spans="2:17" s="2" customFormat="1" x14ac:dyDescent="0.3">
      <c r="B496" s="17" t="e">
        <f t="shared" ref="B496:O496" si="50">IF(B493="",B492*4,IF(B494="",(B493+B492)*2,IF(B495="",((B494+B493+B492)/3)*4,SUM(B492:B495))))</f>
        <v>#VALUE!</v>
      </c>
      <c r="C496" s="17" t="e">
        <f t="shared" si="50"/>
        <v>#VALUE!</v>
      </c>
      <c r="D496" s="17" t="e">
        <f t="shared" si="50"/>
        <v>#VALUE!</v>
      </c>
      <c r="E496" s="17" t="e">
        <f t="shared" si="50"/>
        <v>#VALUE!</v>
      </c>
      <c r="F496" s="17" t="e">
        <f t="shared" si="50"/>
        <v>#VALUE!</v>
      </c>
      <c r="G496" s="17" t="e">
        <f t="shared" si="50"/>
        <v>#VALUE!</v>
      </c>
      <c r="H496" s="17" t="e">
        <f t="shared" si="50"/>
        <v>#VALUE!</v>
      </c>
      <c r="I496" s="17" t="e">
        <f t="shared" si="50"/>
        <v>#VALUE!</v>
      </c>
      <c r="J496" s="17" t="e">
        <f t="shared" si="50"/>
        <v>#VALUE!</v>
      </c>
      <c r="K496" s="17" t="e">
        <f t="shared" si="50"/>
        <v>#VALUE!</v>
      </c>
      <c r="L496" s="17" t="e">
        <f t="shared" si="50"/>
        <v>#VALUE!</v>
      </c>
      <c r="M496" s="17" t="e">
        <f t="shared" si="50"/>
        <v>#VALUE!</v>
      </c>
      <c r="N496" s="17" t="e">
        <f t="shared" si="50"/>
        <v>#VALUE!</v>
      </c>
      <c r="O496" s="17" t="e">
        <f t="shared" si="50"/>
        <v>#VALUE!</v>
      </c>
      <c r="P496" s="7" t="e">
        <f>RATE(M$348-B$348,,-B496,M496)</f>
        <v>#VALUE!</v>
      </c>
      <c r="Q496" s="10" t="s">
        <v>50</v>
      </c>
    </row>
    <row r="497" spans="1:17" x14ac:dyDescent="0.3">
      <c r="B497" s="197" t="s">
        <v>57</v>
      </c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46"/>
      <c r="P497" s="7"/>
      <c r="Q497" s="10"/>
    </row>
    <row r="498" spans="1:17" x14ac:dyDescent="0.3">
      <c r="B498" s="194" t="s">
        <v>1036</v>
      </c>
      <c r="C498" s="194"/>
      <c r="D498" s="194"/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47"/>
      <c r="P498" s="7"/>
      <c r="Q498" s="10"/>
    </row>
    <row r="499" spans="1:17" x14ac:dyDescent="0.3">
      <c r="B499" s="8" t="str">
        <f t="shared" ref="B499:O502" si="51">IFERROR(VLOOKUP($B$498,$130:$216,MATCH($Q499&amp;"/"&amp;B$348,$128:$128,0),FALSE),"")</f>
        <v/>
      </c>
      <c r="C499" s="8" t="str">
        <f t="shared" si="51"/>
        <v/>
      </c>
      <c r="D499" s="8" t="str">
        <f t="shared" si="51"/>
        <v/>
      </c>
      <c r="E499" s="8" t="str">
        <f t="shared" si="51"/>
        <v/>
      </c>
      <c r="F499" s="8" t="str">
        <f t="shared" si="51"/>
        <v/>
      </c>
      <c r="G499" s="8" t="str">
        <f t="shared" si="51"/>
        <v/>
      </c>
      <c r="H499" s="8" t="str">
        <f t="shared" si="51"/>
        <v/>
      </c>
      <c r="I499" s="8" t="str">
        <f t="shared" si="51"/>
        <v/>
      </c>
      <c r="J499" s="8" t="str">
        <f t="shared" si="51"/>
        <v/>
      </c>
      <c r="K499" s="8" t="str">
        <f t="shared" si="51"/>
        <v/>
      </c>
      <c r="L499" s="8" t="str">
        <f t="shared" si="51"/>
        <v/>
      </c>
      <c r="M499" s="8" t="str">
        <f t="shared" si="51"/>
        <v/>
      </c>
      <c r="N499" s="8" t="str">
        <f t="shared" si="51"/>
        <v/>
      </c>
      <c r="O499" s="8" t="str">
        <f t="shared" si="51"/>
        <v/>
      </c>
      <c r="P499" s="7"/>
      <c r="Q499" s="10" t="s">
        <v>47</v>
      </c>
    </row>
    <row r="500" spans="1:17" x14ac:dyDescent="0.3">
      <c r="B500" s="8" t="str">
        <f t="shared" si="51"/>
        <v/>
      </c>
      <c r="C500" s="8" t="str">
        <f t="shared" si="51"/>
        <v/>
      </c>
      <c r="D500" s="8" t="str">
        <f t="shared" si="51"/>
        <v/>
      </c>
      <c r="E500" s="8" t="str">
        <f t="shared" si="51"/>
        <v/>
      </c>
      <c r="F500" s="8" t="str">
        <f t="shared" si="51"/>
        <v/>
      </c>
      <c r="G500" s="8" t="str">
        <f t="shared" si="51"/>
        <v/>
      </c>
      <c r="H500" s="8" t="str">
        <f t="shared" si="51"/>
        <v/>
      </c>
      <c r="I500" s="8" t="str">
        <f t="shared" si="51"/>
        <v/>
      </c>
      <c r="J500" s="8" t="str">
        <f t="shared" si="51"/>
        <v/>
      </c>
      <c r="K500" s="8" t="str">
        <f t="shared" si="51"/>
        <v/>
      </c>
      <c r="L500" s="8" t="str">
        <f t="shared" si="51"/>
        <v/>
      </c>
      <c r="M500" s="8" t="str">
        <f t="shared" si="51"/>
        <v/>
      </c>
      <c r="N500" s="8" t="str">
        <f t="shared" si="51"/>
        <v/>
      </c>
      <c r="O500" s="8" t="str">
        <f t="shared" si="51"/>
        <v/>
      </c>
      <c r="P500" s="7"/>
      <c r="Q500" s="10" t="s">
        <v>48</v>
      </c>
    </row>
    <row r="501" spans="1:17" x14ac:dyDescent="0.3">
      <c r="B501" s="8" t="str">
        <f t="shared" si="51"/>
        <v/>
      </c>
      <c r="C501" s="8" t="str">
        <f t="shared" si="51"/>
        <v/>
      </c>
      <c r="D501" s="8" t="str">
        <f t="shared" si="51"/>
        <v/>
      </c>
      <c r="E501" s="8" t="str">
        <f t="shared" si="51"/>
        <v/>
      </c>
      <c r="F501" s="8" t="str">
        <f t="shared" si="51"/>
        <v/>
      </c>
      <c r="G501" s="8" t="str">
        <f t="shared" si="51"/>
        <v/>
      </c>
      <c r="H501" s="8" t="str">
        <f t="shared" si="51"/>
        <v/>
      </c>
      <c r="I501" s="8" t="str">
        <f t="shared" si="51"/>
        <v/>
      </c>
      <c r="J501" s="8" t="str">
        <f t="shared" si="51"/>
        <v/>
      </c>
      <c r="K501" s="8" t="str">
        <f t="shared" si="51"/>
        <v/>
      </c>
      <c r="L501" s="8" t="str">
        <f t="shared" si="51"/>
        <v/>
      </c>
      <c r="M501" s="8" t="str">
        <f t="shared" si="51"/>
        <v/>
      </c>
      <c r="N501" s="8" t="str">
        <f t="shared" si="51"/>
        <v/>
      </c>
      <c r="O501" s="8" t="str">
        <f t="shared" si="51"/>
        <v/>
      </c>
      <c r="P501" s="7"/>
      <c r="Q501" s="10" t="s">
        <v>49</v>
      </c>
    </row>
    <row r="502" spans="1:17" x14ac:dyDescent="0.3">
      <c r="B502" s="19" t="str">
        <f t="shared" si="51"/>
        <v/>
      </c>
      <c r="C502" s="19" t="str">
        <f t="shared" si="51"/>
        <v/>
      </c>
      <c r="D502" s="19" t="str">
        <f t="shared" si="51"/>
        <v/>
      </c>
      <c r="E502" s="19" t="str">
        <f t="shared" si="51"/>
        <v/>
      </c>
      <c r="F502" s="19" t="str">
        <f t="shared" si="51"/>
        <v/>
      </c>
      <c r="G502" s="19" t="str">
        <f t="shared" si="51"/>
        <v/>
      </c>
      <c r="H502" s="19" t="str">
        <f t="shared" si="51"/>
        <v/>
      </c>
      <c r="I502" s="19" t="str">
        <f t="shared" si="51"/>
        <v/>
      </c>
      <c r="J502" s="19" t="str">
        <f t="shared" si="51"/>
        <v/>
      </c>
      <c r="K502" s="19" t="str">
        <f t="shared" si="51"/>
        <v/>
      </c>
      <c r="L502" s="19" t="str">
        <f t="shared" si="51"/>
        <v/>
      </c>
      <c r="M502" s="19" t="str">
        <f t="shared" si="51"/>
        <v/>
      </c>
      <c r="N502" s="19" t="str">
        <f t="shared" si="51"/>
        <v/>
      </c>
      <c r="O502" s="19" t="str">
        <f t="shared" si="51"/>
        <v/>
      </c>
      <c r="P502" s="7"/>
      <c r="Q502" s="10" t="s">
        <v>55</v>
      </c>
    </row>
    <row r="503" spans="1:17" x14ac:dyDescent="0.3">
      <c r="B503" s="19">
        <f>SUM(B499:B502)</f>
        <v>0</v>
      </c>
      <c r="C503" s="19">
        <f t="shared" ref="C503:M503" si="52">SUM(C499:C502)</f>
        <v>0</v>
      </c>
      <c r="D503" s="19">
        <f t="shared" si="52"/>
        <v>0</v>
      </c>
      <c r="E503" s="19">
        <f t="shared" si="52"/>
        <v>0</v>
      </c>
      <c r="F503" s="19">
        <f t="shared" si="52"/>
        <v>0</v>
      </c>
      <c r="G503" s="19">
        <f t="shared" si="52"/>
        <v>0</v>
      </c>
      <c r="H503" s="19">
        <f t="shared" si="52"/>
        <v>0</v>
      </c>
      <c r="I503" s="19">
        <f t="shared" si="52"/>
        <v>0</v>
      </c>
      <c r="J503" s="19">
        <f t="shared" si="52"/>
        <v>0</v>
      </c>
      <c r="K503" s="19">
        <f t="shared" si="52"/>
        <v>0</v>
      </c>
      <c r="L503" s="19">
        <f t="shared" si="52"/>
        <v>0</v>
      </c>
      <c r="M503" s="19">
        <f t="shared" si="52"/>
        <v>0</v>
      </c>
      <c r="N503" s="19" t="e">
        <f>IF(N500="",N499*4,IF(N501="",(N500+N499)*2,IF(N502="",((N501+N500+N499)/3)*4,SUM(N499:N502))))</f>
        <v>#VALUE!</v>
      </c>
      <c r="O503" s="19" t="e">
        <f>IF(O500="",O499*4,IF(O501="",(O500+O499)*2,IF(O502="",((O501+O500+O499)/3)*4,SUM(O499:O502))))</f>
        <v>#VALUE!</v>
      </c>
      <c r="P503" s="7" t="e">
        <f>RATE(M$348-B$348,,-B503,M503)</f>
        <v>#NUM!</v>
      </c>
      <c r="Q503" s="10" t="s">
        <v>50</v>
      </c>
    </row>
    <row r="504" spans="1:17" x14ac:dyDescent="0.3">
      <c r="B504" s="22" t="e">
        <f>B503/B$465</f>
        <v>#DIV/0!</v>
      </c>
      <c r="C504" s="23" t="e">
        <f>C503/C$465</f>
        <v>#DIV/0!</v>
      </c>
      <c r="D504" s="23" t="e">
        <f t="shared" ref="D504:O504" si="53">D503/D$465</f>
        <v>#DIV/0!</v>
      </c>
      <c r="E504" s="23" t="e">
        <f t="shared" si="53"/>
        <v>#DIV/0!</v>
      </c>
      <c r="F504" s="23" t="e">
        <f t="shared" si="53"/>
        <v>#DIV/0!</v>
      </c>
      <c r="G504" s="23" t="e">
        <f t="shared" si="53"/>
        <v>#DIV/0!</v>
      </c>
      <c r="H504" s="23" t="e">
        <f t="shared" si="53"/>
        <v>#DIV/0!</v>
      </c>
      <c r="I504" s="23" t="e">
        <f t="shared" si="53"/>
        <v>#DIV/0!</v>
      </c>
      <c r="J504" s="23" t="e">
        <f t="shared" si="53"/>
        <v>#DIV/0!</v>
      </c>
      <c r="K504" s="23" t="e">
        <f t="shared" si="53"/>
        <v>#DIV/0!</v>
      </c>
      <c r="L504" s="23" t="e">
        <f t="shared" si="53"/>
        <v>#DIV/0!</v>
      </c>
      <c r="M504" s="23" t="e">
        <f t="shared" si="53"/>
        <v>#DIV/0!</v>
      </c>
      <c r="N504" s="24" t="e">
        <f t="shared" si="53"/>
        <v>#VALUE!</v>
      </c>
      <c r="O504" s="24" t="e">
        <f t="shared" si="53"/>
        <v>#VALUE!</v>
      </c>
      <c r="P504" s="7" t="e">
        <f>RATE(M$348-B$348,,-B504,M504)</f>
        <v>#DIV/0!</v>
      </c>
      <c r="Q504" s="12" t="s">
        <v>51</v>
      </c>
    </row>
    <row r="505" spans="1:17" s="98" customFormat="1" x14ac:dyDescent="0.3">
      <c r="A505" s="97"/>
      <c r="B505" s="20"/>
      <c r="C505" s="11" t="e">
        <f t="shared" ref="C505:M505" si="54">C503/B503-1</f>
        <v>#DIV/0!</v>
      </c>
      <c r="D505" s="11" t="e">
        <f t="shared" si="54"/>
        <v>#DIV/0!</v>
      </c>
      <c r="E505" s="11" t="e">
        <f t="shared" si="54"/>
        <v>#DIV/0!</v>
      </c>
      <c r="F505" s="11" t="e">
        <f t="shared" si="54"/>
        <v>#DIV/0!</v>
      </c>
      <c r="G505" s="11" t="e">
        <f t="shared" si="54"/>
        <v>#DIV/0!</v>
      </c>
      <c r="H505" s="11" t="e">
        <f t="shared" si="54"/>
        <v>#DIV/0!</v>
      </c>
      <c r="I505" s="11" t="e">
        <f t="shared" si="54"/>
        <v>#DIV/0!</v>
      </c>
      <c r="J505" s="11" t="e">
        <f t="shared" si="54"/>
        <v>#DIV/0!</v>
      </c>
      <c r="K505" s="11" t="e">
        <f t="shared" si="54"/>
        <v>#DIV/0!</v>
      </c>
      <c r="L505" s="11" t="e">
        <f t="shared" si="54"/>
        <v>#DIV/0!</v>
      </c>
      <c r="M505" s="11" t="e">
        <f t="shared" si="54"/>
        <v>#DIV/0!</v>
      </c>
      <c r="N505" s="11" t="e">
        <f>N503/M503-1</f>
        <v>#VALUE!</v>
      </c>
      <c r="O505" s="11" t="e">
        <f>O503/N503-1</f>
        <v>#VALUE!</v>
      </c>
      <c r="P505" s="18"/>
      <c r="Q505" s="15" t="s">
        <v>56</v>
      </c>
    </row>
    <row r="506" spans="1:17" x14ac:dyDescent="0.3">
      <c r="B506" s="199" t="s">
        <v>58</v>
      </c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49"/>
      <c r="P506" s="7"/>
      <c r="Q506" s="10"/>
    </row>
    <row r="507" spans="1:17" x14ac:dyDescent="0.3">
      <c r="B507" s="17" t="str">
        <f t="shared" ref="B507:O511" si="55">IFERROR(B461-B499,"")</f>
        <v/>
      </c>
      <c r="C507" s="17" t="str">
        <f t="shared" si="55"/>
        <v/>
      </c>
      <c r="D507" s="17" t="str">
        <f t="shared" si="55"/>
        <v/>
      </c>
      <c r="E507" s="17" t="str">
        <f t="shared" si="55"/>
        <v/>
      </c>
      <c r="F507" s="17" t="str">
        <f t="shared" si="55"/>
        <v/>
      </c>
      <c r="G507" s="17" t="str">
        <f t="shared" si="55"/>
        <v/>
      </c>
      <c r="H507" s="17" t="str">
        <f t="shared" si="55"/>
        <v/>
      </c>
      <c r="I507" s="17" t="str">
        <f t="shared" si="55"/>
        <v/>
      </c>
      <c r="J507" s="17" t="str">
        <f t="shared" si="55"/>
        <v/>
      </c>
      <c r="K507" s="17" t="str">
        <f t="shared" si="55"/>
        <v/>
      </c>
      <c r="L507" s="17" t="str">
        <f t="shared" si="55"/>
        <v/>
      </c>
      <c r="M507" s="17" t="str">
        <f t="shared" si="55"/>
        <v/>
      </c>
      <c r="N507" s="17" t="str">
        <f t="shared" si="55"/>
        <v/>
      </c>
      <c r="O507" s="17" t="str">
        <f t="shared" si="55"/>
        <v/>
      </c>
      <c r="P507" s="7"/>
      <c r="Q507" s="10" t="s">
        <v>47</v>
      </c>
    </row>
    <row r="508" spans="1:17" x14ac:dyDescent="0.3">
      <c r="B508" s="8" t="str">
        <f t="shared" si="55"/>
        <v/>
      </c>
      <c r="C508" s="8" t="str">
        <f t="shared" si="55"/>
        <v/>
      </c>
      <c r="D508" s="8" t="str">
        <f t="shared" si="55"/>
        <v/>
      </c>
      <c r="E508" s="8" t="str">
        <f t="shared" si="55"/>
        <v/>
      </c>
      <c r="F508" s="8" t="str">
        <f t="shared" si="55"/>
        <v/>
      </c>
      <c r="G508" s="8" t="str">
        <f t="shared" si="55"/>
        <v/>
      </c>
      <c r="H508" s="8" t="str">
        <f t="shared" si="55"/>
        <v/>
      </c>
      <c r="I508" s="8" t="str">
        <f t="shared" si="55"/>
        <v/>
      </c>
      <c r="J508" s="8" t="str">
        <f t="shared" si="55"/>
        <v/>
      </c>
      <c r="K508" s="8" t="str">
        <f t="shared" si="55"/>
        <v/>
      </c>
      <c r="L508" s="8" t="str">
        <f t="shared" si="55"/>
        <v/>
      </c>
      <c r="M508" s="8" t="str">
        <f t="shared" si="55"/>
        <v/>
      </c>
      <c r="N508" s="8" t="str">
        <f t="shared" si="55"/>
        <v/>
      </c>
      <c r="O508" s="8" t="str">
        <f t="shared" si="55"/>
        <v/>
      </c>
      <c r="P508" s="7"/>
      <c r="Q508" s="10" t="s">
        <v>48</v>
      </c>
    </row>
    <row r="509" spans="1:17" x14ac:dyDescent="0.3">
      <c r="B509" s="8" t="str">
        <f t="shared" si="55"/>
        <v/>
      </c>
      <c r="C509" s="8" t="str">
        <f t="shared" si="55"/>
        <v/>
      </c>
      <c r="D509" s="8" t="str">
        <f t="shared" si="55"/>
        <v/>
      </c>
      <c r="E509" s="8" t="str">
        <f t="shared" si="55"/>
        <v/>
      </c>
      <c r="F509" s="8" t="str">
        <f t="shared" si="55"/>
        <v/>
      </c>
      <c r="G509" s="8" t="str">
        <f t="shared" si="55"/>
        <v/>
      </c>
      <c r="H509" s="8" t="str">
        <f t="shared" si="55"/>
        <v/>
      </c>
      <c r="I509" s="8" t="str">
        <f t="shared" si="55"/>
        <v/>
      </c>
      <c r="J509" s="8" t="str">
        <f t="shared" si="55"/>
        <v/>
      </c>
      <c r="K509" s="8" t="str">
        <f t="shared" si="55"/>
        <v/>
      </c>
      <c r="L509" s="8" t="str">
        <f t="shared" si="55"/>
        <v/>
      </c>
      <c r="M509" s="8" t="str">
        <f t="shared" si="55"/>
        <v/>
      </c>
      <c r="N509" s="8" t="str">
        <f t="shared" si="55"/>
        <v/>
      </c>
      <c r="O509" s="8" t="str">
        <f t="shared" si="55"/>
        <v/>
      </c>
      <c r="P509" s="7"/>
      <c r="Q509" s="10" t="s">
        <v>49</v>
      </c>
    </row>
    <row r="510" spans="1:17" x14ac:dyDescent="0.3">
      <c r="B510" s="19" t="str">
        <f t="shared" si="55"/>
        <v/>
      </c>
      <c r="C510" s="19" t="str">
        <f t="shared" si="55"/>
        <v/>
      </c>
      <c r="D510" s="19" t="str">
        <f t="shared" si="55"/>
        <v/>
      </c>
      <c r="E510" s="19" t="str">
        <f t="shared" si="55"/>
        <v/>
      </c>
      <c r="F510" s="19" t="str">
        <f t="shared" si="55"/>
        <v/>
      </c>
      <c r="G510" s="19" t="str">
        <f t="shared" si="55"/>
        <v/>
      </c>
      <c r="H510" s="19" t="str">
        <f t="shared" si="55"/>
        <v/>
      </c>
      <c r="I510" s="19" t="str">
        <f t="shared" si="55"/>
        <v/>
      </c>
      <c r="J510" s="19" t="str">
        <f t="shared" si="55"/>
        <v/>
      </c>
      <c r="K510" s="19" t="str">
        <f t="shared" si="55"/>
        <v/>
      </c>
      <c r="L510" s="19" t="str">
        <f t="shared" si="55"/>
        <v/>
      </c>
      <c r="M510" s="19" t="str">
        <f t="shared" si="55"/>
        <v/>
      </c>
      <c r="N510" s="19" t="str">
        <f t="shared" si="55"/>
        <v/>
      </c>
      <c r="O510" s="19" t="str">
        <f t="shared" si="55"/>
        <v/>
      </c>
      <c r="P510" s="7"/>
      <c r="Q510" s="10" t="s">
        <v>55</v>
      </c>
    </row>
    <row r="511" spans="1:17" x14ac:dyDescent="0.3">
      <c r="B511" s="17">
        <f t="shared" si="55"/>
        <v>0</v>
      </c>
      <c r="C511" s="17">
        <f t="shared" si="55"/>
        <v>0</v>
      </c>
      <c r="D511" s="17">
        <f t="shared" si="55"/>
        <v>0</v>
      </c>
      <c r="E511" s="17">
        <f t="shared" si="55"/>
        <v>0</v>
      </c>
      <c r="F511" s="17">
        <f t="shared" si="55"/>
        <v>0</v>
      </c>
      <c r="G511" s="17">
        <f t="shared" si="55"/>
        <v>0</v>
      </c>
      <c r="H511" s="17">
        <f t="shared" si="55"/>
        <v>0</v>
      </c>
      <c r="I511" s="17">
        <f t="shared" si="55"/>
        <v>0</v>
      </c>
      <c r="J511" s="17">
        <f t="shared" si="55"/>
        <v>0</v>
      </c>
      <c r="K511" s="17">
        <f t="shared" si="55"/>
        <v>0</v>
      </c>
      <c r="L511" s="17">
        <f t="shared" si="55"/>
        <v>0</v>
      </c>
      <c r="M511" s="17">
        <f t="shared" si="55"/>
        <v>0</v>
      </c>
      <c r="N511" s="17" t="str">
        <f t="shared" si="55"/>
        <v/>
      </c>
      <c r="O511" s="17" t="str">
        <f t="shared" si="55"/>
        <v/>
      </c>
      <c r="P511" s="7" t="e">
        <f>RATE(M$348-B$348,,-B511,M511)</f>
        <v>#NUM!</v>
      </c>
      <c r="Q511" s="10" t="s">
        <v>50</v>
      </c>
    </row>
    <row r="512" spans="1:17" x14ac:dyDescent="0.3">
      <c r="B512" s="11" t="e">
        <f t="shared" ref="B512:O512" si="56">B511/B$465</f>
        <v>#DIV/0!</v>
      </c>
      <c r="C512" s="11" t="e">
        <f t="shared" si="56"/>
        <v>#DIV/0!</v>
      </c>
      <c r="D512" s="11" t="e">
        <f t="shared" si="56"/>
        <v>#DIV/0!</v>
      </c>
      <c r="E512" s="11" t="e">
        <f t="shared" si="56"/>
        <v>#DIV/0!</v>
      </c>
      <c r="F512" s="11" t="e">
        <f t="shared" si="56"/>
        <v>#DIV/0!</v>
      </c>
      <c r="G512" s="11" t="e">
        <f t="shared" si="56"/>
        <v>#DIV/0!</v>
      </c>
      <c r="H512" s="11" t="e">
        <f t="shared" si="56"/>
        <v>#DIV/0!</v>
      </c>
      <c r="I512" s="11" t="e">
        <f t="shared" si="56"/>
        <v>#DIV/0!</v>
      </c>
      <c r="J512" s="11" t="e">
        <f t="shared" si="56"/>
        <v>#DIV/0!</v>
      </c>
      <c r="K512" s="11" t="e">
        <f t="shared" si="56"/>
        <v>#DIV/0!</v>
      </c>
      <c r="L512" s="11" t="e">
        <f t="shared" si="56"/>
        <v>#DIV/0!</v>
      </c>
      <c r="M512" s="11" t="e">
        <f t="shared" si="56"/>
        <v>#DIV/0!</v>
      </c>
      <c r="N512" s="11" t="e">
        <f t="shared" si="56"/>
        <v>#VALUE!</v>
      </c>
      <c r="O512" s="11" t="e">
        <f t="shared" si="56"/>
        <v>#VALUE!</v>
      </c>
      <c r="P512" s="7" t="e">
        <f>RATE(M$348-B$348,,-B512,M512)</f>
        <v>#DIV/0!</v>
      </c>
      <c r="Q512" s="25" t="s">
        <v>59</v>
      </c>
    </row>
    <row r="513" spans="1:17" s="98" customFormat="1" x14ac:dyDescent="0.3">
      <c r="A513" s="97"/>
      <c r="B513" s="20"/>
      <c r="C513" s="11" t="e">
        <f t="shared" ref="C513:M513" si="57">C511/B511-1</f>
        <v>#DIV/0!</v>
      </c>
      <c r="D513" s="11" t="e">
        <f t="shared" si="57"/>
        <v>#DIV/0!</v>
      </c>
      <c r="E513" s="11" t="e">
        <f t="shared" si="57"/>
        <v>#DIV/0!</v>
      </c>
      <c r="F513" s="11" t="e">
        <f t="shared" si="57"/>
        <v>#DIV/0!</v>
      </c>
      <c r="G513" s="11" t="e">
        <f t="shared" si="57"/>
        <v>#DIV/0!</v>
      </c>
      <c r="H513" s="11" t="e">
        <f t="shared" si="57"/>
        <v>#DIV/0!</v>
      </c>
      <c r="I513" s="11" t="e">
        <f t="shared" si="57"/>
        <v>#DIV/0!</v>
      </c>
      <c r="J513" s="11" t="e">
        <f t="shared" si="57"/>
        <v>#DIV/0!</v>
      </c>
      <c r="K513" s="11" t="e">
        <f t="shared" si="57"/>
        <v>#DIV/0!</v>
      </c>
      <c r="L513" s="11" t="e">
        <f t="shared" si="57"/>
        <v>#DIV/0!</v>
      </c>
      <c r="M513" s="11" t="e">
        <f t="shared" si="57"/>
        <v>#DIV/0!</v>
      </c>
      <c r="N513" s="11" t="e">
        <f>N511/M511-1</f>
        <v>#VALUE!</v>
      </c>
      <c r="O513" s="11" t="e">
        <f>O511/N511-1</f>
        <v>#VALUE!</v>
      </c>
      <c r="P513" s="18"/>
      <c r="Q513" s="15" t="s">
        <v>56</v>
      </c>
    </row>
    <row r="514" spans="1:17" x14ac:dyDescent="0.3">
      <c r="B514" s="197" t="s">
        <v>60</v>
      </c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46"/>
      <c r="P514" s="7"/>
      <c r="Q514" s="3"/>
    </row>
    <row r="515" spans="1:17" x14ac:dyDescent="0.3">
      <c r="B515" s="194" t="s">
        <v>1038</v>
      </c>
      <c r="C515" s="194"/>
      <c r="D515" s="194"/>
      <c r="E515" s="194"/>
      <c r="F515" s="194"/>
      <c r="G515" s="194"/>
      <c r="H515" s="194"/>
      <c r="I515" s="194"/>
      <c r="J515" s="194"/>
      <c r="K515" s="194"/>
      <c r="L515" s="194"/>
      <c r="M515" s="194"/>
      <c r="N515" s="194"/>
      <c r="O515" s="147"/>
      <c r="P515" s="7"/>
      <c r="Q515" s="3"/>
    </row>
    <row r="516" spans="1:17" x14ac:dyDescent="0.3">
      <c r="B516" s="17" t="str">
        <f t="shared" ref="B516:O519" si="58">IFERROR(VLOOKUP($B$515,$130:$216,MATCH($Q516&amp;"/"&amp;B$348,$128:$128,0),FALSE),"")</f>
        <v/>
      </c>
      <c r="C516" s="17" t="str">
        <f t="shared" si="58"/>
        <v/>
      </c>
      <c r="D516" s="17" t="str">
        <f t="shared" si="58"/>
        <v/>
      </c>
      <c r="E516" s="17" t="str">
        <f t="shared" si="58"/>
        <v/>
      </c>
      <c r="F516" s="17" t="str">
        <f t="shared" si="58"/>
        <v/>
      </c>
      <c r="G516" s="17" t="str">
        <f t="shared" si="58"/>
        <v/>
      </c>
      <c r="H516" s="17" t="str">
        <f t="shared" si="58"/>
        <v/>
      </c>
      <c r="I516" s="17" t="str">
        <f t="shared" si="58"/>
        <v/>
      </c>
      <c r="J516" s="17" t="str">
        <f t="shared" si="58"/>
        <v/>
      </c>
      <c r="K516" s="17" t="str">
        <f t="shared" si="58"/>
        <v/>
      </c>
      <c r="L516" s="17" t="str">
        <f t="shared" si="58"/>
        <v/>
      </c>
      <c r="M516" s="17" t="str">
        <f t="shared" si="58"/>
        <v/>
      </c>
      <c r="N516" s="17" t="str">
        <f t="shared" si="58"/>
        <v/>
      </c>
      <c r="O516" s="17" t="str">
        <f t="shared" si="58"/>
        <v/>
      </c>
      <c r="P516" s="7"/>
      <c r="Q516" s="10" t="s">
        <v>47</v>
      </c>
    </row>
    <row r="517" spans="1:17" x14ac:dyDescent="0.3">
      <c r="B517" s="8" t="str">
        <f t="shared" si="58"/>
        <v/>
      </c>
      <c r="C517" s="8" t="str">
        <f t="shared" si="58"/>
        <v/>
      </c>
      <c r="D517" s="8" t="str">
        <f t="shared" si="58"/>
        <v/>
      </c>
      <c r="E517" s="8" t="str">
        <f t="shared" si="58"/>
        <v/>
      </c>
      <c r="F517" s="8" t="str">
        <f t="shared" si="58"/>
        <v/>
      </c>
      <c r="G517" s="8" t="str">
        <f t="shared" si="58"/>
        <v/>
      </c>
      <c r="H517" s="8" t="str">
        <f t="shared" si="58"/>
        <v/>
      </c>
      <c r="I517" s="8" t="str">
        <f t="shared" si="58"/>
        <v/>
      </c>
      <c r="J517" s="8" t="str">
        <f t="shared" si="58"/>
        <v/>
      </c>
      <c r="K517" s="8" t="str">
        <f t="shared" si="58"/>
        <v/>
      </c>
      <c r="L517" s="8" t="str">
        <f t="shared" si="58"/>
        <v/>
      </c>
      <c r="M517" s="8" t="str">
        <f t="shared" si="58"/>
        <v/>
      </c>
      <c r="N517" s="8" t="str">
        <f t="shared" si="58"/>
        <v/>
      </c>
      <c r="O517" s="8" t="str">
        <f t="shared" si="58"/>
        <v/>
      </c>
      <c r="P517" s="7"/>
      <c r="Q517" s="10" t="s">
        <v>48</v>
      </c>
    </row>
    <row r="518" spans="1:17" x14ac:dyDescent="0.3">
      <c r="B518" s="8" t="str">
        <f t="shared" si="58"/>
        <v/>
      </c>
      <c r="C518" s="8" t="str">
        <f t="shared" si="58"/>
        <v/>
      </c>
      <c r="D518" s="8" t="str">
        <f t="shared" si="58"/>
        <v/>
      </c>
      <c r="E518" s="8" t="str">
        <f t="shared" si="58"/>
        <v/>
      </c>
      <c r="F518" s="8" t="str">
        <f t="shared" si="58"/>
        <v/>
      </c>
      <c r="G518" s="8" t="str">
        <f t="shared" si="58"/>
        <v/>
      </c>
      <c r="H518" s="8" t="str">
        <f t="shared" si="58"/>
        <v/>
      </c>
      <c r="I518" s="8" t="str">
        <f t="shared" si="58"/>
        <v/>
      </c>
      <c r="J518" s="8" t="str">
        <f t="shared" si="58"/>
        <v/>
      </c>
      <c r="K518" s="8" t="str">
        <f t="shared" si="58"/>
        <v/>
      </c>
      <c r="L518" s="8" t="str">
        <f t="shared" si="58"/>
        <v/>
      </c>
      <c r="M518" s="8" t="str">
        <f t="shared" si="58"/>
        <v/>
      </c>
      <c r="N518" s="8" t="str">
        <f t="shared" si="58"/>
        <v/>
      </c>
      <c r="O518" s="8" t="str">
        <f t="shared" si="58"/>
        <v/>
      </c>
      <c r="P518" s="7"/>
      <c r="Q518" s="10" t="s">
        <v>49</v>
      </c>
    </row>
    <row r="519" spans="1:17" x14ac:dyDescent="0.3">
      <c r="B519" s="19" t="str">
        <f t="shared" si="58"/>
        <v/>
      </c>
      <c r="C519" s="19" t="str">
        <f t="shared" si="58"/>
        <v/>
      </c>
      <c r="D519" s="19" t="str">
        <f t="shared" si="58"/>
        <v/>
      </c>
      <c r="E519" s="19" t="str">
        <f t="shared" si="58"/>
        <v/>
      </c>
      <c r="F519" s="19" t="str">
        <f t="shared" si="58"/>
        <v/>
      </c>
      <c r="G519" s="19" t="str">
        <f t="shared" si="58"/>
        <v/>
      </c>
      <c r="H519" s="19" t="str">
        <f t="shared" si="58"/>
        <v/>
      </c>
      <c r="I519" s="19" t="str">
        <f t="shared" si="58"/>
        <v/>
      </c>
      <c r="J519" s="19" t="str">
        <f t="shared" si="58"/>
        <v/>
      </c>
      <c r="K519" s="19" t="str">
        <f t="shared" si="58"/>
        <v/>
      </c>
      <c r="L519" s="19" t="str">
        <f t="shared" si="58"/>
        <v/>
      </c>
      <c r="M519" s="19" t="str">
        <f t="shared" si="58"/>
        <v/>
      </c>
      <c r="N519" s="19" t="str">
        <f t="shared" si="58"/>
        <v/>
      </c>
      <c r="O519" s="19" t="str">
        <f t="shared" si="58"/>
        <v/>
      </c>
      <c r="P519" s="7"/>
      <c r="Q519" s="10" t="s">
        <v>55</v>
      </c>
    </row>
    <row r="520" spans="1:17" x14ac:dyDescent="0.3">
      <c r="B520" s="19">
        <f>SUM(B516:B519)</f>
        <v>0</v>
      </c>
      <c r="C520" s="19">
        <f t="shared" ref="C520:M520" si="59">SUM(C516:C519)</f>
        <v>0</v>
      </c>
      <c r="D520" s="19">
        <f t="shared" si="59"/>
        <v>0</v>
      </c>
      <c r="E520" s="19">
        <f t="shared" si="59"/>
        <v>0</v>
      </c>
      <c r="F520" s="19">
        <f t="shared" si="59"/>
        <v>0</v>
      </c>
      <c r="G520" s="19">
        <f t="shared" si="59"/>
        <v>0</v>
      </c>
      <c r="H520" s="19">
        <f t="shared" si="59"/>
        <v>0</v>
      </c>
      <c r="I520" s="19">
        <f t="shared" si="59"/>
        <v>0</v>
      </c>
      <c r="J520" s="19">
        <f t="shared" si="59"/>
        <v>0</v>
      </c>
      <c r="K520" s="19">
        <f t="shared" si="59"/>
        <v>0</v>
      </c>
      <c r="L520" s="19">
        <f t="shared" si="59"/>
        <v>0</v>
      </c>
      <c r="M520" s="19">
        <f t="shared" si="59"/>
        <v>0</v>
      </c>
      <c r="N520" s="19" t="e">
        <f>IF(N517="",N516*4,IF(N518="",(N517+N516)*2,IF(N519="",((N518+N517+N516)/3)*4,SUM(N516:N519))))</f>
        <v>#VALUE!</v>
      </c>
      <c r="O520" s="19" t="e">
        <f>IF(O517="",O516*4,IF(O518="",(O517+O516)*2,IF(O519="",((O518+O517+O516)/3)*4,SUM(O516:O519))))</f>
        <v>#VALUE!</v>
      </c>
      <c r="P520" s="7" t="e">
        <f>RATE(M$348-C$348,,-C520,M520)</f>
        <v>#NUM!</v>
      </c>
      <c r="Q520" s="10" t="s">
        <v>50</v>
      </c>
    </row>
    <row r="521" spans="1:17" x14ac:dyDescent="0.3">
      <c r="B521" s="11" t="e">
        <f t="shared" ref="B521:M521" si="60">+B520/(B$465+B$472)</f>
        <v>#DIV/0!</v>
      </c>
      <c r="C521" s="11" t="e">
        <f t="shared" si="60"/>
        <v>#DIV/0!</v>
      </c>
      <c r="D521" s="11" t="e">
        <f t="shared" si="60"/>
        <v>#DIV/0!</v>
      </c>
      <c r="E521" s="11" t="e">
        <f t="shared" si="60"/>
        <v>#DIV/0!</v>
      </c>
      <c r="F521" s="11" t="e">
        <f t="shared" si="60"/>
        <v>#DIV/0!</v>
      </c>
      <c r="G521" s="11" t="e">
        <f t="shared" si="60"/>
        <v>#DIV/0!</v>
      </c>
      <c r="H521" s="11" t="e">
        <f t="shared" si="60"/>
        <v>#DIV/0!</v>
      </c>
      <c r="I521" s="11" t="e">
        <f t="shared" si="60"/>
        <v>#DIV/0!</v>
      </c>
      <c r="J521" s="11" t="e">
        <f t="shared" si="60"/>
        <v>#DIV/0!</v>
      </c>
      <c r="K521" s="11" t="e">
        <f t="shared" si="60"/>
        <v>#DIV/0!</v>
      </c>
      <c r="L521" s="11" t="e">
        <f t="shared" si="60"/>
        <v>#DIV/0!</v>
      </c>
      <c r="M521" s="11" t="e">
        <f t="shared" si="60"/>
        <v>#DIV/0!</v>
      </c>
      <c r="N521" s="11" t="e">
        <f>+N520/(N$465+N$472)</f>
        <v>#VALUE!</v>
      </c>
      <c r="O521" s="11" t="e">
        <f>+O520/(O$465+O$472)</f>
        <v>#VALUE!</v>
      </c>
      <c r="P521" s="7" t="e">
        <f>RATE(M$348-C$348,,-C521,M521)</f>
        <v>#DIV/0!</v>
      </c>
      <c r="Q521" s="12" t="s">
        <v>51</v>
      </c>
    </row>
    <row r="522" spans="1:17" s="98" customFormat="1" x14ac:dyDescent="0.3">
      <c r="A522" s="97"/>
      <c r="B522" s="20"/>
      <c r="C522" s="11" t="e">
        <f t="shared" ref="C522:M522" si="61">C520/B520-1</f>
        <v>#DIV/0!</v>
      </c>
      <c r="D522" s="11" t="e">
        <f t="shared" si="61"/>
        <v>#DIV/0!</v>
      </c>
      <c r="E522" s="11" t="e">
        <f t="shared" si="61"/>
        <v>#DIV/0!</v>
      </c>
      <c r="F522" s="11" t="e">
        <f t="shared" si="61"/>
        <v>#DIV/0!</v>
      </c>
      <c r="G522" s="11" t="e">
        <f t="shared" si="61"/>
        <v>#DIV/0!</v>
      </c>
      <c r="H522" s="11" t="e">
        <f t="shared" si="61"/>
        <v>#DIV/0!</v>
      </c>
      <c r="I522" s="11" t="e">
        <f t="shared" si="61"/>
        <v>#DIV/0!</v>
      </c>
      <c r="J522" s="11" t="e">
        <f t="shared" si="61"/>
        <v>#DIV/0!</v>
      </c>
      <c r="K522" s="11" t="e">
        <f t="shared" si="61"/>
        <v>#DIV/0!</v>
      </c>
      <c r="L522" s="11" t="e">
        <f t="shared" si="61"/>
        <v>#DIV/0!</v>
      </c>
      <c r="M522" s="11" t="e">
        <f t="shared" si="61"/>
        <v>#DIV/0!</v>
      </c>
      <c r="N522" s="11" t="e">
        <f>N520/M520-1</f>
        <v>#VALUE!</v>
      </c>
      <c r="O522" s="11" t="e">
        <f>O520/N520-1</f>
        <v>#VALUE!</v>
      </c>
      <c r="P522" s="18"/>
      <c r="Q522" s="15" t="s">
        <v>56</v>
      </c>
    </row>
    <row r="523" spans="1:17" x14ac:dyDescent="0.3">
      <c r="B523" s="194" t="s">
        <v>1039</v>
      </c>
      <c r="C523" s="194"/>
      <c r="D523" s="194"/>
      <c r="E523" s="194"/>
      <c r="F523" s="194"/>
      <c r="G523" s="194"/>
      <c r="H523" s="194"/>
      <c r="I523" s="194"/>
      <c r="J523" s="194"/>
      <c r="K523" s="194"/>
      <c r="L523" s="194"/>
      <c r="M523" s="194"/>
      <c r="N523" s="194"/>
      <c r="O523" s="147"/>
      <c r="P523" s="7"/>
      <c r="Q523" s="3"/>
    </row>
    <row r="524" spans="1:17" x14ac:dyDescent="0.3">
      <c r="B524" s="17" t="str">
        <f t="shared" ref="B524:O527" si="62">IFERROR(VLOOKUP($B$523,$130:$216,MATCH($Q524&amp;"/"&amp;B$348,$128:$128,0),FALSE),"")</f>
        <v/>
      </c>
      <c r="C524" s="17" t="str">
        <f t="shared" si="62"/>
        <v/>
      </c>
      <c r="D524" s="17" t="str">
        <f t="shared" si="62"/>
        <v/>
      </c>
      <c r="E524" s="17" t="str">
        <f t="shared" si="62"/>
        <v/>
      </c>
      <c r="F524" s="17" t="str">
        <f t="shared" si="62"/>
        <v/>
      </c>
      <c r="G524" s="17" t="str">
        <f t="shared" si="62"/>
        <v/>
      </c>
      <c r="H524" s="17" t="str">
        <f t="shared" si="62"/>
        <v/>
      </c>
      <c r="I524" s="17" t="str">
        <f t="shared" si="62"/>
        <v/>
      </c>
      <c r="J524" s="17" t="str">
        <f t="shared" si="62"/>
        <v/>
      </c>
      <c r="K524" s="17" t="str">
        <f t="shared" si="62"/>
        <v/>
      </c>
      <c r="L524" s="17" t="str">
        <f t="shared" si="62"/>
        <v/>
      </c>
      <c r="M524" s="17" t="str">
        <f t="shared" si="62"/>
        <v/>
      </c>
      <c r="N524" s="17" t="str">
        <f t="shared" si="62"/>
        <v/>
      </c>
      <c r="O524" s="17" t="str">
        <f t="shared" si="62"/>
        <v/>
      </c>
      <c r="P524" s="7"/>
      <c r="Q524" s="10" t="s">
        <v>47</v>
      </c>
    </row>
    <row r="525" spans="1:17" x14ac:dyDescent="0.3">
      <c r="B525" s="8" t="str">
        <f t="shared" si="62"/>
        <v/>
      </c>
      <c r="C525" s="8" t="str">
        <f t="shared" si="62"/>
        <v/>
      </c>
      <c r="D525" s="8" t="str">
        <f t="shared" si="62"/>
        <v/>
      </c>
      <c r="E525" s="8" t="str">
        <f t="shared" si="62"/>
        <v/>
      </c>
      <c r="F525" s="8" t="str">
        <f t="shared" si="62"/>
        <v/>
      </c>
      <c r="G525" s="8" t="str">
        <f t="shared" si="62"/>
        <v/>
      </c>
      <c r="H525" s="8" t="str">
        <f t="shared" si="62"/>
        <v/>
      </c>
      <c r="I525" s="8" t="str">
        <f t="shared" si="62"/>
        <v/>
      </c>
      <c r="J525" s="8" t="str">
        <f t="shared" si="62"/>
        <v/>
      </c>
      <c r="K525" s="8" t="str">
        <f t="shared" si="62"/>
        <v/>
      </c>
      <c r="L525" s="8" t="str">
        <f t="shared" si="62"/>
        <v/>
      </c>
      <c r="M525" s="8" t="str">
        <f t="shared" si="62"/>
        <v/>
      </c>
      <c r="N525" s="8" t="str">
        <f t="shared" si="62"/>
        <v/>
      </c>
      <c r="O525" s="8" t="str">
        <f t="shared" si="62"/>
        <v/>
      </c>
      <c r="P525" s="7"/>
      <c r="Q525" s="10" t="s">
        <v>48</v>
      </c>
    </row>
    <row r="526" spans="1:17" x14ac:dyDescent="0.3">
      <c r="B526" s="8" t="str">
        <f t="shared" si="62"/>
        <v/>
      </c>
      <c r="C526" s="8" t="str">
        <f t="shared" si="62"/>
        <v/>
      </c>
      <c r="D526" s="8" t="str">
        <f t="shared" si="62"/>
        <v/>
      </c>
      <c r="E526" s="8" t="str">
        <f t="shared" si="62"/>
        <v/>
      </c>
      <c r="F526" s="8" t="str">
        <f t="shared" si="62"/>
        <v/>
      </c>
      <c r="G526" s="8" t="str">
        <f t="shared" si="62"/>
        <v/>
      </c>
      <c r="H526" s="8" t="str">
        <f t="shared" si="62"/>
        <v/>
      </c>
      <c r="I526" s="8" t="str">
        <f t="shared" si="62"/>
        <v/>
      </c>
      <c r="J526" s="8" t="str">
        <f t="shared" si="62"/>
        <v/>
      </c>
      <c r="K526" s="8" t="str">
        <f t="shared" si="62"/>
        <v/>
      </c>
      <c r="L526" s="8" t="str">
        <f t="shared" si="62"/>
        <v/>
      </c>
      <c r="M526" s="8" t="str">
        <f t="shared" si="62"/>
        <v/>
      </c>
      <c r="N526" s="8" t="str">
        <f t="shared" si="62"/>
        <v/>
      </c>
      <c r="O526" s="8" t="str">
        <f t="shared" si="62"/>
        <v/>
      </c>
      <c r="P526" s="7"/>
      <c r="Q526" s="10" t="s">
        <v>49</v>
      </c>
    </row>
    <row r="527" spans="1:17" x14ac:dyDescent="0.3">
      <c r="B527" s="19" t="str">
        <f t="shared" si="62"/>
        <v/>
      </c>
      <c r="C527" s="19" t="str">
        <f t="shared" si="62"/>
        <v/>
      </c>
      <c r="D527" s="19" t="str">
        <f t="shared" si="62"/>
        <v/>
      </c>
      <c r="E527" s="19" t="str">
        <f t="shared" si="62"/>
        <v/>
      </c>
      <c r="F527" s="19" t="str">
        <f t="shared" si="62"/>
        <v/>
      </c>
      <c r="G527" s="19" t="str">
        <f t="shared" si="62"/>
        <v/>
      </c>
      <c r="H527" s="19" t="str">
        <f t="shared" si="62"/>
        <v/>
      </c>
      <c r="I527" s="19" t="str">
        <f t="shared" si="62"/>
        <v/>
      </c>
      <c r="J527" s="19" t="str">
        <f t="shared" si="62"/>
        <v/>
      </c>
      <c r="K527" s="19" t="str">
        <f t="shared" si="62"/>
        <v/>
      </c>
      <c r="L527" s="19" t="str">
        <f t="shared" si="62"/>
        <v/>
      </c>
      <c r="M527" s="19" t="str">
        <f t="shared" si="62"/>
        <v/>
      </c>
      <c r="N527" s="19" t="str">
        <f t="shared" si="62"/>
        <v/>
      </c>
      <c r="O527" s="19" t="str">
        <f t="shared" si="62"/>
        <v/>
      </c>
      <c r="P527" s="7"/>
      <c r="Q527" s="10" t="s">
        <v>55</v>
      </c>
    </row>
    <row r="528" spans="1:17" x14ac:dyDescent="0.3">
      <c r="B528" s="19">
        <f>SUM(B524:B527)</f>
        <v>0</v>
      </c>
      <c r="C528" s="19">
        <f t="shared" ref="C528:M528" si="63">SUM(C524:C527)</f>
        <v>0</v>
      </c>
      <c r="D528" s="19">
        <f t="shared" si="63"/>
        <v>0</v>
      </c>
      <c r="E528" s="19">
        <f t="shared" si="63"/>
        <v>0</v>
      </c>
      <c r="F528" s="19">
        <f t="shared" si="63"/>
        <v>0</v>
      </c>
      <c r="G528" s="19">
        <f t="shared" si="63"/>
        <v>0</v>
      </c>
      <c r="H528" s="19">
        <f t="shared" si="63"/>
        <v>0</v>
      </c>
      <c r="I528" s="19">
        <f t="shared" si="63"/>
        <v>0</v>
      </c>
      <c r="J528" s="19">
        <f t="shared" si="63"/>
        <v>0</v>
      </c>
      <c r="K528" s="19">
        <f t="shared" si="63"/>
        <v>0</v>
      </c>
      <c r="L528" s="19">
        <f t="shared" si="63"/>
        <v>0</v>
      </c>
      <c r="M528" s="19">
        <f t="shared" si="63"/>
        <v>0</v>
      </c>
      <c r="N528" s="19" t="e">
        <f>IF(N525="",N524*4,IF(N526="",(N525+N524)*2,IF(N527="",((N526+N525+N524)/3)*4,SUM(N524:N527))))</f>
        <v>#VALUE!</v>
      </c>
      <c r="O528" s="19" t="e">
        <f>IF(O525="",O524*4,IF(O526="",(O525+O524)*2,IF(O527="",((O526+O525+O524)/3)*4,SUM(O524:O527))))</f>
        <v>#VALUE!</v>
      </c>
      <c r="P528" s="7" t="e">
        <f>RATE(M$348-C$348,,-C528,M528)</f>
        <v>#NUM!</v>
      </c>
      <c r="Q528" s="10" t="s">
        <v>50</v>
      </c>
    </row>
    <row r="529" spans="1:17" x14ac:dyDescent="0.3">
      <c r="B529" s="11" t="e">
        <f t="shared" ref="B529:O529" si="64">+B528/(B$465+B$472)</f>
        <v>#DIV/0!</v>
      </c>
      <c r="C529" s="11" t="e">
        <f t="shared" si="64"/>
        <v>#DIV/0!</v>
      </c>
      <c r="D529" s="11" t="e">
        <f t="shared" si="64"/>
        <v>#DIV/0!</v>
      </c>
      <c r="E529" s="11" t="e">
        <f t="shared" si="64"/>
        <v>#DIV/0!</v>
      </c>
      <c r="F529" s="11" t="e">
        <f t="shared" si="64"/>
        <v>#DIV/0!</v>
      </c>
      <c r="G529" s="11" t="e">
        <f t="shared" si="64"/>
        <v>#DIV/0!</v>
      </c>
      <c r="H529" s="11" t="e">
        <f t="shared" si="64"/>
        <v>#DIV/0!</v>
      </c>
      <c r="I529" s="11" t="e">
        <f t="shared" si="64"/>
        <v>#DIV/0!</v>
      </c>
      <c r="J529" s="11" t="e">
        <f t="shared" si="64"/>
        <v>#DIV/0!</v>
      </c>
      <c r="K529" s="11" t="e">
        <f t="shared" si="64"/>
        <v>#DIV/0!</v>
      </c>
      <c r="L529" s="11" t="e">
        <f t="shared" si="64"/>
        <v>#DIV/0!</v>
      </c>
      <c r="M529" s="11" t="e">
        <f t="shared" si="64"/>
        <v>#DIV/0!</v>
      </c>
      <c r="N529" s="11" t="e">
        <f t="shared" si="64"/>
        <v>#VALUE!</v>
      </c>
      <c r="O529" s="11" t="e">
        <f t="shared" si="64"/>
        <v>#VALUE!</v>
      </c>
      <c r="P529" s="7" t="e">
        <f>RATE(M$348-C$348,,-C529,M529)</f>
        <v>#DIV/0!</v>
      </c>
      <c r="Q529" s="12" t="s">
        <v>51</v>
      </c>
    </row>
    <row r="530" spans="1:17" s="98" customFormat="1" x14ac:dyDescent="0.3">
      <c r="A530" s="97"/>
      <c r="B530" s="20"/>
      <c r="C530" s="11" t="e">
        <f t="shared" ref="C530:M530" si="65">C528/B528-1</f>
        <v>#DIV/0!</v>
      </c>
      <c r="D530" s="11" t="e">
        <f t="shared" si="65"/>
        <v>#DIV/0!</v>
      </c>
      <c r="E530" s="11" t="e">
        <f t="shared" si="65"/>
        <v>#DIV/0!</v>
      </c>
      <c r="F530" s="11" t="e">
        <f t="shared" si="65"/>
        <v>#DIV/0!</v>
      </c>
      <c r="G530" s="11" t="e">
        <f t="shared" si="65"/>
        <v>#DIV/0!</v>
      </c>
      <c r="H530" s="11" t="e">
        <f t="shared" si="65"/>
        <v>#DIV/0!</v>
      </c>
      <c r="I530" s="11" t="e">
        <f t="shared" si="65"/>
        <v>#DIV/0!</v>
      </c>
      <c r="J530" s="11" t="e">
        <f t="shared" si="65"/>
        <v>#DIV/0!</v>
      </c>
      <c r="K530" s="11" t="e">
        <f t="shared" si="65"/>
        <v>#DIV/0!</v>
      </c>
      <c r="L530" s="11" t="e">
        <f t="shared" si="65"/>
        <v>#DIV/0!</v>
      </c>
      <c r="M530" s="11" t="e">
        <f t="shared" si="65"/>
        <v>#DIV/0!</v>
      </c>
      <c r="N530" s="11" t="e">
        <f>N528/M528-1</f>
        <v>#VALUE!</v>
      </c>
      <c r="O530" s="11" t="e">
        <f>O528/N528-1</f>
        <v>#VALUE!</v>
      </c>
      <c r="P530" s="18"/>
      <c r="Q530" s="15" t="s">
        <v>56</v>
      </c>
    </row>
    <row r="531" spans="1:17" x14ac:dyDescent="0.3">
      <c r="B531" s="197" t="s">
        <v>1037</v>
      </c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46"/>
      <c r="P531" s="7"/>
      <c r="Q531" s="3"/>
    </row>
    <row r="532" spans="1:17" x14ac:dyDescent="0.3">
      <c r="B532" s="17" t="str">
        <f t="shared" ref="B532:O535" si="66">IFERROR(VLOOKUP($B$531,$130:$216,MATCH($Q532&amp;"/"&amp;B$348,$128:$128,0),FALSE),"")</f>
        <v/>
      </c>
      <c r="C532" s="17" t="str">
        <f t="shared" si="66"/>
        <v/>
      </c>
      <c r="D532" s="17" t="str">
        <f t="shared" si="66"/>
        <v/>
      </c>
      <c r="E532" s="17" t="str">
        <f t="shared" si="66"/>
        <v/>
      </c>
      <c r="F532" s="17" t="str">
        <f t="shared" si="66"/>
        <v/>
      </c>
      <c r="G532" s="17" t="str">
        <f t="shared" si="66"/>
        <v/>
      </c>
      <c r="H532" s="17" t="str">
        <f t="shared" si="66"/>
        <v/>
      </c>
      <c r="I532" s="17" t="str">
        <f t="shared" si="66"/>
        <v/>
      </c>
      <c r="J532" s="17" t="str">
        <f t="shared" si="66"/>
        <v/>
      </c>
      <c r="K532" s="17" t="str">
        <f t="shared" si="66"/>
        <v/>
      </c>
      <c r="L532" s="17" t="str">
        <f t="shared" si="66"/>
        <v/>
      </c>
      <c r="M532" s="17" t="str">
        <f t="shared" si="66"/>
        <v/>
      </c>
      <c r="N532" s="17" t="str">
        <f t="shared" si="66"/>
        <v/>
      </c>
      <c r="O532" s="17" t="str">
        <f t="shared" si="66"/>
        <v/>
      </c>
      <c r="P532" s="7"/>
      <c r="Q532" s="10" t="s">
        <v>47</v>
      </c>
    </row>
    <row r="533" spans="1:17" x14ac:dyDescent="0.3">
      <c r="B533" s="8" t="str">
        <f t="shared" si="66"/>
        <v/>
      </c>
      <c r="C533" s="8" t="str">
        <f t="shared" si="66"/>
        <v/>
      </c>
      <c r="D533" s="8" t="str">
        <f t="shared" si="66"/>
        <v/>
      </c>
      <c r="E533" s="8" t="str">
        <f t="shared" si="66"/>
        <v/>
      </c>
      <c r="F533" s="8" t="str">
        <f t="shared" si="66"/>
        <v/>
      </c>
      <c r="G533" s="8" t="str">
        <f t="shared" si="66"/>
        <v/>
      </c>
      <c r="H533" s="8" t="str">
        <f t="shared" si="66"/>
        <v/>
      </c>
      <c r="I533" s="8" t="str">
        <f t="shared" si="66"/>
        <v/>
      </c>
      <c r="J533" s="8" t="str">
        <f t="shared" si="66"/>
        <v/>
      </c>
      <c r="K533" s="8" t="str">
        <f t="shared" si="66"/>
        <v/>
      </c>
      <c r="L533" s="8" t="str">
        <f t="shared" si="66"/>
        <v/>
      </c>
      <c r="M533" s="8" t="str">
        <f t="shared" si="66"/>
        <v/>
      </c>
      <c r="N533" s="8" t="str">
        <f t="shared" si="66"/>
        <v/>
      </c>
      <c r="O533" s="8" t="str">
        <f t="shared" si="66"/>
        <v/>
      </c>
      <c r="P533" s="7"/>
      <c r="Q533" s="10" t="s">
        <v>48</v>
      </c>
    </row>
    <row r="534" spans="1:17" x14ac:dyDescent="0.3">
      <c r="B534" s="8" t="str">
        <f t="shared" si="66"/>
        <v/>
      </c>
      <c r="C534" s="8" t="str">
        <f t="shared" si="66"/>
        <v/>
      </c>
      <c r="D534" s="8" t="str">
        <f t="shared" si="66"/>
        <v/>
      </c>
      <c r="E534" s="8" t="str">
        <f t="shared" si="66"/>
        <v/>
      </c>
      <c r="F534" s="8" t="str">
        <f t="shared" si="66"/>
        <v/>
      </c>
      <c r="G534" s="8" t="str">
        <f t="shared" si="66"/>
        <v/>
      </c>
      <c r="H534" s="8" t="str">
        <f t="shared" si="66"/>
        <v/>
      </c>
      <c r="I534" s="8" t="str">
        <f t="shared" si="66"/>
        <v/>
      </c>
      <c r="J534" s="8" t="str">
        <f t="shared" si="66"/>
        <v/>
      </c>
      <c r="K534" s="8" t="str">
        <f t="shared" si="66"/>
        <v/>
      </c>
      <c r="L534" s="8" t="str">
        <f t="shared" si="66"/>
        <v/>
      </c>
      <c r="M534" s="8" t="str">
        <f t="shared" si="66"/>
        <v/>
      </c>
      <c r="N534" s="8" t="str">
        <f t="shared" si="66"/>
        <v/>
      </c>
      <c r="O534" s="8" t="str">
        <f t="shared" si="66"/>
        <v/>
      </c>
      <c r="P534" s="7"/>
      <c r="Q534" s="10" t="s">
        <v>49</v>
      </c>
    </row>
    <row r="535" spans="1:17" x14ac:dyDescent="0.3">
      <c r="B535" s="19" t="str">
        <f t="shared" si="66"/>
        <v/>
      </c>
      <c r="C535" s="19" t="str">
        <f t="shared" si="66"/>
        <v/>
      </c>
      <c r="D535" s="19" t="str">
        <f t="shared" si="66"/>
        <v/>
      </c>
      <c r="E535" s="19" t="str">
        <f t="shared" si="66"/>
        <v/>
      </c>
      <c r="F535" s="19" t="str">
        <f t="shared" si="66"/>
        <v/>
      </c>
      <c r="G535" s="19" t="str">
        <f t="shared" si="66"/>
        <v/>
      </c>
      <c r="H535" s="19" t="str">
        <f t="shared" si="66"/>
        <v/>
      </c>
      <c r="I535" s="19" t="str">
        <f t="shared" si="66"/>
        <v/>
      </c>
      <c r="J535" s="19" t="str">
        <f t="shared" si="66"/>
        <v/>
      </c>
      <c r="K535" s="19" t="str">
        <f t="shared" si="66"/>
        <v/>
      </c>
      <c r="L535" s="19" t="str">
        <f t="shared" si="66"/>
        <v/>
      </c>
      <c r="M535" s="19" t="str">
        <f t="shared" si="66"/>
        <v/>
      </c>
      <c r="N535" s="19" t="str">
        <f t="shared" si="66"/>
        <v/>
      </c>
      <c r="O535" s="19" t="str">
        <f t="shared" si="66"/>
        <v/>
      </c>
      <c r="P535" s="7"/>
      <c r="Q535" s="10" t="s">
        <v>55</v>
      </c>
    </row>
    <row r="536" spans="1:17" x14ac:dyDescent="0.3">
      <c r="B536" s="26">
        <f t="shared" ref="B536:M536" si="67">SUM(B532:B535)</f>
        <v>0</v>
      </c>
      <c r="C536" s="26">
        <f t="shared" si="67"/>
        <v>0</v>
      </c>
      <c r="D536" s="26">
        <f t="shared" si="67"/>
        <v>0</v>
      </c>
      <c r="E536" s="26">
        <f t="shared" si="67"/>
        <v>0</v>
      </c>
      <c r="F536" s="26">
        <f t="shared" si="67"/>
        <v>0</v>
      </c>
      <c r="G536" s="26">
        <f t="shared" si="67"/>
        <v>0</v>
      </c>
      <c r="H536" s="26">
        <f t="shared" si="67"/>
        <v>0</v>
      </c>
      <c r="I536" s="26">
        <f t="shared" si="67"/>
        <v>0</v>
      </c>
      <c r="J536" s="26">
        <f t="shared" si="67"/>
        <v>0</v>
      </c>
      <c r="K536" s="26">
        <f t="shared" si="67"/>
        <v>0</v>
      </c>
      <c r="L536" s="26">
        <f t="shared" si="67"/>
        <v>0</v>
      </c>
      <c r="M536" s="26">
        <f t="shared" si="67"/>
        <v>0</v>
      </c>
      <c r="N536" s="26" t="e">
        <f>IF(N533="",N532*4,IF(N534="",(N533+N532)*2,IF(N535="",((N534+N533+N532)/3)*4,SUM(N532:N535))))</f>
        <v>#VALUE!</v>
      </c>
      <c r="O536" s="26" t="e">
        <f>IF(O533="",O532*4,IF(O534="",(O533+O532)*2,IF(O535="",((O534+O533+O532)/3)*4,SUM(O532:O535))))</f>
        <v>#VALUE!</v>
      </c>
      <c r="P536" s="7" t="e">
        <f>RATE(M$348-C$348,,-C536,M536)</f>
        <v>#NUM!</v>
      </c>
      <c r="Q536" s="10" t="s">
        <v>50</v>
      </c>
    </row>
    <row r="537" spans="1:17" x14ac:dyDescent="0.3">
      <c r="B537" s="22" t="e">
        <f t="shared" ref="B537:O537" si="68">+B536/(B$465+B$472)</f>
        <v>#DIV/0!</v>
      </c>
      <c r="C537" s="11" t="e">
        <f t="shared" si="68"/>
        <v>#DIV/0!</v>
      </c>
      <c r="D537" s="11" t="e">
        <f t="shared" si="68"/>
        <v>#DIV/0!</v>
      </c>
      <c r="E537" s="11" t="e">
        <f t="shared" si="68"/>
        <v>#DIV/0!</v>
      </c>
      <c r="F537" s="11" t="e">
        <f t="shared" si="68"/>
        <v>#DIV/0!</v>
      </c>
      <c r="G537" s="11" t="e">
        <f t="shared" si="68"/>
        <v>#DIV/0!</v>
      </c>
      <c r="H537" s="11" t="e">
        <f t="shared" si="68"/>
        <v>#DIV/0!</v>
      </c>
      <c r="I537" s="11" t="e">
        <f t="shared" si="68"/>
        <v>#DIV/0!</v>
      </c>
      <c r="J537" s="11" t="e">
        <f t="shared" si="68"/>
        <v>#DIV/0!</v>
      </c>
      <c r="K537" s="11" t="e">
        <f t="shared" si="68"/>
        <v>#DIV/0!</v>
      </c>
      <c r="L537" s="11" t="e">
        <f t="shared" si="68"/>
        <v>#DIV/0!</v>
      </c>
      <c r="M537" s="11" t="e">
        <f t="shared" si="68"/>
        <v>#DIV/0!</v>
      </c>
      <c r="N537" s="11" t="e">
        <f t="shared" si="68"/>
        <v>#VALUE!</v>
      </c>
      <c r="O537" s="11" t="e">
        <f t="shared" si="68"/>
        <v>#VALUE!</v>
      </c>
      <c r="P537" s="7" t="e">
        <f>RATE(M$348-C$348,,-C537,M537)</f>
        <v>#DIV/0!</v>
      </c>
      <c r="Q537" s="12" t="s">
        <v>51</v>
      </c>
    </row>
    <row r="538" spans="1:17" s="98" customFormat="1" x14ac:dyDescent="0.3">
      <c r="A538" s="97"/>
      <c r="B538" s="20"/>
      <c r="C538" s="11" t="e">
        <f t="shared" ref="C538:M538" si="69">C536/B536-1</f>
        <v>#DIV/0!</v>
      </c>
      <c r="D538" s="11" t="e">
        <f t="shared" si="69"/>
        <v>#DIV/0!</v>
      </c>
      <c r="E538" s="11" t="e">
        <f t="shared" si="69"/>
        <v>#DIV/0!</v>
      </c>
      <c r="F538" s="11" t="e">
        <f t="shared" si="69"/>
        <v>#DIV/0!</v>
      </c>
      <c r="G538" s="11" t="e">
        <f t="shared" si="69"/>
        <v>#DIV/0!</v>
      </c>
      <c r="H538" s="11" t="e">
        <f t="shared" si="69"/>
        <v>#DIV/0!</v>
      </c>
      <c r="I538" s="11" t="e">
        <f t="shared" si="69"/>
        <v>#DIV/0!</v>
      </c>
      <c r="J538" s="11" t="e">
        <f t="shared" si="69"/>
        <v>#DIV/0!</v>
      </c>
      <c r="K538" s="11" t="e">
        <f t="shared" si="69"/>
        <v>#DIV/0!</v>
      </c>
      <c r="L538" s="11" t="e">
        <f t="shared" si="69"/>
        <v>#DIV/0!</v>
      </c>
      <c r="M538" s="11" t="e">
        <f t="shared" si="69"/>
        <v>#DIV/0!</v>
      </c>
      <c r="N538" s="11" t="e">
        <f>N536/M536-1</f>
        <v>#VALUE!</v>
      </c>
      <c r="O538" s="11" t="e">
        <f>O536/N536-1</f>
        <v>#VALUE!</v>
      </c>
      <c r="P538" s="18"/>
      <c r="Q538" s="15" t="s">
        <v>56</v>
      </c>
    </row>
    <row r="539" spans="1:17" x14ac:dyDescent="0.3">
      <c r="B539" s="194" t="s">
        <v>42</v>
      </c>
      <c r="C539" s="194"/>
      <c r="D539" s="194"/>
      <c r="E539" s="194"/>
      <c r="F539" s="194"/>
      <c r="G539" s="194"/>
      <c r="H539" s="194"/>
      <c r="I539" s="194"/>
      <c r="J539" s="194"/>
      <c r="K539" s="194"/>
      <c r="L539" s="194"/>
      <c r="M539" s="194"/>
      <c r="N539" s="194"/>
      <c r="O539" s="147"/>
      <c r="P539" s="7"/>
      <c r="Q539" s="3"/>
    </row>
    <row r="540" spans="1:17" x14ac:dyDescent="0.3">
      <c r="B540" s="17" t="str">
        <f t="shared" ref="B540:O543" si="70">IFERROR(VLOOKUP($B$539,$130:$216,MATCH($Q540&amp;"/"&amp;B$348,$128:$128,0),FALSE),"")</f>
        <v/>
      </c>
      <c r="C540" s="17" t="str">
        <f t="shared" si="70"/>
        <v/>
      </c>
      <c r="D540" s="17" t="str">
        <f t="shared" si="70"/>
        <v/>
      </c>
      <c r="E540" s="17" t="str">
        <f t="shared" si="70"/>
        <v/>
      </c>
      <c r="F540" s="17" t="str">
        <f t="shared" si="70"/>
        <v/>
      </c>
      <c r="G540" s="17" t="str">
        <f t="shared" si="70"/>
        <v/>
      </c>
      <c r="H540" s="17" t="str">
        <f t="shared" si="70"/>
        <v/>
      </c>
      <c r="I540" s="17" t="str">
        <f t="shared" si="70"/>
        <v/>
      </c>
      <c r="J540" s="17" t="str">
        <f t="shared" si="70"/>
        <v/>
      </c>
      <c r="K540" s="17" t="str">
        <f t="shared" si="70"/>
        <v/>
      </c>
      <c r="L540" s="17" t="str">
        <f t="shared" si="70"/>
        <v/>
      </c>
      <c r="M540" s="17" t="str">
        <f t="shared" si="70"/>
        <v/>
      </c>
      <c r="N540" s="17" t="str">
        <f t="shared" si="70"/>
        <v/>
      </c>
      <c r="O540" s="17" t="str">
        <f t="shared" si="70"/>
        <v/>
      </c>
      <c r="P540" s="7"/>
      <c r="Q540" s="10" t="s">
        <v>47</v>
      </c>
    </row>
    <row r="541" spans="1:17" x14ac:dyDescent="0.3">
      <c r="B541" s="8" t="str">
        <f t="shared" si="70"/>
        <v/>
      </c>
      <c r="C541" s="8" t="str">
        <f t="shared" si="70"/>
        <v/>
      </c>
      <c r="D541" s="8" t="str">
        <f t="shared" si="70"/>
        <v/>
      </c>
      <c r="E541" s="8" t="str">
        <f t="shared" si="70"/>
        <v/>
      </c>
      <c r="F541" s="8" t="str">
        <f t="shared" si="70"/>
        <v/>
      </c>
      <c r="G541" s="8" t="str">
        <f t="shared" si="70"/>
        <v/>
      </c>
      <c r="H541" s="8" t="str">
        <f t="shared" si="70"/>
        <v/>
      </c>
      <c r="I541" s="8" t="str">
        <f t="shared" si="70"/>
        <v/>
      </c>
      <c r="J541" s="8" t="str">
        <f t="shared" si="70"/>
        <v/>
      </c>
      <c r="K541" s="8" t="str">
        <f t="shared" si="70"/>
        <v/>
      </c>
      <c r="L541" s="8" t="str">
        <f t="shared" si="70"/>
        <v/>
      </c>
      <c r="M541" s="8" t="str">
        <f t="shared" si="70"/>
        <v/>
      </c>
      <c r="N541" s="8" t="str">
        <f t="shared" si="70"/>
        <v/>
      </c>
      <c r="O541" s="8" t="str">
        <f t="shared" si="70"/>
        <v/>
      </c>
      <c r="P541" s="7"/>
      <c r="Q541" s="10" t="s">
        <v>48</v>
      </c>
    </row>
    <row r="542" spans="1:17" x14ac:dyDescent="0.3">
      <c r="B542" s="8" t="str">
        <f t="shared" si="70"/>
        <v/>
      </c>
      <c r="C542" s="8" t="str">
        <f t="shared" si="70"/>
        <v/>
      </c>
      <c r="D542" s="8" t="str">
        <f t="shared" si="70"/>
        <v/>
      </c>
      <c r="E542" s="8" t="str">
        <f t="shared" si="70"/>
        <v/>
      </c>
      <c r="F542" s="8" t="str">
        <f t="shared" si="70"/>
        <v/>
      </c>
      <c r="G542" s="8" t="str">
        <f t="shared" si="70"/>
        <v/>
      </c>
      <c r="H542" s="8" t="str">
        <f t="shared" si="70"/>
        <v/>
      </c>
      <c r="I542" s="8" t="str">
        <f t="shared" si="70"/>
        <v/>
      </c>
      <c r="J542" s="8" t="str">
        <f t="shared" si="70"/>
        <v/>
      </c>
      <c r="K542" s="8" t="str">
        <f t="shared" si="70"/>
        <v/>
      </c>
      <c r="L542" s="8" t="str">
        <f t="shared" si="70"/>
        <v/>
      </c>
      <c r="M542" s="8" t="str">
        <f t="shared" si="70"/>
        <v/>
      </c>
      <c r="N542" s="8" t="str">
        <f t="shared" si="70"/>
        <v/>
      </c>
      <c r="O542" s="8" t="str">
        <f t="shared" si="70"/>
        <v/>
      </c>
      <c r="P542" s="7"/>
      <c r="Q542" s="10" t="s">
        <v>49</v>
      </c>
    </row>
    <row r="543" spans="1:17" x14ac:dyDescent="0.3">
      <c r="B543" s="19" t="str">
        <f t="shared" si="70"/>
        <v/>
      </c>
      <c r="C543" s="19" t="str">
        <f t="shared" si="70"/>
        <v/>
      </c>
      <c r="D543" s="19" t="str">
        <f t="shared" si="70"/>
        <v/>
      </c>
      <c r="E543" s="19" t="str">
        <f t="shared" si="70"/>
        <v/>
      </c>
      <c r="F543" s="19" t="str">
        <f t="shared" si="70"/>
        <v/>
      </c>
      <c r="G543" s="19" t="str">
        <f t="shared" si="70"/>
        <v/>
      </c>
      <c r="H543" s="19" t="str">
        <f t="shared" si="70"/>
        <v/>
      </c>
      <c r="I543" s="19" t="str">
        <f t="shared" si="70"/>
        <v/>
      </c>
      <c r="J543" s="19" t="str">
        <f t="shared" si="70"/>
        <v/>
      </c>
      <c r="K543" s="19" t="str">
        <f t="shared" si="70"/>
        <v/>
      </c>
      <c r="L543" s="19" t="str">
        <f t="shared" si="70"/>
        <v/>
      </c>
      <c r="M543" s="19" t="str">
        <f t="shared" si="70"/>
        <v/>
      </c>
      <c r="N543" s="19" t="str">
        <f t="shared" si="70"/>
        <v/>
      </c>
      <c r="O543" s="19" t="str">
        <f t="shared" si="70"/>
        <v/>
      </c>
      <c r="P543" s="7"/>
      <c r="Q543" s="10" t="s">
        <v>55</v>
      </c>
    </row>
    <row r="544" spans="1:17" x14ac:dyDescent="0.3">
      <c r="B544" s="19">
        <f>SUM(B540:B543)</f>
        <v>0</v>
      </c>
      <c r="C544" s="19">
        <f t="shared" ref="C544:M544" si="71">SUM(C540:C543)</f>
        <v>0</v>
      </c>
      <c r="D544" s="19">
        <f t="shared" si="71"/>
        <v>0</v>
      </c>
      <c r="E544" s="19">
        <f t="shared" si="71"/>
        <v>0</v>
      </c>
      <c r="F544" s="19">
        <f t="shared" si="71"/>
        <v>0</v>
      </c>
      <c r="G544" s="19">
        <f t="shared" si="71"/>
        <v>0</v>
      </c>
      <c r="H544" s="19">
        <f t="shared" si="71"/>
        <v>0</v>
      </c>
      <c r="I544" s="19">
        <f t="shared" si="71"/>
        <v>0</v>
      </c>
      <c r="J544" s="19">
        <f t="shared" si="71"/>
        <v>0</v>
      </c>
      <c r="K544" s="19">
        <f t="shared" si="71"/>
        <v>0</v>
      </c>
      <c r="L544" s="19">
        <f t="shared" si="71"/>
        <v>0</v>
      </c>
      <c r="M544" s="19">
        <f t="shared" si="71"/>
        <v>0</v>
      </c>
      <c r="N544" s="19" t="e">
        <f>IF(N541="",N540*4,IF(N542="",(N541+N540)*2,IF(N543="",((N542+N541+N540)/3)*4,SUM(N540:N543))))</f>
        <v>#VALUE!</v>
      </c>
      <c r="O544" s="19" t="e">
        <f>IF(O541="",O540*4,IF(O542="",(O541+O540)*2,IF(O543="",((O542+O541+O540)/3)*4,SUM(O540:O543))))</f>
        <v>#VALUE!</v>
      </c>
      <c r="P544" s="7" t="e">
        <f>RATE(M$348-C$348,,-C544,M544)</f>
        <v>#NUM!</v>
      </c>
      <c r="Q544" s="10" t="s">
        <v>50</v>
      </c>
    </row>
    <row r="545" spans="1:17" x14ac:dyDescent="0.3">
      <c r="B545" s="22" t="e">
        <f t="shared" ref="B545:O545" si="72">+B544/(B$465+B$472)</f>
        <v>#DIV/0!</v>
      </c>
      <c r="C545" s="23" t="e">
        <f t="shared" si="72"/>
        <v>#DIV/0!</v>
      </c>
      <c r="D545" s="23" t="e">
        <f t="shared" si="72"/>
        <v>#DIV/0!</v>
      </c>
      <c r="E545" s="23" t="e">
        <f t="shared" si="72"/>
        <v>#DIV/0!</v>
      </c>
      <c r="F545" s="23" t="e">
        <f t="shared" si="72"/>
        <v>#DIV/0!</v>
      </c>
      <c r="G545" s="23" t="e">
        <f t="shared" si="72"/>
        <v>#DIV/0!</v>
      </c>
      <c r="H545" s="23" t="e">
        <f t="shared" si="72"/>
        <v>#DIV/0!</v>
      </c>
      <c r="I545" s="23" t="e">
        <f t="shared" si="72"/>
        <v>#DIV/0!</v>
      </c>
      <c r="J545" s="23" t="e">
        <f t="shared" si="72"/>
        <v>#DIV/0!</v>
      </c>
      <c r="K545" s="23" t="e">
        <f t="shared" si="72"/>
        <v>#DIV/0!</v>
      </c>
      <c r="L545" s="23" t="e">
        <f t="shared" si="72"/>
        <v>#DIV/0!</v>
      </c>
      <c r="M545" s="23" t="e">
        <f t="shared" si="72"/>
        <v>#DIV/0!</v>
      </c>
      <c r="N545" s="24" t="e">
        <f t="shared" si="72"/>
        <v>#VALUE!</v>
      </c>
      <c r="O545" s="24" t="e">
        <f t="shared" si="72"/>
        <v>#VALUE!</v>
      </c>
      <c r="P545" s="7" t="e">
        <f>RATE(M$348-C$348,,-C545,M545)</f>
        <v>#DIV/0!</v>
      </c>
      <c r="Q545" s="12" t="s">
        <v>51</v>
      </c>
    </row>
    <row r="546" spans="1:17" x14ac:dyDescent="0.3">
      <c r="B546" s="199" t="s">
        <v>61</v>
      </c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49"/>
      <c r="P546" s="7"/>
      <c r="Q546" s="3"/>
    </row>
    <row r="547" spans="1:17" x14ac:dyDescent="0.3">
      <c r="B547" s="17" t="str">
        <f t="shared" ref="B547:O551" si="73">IFERROR(B507+B468-B532-B540,"")</f>
        <v/>
      </c>
      <c r="C547" s="17" t="str">
        <f t="shared" si="73"/>
        <v/>
      </c>
      <c r="D547" s="17" t="str">
        <f t="shared" si="73"/>
        <v/>
      </c>
      <c r="E547" s="17" t="str">
        <f t="shared" si="73"/>
        <v/>
      </c>
      <c r="F547" s="17" t="str">
        <f t="shared" si="73"/>
        <v/>
      </c>
      <c r="G547" s="17" t="str">
        <f t="shared" si="73"/>
        <v/>
      </c>
      <c r="H547" s="17" t="str">
        <f t="shared" si="73"/>
        <v/>
      </c>
      <c r="I547" s="17" t="str">
        <f t="shared" si="73"/>
        <v/>
      </c>
      <c r="J547" s="17" t="str">
        <f t="shared" si="73"/>
        <v/>
      </c>
      <c r="K547" s="17" t="str">
        <f t="shared" si="73"/>
        <v/>
      </c>
      <c r="L547" s="17" t="str">
        <f t="shared" si="73"/>
        <v/>
      </c>
      <c r="M547" s="17" t="str">
        <f t="shared" si="73"/>
        <v/>
      </c>
      <c r="N547" s="17" t="str">
        <f t="shared" si="73"/>
        <v/>
      </c>
      <c r="O547" s="17" t="str">
        <f t="shared" si="73"/>
        <v/>
      </c>
      <c r="P547" s="7"/>
      <c r="Q547" s="10" t="s">
        <v>47</v>
      </c>
    </row>
    <row r="548" spans="1:17" x14ac:dyDescent="0.3">
      <c r="B548" s="8" t="str">
        <f t="shared" si="73"/>
        <v/>
      </c>
      <c r="C548" s="8" t="str">
        <f t="shared" si="73"/>
        <v/>
      </c>
      <c r="D548" s="8" t="str">
        <f t="shared" si="73"/>
        <v/>
      </c>
      <c r="E548" s="8" t="str">
        <f t="shared" si="73"/>
        <v/>
      </c>
      <c r="F548" s="8" t="str">
        <f t="shared" si="73"/>
        <v/>
      </c>
      <c r="G548" s="8" t="str">
        <f t="shared" si="73"/>
        <v/>
      </c>
      <c r="H548" s="8" t="str">
        <f t="shared" si="73"/>
        <v/>
      </c>
      <c r="I548" s="8" t="str">
        <f t="shared" si="73"/>
        <v/>
      </c>
      <c r="J548" s="8" t="str">
        <f t="shared" si="73"/>
        <v/>
      </c>
      <c r="K548" s="8" t="str">
        <f t="shared" si="73"/>
        <v/>
      </c>
      <c r="L548" s="8" t="str">
        <f t="shared" si="73"/>
        <v/>
      </c>
      <c r="M548" s="8" t="str">
        <f t="shared" si="73"/>
        <v/>
      </c>
      <c r="N548" s="8" t="str">
        <f t="shared" si="73"/>
        <v/>
      </c>
      <c r="O548" s="8" t="str">
        <f t="shared" si="73"/>
        <v/>
      </c>
      <c r="P548" s="7"/>
      <c r="Q548" s="10" t="s">
        <v>48</v>
      </c>
    </row>
    <row r="549" spans="1:17" x14ac:dyDescent="0.3">
      <c r="B549" s="8" t="str">
        <f t="shared" si="73"/>
        <v/>
      </c>
      <c r="C549" s="8" t="str">
        <f t="shared" si="73"/>
        <v/>
      </c>
      <c r="D549" s="8" t="str">
        <f t="shared" si="73"/>
        <v/>
      </c>
      <c r="E549" s="8" t="str">
        <f t="shared" si="73"/>
        <v/>
      </c>
      <c r="F549" s="8" t="str">
        <f t="shared" si="73"/>
        <v/>
      </c>
      <c r="G549" s="8" t="str">
        <f t="shared" si="73"/>
        <v/>
      </c>
      <c r="H549" s="8" t="str">
        <f t="shared" si="73"/>
        <v/>
      </c>
      <c r="I549" s="8" t="str">
        <f t="shared" si="73"/>
        <v/>
      </c>
      <c r="J549" s="8" t="str">
        <f t="shared" si="73"/>
        <v/>
      </c>
      <c r="K549" s="8" t="str">
        <f t="shared" si="73"/>
        <v/>
      </c>
      <c r="L549" s="8" t="str">
        <f t="shared" si="73"/>
        <v/>
      </c>
      <c r="M549" s="8" t="str">
        <f t="shared" si="73"/>
        <v/>
      </c>
      <c r="N549" s="8" t="str">
        <f t="shared" si="73"/>
        <v/>
      </c>
      <c r="O549" s="8" t="str">
        <f t="shared" si="73"/>
        <v/>
      </c>
      <c r="P549" s="7"/>
      <c r="Q549" s="10" t="s">
        <v>49</v>
      </c>
    </row>
    <row r="550" spans="1:17" x14ac:dyDescent="0.3">
      <c r="B550" s="19" t="str">
        <f t="shared" si="73"/>
        <v/>
      </c>
      <c r="C550" s="19" t="str">
        <f t="shared" si="73"/>
        <v/>
      </c>
      <c r="D550" s="19" t="str">
        <f t="shared" si="73"/>
        <v/>
      </c>
      <c r="E550" s="19" t="str">
        <f t="shared" si="73"/>
        <v/>
      </c>
      <c r="F550" s="19" t="str">
        <f t="shared" si="73"/>
        <v/>
      </c>
      <c r="G550" s="19" t="str">
        <f t="shared" si="73"/>
        <v/>
      </c>
      <c r="H550" s="19" t="str">
        <f t="shared" si="73"/>
        <v/>
      </c>
      <c r="I550" s="19" t="str">
        <f t="shared" si="73"/>
        <v/>
      </c>
      <c r="J550" s="19" t="str">
        <f t="shared" si="73"/>
        <v/>
      </c>
      <c r="K550" s="19" t="str">
        <f t="shared" si="73"/>
        <v/>
      </c>
      <c r="L550" s="19" t="str">
        <f t="shared" si="73"/>
        <v/>
      </c>
      <c r="M550" s="19" t="str">
        <f t="shared" si="73"/>
        <v/>
      </c>
      <c r="N550" s="19" t="str">
        <f t="shared" si="73"/>
        <v/>
      </c>
      <c r="O550" s="19" t="str">
        <f t="shared" si="73"/>
        <v/>
      </c>
      <c r="P550" s="7"/>
      <c r="Q550" s="10" t="s">
        <v>55</v>
      </c>
    </row>
    <row r="551" spans="1:17" x14ac:dyDescent="0.3">
      <c r="B551" s="26">
        <f t="shared" si="73"/>
        <v>0</v>
      </c>
      <c r="C551" s="19">
        <f t="shared" si="73"/>
        <v>0</v>
      </c>
      <c r="D551" s="19">
        <f t="shared" si="73"/>
        <v>0</v>
      </c>
      <c r="E551" s="19">
        <f t="shared" si="73"/>
        <v>0</v>
      </c>
      <c r="F551" s="19">
        <f t="shared" si="73"/>
        <v>0</v>
      </c>
      <c r="G551" s="19">
        <f t="shared" si="73"/>
        <v>0</v>
      </c>
      <c r="H551" s="19">
        <f t="shared" si="73"/>
        <v>0</v>
      </c>
      <c r="I551" s="19">
        <f t="shared" si="73"/>
        <v>0</v>
      </c>
      <c r="J551" s="19">
        <f t="shared" si="73"/>
        <v>0</v>
      </c>
      <c r="K551" s="19">
        <f t="shared" si="73"/>
        <v>0</v>
      </c>
      <c r="L551" s="19">
        <f t="shared" si="73"/>
        <v>0</v>
      </c>
      <c r="M551" s="19">
        <f t="shared" si="73"/>
        <v>0</v>
      </c>
      <c r="N551" s="19" t="str">
        <f t="shared" si="73"/>
        <v/>
      </c>
      <c r="O551" s="19" t="str">
        <f t="shared" si="73"/>
        <v/>
      </c>
      <c r="P551" s="7" t="e">
        <f>RATE(M$348-C$348,,-C551,M551)</f>
        <v>#NUM!</v>
      </c>
      <c r="Q551" s="10" t="s">
        <v>50</v>
      </c>
    </row>
    <row r="552" spans="1:17" x14ac:dyDescent="0.3">
      <c r="B552" s="11" t="e">
        <f t="shared" ref="B552:O552" si="74">+B551/(B$465+B$472)</f>
        <v>#DIV/0!</v>
      </c>
      <c r="C552" s="11" t="e">
        <f t="shared" si="74"/>
        <v>#DIV/0!</v>
      </c>
      <c r="D552" s="11" t="e">
        <f t="shared" si="74"/>
        <v>#DIV/0!</v>
      </c>
      <c r="E552" s="11" t="e">
        <f t="shared" si="74"/>
        <v>#DIV/0!</v>
      </c>
      <c r="F552" s="11" t="e">
        <f t="shared" si="74"/>
        <v>#DIV/0!</v>
      </c>
      <c r="G552" s="11" t="e">
        <f t="shared" si="74"/>
        <v>#DIV/0!</v>
      </c>
      <c r="H552" s="11" t="e">
        <f t="shared" si="74"/>
        <v>#DIV/0!</v>
      </c>
      <c r="I552" s="11" t="e">
        <f t="shared" si="74"/>
        <v>#DIV/0!</v>
      </c>
      <c r="J552" s="11" t="e">
        <f t="shared" si="74"/>
        <v>#DIV/0!</v>
      </c>
      <c r="K552" s="11" t="e">
        <f t="shared" si="74"/>
        <v>#DIV/0!</v>
      </c>
      <c r="L552" s="11" t="e">
        <f t="shared" si="74"/>
        <v>#DIV/0!</v>
      </c>
      <c r="M552" s="11" t="e">
        <f t="shared" si="74"/>
        <v>#DIV/0!</v>
      </c>
      <c r="N552" s="11" t="e">
        <f t="shared" si="74"/>
        <v>#VALUE!</v>
      </c>
      <c r="O552" s="11" t="e">
        <f t="shared" si="74"/>
        <v>#VALUE!</v>
      </c>
      <c r="P552" s="7" t="e">
        <f>RATE(M$348-C$348,,-C552,M552)</f>
        <v>#DIV/0!</v>
      </c>
      <c r="Q552" s="12" t="s">
        <v>62</v>
      </c>
    </row>
    <row r="553" spans="1:17" s="98" customFormat="1" x14ac:dyDescent="0.3">
      <c r="A553" s="97"/>
      <c r="B553" s="20"/>
      <c r="C553" s="11" t="e">
        <f t="shared" ref="C553:M553" si="75">C551/B551-1</f>
        <v>#DIV/0!</v>
      </c>
      <c r="D553" s="11" t="e">
        <f t="shared" si="75"/>
        <v>#DIV/0!</v>
      </c>
      <c r="E553" s="11" t="e">
        <f t="shared" si="75"/>
        <v>#DIV/0!</v>
      </c>
      <c r="F553" s="11" t="e">
        <f t="shared" si="75"/>
        <v>#DIV/0!</v>
      </c>
      <c r="G553" s="11" t="e">
        <f t="shared" si="75"/>
        <v>#DIV/0!</v>
      </c>
      <c r="H553" s="11" t="e">
        <f t="shared" si="75"/>
        <v>#DIV/0!</v>
      </c>
      <c r="I553" s="11" t="e">
        <f t="shared" si="75"/>
        <v>#DIV/0!</v>
      </c>
      <c r="J553" s="11" t="e">
        <f t="shared" si="75"/>
        <v>#DIV/0!</v>
      </c>
      <c r="K553" s="11" t="e">
        <f t="shared" si="75"/>
        <v>#DIV/0!</v>
      </c>
      <c r="L553" s="11" t="e">
        <f t="shared" si="75"/>
        <v>#DIV/0!</v>
      </c>
      <c r="M553" s="11" t="e">
        <f t="shared" si="75"/>
        <v>#DIV/0!</v>
      </c>
      <c r="N553" s="11" t="e">
        <f>N551/M551-1</f>
        <v>#VALUE!</v>
      </c>
      <c r="O553" s="11" t="e">
        <f>O551/N551-1</f>
        <v>#VALUE!</v>
      </c>
      <c r="P553" s="18"/>
      <c r="Q553" s="15" t="s">
        <v>56</v>
      </c>
    </row>
    <row r="554" spans="1:17" x14ac:dyDescent="0.3">
      <c r="B554" s="199" t="s">
        <v>63</v>
      </c>
      <c r="C554" s="199"/>
      <c r="D554" s="199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49"/>
      <c r="P554" s="7"/>
      <c r="Q554" s="12"/>
    </row>
    <row r="555" spans="1:17" x14ac:dyDescent="0.3">
      <c r="B555" s="17" t="str">
        <f t="shared" ref="B555:O555" si="76">IFERROR(B547+B593,"")</f>
        <v/>
      </c>
      <c r="C555" s="17" t="str">
        <f t="shared" si="76"/>
        <v/>
      </c>
      <c r="D555" s="17" t="str">
        <f t="shared" si="76"/>
        <v/>
      </c>
      <c r="E555" s="17" t="str">
        <f t="shared" si="76"/>
        <v/>
      </c>
      <c r="F555" s="17" t="str">
        <f t="shared" si="76"/>
        <v/>
      </c>
      <c r="G555" s="17" t="str">
        <f t="shared" si="76"/>
        <v/>
      </c>
      <c r="H555" s="17" t="str">
        <f t="shared" si="76"/>
        <v/>
      </c>
      <c r="I555" s="17" t="str">
        <f t="shared" si="76"/>
        <v/>
      </c>
      <c r="J555" s="17" t="str">
        <f t="shared" si="76"/>
        <v/>
      </c>
      <c r="K555" s="17" t="str">
        <f t="shared" si="76"/>
        <v/>
      </c>
      <c r="L555" s="17" t="str">
        <f t="shared" si="76"/>
        <v/>
      </c>
      <c r="M555" s="17" t="str">
        <f t="shared" si="76"/>
        <v/>
      </c>
      <c r="N555" s="17" t="str">
        <f t="shared" si="76"/>
        <v/>
      </c>
      <c r="O555" s="17" t="str">
        <f t="shared" si="76"/>
        <v/>
      </c>
      <c r="P555" s="7"/>
      <c r="Q555" s="10" t="s">
        <v>47</v>
      </c>
    </row>
    <row r="556" spans="1:17" x14ac:dyDescent="0.3">
      <c r="B556" s="8" t="str">
        <f t="shared" ref="B556:O558" si="77">IFERROR(B548+B594-B593,"")</f>
        <v/>
      </c>
      <c r="C556" s="8" t="str">
        <f t="shared" si="77"/>
        <v/>
      </c>
      <c r="D556" s="8" t="str">
        <f t="shared" si="77"/>
        <v/>
      </c>
      <c r="E556" s="8" t="str">
        <f t="shared" si="77"/>
        <v/>
      </c>
      <c r="F556" s="8" t="str">
        <f t="shared" si="77"/>
        <v/>
      </c>
      <c r="G556" s="8" t="str">
        <f t="shared" si="77"/>
        <v/>
      </c>
      <c r="H556" s="8" t="str">
        <f t="shared" si="77"/>
        <v/>
      </c>
      <c r="I556" s="8" t="str">
        <f t="shared" si="77"/>
        <v/>
      </c>
      <c r="J556" s="8" t="str">
        <f t="shared" si="77"/>
        <v/>
      </c>
      <c r="K556" s="8" t="str">
        <f t="shared" si="77"/>
        <v/>
      </c>
      <c r="L556" s="8" t="str">
        <f t="shared" si="77"/>
        <v/>
      </c>
      <c r="M556" s="8" t="str">
        <f t="shared" si="77"/>
        <v/>
      </c>
      <c r="N556" s="8" t="str">
        <f t="shared" si="77"/>
        <v/>
      </c>
      <c r="O556" s="8" t="str">
        <f t="shared" si="77"/>
        <v/>
      </c>
      <c r="P556" s="7"/>
      <c r="Q556" s="10" t="s">
        <v>48</v>
      </c>
    </row>
    <row r="557" spans="1:17" x14ac:dyDescent="0.3">
      <c r="B557" s="8" t="str">
        <f t="shared" si="77"/>
        <v/>
      </c>
      <c r="C557" s="8" t="str">
        <f t="shared" si="77"/>
        <v/>
      </c>
      <c r="D557" s="8" t="str">
        <f t="shared" si="77"/>
        <v/>
      </c>
      <c r="E557" s="8" t="str">
        <f t="shared" si="77"/>
        <v/>
      </c>
      <c r="F557" s="8" t="str">
        <f t="shared" si="77"/>
        <v/>
      </c>
      <c r="G557" s="8" t="str">
        <f t="shared" si="77"/>
        <v/>
      </c>
      <c r="H557" s="8" t="str">
        <f t="shared" si="77"/>
        <v/>
      </c>
      <c r="I557" s="8" t="str">
        <f t="shared" si="77"/>
        <v/>
      </c>
      <c r="J557" s="8" t="str">
        <f t="shared" si="77"/>
        <v/>
      </c>
      <c r="K557" s="8" t="str">
        <f t="shared" si="77"/>
        <v/>
      </c>
      <c r="L557" s="8" t="str">
        <f t="shared" si="77"/>
        <v/>
      </c>
      <c r="M557" s="8" t="str">
        <f t="shared" si="77"/>
        <v/>
      </c>
      <c r="N557" s="8" t="str">
        <f t="shared" si="77"/>
        <v/>
      </c>
      <c r="O557" s="8" t="str">
        <f t="shared" si="77"/>
        <v/>
      </c>
      <c r="P557" s="7"/>
      <c r="Q557" s="10" t="s">
        <v>49</v>
      </c>
    </row>
    <row r="558" spans="1:17" x14ac:dyDescent="0.3">
      <c r="B558" s="19" t="str">
        <f t="shared" si="77"/>
        <v/>
      </c>
      <c r="C558" s="19" t="str">
        <f t="shared" si="77"/>
        <v/>
      </c>
      <c r="D558" s="19" t="str">
        <f t="shared" si="77"/>
        <v/>
      </c>
      <c r="E558" s="19" t="str">
        <f t="shared" si="77"/>
        <v/>
      </c>
      <c r="F558" s="19" t="str">
        <f t="shared" si="77"/>
        <v/>
      </c>
      <c r="G558" s="19" t="str">
        <f t="shared" si="77"/>
        <v/>
      </c>
      <c r="H558" s="19" t="str">
        <f t="shared" si="77"/>
        <v/>
      </c>
      <c r="I558" s="19" t="str">
        <f t="shared" si="77"/>
        <v/>
      </c>
      <c r="J558" s="19" t="str">
        <f t="shared" si="77"/>
        <v/>
      </c>
      <c r="K558" s="19" t="str">
        <f t="shared" si="77"/>
        <v/>
      </c>
      <c r="L558" s="19" t="str">
        <f t="shared" si="77"/>
        <v/>
      </c>
      <c r="M558" s="19" t="str">
        <f t="shared" si="77"/>
        <v/>
      </c>
      <c r="N558" s="19" t="str">
        <f t="shared" si="77"/>
        <v/>
      </c>
      <c r="O558" s="19" t="str">
        <f t="shared" si="77"/>
        <v/>
      </c>
      <c r="P558" s="7"/>
      <c r="Q558" s="10" t="s">
        <v>55</v>
      </c>
    </row>
    <row r="559" spans="1:17" x14ac:dyDescent="0.3">
      <c r="B559" s="26" t="str">
        <f t="shared" ref="B559:O559" si="78">IFERROR(B551+B596,"")</f>
        <v/>
      </c>
      <c r="C559" s="19" t="str">
        <f t="shared" si="78"/>
        <v/>
      </c>
      <c r="D559" s="19" t="str">
        <f t="shared" si="78"/>
        <v/>
      </c>
      <c r="E559" s="19" t="str">
        <f t="shared" si="78"/>
        <v/>
      </c>
      <c r="F559" s="19" t="str">
        <f t="shared" si="78"/>
        <v/>
      </c>
      <c r="G559" s="19" t="str">
        <f t="shared" si="78"/>
        <v/>
      </c>
      <c r="H559" s="19" t="str">
        <f t="shared" si="78"/>
        <v/>
      </c>
      <c r="I559" s="19" t="str">
        <f t="shared" si="78"/>
        <v/>
      </c>
      <c r="J559" s="19" t="str">
        <f t="shared" si="78"/>
        <v/>
      </c>
      <c r="K559" s="19" t="str">
        <f t="shared" si="78"/>
        <v/>
      </c>
      <c r="L559" s="19" t="str">
        <f t="shared" si="78"/>
        <v/>
      </c>
      <c r="M559" s="19" t="str">
        <f t="shared" si="78"/>
        <v/>
      </c>
      <c r="N559" s="19" t="str">
        <f t="shared" si="78"/>
        <v/>
      </c>
      <c r="O559" s="19" t="str">
        <f t="shared" si="78"/>
        <v/>
      </c>
      <c r="P559" s="7" t="e">
        <f>RATE(M$348-C$348,,-C559,M559)</f>
        <v>#VALUE!</v>
      </c>
      <c r="Q559" s="10" t="s">
        <v>50</v>
      </c>
    </row>
    <row r="560" spans="1:17" x14ac:dyDescent="0.3">
      <c r="B560" s="11" t="e">
        <f t="shared" ref="B560:O560" si="79">+B559/(B$465+B$472)</f>
        <v>#VALUE!</v>
      </c>
      <c r="C560" s="11" t="e">
        <f t="shared" si="79"/>
        <v>#VALUE!</v>
      </c>
      <c r="D560" s="11" t="e">
        <f t="shared" si="79"/>
        <v>#VALUE!</v>
      </c>
      <c r="E560" s="11" t="e">
        <f t="shared" si="79"/>
        <v>#VALUE!</v>
      </c>
      <c r="F560" s="11" t="e">
        <f t="shared" si="79"/>
        <v>#VALUE!</v>
      </c>
      <c r="G560" s="11" t="e">
        <f t="shared" si="79"/>
        <v>#VALUE!</v>
      </c>
      <c r="H560" s="11" t="e">
        <f t="shared" si="79"/>
        <v>#VALUE!</v>
      </c>
      <c r="I560" s="11" t="e">
        <f t="shared" si="79"/>
        <v>#VALUE!</v>
      </c>
      <c r="J560" s="11" t="e">
        <f t="shared" si="79"/>
        <v>#VALUE!</v>
      </c>
      <c r="K560" s="11" t="e">
        <f t="shared" si="79"/>
        <v>#VALUE!</v>
      </c>
      <c r="L560" s="11" t="e">
        <f t="shared" si="79"/>
        <v>#VALUE!</v>
      </c>
      <c r="M560" s="11" t="e">
        <f t="shared" si="79"/>
        <v>#VALUE!</v>
      </c>
      <c r="N560" s="11" t="e">
        <f t="shared" si="79"/>
        <v>#VALUE!</v>
      </c>
      <c r="O560" s="11" t="e">
        <f t="shared" si="79"/>
        <v>#VALUE!</v>
      </c>
      <c r="P560" s="7" t="e">
        <f>RATE(M$348-C$348,,-C560,M560)</f>
        <v>#VALUE!</v>
      </c>
      <c r="Q560" s="12" t="s">
        <v>64</v>
      </c>
    </row>
    <row r="561" spans="1:17" s="98" customFormat="1" x14ac:dyDescent="0.3">
      <c r="A561" s="97"/>
      <c r="B561" s="20"/>
      <c r="C561" s="11" t="e">
        <f t="shared" ref="C561:M561" si="80">C559/B559-1</f>
        <v>#VALUE!</v>
      </c>
      <c r="D561" s="11" t="e">
        <f t="shared" si="80"/>
        <v>#VALUE!</v>
      </c>
      <c r="E561" s="11" t="e">
        <f t="shared" si="80"/>
        <v>#VALUE!</v>
      </c>
      <c r="F561" s="11" t="e">
        <f t="shared" si="80"/>
        <v>#VALUE!</v>
      </c>
      <c r="G561" s="11" t="e">
        <f t="shared" si="80"/>
        <v>#VALUE!</v>
      </c>
      <c r="H561" s="11" t="e">
        <f t="shared" si="80"/>
        <v>#VALUE!</v>
      </c>
      <c r="I561" s="11" t="e">
        <f t="shared" si="80"/>
        <v>#VALUE!</v>
      </c>
      <c r="J561" s="11" t="e">
        <f t="shared" si="80"/>
        <v>#VALUE!</v>
      </c>
      <c r="K561" s="11" t="e">
        <f t="shared" si="80"/>
        <v>#VALUE!</v>
      </c>
      <c r="L561" s="11" t="e">
        <f t="shared" si="80"/>
        <v>#VALUE!</v>
      </c>
      <c r="M561" s="11" t="e">
        <f t="shared" si="80"/>
        <v>#VALUE!</v>
      </c>
      <c r="N561" s="11" t="e">
        <f>N559/M559-1</f>
        <v>#VALUE!</v>
      </c>
      <c r="O561" s="11" t="e">
        <f>O559/N559-1</f>
        <v>#VALUE!</v>
      </c>
      <c r="P561" s="18"/>
      <c r="Q561" s="15" t="s">
        <v>56</v>
      </c>
    </row>
    <row r="562" spans="1:17" x14ac:dyDescent="0.3">
      <c r="B562" s="194" t="s">
        <v>1047</v>
      </c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47"/>
      <c r="P562" s="7"/>
      <c r="Q562" s="3"/>
    </row>
    <row r="563" spans="1:17" x14ac:dyDescent="0.3">
      <c r="B563" s="17" t="str">
        <f t="shared" ref="B563:O566" si="81">IFERROR(VLOOKUP($B$562,$130:$216,MATCH($Q563&amp;"/"&amp;B$348,$128:$128,0),FALSE),"")</f>
        <v/>
      </c>
      <c r="C563" s="17" t="str">
        <f t="shared" si="81"/>
        <v/>
      </c>
      <c r="D563" s="17" t="str">
        <f t="shared" si="81"/>
        <v/>
      </c>
      <c r="E563" s="17" t="str">
        <f t="shared" si="81"/>
        <v/>
      </c>
      <c r="F563" s="17" t="str">
        <f t="shared" si="81"/>
        <v/>
      </c>
      <c r="G563" s="17" t="str">
        <f t="shared" si="81"/>
        <v/>
      </c>
      <c r="H563" s="17" t="str">
        <f t="shared" si="81"/>
        <v/>
      </c>
      <c r="I563" s="17" t="str">
        <f t="shared" si="81"/>
        <v/>
      </c>
      <c r="J563" s="17" t="str">
        <f t="shared" si="81"/>
        <v/>
      </c>
      <c r="K563" s="17" t="str">
        <f t="shared" si="81"/>
        <v/>
      </c>
      <c r="L563" s="17" t="str">
        <f t="shared" si="81"/>
        <v/>
      </c>
      <c r="M563" s="17" t="str">
        <f t="shared" si="81"/>
        <v/>
      </c>
      <c r="N563" s="17" t="str">
        <f t="shared" si="81"/>
        <v/>
      </c>
      <c r="O563" s="17" t="str">
        <f t="shared" si="81"/>
        <v/>
      </c>
      <c r="P563" s="7"/>
      <c r="Q563" s="10" t="s">
        <v>47</v>
      </c>
    </row>
    <row r="564" spans="1:17" x14ac:dyDescent="0.3">
      <c r="B564" s="8" t="str">
        <f t="shared" si="81"/>
        <v/>
      </c>
      <c r="C564" s="8" t="str">
        <f t="shared" si="81"/>
        <v/>
      </c>
      <c r="D564" s="8" t="str">
        <f t="shared" si="81"/>
        <v/>
      </c>
      <c r="E564" s="8" t="str">
        <f t="shared" si="81"/>
        <v/>
      </c>
      <c r="F564" s="8" t="str">
        <f t="shared" si="81"/>
        <v/>
      </c>
      <c r="G564" s="8" t="str">
        <f t="shared" si="81"/>
        <v/>
      </c>
      <c r="H564" s="8" t="str">
        <f t="shared" si="81"/>
        <v/>
      </c>
      <c r="I564" s="8" t="str">
        <f t="shared" si="81"/>
        <v/>
      </c>
      <c r="J564" s="8" t="str">
        <f t="shared" si="81"/>
        <v/>
      </c>
      <c r="K564" s="8" t="str">
        <f t="shared" si="81"/>
        <v/>
      </c>
      <c r="L564" s="8" t="str">
        <f t="shared" si="81"/>
        <v/>
      </c>
      <c r="M564" s="8" t="str">
        <f t="shared" si="81"/>
        <v/>
      </c>
      <c r="N564" s="8" t="str">
        <f t="shared" si="81"/>
        <v/>
      </c>
      <c r="O564" s="8" t="str">
        <f t="shared" si="81"/>
        <v/>
      </c>
      <c r="P564" s="7"/>
      <c r="Q564" s="10" t="s">
        <v>48</v>
      </c>
    </row>
    <row r="565" spans="1:17" x14ac:dyDescent="0.3">
      <c r="B565" s="8" t="str">
        <f t="shared" si="81"/>
        <v/>
      </c>
      <c r="C565" s="8" t="str">
        <f t="shared" si="81"/>
        <v/>
      </c>
      <c r="D565" s="8" t="str">
        <f t="shared" si="81"/>
        <v/>
      </c>
      <c r="E565" s="8" t="str">
        <f t="shared" si="81"/>
        <v/>
      </c>
      <c r="F565" s="8" t="str">
        <f t="shared" si="81"/>
        <v/>
      </c>
      <c r="G565" s="8" t="str">
        <f t="shared" si="81"/>
        <v/>
      </c>
      <c r="H565" s="8" t="str">
        <f t="shared" si="81"/>
        <v/>
      </c>
      <c r="I565" s="8" t="str">
        <f t="shared" si="81"/>
        <v/>
      </c>
      <c r="J565" s="8" t="str">
        <f t="shared" si="81"/>
        <v/>
      </c>
      <c r="K565" s="8" t="str">
        <f t="shared" si="81"/>
        <v/>
      </c>
      <c r="L565" s="8" t="str">
        <f t="shared" si="81"/>
        <v/>
      </c>
      <c r="M565" s="8" t="str">
        <f t="shared" si="81"/>
        <v/>
      </c>
      <c r="N565" s="8" t="str">
        <f t="shared" si="81"/>
        <v/>
      </c>
      <c r="O565" s="8" t="str">
        <f t="shared" si="81"/>
        <v/>
      </c>
      <c r="P565" s="7"/>
      <c r="Q565" s="10" t="s">
        <v>49</v>
      </c>
    </row>
    <row r="566" spans="1:17" x14ac:dyDescent="0.3">
      <c r="B566" s="19" t="str">
        <f t="shared" si="81"/>
        <v/>
      </c>
      <c r="C566" s="19" t="str">
        <f t="shared" si="81"/>
        <v/>
      </c>
      <c r="D566" s="19" t="str">
        <f t="shared" si="81"/>
        <v/>
      </c>
      <c r="E566" s="19" t="str">
        <f t="shared" si="81"/>
        <v/>
      </c>
      <c r="F566" s="19" t="str">
        <f t="shared" si="81"/>
        <v/>
      </c>
      <c r="G566" s="19" t="str">
        <f t="shared" si="81"/>
        <v/>
      </c>
      <c r="H566" s="19" t="str">
        <f t="shared" si="81"/>
        <v/>
      </c>
      <c r="I566" s="19" t="str">
        <f t="shared" si="81"/>
        <v/>
      </c>
      <c r="J566" s="19" t="str">
        <f t="shared" si="81"/>
        <v/>
      </c>
      <c r="K566" s="19" t="str">
        <f t="shared" si="81"/>
        <v/>
      </c>
      <c r="L566" s="19" t="str">
        <f t="shared" si="81"/>
        <v/>
      </c>
      <c r="M566" s="19" t="str">
        <f t="shared" si="81"/>
        <v/>
      </c>
      <c r="N566" s="19" t="str">
        <f t="shared" si="81"/>
        <v/>
      </c>
      <c r="O566" s="19" t="str">
        <f t="shared" si="81"/>
        <v/>
      </c>
      <c r="P566" s="7"/>
      <c r="Q566" s="10" t="s">
        <v>55</v>
      </c>
    </row>
    <row r="567" spans="1:17" x14ac:dyDescent="0.3">
      <c r="B567" s="19">
        <f>SUM(B563:B566)</f>
        <v>0</v>
      </c>
      <c r="C567" s="19">
        <f t="shared" ref="C567:M567" si="82">SUM(C563:C566)</f>
        <v>0</v>
      </c>
      <c r="D567" s="19">
        <f t="shared" si="82"/>
        <v>0</v>
      </c>
      <c r="E567" s="19">
        <f t="shared" si="82"/>
        <v>0</v>
      </c>
      <c r="F567" s="19">
        <f t="shared" si="82"/>
        <v>0</v>
      </c>
      <c r="G567" s="19">
        <f t="shared" si="82"/>
        <v>0</v>
      </c>
      <c r="H567" s="19">
        <f t="shared" si="82"/>
        <v>0</v>
      </c>
      <c r="I567" s="19">
        <f t="shared" si="82"/>
        <v>0</v>
      </c>
      <c r="J567" s="19">
        <f t="shared" si="82"/>
        <v>0</v>
      </c>
      <c r="K567" s="19">
        <f t="shared" si="82"/>
        <v>0</v>
      </c>
      <c r="L567" s="19">
        <f t="shared" si="82"/>
        <v>0</v>
      </c>
      <c r="M567" s="19">
        <f t="shared" si="82"/>
        <v>0</v>
      </c>
      <c r="N567" s="19" t="e">
        <f>IF(N564="",N563*4,IF(N565="",(N564+N563)*2,IF(N566="",((N565+N564+N563)/3)*4,SUM(N563:N566))))</f>
        <v>#VALUE!</v>
      </c>
      <c r="O567" s="19" t="e">
        <f>IF(O564="",O563*4,IF(O565="",(O564+O563)*2,IF(O566="",((O565+O564+O563)/3)*4,SUM(O563:O566))))</f>
        <v>#VALUE!</v>
      </c>
      <c r="P567" s="7" t="e">
        <f>RATE(M$348-C$348,,-C567,M567)</f>
        <v>#NUM!</v>
      </c>
      <c r="Q567" s="10" t="s">
        <v>50</v>
      </c>
    </row>
    <row r="568" spans="1:17" x14ac:dyDescent="0.3">
      <c r="B568" s="11" t="e">
        <f t="shared" ref="B568:O568" si="83">+B567/(B$465+B$472)</f>
        <v>#DIV/0!</v>
      </c>
      <c r="C568" s="11" t="e">
        <f t="shared" si="83"/>
        <v>#DIV/0!</v>
      </c>
      <c r="D568" s="11" t="e">
        <f t="shared" si="83"/>
        <v>#DIV/0!</v>
      </c>
      <c r="E568" s="11" t="e">
        <f t="shared" si="83"/>
        <v>#DIV/0!</v>
      </c>
      <c r="F568" s="11" t="e">
        <f t="shared" si="83"/>
        <v>#DIV/0!</v>
      </c>
      <c r="G568" s="11" t="e">
        <f t="shared" si="83"/>
        <v>#DIV/0!</v>
      </c>
      <c r="H568" s="11" t="e">
        <f t="shared" si="83"/>
        <v>#DIV/0!</v>
      </c>
      <c r="I568" s="11" t="e">
        <f t="shared" si="83"/>
        <v>#DIV/0!</v>
      </c>
      <c r="J568" s="11" t="e">
        <f t="shared" si="83"/>
        <v>#DIV/0!</v>
      </c>
      <c r="K568" s="11" t="e">
        <f t="shared" si="83"/>
        <v>#DIV/0!</v>
      </c>
      <c r="L568" s="11" t="e">
        <f t="shared" si="83"/>
        <v>#DIV/0!</v>
      </c>
      <c r="M568" s="11" t="e">
        <f t="shared" si="83"/>
        <v>#DIV/0!</v>
      </c>
      <c r="N568" s="11" t="e">
        <f t="shared" si="83"/>
        <v>#VALUE!</v>
      </c>
      <c r="O568" s="11" t="e">
        <f t="shared" si="83"/>
        <v>#VALUE!</v>
      </c>
      <c r="P568" s="7" t="e">
        <f>RATE(M$348-C$348,,-C568,M568)</f>
        <v>#DIV/0!</v>
      </c>
      <c r="Q568" s="12" t="s">
        <v>51</v>
      </c>
    </row>
    <row r="569" spans="1:17" x14ac:dyDescent="0.3">
      <c r="B569" s="199" t="s">
        <v>65</v>
      </c>
      <c r="C569" s="199"/>
      <c r="D569" s="199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49"/>
      <c r="P569" s="7"/>
      <c r="Q569" s="3"/>
    </row>
    <row r="570" spans="1:17" x14ac:dyDescent="0.3">
      <c r="B570" s="17" t="str">
        <f t="shared" ref="B570:O573" si="84">IFERROR(B547-B563,"")</f>
        <v/>
      </c>
      <c r="C570" s="17" t="str">
        <f t="shared" si="84"/>
        <v/>
      </c>
      <c r="D570" s="17" t="str">
        <f t="shared" si="84"/>
        <v/>
      </c>
      <c r="E570" s="17" t="str">
        <f t="shared" si="84"/>
        <v/>
      </c>
      <c r="F570" s="17" t="str">
        <f t="shared" si="84"/>
        <v/>
      </c>
      <c r="G570" s="17" t="str">
        <f t="shared" si="84"/>
        <v/>
      </c>
      <c r="H570" s="17" t="str">
        <f t="shared" si="84"/>
        <v/>
      </c>
      <c r="I570" s="17" t="str">
        <f t="shared" si="84"/>
        <v/>
      </c>
      <c r="J570" s="17" t="str">
        <f t="shared" si="84"/>
        <v/>
      </c>
      <c r="K570" s="17" t="str">
        <f t="shared" si="84"/>
        <v/>
      </c>
      <c r="L570" s="17" t="str">
        <f t="shared" si="84"/>
        <v/>
      </c>
      <c r="M570" s="17" t="str">
        <f t="shared" si="84"/>
        <v/>
      </c>
      <c r="N570" s="17" t="str">
        <f t="shared" si="84"/>
        <v/>
      </c>
      <c r="O570" s="17" t="str">
        <f t="shared" si="84"/>
        <v/>
      </c>
      <c r="P570" s="7"/>
      <c r="Q570" s="10" t="s">
        <v>47</v>
      </c>
    </row>
    <row r="571" spans="1:17" x14ac:dyDescent="0.3">
      <c r="B571" s="8" t="str">
        <f t="shared" si="84"/>
        <v/>
      </c>
      <c r="C571" s="8" t="str">
        <f t="shared" si="84"/>
        <v/>
      </c>
      <c r="D571" s="8" t="str">
        <f t="shared" si="84"/>
        <v/>
      </c>
      <c r="E571" s="8" t="str">
        <f t="shared" si="84"/>
        <v/>
      </c>
      <c r="F571" s="8" t="str">
        <f t="shared" si="84"/>
        <v/>
      </c>
      <c r="G571" s="8" t="str">
        <f t="shared" si="84"/>
        <v/>
      </c>
      <c r="H571" s="8" t="str">
        <f t="shared" si="84"/>
        <v/>
      </c>
      <c r="I571" s="8" t="str">
        <f t="shared" si="84"/>
        <v/>
      </c>
      <c r="J571" s="8" t="str">
        <f t="shared" si="84"/>
        <v/>
      </c>
      <c r="K571" s="8" t="str">
        <f t="shared" si="84"/>
        <v/>
      </c>
      <c r="L571" s="8" t="str">
        <f t="shared" si="84"/>
        <v/>
      </c>
      <c r="M571" s="8" t="str">
        <f t="shared" si="84"/>
        <v/>
      </c>
      <c r="N571" s="8" t="str">
        <f t="shared" si="84"/>
        <v/>
      </c>
      <c r="O571" s="8" t="str">
        <f t="shared" si="84"/>
        <v/>
      </c>
      <c r="P571" s="7"/>
      <c r="Q571" s="10" t="s">
        <v>48</v>
      </c>
    </row>
    <row r="572" spans="1:17" x14ac:dyDescent="0.3">
      <c r="B572" s="8" t="str">
        <f t="shared" si="84"/>
        <v/>
      </c>
      <c r="C572" s="8" t="str">
        <f t="shared" si="84"/>
        <v/>
      </c>
      <c r="D572" s="8" t="str">
        <f t="shared" si="84"/>
        <v/>
      </c>
      <c r="E572" s="8" t="str">
        <f t="shared" si="84"/>
        <v/>
      </c>
      <c r="F572" s="8" t="str">
        <f t="shared" si="84"/>
        <v/>
      </c>
      <c r="G572" s="8" t="str">
        <f t="shared" si="84"/>
        <v/>
      </c>
      <c r="H572" s="8" t="str">
        <f t="shared" si="84"/>
        <v/>
      </c>
      <c r="I572" s="8" t="str">
        <f t="shared" si="84"/>
        <v/>
      </c>
      <c r="J572" s="8" t="str">
        <f t="shared" si="84"/>
        <v/>
      </c>
      <c r="K572" s="8" t="str">
        <f t="shared" si="84"/>
        <v/>
      </c>
      <c r="L572" s="8" t="str">
        <f t="shared" si="84"/>
        <v/>
      </c>
      <c r="M572" s="8" t="str">
        <f t="shared" si="84"/>
        <v/>
      </c>
      <c r="N572" s="8" t="str">
        <f t="shared" si="84"/>
        <v/>
      </c>
      <c r="O572" s="8" t="str">
        <f t="shared" si="84"/>
        <v/>
      </c>
      <c r="P572" s="7"/>
      <c r="Q572" s="10" t="s">
        <v>49</v>
      </c>
    </row>
    <row r="573" spans="1:17" x14ac:dyDescent="0.3">
      <c r="B573" s="8" t="str">
        <f t="shared" si="84"/>
        <v/>
      </c>
      <c r="C573" s="19" t="str">
        <f t="shared" si="84"/>
        <v/>
      </c>
      <c r="D573" s="19" t="str">
        <f t="shared" si="84"/>
        <v/>
      </c>
      <c r="E573" s="19" t="str">
        <f t="shared" si="84"/>
        <v/>
      </c>
      <c r="F573" s="19" t="str">
        <f t="shared" si="84"/>
        <v/>
      </c>
      <c r="G573" s="19" t="str">
        <f t="shared" si="84"/>
        <v/>
      </c>
      <c r="H573" s="19" t="str">
        <f t="shared" si="84"/>
        <v/>
      </c>
      <c r="I573" s="19" t="str">
        <f t="shared" si="84"/>
        <v/>
      </c>
      <c r="J573" s="19" t="str">
        <f t="shared" si="84"/>
        <v/>
      </c>
      <c r="K573" s="19" t="str">
        <f t="shared" si="84"/>
        <v/>
      </c>
      <c r="L573" s="19" t="str">
        <f t="shared" si="84"/>
        <v/>
      </c>
      <c r="M573" s="19" t="str">
        <f t="shared" si="84"/>
        <v/>
      </c>
      <c r="N573" s="19" t="str">
        <f t="shared" si="84"/>
        <v/>
      </c>
      <c r="O573" s="19" t="str">
        <f t="shared" si="84"/>
        <v/>
      </c>
      <c r="P573" s="7"/>
      <c r="Q573" s="10" t="s">
        <v>55</v>
      </c>
    </row>
    <row r="574" spans="1:17" x14ac:dyDescent="0.3">
      <c r="B574" s="26">
        <f t="shared" ref="B574:M574" si="85">B551-B567</f>
        <v>0</v>
      </c>
      <c r="C574" s="19">
        <f t="shared" si="85"/>
        <v>0</v>
      </c>
      <c r="D574" s="19">
        <f t="shared" si="85"/>
        <v>0</v>
      </c>
      <c r="E574" s="19">
        <f t="shared" si="85"/>
        <v>0</v>
      </c>
      <c r="F574" s="19">
        <f t="shared" si="85"/>
        <v>0</v>
      </c>
      <c r="G574" s="19">
        <f t="shared" si="85"/>
        <v>0</v>
      </c>
      <c r="H574" s="19">
        <f t="shared" si="85"/>
        <v>0</v>
      </c>
      <c r="I574" s="19">
        <f t="shared" si="85"/>
        <v>0</v>
      </c>
      <c r="J574" s="19">
        <f t="shared" si="85"/>
        <v>0</v>
      </c>
      <c r="K574" s="19">
        <f t="shared" si="85"/>
        <v>0</v>
      </c>
      <c r="L574" s="19">
        <f t="shared" si="85"/>
        <v>0</v>
      </c>
      <c r="M574" s="19">
        <f t="shared" si="85"/>
        <v>0</v>
      </c>
      <c r="N574" s="19" t="str">
        <f>IFERROR(N551-N567,"")</f>
        <v/>
      </c>
      <c r="O574" s="19" t="str">
        <f>IFERROR(O551-O567,"")</f>
        <v/>
      </c>
      <c r="P574" s="7" t="e">
        <f>RATE(M$348-C$348,,-C574,M574)</f>
        <v>#NUM!</v>
      </c>
      <c r="Q574" s="10" t="s">
        <v>50</v>
      </c>
    </row>
    <row r="575" spans="1:17" x14ac:dyDescent="0.3">
      <c r="B575" s="11" t="e">
        <f t="shared" ref="B575:O575" si="86">+B574/(B$465+B$472)</f>
        <v>#DIV/0!</v>
      </c>
      <c r="C575" s="11" t="e">
        <f t="shared" si="86"/>
        <v>#DIV/0!</v>
      </c>
      <c r="D575" s="11" t="e">
        <f t="shared" si="86"/>
        <v>#DIV/0!</v>
      </c>
      <c r="E575" s="11" t="e">
        <f t="shared" si="86"/>
        <v>#DIV/0!</v>
      </c>
      <c r="F575" s="11" t="e">
        <f t="shared" si="86"/>
        <v>#DIV/0!</v>
      </c>
      <c r="G575" s="11" t="e">
        <f t="shared" si="86"/>
        <v>#DIV/0!</v>
      </c>
      <c r="H575" s="11" t="e">
        <f t="shared" si="86"/>
        <v>#DIV/0!</v>
      </c>
      <c r="I575" s="11" t="e">
        <f t="shared" si="86"/>
        <v>#DIV/0!</v>
      </c>
      <c r="J575" s="11" t="e">
        <f t="shared" si="86"/>
        <v>#DIV/0!</v>
      </c>
      <c r="K575" s="11" t="e">
        <f t="shared" si="86"/>
        <v>#DIV/0!</v>
      </c>
      <c r="L575" s="11" t="e">
        <f t="shared" si="86"/>
        <v>#DIV/0!</v>
      </c>
      <c r="M575" s="11" t="e">
        <f t="shared" si="86"/>
        <v>#DIV/0!</v>
      </c>
      <c r="N575" s="11" t="e">
        <f t="shared" si="86"/>
        <v>#VALUE!</v>
      </c>
      <c r="O575" s="11" t="e">
        <f t="shared" si="86"/>
        <v>#VALUE!</v>
      </c>
      <c r="P575" s="7" t="e">
        <f>RATE(M$348-C$348,,-C575,M575)</f>
        <v>#DIV/0!</v>
      </c>
      <c r="Q575" s="12" t="s">
        <v>66</v>
      </c>
    </row>
    <row r="576" spans="1:17" x14ac:dyDescent="0.3">
      <c r="B576" s="203" t="s">
        <v>1048</v>
      </c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3"/>
      <c r="N576" s="203"/>
      <c r="O576" s="151"/>
      <c r="P576" s="7"/>
      <c r="Q576" s="3"/>
    </row>
    <row r="577" spans="1:17" x14ac:dyDescent="0.3">
      <c r="B577" s="17" t="str">
        <f t="shared" ref="B577:O580" si="87">IFERROR(VLOOKUP($B$576,$130:$216,MATCH($Q577&amp;"/"&amp;B$348,$128:$128,0),FALSE),"")</f>
        <v/>
      </c>
      <c r="C577" s="17" t="str">
        <f t="shared" si="87"/>
        <v/>
      </c>
      <c r="D577" s="17" t="str">
        <f t="shared" si="87"/>
        <v/>
      </c>
      <c r="E577" s="17" t="str">
        <f t="shared" si="87"/>
        <v/>
      </c>
      <c r="F577" s="17" t="str">
        <f t="shared" si="87"/>
        <v/>
      </c>
      <c r="G577" s="17" t="str">
        <f t="shared" si="87"/>
        <v/>
      </c>
      <c r="H577" s="17" t="str">
        <f t="shared" si="87"/>
        <v/>
      </c>
      <c r="I577" s="17" t="str">
        <f t="shared" si="87"/>
        <v/>
      </c>
      <c r="J577" s="17" t="str">
        <f t="shared" si="87"/>
        <v/>
      </c>
      <c r="K577" s="17" t="str">
        <f t="shared" si="87"/>
        <v/>
      </c>
      <c r="L577" s="17" t="str">
        <f t="shared" si="87"/>
        <v/>
      </c>
      <c r="M577" s="17" t="str">
        <f t="shared" si="87"/>
        <v/>
      </c>
      <c r="N577" s="17" t="str">
        <f t="shared" si="87"/>
        <v/>
      </c>
      <c r="O577" s="17" t="str">
        <f t="shared" si="87"/>
        <v/>
      </c>
      <c r="P577" s="7"/>
      <c r="Q577" s="10" t="s">
        <v>47</v>
      </c>
    </row>
    <row r="578" spans="1:17" x14ac:dyDescent="0.3">
      <c r="B578" s="8" t="str">
        <f t="shared" si="87"/>
        <v/>
      </c>
      <c r="C578" s="8" t="str">
        <f t="shared" si="87"/>
        <v/>
      </c>
      <c r="D578" s="8" t="str">
        <f t="shared" si="87"/>
        <v/>
      </c>
      <c r="E578" s="8" t="str">
        <f t="shared" si="87"/>
        <v/>
      </c>
      <c r="F578" s="8" t="str">
        <f t="shared" si="87"/>
        <v/>
      </c>
      <c r="G578" s="8" t="str">
        <f t="shared" si="87"/>
        <v/>
      </c>
      <c r="H578" s="8" t="str">
        <f t="shared" si="87"/>
        <v/>
      </c>
      <c r="I578" s="8" t="str">
        <f t="shared" si="87"/>
        <v/>
      </c>
      <c r="J578" s="8" t="str">
        <f t="shared" si="87"/>
        <v/>
      </c>
      <c r="K578" s="8" t="str">
        <f t="shared" si="87"/>
        <v/>
      </c>
      <c r="L578" s="8" t="str">
        <f t="shared" si="87"/>
        <v/>
      </c>
      <c r="M578" s="8" t="str">
        <f t="shared" si="87"/>
        <v/>
      </c>
      <c r="N578" s="8" t="str">
        <f t="shared" si="87"/>
        <v/>
      </c>
      <c r="O578" s="8" t="str">
        <f t="shared" si="87"/>
        <v/>
      </c>
      <c r="P578" s="7"/>
      <c r="Q578" s="10" t="s">
        <v>48</v>
      </c>
    </row>
    <row r="579" spans="1:17" x14ac:dyDescent="0.3">
      <c r="B579" s="8" t="str">
        <f t="shared" si="87"/>
        <v/>
      </c>
      <c r="C579" s="8" t="str">
        <f t="shared" si="87"/>
        <v/>
      </c>
      <c r="D579" s="8" t="str">
        <f t="shared" si="87"/>
        <v/>
      </c>
      <c r="E579" s="8" t="str">
        <f t="shared" si="87"/>
        <v/>
      </c>
      <c r="F579" s="8" t="str">
        <f t="shared" si="87"/>
        <v/>
      </c>
      <c r="G579" s="8" t="str">
        <f t="shared" si="87"/>
        <v/>
      </c>
      <c r="H579" s="8" t="str">
        <f t="shared" si="87"/>
        <v/>
      </c>
      <c r="I579" s="8" t="str">
        <f t="shared" si="87"/>
        <v/>
      </c>
      <c r="J579" s="8" t="str">
        <f t="shared" si="87"/>
        <v/>
      </c>
      <c r="K579" s="8" t="str">
        <f t="shared" si="87"/>
        <v/>
      </c>
      <c r="L579" s="8" t="str">
        <f t="shared" si="87"/>
        <v/>
      </c>
      <c r="M579" s="8" t="str">
        <f t="shared" si="87"/>
        <v/>
      </c>
      <c r="N579" s="8" t="str">
        <f t="shared" si="87"/>
        <v/>
      </c>
      <c r="O579" s="8" t="str">
        <f t="shared" si="87"/>
        <v/>
      </c>
      <c r="P579" s="7"/>
      <c r="Q579" s="10" t="s">
        <v>49</v>
      </c>
    </row>
    <row r="580" spans="1:17" x14ac:dyDescent="0.3">
      <c r="B580" s="19" t="str">
        <f t="shared" si="87"/>
        <v/>
      </c>
      <c r="C580" s="19" t="str">
        <f t="shared" si="87"/>
        <v/>
      </c>
      <c r="D580" s="19" t="str">
        <f t="shared" si="87"/>
        <v/>
      </c>
      <c r="E580" s="19" t="str">
        <f t="shared" si="87"/>
        <v/>
      </c>
      <c r="F580" s="19" t="str">
        <f t="shared" si="87"/>
        <v/>
      </c>
      <c r="G580" s="19" t="str">
        <f t="shared" si="87"/>
        <v/>
      </c>
      <c r="H580" s="19" t="str">
        <f t="shared" si="87"/>
        <v/>
      </c>
      <c r="I580" s="19" t="str">
        <f t="shared" si="87"/>
        <v/>
      </c>
      <c r="J580" s="19" t="str">
        <f t="shared" si="87"/>
        <v/>
      </c>
      <c r="K580" s="19" t="str">
        <f t="shared" si="87"/>
        <v/>
      </c>
      <c r="L580" s="19" t="str">
        <f t="shared" si="87"/>
        <v/>
      </c>
      <c r="M580" s="19" t="str">
        <f t="shared" si="87"/>
        <v/>
      </c>
      <c r="N580" s="19" t="str">
        <f t="shared" si="87"/>
        <v/>
      </c>
      <c r="O580" s="19" t="str">
        <f t="shared" si="87"/>
        <v/>
      </c>
      <c r="P580" s="7"/>
      <c r="Q580" s="10" t="s">
        <v>55</v>
      </c>
    </row>
    <row r="581" spans="1:17" x14ac:dyDescent="0.3">
      <c r="B581" s="19">
        <f>SUM(B577:B580)</f>
        <v>0</v>
      </c>
      <c r="C581" s="19">
        <f t="shared" ref="C581:M581" si="88">SUM(C577:C580)</f>
        <v>0</v>
      </c>
      <c r="D581" s="19">
        <f t="shared" si="88"/>
        <v>0</v>
      </c>
      <c r="E581" s="19">
        <f t="shared" si="88"/>
        <v>0</v>
      </c>
      <c r="F581" s="19">
        <f t="shared" si="88"/>
        <v>0</v>
      </c>
      <c r="G581" s="19">
        <f t="shared" si="88"/>
        <v>0</v>
      </c>
      <c r="H581" s="19">
        <f t="shared" si="88"/>
        <v>0</v>
      </c>
      <c r="I581" s="19">
        <f t="shared" si="88"/>
        <v>0</v>
      </c>
      <c r="J581" s="19">
        <f t="shared" si="88"/>
        <v>0</v>
      </c>
      <c r="K581" s="19">
        <f t="shared" si="88"/>
        <v>0</v>
      </c>
      <c r="L581" s="19">
        <f t="shared" si="88"/>
        <v>0</v>
      </c>
      <c r="M581" s="19">
        <f t="shared" si="88"/>
        <v>0</v>
      </c>
      <c r="N581" s="19" t="e">
        <f>IF(N578="",N577*4,IF(N579="",(N578+N577)*2,IF(N580="",((N579+N578+N577)/3)*4,SUM(N577:N580))))</f>
        <v>#VALUE!</v>
      </c>
      <c r="O581" s="19" t="e">
        <f>IF(O578="",O577*4,IF(O579="",(O578+O577)*2,IF(O580="",((O579+O578+O577)/3)*4,SUM(O577:O580))))</f>
        <v>#VALUE!</v>
      </c>
      <c r="P581" s="7" t="e">
        <f>RATE(M$348-C$348,,-C581,M581)</f>
        <v>#NUM!</v>
      </c>
      <c r="Q581" s="10" t="s">
        <v>50</v>
      </c>
    </row>
    <row r="582" spans="1:17" x14ac:dyDescent="0.3">
      <c r="B582" s="11" t="e">
        <f t="shared" ref="B582:M582" si="89">+B581/B$574</f>
        <v>#DIV/0!</v>
      </c>
      <c r="C582" s="11" t="e">
        <f t="shared" si="89"/>
        <v>#DIV/0!</v>
      </c>
      <c r="D582" s="11" t="e">
        <f t="shared" si="89"/>
        <v>#DIV/0!</v>
      </c>
      <c r="E582" s="11" t="e">
        <f t="shared" si="89"/>
        <v>#DIV/0!</v>
      </c>
      <c r="F582" s="11" t="e">
        <f t="shared" si="89"/>
        <v>#DIV/0!</v>
      </c>
      <c r="G582" s="11" t="e">
        <f t="shared" si="89"/>
        <v>#DIV/0!</v>
      </c>
      <c r="H582" s="11" t="e">
        <f t="shared" si="89"/>
        <v>#DIV/0!</v>
      </c>
      <c r="I582" s="11" t="e">
        <f t="shared" si="89"/>
        <v>#DIV/0!</v>
      </c>
      <c r="J582" s="11" t="e">
        <f t="shared" si="89"/>
        <v>#DIV/0!</v>
      </c>
      <c r="K582" s="11" t="e">
        <f t="shared" si="89"/>
        <v>#DIV/0!</v>
      </c>
      <c r="L582" s="11" t="e">
        <f t="shared" si="89"/>
        <v>#DIV/0!</v>
      </c>
      <c r="M582" s="11" t="e">
        <f t="shared" si="89"/>
        <v>#DIV/0!</v>
      </c>
      <c r="N582" s="11" t="e">
        <f>+N581/N$574</f>
        <v>#VALUE!</v>
      </c>
      <c r="O582" s="11" t="e">
        <f>+O581/O$574</f>
        <v>#VALUE!</v>
      </c>
      <c r="P582" s="7" t="e">
        <f>RATE(M$348-C$348,,-C582,M582)</f>
        <v>#DIV/0!</v>
      </c>
      <c r="Q582" s="12" t="s">
        <v>67</v>
      </c>
    </row>
    <row r="583" spans="1:17" x14ac:dyDescent="0.3">
      <c r="B583" s="199" t="s">
        <v>1064</v>
      </c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49"/>
      <c r="P583" s="7"/>
      <c r="Q583" s="3"/>
    </row>
    <row r="584" spans="1:17" x14ac:dyDescent="0.3">
      <c r="B584" s="17" t="str">
        <f t="shared" ref="B584:O587" si="90">IFERROR(VLOOKUP($B$583,$130:$216,MATCH($Q584&amp;"/"&amp;B$348,$128:$128,0),FALSE),"")</f>
        <v/>
      </c>
      <c r="C584" s="17" t="str">
        <f t="shared" si="90"/>
        <v/>
      </c>
      <c r="D584" s="17" t="str">
        <f t="shared" si="90"/>
        <v/>
      </c>
      <c r="E584" s="17" t="str">
        <f t="shared" si="90"/>
        <v/>
      </c>
      <c r="F584" s="17" t="str">
        <f t="shared" si="90"/>
        <v/>
      </c>
      <c r="G584" s="17" t="str">
        <f t="shared" si="90"/>
        <v/>
      </c>
      <c r="H584" s="17" t="str">
        <f t="shared" si="90"/>
        <v/>
      </c>
      <c r="I584" s="17" t="str">
        <f t="shared" si="90"/>
        <v/>
      </c>
      <c r="J584" s="17" t="str">
        <f t="shared" si="90"/>
        <v/>
      </c>
      <c r="K584" s="17" t="str">
        <f t="shared" si="90"/>
        <v/>
      </c>
      <c r="L584" s="17" t="str">
        <f t="shared" si="90"/>
        <v/>
      </c>
      <c r="M584" s="17" t="str">
        <f t="shared" si="90"/>
        <v/>
      </c>
      <c r="N584" s="17" t="str">
        <f t="shared" si="90"/>
        <v/>
      </c>
      <c r="O584" s="17" t="str">
        <f t="shared" si="90"/>
        <v/>
      </c>
      <c r="P584" s="7"/>
      <c r="Q584" s="10" t="s">
        <v>47</v>
      </c>
    </row>
    <row r="585" spans="1:17" x14ac:dyDescent="0.3">
      <c r="B585" s="8" t="str">
        <f t="shared" si="90"/>
        <v/>
      </c>
      <c r="C585" s="8" t="str">
        <f t="shared" si="90"/>
        <v/>
      </c>
      <c r="D585" s="8" t="str">
        <f t="shared" si="90"/>
        <v/>
      </c>
      <c r="E585" s="8" t="str">
        <f t="shared" si="90"/>
        <v/>
      </c>
      <c r="F585" s="8" t="str">
        <f t="shared" si="90"/>
        <v/>
      </c>
      <c r="G585" s="8" t="str">
        <f t="shared" si="90"/>
        <v/>
      </c>
      <c r="H585" s="8" t="str">
        <f t="shared" si="90"/>
        <v/>
      </c>
      <c r="I585" s="8" t="str">
        <f t="shared" si="90"/>
        <v/>
      </c>
      <c r="J585" s="8" t="str">
        <f t="shared" si="90"/>
        <v/>
      </c>
      <c r="K585" s="8" t="str">
        <f t="shared" si="90"/>
        <v/>
      </c>
      <c r="L585" s="8" t="str">
        <f t="shared" si="90"/>
        <v/>
      </c>
      <c r="M585" s="8" t="str">
        <f t="shared" si="90"/>
        <v/>
      </c>
      <c r="N585" s="8" t="str">
        <f t="shared" si="90"/>
        <v/>
      </c>
      <c r="O585" s="8" t="str">
        <f t="shared" si="90"/>
        <v/>
      </c>
      <c r="P585" s="7"/>
      <c r="Q585" s="10" t="s">
        <v>48</v>
      </c>
    </row>
    <row r="586" spans="1:17" x14ac:dyDescent="0.3">
      <c r="B586" s="8" t="str">
        <f t="shared" si="90"/>
        <v/>
      </c>
      <c r="C586" s="8" t="str">
        <f t="shared" si="90"/>
        <v/>
      </c>
      <c r="D586" s="8" t="str">
        <f t="shared" si="90"/>
        <v/>
      </c>
      <c r="E586" s="8" t="str">
        <f t="shared" si="90"/>
        <v/>
      </c>
      <c r="F586" s="8" t="str">
        <f t="shared" si="90"/>
        <v/>
      </c>
      <c r="G586" s="8" t="str">
        <f t="shared" si="90"/>
        <v/>
      </c>
      <c r="H586" s="8" t="str">
        <f t="shared" si="90"/>
        <v/>
      </c>
      <c r="I586" s="8" t="str">
        <f t="shared" si="90"/>
        <v/>
      </c>
      <c r="J586" s="8" t="str">
        <f t="shared" si="90"/>
        <v/>
      </c>
      <c r="K586" s="8" t="str">
        <f t="shared" si="90"/>
        <v/>
      </c>
      <c r="L586" s="8" t="str">
        <f t="shared" si="90"/>
        <v/>
      </c>
      <c r="M586" s="8" t="str">
        <f t="shared" si="90"/>
        <v/>
      </c>
      <c r="N586" s="8" t="str">
        <f t="shared" si="90"/>
        <v/>
      </c>
      <c r="O586" s="8" t="str">
        <f t="shared" si="90"/>
        <v/>
      </c>
      <c r="P586" s="7"/>
      <c r="Q586" s="10" t="s">
        <v>49</v>
      </c>
    </row>
    <row r="587" spans="1:17" x14ac:dyDescent="0.3">
      <c r="B587" s="8" t="str">
        <f t="shared" si="90"/>
        <v/>
      </c>
      <c r="C587" s="19" t="str">
        <f t="shared" si="90"/>
        <v/>
      </c>
      <c r="D587" s="19" t="str">
        <f t="shared" si="90"/>
        <v/>
      </c>
      <c r="E587" s="19" t="str">
        <f t="shared" si="90"/>
        <v/>
      </c>
      <c r="F587" s="19" t="str">
        <f t="shared" si="90"/>
        <v/>
      </c>
      <c r="G587" s="19" t="str">
        <f t="shared" si="90"/>
        <v/>
      </c>
      <c r="H587" s="19" t="str">
        <f t="shared" si="90"/>
        <v/>
      </c>
      <c r="I587" s="19" t="str">
        <f t="shared" si="90"/>
        <v/>
      </c>
      <c r="J587" s="19" t="str">
        <f t="shared" si="90"/>
        <v/>
      </c>
      <c r="K587" s="19" t="str">
        <f t="shared" si="90"/>
        <v/>
      </c>
      <c r="L587" s="19" t="str">
        <f t="shared" si="90"/>
        <v/>
      </c>
      <c r="M587" s="19" t="str">
        <f t="shared" si="90"/>
        <v/>
      </c>
      <c r="N587" s="19" t="str">
        <f t="shared" si="90"/>
        <v/>
      </c>
      <c r="O587" s="19" t="str">
        <f t="shared" si="90"/>
        <v/>
      </c>
      <c r="P587" s="7"/>
      <c r="Q587" s="10" t="s">
        <v>55</v>
      </c>
    </row>
    <row r="588" spans="1:17" x14ac:dyDescent="0.3">
      <c r="B588" s="27">
        <f>SUM(B584:B587)</f>
        <v>0</v>
      </c>
      <c r="C588" s="19">
        <f t="shared" ref="C588:M588" si="91">SUM(C584:C587)</f>
        <v>0</v>
      </c>
      <c r="D588" s="19">
        <f t="shared" si="91"/>
        <v>0</v>
      </c>
      <c r="E588" s="19">
        <f t="shared" si="91"/>
        <v>0</v>
      </c>
      <c r="F588" s="19">
        <f t="shared" si="91"/>
        <v>0</v>
      </c>
      <c r="G588" s="19">
        <f t="shared" si="91"/>
        <v>0</v>
      </c>
      <c r="H588" s="19">
        <f t="shared" si="91"/>
        <v>0</v>
      </c>
      <c r="I588" s="19">
        <f t="shared" si="91"/>
        <v>0</v>
      </c>
      <c r="J588" s="19">
        <f t="shared" si="91"/>
        <v>0</v>
      </c>
      <c r="K588" s="19">
        <f t="shared" si="91"/>
        <v>0</v>
      </c>
      <c r="L588" s="19">
        <f t="shared" si="91"/>
        <v>0</v>
      </c>
      <c r="M588" s="19">
        <f t="shared" si="91"/>
        <v>0</v>
      </c>
      <c r="N588" s="19" t="e">
        <f>IF(N585="",N584*4,IF(N586="",(N585+N584)*2,IF(N587="",((N586+N585+N584)/3)*4,SUM(N584:N587))))</f>
        <v>#VALUE!</v>
      </c>
      <c r="O588" s="19" t="e">
        <f>IF(O585="",O584*4,IF(O586="",(O585+O584)*2,IF(O587="",((O586+O585+O584)/3)*4,SUM(O584:O587))))</f>
        <v>#VALUE!</v>
      </c>
      <c r="P588" s="7" t="e">
        <f>RATE(M$348-C$348,,-C588,M588)</f>
        <v>#NUM!</v>
      </c>
      <c r="Q588" s="10" t="s">
        <v>50</v>
      </c>
    </row>
    <row r="589" spans="1:17" x14ac:dyDescent="0.3">
      <c r="B589" s="11" t="e">
        <f t="shared" ref="B589:O589" si="92">+B588/(B$465+B$472)</f>
        <v>#DIV/0!</v>
      </c>
      <c r="C589" s="11" t="e">
        <f t="shared" si="92"/>
        <v>#DIV/0!</v>
      </c>
      <c r="D589" s="11" t="e">
        <f t="shared" si="92"/>
        <v>#DIV/0!</v>
      </c>
      <c r="E589" s="11" t="e">
        <f t="shared" si="92"/>
        <v>#DIV/0!</v>
      </c>
      <c r="F589" s="11" t="e">
        <f t="shared" si="92"/>
        <v>#DIV/0!</v>
      </c>
      <c r="G589" s="11" t="e">
        <f t="shared" si="92"/>
        <v>#DIV/0!</v>
      </c>
      <c r="H589" s="11" t="e">
        <f t="shared" si="92"/>
        <v>#DIV/0!</v>
      </c>
      <c r="I589" s="11" t="e">
        <f t="shared" si="92"/>
        <v>#DIV/0!</v>
      </c>
      <c r="J589" s="11" t="e">
        <f t="shared" si="92"/>
        <v>#DIV/0!</v>
      </c>
      <c r="K589" s="11" t="e">
        <f t="shared" si="92"/>
        <v>#DIV/0!</v>
      </c>
      <c r="L589" s="11" t="e">
        <f t="shared" si="92"/>
        <v>#DIV/0!</v>
      </c>
      <c r="M589" s="11" t="e">
        <f t="shared" si="92"/>
        <v>#DIV/0!</v>
      </c>
      <c r="N589" s="11" t="e">
        <f t="shared" si="92"/>
        <v>#VALUE!</v>
      </c>
      <c r="O589" s="11" t="e">
        <f t="shared" si="92"/>
        <v>#VALUE!</v>
      </c>
      <c r="P589" s="7" t="e">
        <f>RATE(M$348-C$348,,-C589,M589)</f>
        <v>#DIV/0!</v>
      </c>
      <c r="Q589" s="12" t="s">
        <v>68</v>
      </c>
    </row>
    <row r="590" spans="1:17" s="98" customFormat="1" x14ac:dyDescent="0.3">
      <c r="A590" s="97"/>
      <c r="B590" s="20"/>
      <c r="C590" s="11" t="e">
        <f t="shared" ref="C590:M590" si="93">C588/B588-1</f>
        <v>#DIV/0!</v>
      </c>
      <c r="D590" s="11" t="e">
        <f t="shared" si="93"/>
        <v>#DIV/0!</v>
      </c>
      <c r="E590" s="11" t="e">
        <f t="shared" si="93"/>
        <v>#DIV/0!</v>
      </c>
      <c r="F590" s="11" t="e">
        <f t="shared" si="93"/>
        <v>#DIV/0!</v>
      </c>
      <c r="G590" s="11" t="e">
        <f t="shared" si="93"/>
        <v>#DIV/0!</v>
      </c>
      <c r="H590" s="11" t="e">
        <f t="shared" si="93"/>
        <v>#DIV/0!</v>
      </c>
      <c r="I590" s="11" t="e">
        <f t="shared" si="93"/>
        <v>#DIV/0!</v>
      </c>
      <c r="J590" s="11" t="e">
        <f t="shared" si="93"/>
        <v>#DIV/0!</v>
      </c>
      <c r="K590" s="11" t="e">
        <f t="shared" si="93"/>
        <v>#DIV/0!</v>
      </c>
      <c r="L590" s="11" t="e">
        <f t="shared" si="93"/>
        <v>#DIV/0!</v>
      </c>
      <c r="M590" s="11" t="e">
        <f t="shared" si="93"/>
        <v>#DIV/0!</v>
      </c>
      <c r="N590" s="11" t="e">
        <f>N588/M588-1</f>
        <v>#VALUE!</v>
      </c>
      <c r="O590" s="11" t="e">
        <f>O588/N588-1</f>
        <v>#VALUE!</v>
      </c>
      <c r="P590" s="18"/>
      <c r="Q590" s="15" t="s">
        <v>56</v>
      </c>
    </row>
    <row r="591" spans="1:17" x14ac:dyDescent="0.3">
      <c r="B591" s="195" t="s">
        <v>44</v>
      </c>
      <c r="C591" s="195"/>
      <c r="D591" s="195"/>
      <c r="E591" s="195"/>
      <c r="F591" s="195"/>
      <c r="G591" s="195"/>
      <c r="H591" s="195"/>
      <c r="I591" s="195"/>
      <c r="J591" s="195"/>
      <c r="K591" s="195"/>
      <c r="L591" s="195"/>
      <c r="M591" s="195"/>
      <c r="N591" s="195"/>
      <c r="O591" s="144"/>
    </row>
    <row r="592" spans="1:17" x14ac:dyDescent="0.3">
      <c r="B592" s="204" t="s">
        <v>1073</v>
      </c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152"/>
    </row>
    <row r="593" spans="2:17" x14ac:dyDescent="0.3">
      <c r="B593" s="8" t="str">
        <f t="shared" ref="B593:O596" si="94">IFERROR(VLOOKUP($B$592,$221:$343,MATCH($Q593&amp;"/"&amp;B$348,$219:$219,0),FALSE),"")</f>
        <v/>
      </c>
      <c r="C593" s="8" t="str">
        <f t="shared" si="94"/>
        <v/>
      </c>
      <c r="D593" s="8" t="str">
        <f t="shared" si="94"/>
        <v/>
      </c>
      <c r="E593" s="8" t="str">
        <f t="shared" si="94"/>
        <v/>
      </c>
      <c r="F593" s="8" t="str">
        <f t="shared" si="94"/>
        <v/>
      </c>
      <c r="G593" s="8" t="str">
        <f t="shared" si="94"/>
        <v/>
      </c>
      <c r="H593" s="8" t="str">
        <f t="shared" si="94"/>
        <v/>
      </c>
      <c r="I593" s="8" t="str">
        <f t="shared" si="94"/>
        <v/>
      </c>
      <c r="J593" s="8" t="str">
        <f t="shared" si="94"/>
        <v/>
      </c>
      <c r="K593" s="8" t="str">
        <f t="shared" si="94"/>
        <v/>
      </c>
      <c r="L593" s="8" t="str">
        <f t="shared" si="94"/>
        <v/>
      </c>
      <c r="M593" s="8" t="str">
        <f t="shared" si="94"/>
        <v/>
      </c>
      <c r="N593" s="9" t="str">
        <f t="shared" si="94"/>
        <v/>
      </c>
      <c r="O593" s="9" t="str">
        <f t="shared" si="94"/>
        <v/>
      </c>
      <c r="P593" s="7"/>
      <c r="Q593" s="10" t="s">
        <v>47</v>
      </c>
    </row>
    <row r="594" spans="2:17" x14ac:dyDescent="0.3">
      <c r="B594" s="8" t="str">
        <f t="shared" si="94"/>
        <v/>
      </c>
      <c r="C594" s="8" t="str">
        <f t="shared" si="94"/>
        <v/>
      </c>
      <c r="D594" s="8" t="str">
        <f t="shared" si="94"/>
        <v/>
      </c>
      <c r="E594" s="8" t="str">
        <f t="shared" si="94"/>
        <v/>
      </c>
      <c r="F594" s="8" t="str">
        <f t="shared" si="94"/>
        <v/>
      </c>
      <c r="G594" s="8" t="str">
        <f t="shared" si="94"/>
        <v/>
      </c>
      <c r="H594" s="8" t="str">
        <f t="shared" si="94"/>
        <v/>
      </c>
      <c r="I594" s="8" t="str">
        <f t="shared" si="94"/>
        <v/>
      </c>
      <c r="J594" s="8" t="str">
        <f t="shared" si="94"/>
        <v/>
      </c>
      <c r="K594" s="8" t="str">
        <f t="shared" si="94"/>
        <v/>
      </c>
      <c r="L594" s="8" t="str">
        <f t="shared" si="94"/>
        <v/>
      </c>
      <c r="M594" s="8" t="str">
        <f t="shared" si="94"/>
        <v/>
      </c>
      <c r="N594" s="9" t="str">
        <f t="shared" si="94"/>
        <v/>
      </c>
      <c r="O594" s="9" t="str">
        <f t="shared" si="94"/>
        <v/>
      </c>
      <c r="P594" s="7"/>
      <c r="Q594" s="10" t="s">
        <v>48</v>
      </c>
    </row>
    <row r="595" spans="2:17" x14ac:dyDescent="0.3">
      <c r="B595" s="8" t="str">
        <f t="shared" si="94"/>
        <v/>
      </c>
      <c r="C595" s="8" t="str">
        <f t="shared" si="94"/>
        <v/>
      </c>
      <c r="D595" s="8" t="str">
        <f t="shared" si="94"/>
        <v/>
      </c>
      <c r="E595" s="8" t="str">
        <f t="shared" si="94"/>
        <v/>
      </c>
      <c r="F595" s="8" t="str">
        <f t="shared" si="94"/>
        <v/>
      </c>
      <c r="G595" s="8" t="str">
        <f t="shared" si="94"/>
        <v/>
      </c>
      <c r="H595" s="8" t="str">
        <f t="shared" si="94"/>
        <v/>
      </c>
      <c r="I595" s="8" t="str">
        <f t="shared" si="94"/>
        <v/>
      </c>
      <c r="J595" s="8" t="str">
        <f t="shared" si="94"/>
        <v/>
      </c>
      <c r="K595" s="8" t="str">
        <f t="shared" si="94"/>
        <v/>
      </c>
      <c r="L595" s="8" t="str">
        <f t="shared" si="94"/>
        <v/>
      </c>
      <c r="M595" s="8" t="str">
        <f t="shared" si="94"/>
        <v/>
      </c>
      <c r="N595" s="9" t="str">
        <f t="shared" si="94"/>
        <v/>
      </c>
      <c r="O595" s="9" t="str">
        <f t="shared" si="94"/>
        <v/>
      </c>
      <c r="P595" s="7"/>
      <c r="Q595" s="10" t="s">
        <v>49</v>
      </c>
    </row>
    <row r="596" spans="2:17" x14ac:dyDescent="0.3">
      <c r="B596" s="8" t="str">
        <f t="shared" si="94"/>
        <v/>
      </c>
      <c r="C596" s="8" t="str">
        <f t="shared" si="94"/>
        <v/>
      </c>
      <c r="D596" s="8" t="str">
        <f t="shared" si="94"/>
        <v/>
      </c>
      <c r="E596" s="8" t="str">
        <f t="shared" si="94"/>
        <v/>
      </c>
      <c r="F596" s="8" t="str">
        <f t="shared" si="94"/>
        <v/>
      </c>
      <c r="G596" s="8" t="str">
        <f t="shared" si="94"/>
        <v/>
      </c>
      <c r="H596" s="8" t="str">
        <f t="shared" si="94"/>
        <v/>
      </c>
      <c r="I596" s="8" t="str">
        <f t="shared" si="94"/>
        <v/>
      </c>
      <c r="J596" s="8" t="str">
        <f t="shared" si="94"/>
        <v/>
      </c>
      <c r="K596" s="8" t="str">
        <f t="shared" si="94"/>
        <v/>
      </c>
      <c r="L596" s="8" t="str">
        <f t="shared" si="94"/>
        <v/>
      </c>
      <c r="M596" s="8" t="str">
        <f t="shared" si="94"/>
        <v/>
      </c>
      <c r="N596" s="9" t="str">
        <f>IFERROR(VLOOKUP($B$592,$221:$343,MATCH($Q596&amp;"/"&amp;N$348,$219:$219,0),FALSE),IFERROR((VLOOKUP($B$592,$221:$343,MATCH($Q595&amp;"/"&amp;N$348,$219:$219,0),FALSE)/3)*4,IFERROR(VLOOKUP($B$592,$221:$343,MATCH($Q594&amp;"/"&amp;N$348,$219:$219,0),FALSE)*2,IFERROR(VLOOKUP($B$592,$221:$343,MATCH($Q593&amp;"/"&amp;N$348,$219:$219,0),FALSE)*4,""))))</f>
        <v/>
      </c>
      <c r="O596" s="9" t="str">
        <f>IFERROR(VLOOKUP($B$592,$221:$343,MATCH($Q596&amp;"/"&amp;O$348,$219:$219,0),FALSE),IFERROR((VLOOKUP($B$592,$221:$343,MATCH($Q595&amp;"/"&amp;O$348,$219:$219,0),FALSE)/3)*4,IFERROR(VLOOKUP($B$592,$221:$343,MATCH($Q594&amp;"/"&amp;O$348,$219:$219,0),FALSE)*2,IFERROR(VLOOKUP($B$592,$221:$343,MATCH($Q593&amp;"/"&amp;O$348,$219:$219,0),FALSE)*4,""))))</f>
        <v/>
      </c>
      <c r="P596" s="7" t="e">
        <f>RATE(M$348-C$348,,-C596,M596)</f>
        <v>#VALUE!</v>
      </c>
      <c r="Q596" s="10" t="s">
        <v>50</v>
      </c>
    </row>
    <row r="597" spans="2:17" x14ac:dyDescent="0.3">
      <c r="B597" s="11" t="e">
        <f t="shared" ref="B597:O597" si="95">B596/(B$465+B472)</f>
        <v>#VALUE!</v>
      </c>
      <c r="C597" s="11" t="e">
        <f t="shared" si="95"/>
        <v>#VALUE!</v>
      </c>
      <c r="D597" s="11" t="e">
        <f t="shared" si="95"/>
        <v>#VALUE!</v>
      </c>
      <c r="E597" s="11" t="e">
        <f t="shared" si="95"/>
        <v>#VALUE!</v>
      </c>
      <c r="F597" s="11" t="e">
        <f t="shared" si="95"/>
        <v>#VALUE!</v>
      </c>
      <c r="G597" s="11" t="e">
        <f t="shared" si="95"/>
        <v>#VALUE!</v>
      </c>
      <c r="H597" s="11" t="e">
        <f t="shared" si="95"/>
        <v>#VALUE!</v>
      </c>
      <c r="I597" s="11" t="e">
        <f t="shared" si="95"/>
        <v>#VALUE!</v>
      </c>
      <c r="J597" s="11" t="e">
        <f t="shared" si="95"/>
        <v>#VALUE!</v>
      </c>
      <c r="K597" s="11" t="e">
        <f t="shared" si="95"/>
        <v>#VALUE!</v>
      </c>
      <c r="L597" s="11" t="e">
        <f t="shared" si="95"/>
        <v>#VALUE!</v>
      </c>
      <c r="M597" s="11" t="e">
        <f t="shared" si="95"/>
        <v>#VALUE!</v>
      </c>
      <c r="N597" s="11" t="e">
        <f t="shared" si="95"/>
        <v>#VALUE!</v>
      </c>
      <c r="O597" s="11" t="e">
        <f t="shared" si="95"/>
        <v>#VALUE!</v>
      </c>
      <c r="P597" s="7" t="e">
        <f>RATE(M$348-C$348,,-C597,M597)</f>
        <v>#VALUE!</v>
      </c>
      <c r="Q597" s="12" t="s">
        <v>51</v>
      </c>
    </row>
    <row r="598" spans="2:17" x14ac:dyDescent="0.3">
      <c r="B598" s="205" t="s">
        <v>1104</v>
      </c>
      <c r="C598" s="206"/>
      <c r="D598" s="206"/>
      <c r="E598" s="206"/>
      <c r="F598" s="206"/>
      <c r="G598" s="206"/>
      <c r="H598" s="206"/>
      <c r="I598" s="206"/>
      <c r="J598" s="206"/>
      <c r="K598" s="206"/>
      <c r="L598" s="206"/>
      <c r="M598" s="206"/>
      <c r="N598" s="206"/>
      <c r="O598" s="144"/>
    </row>
    <row r="599" spans="2:17" x14ac:dyDescent="0.3">
      <c r="B599" s="8" t="str">
        <f t="shared" ref="B599:O602" si="96">IFERROR(VLOOKUP($B$598,$221:$343,MATCH($Q599&amp;"/"&amp;B$348,$219:$219,0),FALSE),"")</f>
        <v/>
      </c>
      <c r="C599" s="8" t="str">
        <f t="shared" si="96"/>
        <v/>
      </c>
      <c r="D599" s="8" t="str">
        <f t="shared" si="96"/>
        <v/>
      </c>
      <c r="E599" s="8" t="str">
        <f t="shared" si="96"/>
        <v/>
      </c>
      <c r="F599" s="8" t="str">
        <f t="shared" si="96"/>
        <v/>
      </c>
      <c r="G599" s="8" t="str">
        <f t="shared" si="96"/>
        <v/>
      </c>
      <c r="H599" s="8" t="str">
        <f t="shared" si="96"/>
        <v/>
      </c>
      <c r="I599" s="8" t="str">
        <f t="shared" si="96"/>
        <v/>
      </c>
      <c r="J599" s="8" t="str">
        <f t="shared" si="96"/>
        <v/>
      </c>
      <c r="K599" s="8" t="str">
        <f t="shared" si="96"/>
        <v/>
      </c>
      <c r="L599" s="8" t="str">
        <f t="shared" si="96"/>
        <v/>
      </c>
      <c r="M599" s="8" t="str">
        <f t="shared" si="96"/>
        <v/>
      </c>
      <c r="N599" s="9" t="str">
        <f t="shared" si="96"/>
        <v/>
      </c>
      <c r="O599" s="9" t="str">
        <f t="shared" si="96"/>
        <v/>
      </c>
      <c r="P599" s="7"/>
      <c r="Q599" s="10" t="s">
        <v>47</v>
      </c>
    </row>
    <row r="600" spans="2:17" x14ac:dyDescent="0.3">
      <c r="B600" s="8" t="str">
        <f t="shared" si="96"/>
        <v/>
      </c>
      <c r="C600" s="8" t="str">
        <f t="shared" si="96"/>
        <v/>
      </c>
      <c r="D600" s="8" t="str">
        <f t="shared" si="96"/>
        <v/>
      </c>
      <c r="E600" s="8" t="str">
        <f t="shared" si="96"/>
        <v/>
      </c>
      <c r="F600" s="8" t="str">
        <f t="shared" si="96"/>
        <v/>
      </c>
      <c r="G600" s="8" t="str">
        <f t="shared" si="96"/>
        <v/>
      </c>
      <c r="H600" s="8" t="str">
        <f t="shared" si="96"/>
        <v/>
      </c>
      <c r="I600" s="8" t="str">
        <f t="shared" si="96"/>
        <v/>
      </c>
      <c r="J600" s="8" t="str">
        <f t="shared" si="96"/>
        <v/>
      </c>
      <c r="K600" s="8" t="str">
        <f t="shared" si="96"/>
        <v/>
      </c>
      <c r="L600" s="8" t="str">
        <f t="shared" si="96"/>
        <v/>
      </c>
      <c r="M600" s="8" t="str">
        <f t="shared" si="96"/>
        <v/>
      </c>
      <c r="N600" s="9" t="str">
        <f t="shared" si="96"/>
        <v/>
      </c>
      <c r="O600" s="9" t="str">
        <f t="shared" si="96"/>
        <v/>
      </c>
      <c r="P600" s="7"/>
      <c r="Q600" s="10" t="s">
        <v>48</v>
      </c>
    </row>
    <row r="601" spans="2:17" x14ac:dyDescent="0.3">
      <c r="B601" s="8" t="str">
        <f t="shared" si="96"/>
        <v/>
      </c>
      <c r="C601" s="8" t="str">
        <f t="shared" si="96"/>
        <v/>
      </c>
      <c r="D601" s="8" t="str">
        <f t="shared" si="96"/>
        <v/>
      </c>
      <c r="E601" s="8" t="str">
        <f t="shared" si="96"/>
        <v/>
      </c>
      <c r="F601" s="8" t="str">
        <f t="shared" si="96"/>
        <v/>
      </c>
      <c r="G601" s="8" t="str">
        <f t="shared" si="96"/>
        <v/>
      </c>
      <c r="H601" s="8" t="str">
        <f t="shared" si="96"/>
        <v/>
      </c>
      <c r="I601" s="8" t="str">
        <f t="shared" si="96"/>
        <v/>
      </c>
      <c r="J601" s="8" t="str">
        <f t="shared" si="96"/>
        <v/>
      </c>
      <c r="K601" s="8" t="str">
        <f t="shared" si="96"/>
        <v/>
      </c>
      <c r="L601" s="8" t="str">
        <f t="shared" si="96"/>
        <v/>
      </c>
      <c r="M601" s="8" t="str">
        <f t="shared" si="96"/>
        <v/>
      </c>
      <c r="N601" s="9" t="str">
        <f t="shared" si="96"/>
        <v/>
      </c>
      <c r="O601" s="9" t="str">
        <f t="shared" si="96"/>
        <v/>
      </c>
      <c r="P601" s="7"/>
      <c r="Q601" s="10" t="s">
        <v>49</v>
      </c>
    </row>
    <row r="602" spans="2:17" x14ac:dyDescent="0.3">
      <c r="B602" s="8" t="str">
        <f t="shared" si="96"/>
        <v/>
      </c>
      <c r="C602" s="8" t="str">
        <f t="shared" si="96"/>
        <v/>
      </c>
      <c r="D602" s="8" t="str">
        <f t="shared" si="96"/>
        <v/>
      </c>
      <c r="E602" s="8" t="str">
        <f t="shared" si="96"/>
        <v/>
      </c>
      <c r="F602" s="8" t="str">
        <f t="shared" si="96"/>
        <v/>
      </c>
      <c r="G602" s="8" t="str">
        <f t="shared" si="96"/>
        <v/>
      </c>
      <c r="H602" s="8" t="str">
        <f t="shared" si="96"/>
        <v/>
      </c>
      <c r="I602" s="8" t="str">
        <f t="shared" si="96"/>
        <v/>
      </c>
      <c r="J602" s="8" t="str">
        <f t="shared" si="96"/>
        <v/>
      </c>
      <c r="K602" s="8" t="str">
        <f t="shared" si="96"/>
        <v/>
      </c>
      <c r="L602" s="8" t="str">
        <f t="shared" si="96"/>
        <v/>
      </c>
      <c r="M602" s="8" t="str">
        <f t="shared" si="96"/>
        <v/>
      </c>
      <c r="N602" s="9" t="str">
        <f t="shared" si="96"/>
        <v/>
      </c>
      <c r="O602" s="9" t="str">
        <f t="shared" si="96"/>
        <v/>
      </c>
      <c r="P602" s="7"/>
      <c r="Q602" s="10" t="s">
        <v>50</v>
      </c>
    </row>
    <row r="603" spans="2:17" x14ac:dyDescent="0.3">
      <c r="B603" s="139" t="e">
        <f t="shared" ref="B603:M603" si="97">B602/B$588</f>
        <v>#VALUE!</v>
      </c>
      <c r="C603" s="139" t="e">
        <f t="shared" si="97"/>
        <v>#VALUE!</v>
      </c>
      <c r="D603" s="139" t="e">
        <f t="shared" si="97"/>
        <v>#VALUE!</v>
      </c>
      <c r="E603" s="139" t="e">
        <f t="shared" si="97"/>
        <v>#VALUE!</v>
      </c>
      <c r="F603" s="139" t="e">
        <f t="shared" si="97"/>
        <v>#VALUE!</v>
      </c>
      <c r="G603" s="139" t="e">
        <f t="shared" si="97"/>
        <v>#VALUE!</v>
      </c>
      <c r="H603" s="139" t="e">
        <f t="shared" si="97"/>
        <v>#VALUE!</v>
      </c>
      <c r="I603" s="139" t="e">
        <f t="shared" si="97"/>
        <v>#VALUE!</v>
      </c>
      <c r="J603" s="139" t="e">
        <f t="shared" si="97"/>
        <v>#VALUE!</v>
      </c>
      <c r="K603" s="139" t="e">
        <f t="shared" si="97"/>
        <v>#VALUE!</v>
      </c>
      <c r="L603" s="139" t="e">
        <f t="shared" si="97"/>
        <v>#VALUE!</v>
      </c>
      <c r="M603" s="139" t="e">
        <f t="shared" si="97"/>
        <v>#VALUE!</v>
      </c>
      <c r="N603" s="139" t="e">
        <f>IFERROR(N602/N$588,IFERROR(N601/N$588,IFERROR(N600/N$588,N599/N$588)))</f>
        <v>#VALUE!</v>
      </c>
      <c r="O603" s="139" t="e">
        <f>IFERROR(O602/O$588,IFERROR(O601/O$588,IFERROR(O600/O$588,O599/O$588)))</f>
        <v>#VALUE!</v>
      </c>
      <c r="P603" s="7" t="e">
        <f>RATE(M$348-C$348,,-C603,M603)</f>
        <v>#VALUE!</v>
      </c>
      <c r="Q603" s="12" t="s">
        <v>69</v>
      </c>
    </row>
    <row r="604" spans="2:17" x14ac:dyDescent="0.3">
      <c r="B604" s="207" t="s">
        <v>70</v>
      </c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149"/>
    </row>
    <row r="605" spans="2:17" x14ac:dyDescent="0.3">
      <c r="B605" s="8" t="str">
        <f>IFERROR(B599+B611,"")</f>
        <v/>
      </c>
      <c r="C605" s="8" t="str">
        <f t="shared" ref="C605:O608" si="98">IFERROR(C599+C611,"")</f>
        <v/>
      </c>
      <c r="D605" s="8" t="str">
        <f t="shared" si="98"/>
        <v/>
      </c>
      <c r="E605" s="8" t="str">
        <f t="shared" si="98"/>
        <v/>
      </c>
      <c r="F605" s="8" t="str">
        <f t="shared" si="98"/>
        <v/>
      </c>
      <c r="G605" s="8" t="str">
        <f t="shared" si="98"/>
        <v/>
      </c>
      <c r="H605" s="8" t="str">
        <f t="shared" si="98"/>
        <v/>
      </c>
      <c r="I605" s="8" t="str">
        <f t="shared" si="98"/>
        <v/>
      </c>
      <c r="J605" s="8" t="str">
        <f t="shared" si="98"/>
        <v/>
      </c>
      <c r="K605" s="8" t="str">
        <f t="shared" si="98"/>
        <v/>
      </c>
      <c r="L605" s="8" t="str">
        <f t="shared" si="98"/>
        <v/>
      </c>
      <c r="M605" s="8" t="str">
        <f t="shared" si="98"/>
        <v/>
      </c>
      <c r="N605" s="9" t="str">
        <f t="shared" si="98"/>
        <v/>
      </c>
      <c r="O605" s="9" t="str">
        <f t="shared" si="98"/>
        <v/>
      </c>
      <c r="P605" s="7"/>
      <c r="Q605" s="10" t="s">
        <v>47</v>
      </c>
    </row>
    <row r="606" spans="2:17" x14ac:dyDescent="0.3">
      <c r="B606" s="8" t="str">
        <f t="shared" ref="B606:N608" si="99">IFERROR(B600+B612,"")</f>
        <v/>
      </c>
      <c r="C606" s="8" t="str">
        <f t="shared" si="99"/>
        <v/>
      </c>
      <c r="D606" s="8" t="str">
        <f t="shared" si="99"/>
        <v/>
      </c>
      <c r="E606" s="8" t="str">
        <f t="shared" si="99"/>
        <v/>
      </c>
      <c r="F606" s="8" t="str">
        <f t="shared" si="99"/>
        <v/>
      </c>
      <c r="G606" s="8" t="str">
        <f t="shared" si="99"/>
        <v/>
      </c>
      <c r="H606" s="8" t="str">
        <f t="shared" si="99"/>
        <v/>
      </c>
      <c r="I606" s="8" t="str">
        <f t="shared" si="99"/>
        <v/>
      </c>
      <c r="J606" s="8" t="str">
        <f t="shared" si="99"/>
        <v/>
      </c>
      <c r="K606" s="8" t="str">
        <f t="shared" si="99"/>
        <v/>
      </c>
      <c r="L606" s="8" t="str">
        <f t="shared" si="99"/>
        <v/>
      </c>
      <c r="M606" s="8" t="str">
        <f t="shared" si="99"/>
        <v/>
      </c>
      <c r="N606" s="9" t="str">
        <f t="shared" si="99"/>
        <v/>
      </c>
      <c r="O606" s="9" t="str">
        <f t="shared" si="98"/>
        <v/>
      </c>
      <c r="P606" s="7"/>
      <c r="Q606" s="10" t="s">
        <v>48</v>
      </c>
    </row>
    <row r="607" spans="2:17" x14ac:dyDescent="0.3">
      <c r="B607" s="8" t="str">
        <f t="shared" si="99"/>
        <v/>
      </c>
      <c r="C607" s="8" t="str">
        <f t="shared" si="99"/>
        <v/>
      </c>
      <c r="D607" s="8" t="str">
        <f t="shared" si="99"/>
        <v/>
      </c>
      <c r="E607" s="8" t="str">
        <f t="shared" si="99"/>
        <v/>
      </c>
      <c r="F607" s="8" t="str">
        <f t="shared" si="99"/>
        <v/>
      </c>
      <c r="G607" s="8" t="str">
        <f t="shared" si="99"/>
        <v/>
      </c>
      <c r="H607" s="8" t="str">
        <f t="shared" si="99"/>
        <v/>
      </c>
      <c r="I607" s="8" t="str">
        <f t="shared" si="99"/>
        <v/>
      </c>
      <c r="J607" s="8" t="str">
        <f t="shared" si="99"/>
        <v/>
      </c>
      <c r="K607" s="8" t="str">
        <f t="shared" si="99"/>
        <v/>
      </c>
      <c r="L607" s="8" t="str">
        <f t="shared" si="99"/>
        <v/>
      </c>
      <c r="M607" s="8" t="str">
        <f t="shared" si="99"/>
        <v/>
      </c>
      <c r="N607" s="9" t="str">
        <f t="shared" si="99"/>
        <v/>
      </c>
      <c r="O607" s="9" t="str">
        <f t="shared" si="98"/>
        <v/>
      </c>
      <c r="P607" s="7"/>
      <c r="Q607" s="10" t="s">
        <v>49</v>
      </c>
    </row>
    <row r="608" spans="2:17" x14ac:dyDescent="0.3">
      <c r="B608" s="8" t="str">
        <f t="shared" si="99"/>
        <v/>
      </c>
      <c r="C608" s="19" t="str">
        <f t="shared" si="99"/>
        <v/>
      </c>
      <c r="D608" s="19" t="str">
        <f t="shared" si="99"/>
        <v/>
      </c>
      <c r="E608" s="19" t="str">
        <f t="shared" si="99"/>
        <v/>
      </c>
      <c r="F608" s="19" t="str">
        <f t="shared" si="99"/>
        <v/>
      </c>
      <c r="G608" s="19" t="str">
        <f t="shared" si="99"/>
        <v/>
      </c>
      <c r="H608" s="19" t="str">
        <f t="shared" si="99"/>
        <v/>
      </c>
      <c r="I608" s="19" t="str">
        <f t="shared" si="99"/>
        <v/>
      </c>
      <c r="J608" s="19" t="str">
        <f t="shared" si="99"/>
        <v/>
      </c>
      <c r="K608" s="19" t="str">
        <f t="shared" si="99"/>
        <v/>
      </c>
      <c r="L608" s="19" t="str">
        <f t="shared" si="99"/>
        <v/>
      </c>
      <c r="M608" s="19" t="str">
        <f t="shared" si="99"/>
        <v/>
      </c>
      <c r="N608" s="19" t="str">
        <f t="shared" si="99"/>
        <v/>
      </c>
      <c r="O608" s="19" t="str">
        <f t="shared" si="98"/>
        <v/>
      </c>
      <c r="P608" s="7" t="e">
        <f>RATE(M$348-C$348,,-C608,M608)</f>
        <v>#VALUE!</v>
      </c>
      <c r="Q608" s="10" t="s">
        <v>50</v>
      </c>
    </row>
    <row r="609" spans="2:17" x14ac:dyDescent="0.3">
      <c r="B609" s="209" t="s">
        <v>45</v>
      </c>
      <c r="C609" s="210"/>
      <c r="D609" s="210"/>
      <c r="E609" s="210"/>
      <c r="F609" s="210"/>
      <c r="G609" s="210"/>
      <c r="H609" s="210"/>
      <c r="I609" s="210"/>
      <c r="J609" s="210"/>
      <c r="K609" s="210"/>
      <c r="L609" s="210"/>
      <c r="M609" s="210"/>
      <c r="N609" s="210"/>
      <c r="O609" s="153"/>
      <c r="P609" s="7"/>
      <c r="Q609" s="10"/>
    </row>
    <row r="610" spans="2:17" x14ac:dyDescent="0.3">
      <c r="B610" s="201" t="s">
        <v>1117</v>
      </c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147"/>
    </row>
    <row r="611" spans="2:17" x14ac:dyDescent="0.3">
      <c r="B611" s="8" t="str">
        <f t="shared" ref="B611:O614" si="100">IFERROR(VLOOKUP($B$610,$221:$343,MATCH($Q611&amp;"/"&amp;B$348,$219:$219,0),FALSE),"")</f>
        <v/>
      </c>
      <c r="C611" s="8" t="str">
        <f t="shared" si="100"/>
        <v/>
      </c>
      <c r="D611" s="8" t="str">
        <f t="shared" si="100"/>
        <v/>
      </c>
      <c r="E611" s="8" t="str">
        <f t="shared" si="100"/>
        <v/>
      </c>
      <c r="F611" s="8" t="str">
        <f t="shared" si="100"/>
        <v/>
      </c>
      <c r="G611" s="8" t="str">
        <f t="shared" si="100"/>
        <v/>
      </c>
      <c r="H611" s="8" t="str">
        <f t="shared" si="100"/>
        <v/>
      </c>
      <c r="I611" s="8" t="str">
        <f t="shared" si="100"/>
        <v/>
      </c>
      <c r="J611" s="8" t="str">
        <f t="shared" si="100"/>
        <v/>
      </c>
      <c r="K611" s="8" t="str">
        <f t="shared" si="100"/>
        <v/>
      </c>
      <c r="L611" s="8" t="str">
        <f t="shared" si="100"/>
        <v/>
      </c>
      <c r="M611" s="8" t="str">
        <f t="shared" si="100"/>
        <v/>
      </c>
      <c r="N611" s="9" t="str">
        <f t="shared" si="100"/>
        <v/>
      </c>
      <c r="O611" s="9" t="str">
        <f t="shared" si="100"/>
        <v/>
      </c>
      <c r="P611" s="7"/>
      <c r="Q611" s="10" t="s">
        <v>47</v>
      </c>
    </row>
    <row r="612" spans="2:17" x14ac:dyDescent="0.3">
      <c r="B612" s="8" t="str">
        <f t="shared" si="100"/>
        <v/>
      </c>
      <c r="C612" s="8" t="str">
        <f t="shared" si="100"/>
        <v/>
      </c>
      <c r="D612" s="8" t="str">
        <f t="shared" si="100"/>
        <v/>
      </c>
      <c r="E612" s="8" t="str">
        <f t="shared" si="100"/>
        <v/>
      </c>
      <c r="F612" s="8" t="str">
        <f t="shared" si="100"/>
        <v/>
      </c>
      <c r="G612" s="8" t="str">
        <f t="shared" si="100"/>
        <v/>
      </c>
      <c r="H612" s="8" t="str">
        <f t="shared" si="100"/>
        <v/>
      </c>
      <c r="I612" s="8" t="str">
        <f t="shared" si="100"/>
        <v/>
      </c>
      <c r="J612" s="8" t="str">
        <f t="shared" si="100"/>
        <v/>
      </c>
      <c r="K612" s="8" t="str">
        <f t="shared" si="100"/>
        <v/>
      </c>
      <c r="L612" s="8" t="str">
        <f t="shared" si="100"/>
        <v/>
      </c>
      <c r="M612" s="8" t="str">
        <f t="shared" si="100"/>
        <v/>
      </c>
      <c r="N612" s="9" t="str">
        <f t="shared" si="100"/>
        <v/>
      </c>
      <c r="O612" s="9" t="str">
        <f t="shared" si="100"/>
        <v/>
      </c>
      <c r="P612" s="7"/>
      <c r="Q612" s="10" t="s">
        <v>48</v>
      </c>
    </row>
    <row r="613" spans="2:17" x14ac:dyDescent="0.3">
      <c r="B613" s="8" t="str">
        <f t="shared" si="100"/>
        <v/>
      </c>
      <c r="C613" s="8" t="str">
        <f t="shared" si="100"/>
        <v/>
      </c>
      <c r="D613" s="8" t="str">
        <f t="shared" si="100"/>
        <v/>
      </c>
      <c r="E613" s="8" t="str">
        <f t="shared" si="100"/>
        <v/>
      </c>
      <c r="F613" s="8" t="str">
        <f t="shared" si="100"/>
        <v/>
      </c>
      <c r="G613" s="8" t="str">
        <f t="shared" si="100"/>
        <v/>
      </c>
      <c r="H613" s="8" t="str">
        <f t="shared" si="100"/>
        <v/>
      </c>
      <c r="I613" s="8" t="str">
        <f t="shared" si="100"/>
        <v/>
      </c>
      <c r="J613" s="8" t="str">
        <f t="shared" si="100"/>
        <v/>
      </c>
      <c r="K613" s="8" t="str">
        <f t="shared" si="100"/>
        <v/>
      </c>
      <c r="L613" s="8" t="str">
        <f t="shared" si="100"/>
        <v/>
      </c>
      <c r="M613" s="8" t="str">
        <f t="shared" si="100"/>
        <v/>
      </c>
      <c r="N613" s="9" t="str">
        <f t="shared" si="100"/>
        <v/>
      </c>
      <c r="O613" s="9" t="str">
        <f t="shared" si="100"/>
        <v/>
      </c>
      <c r="P613" s="7"/>
      <c r="Q613" s="10" t="s">
        <v>49</v>
      </c>
    </row>
    <row r="614" spans="2:17" x14ac:dyDescent="0.3">
      <c r="B614" s="8" t="str">
        <f t="shared" si="100"/>
        <v/>
      </c>
      <c r="C614" s="8" t="str">
        <f t="shared" si="100"/>
        <v/>
      </c>
      <c r="D614" s="8" t="str">
        <f t="shared" si="100"/>
        <v/>
      </c>
      <c r="E614" s="8" t="str">
        <f t="shared" si="100"/>
        <v/>
      </c>
      <c r="F614" s="8" t="str">
        <f t="shared" si="100"/>
        <v/>
      </c>
      <c r="G614" s="8" t="str">
        <f t="shared" si="100"/>
        <v/>
      </c>
      <c r="H614" s="8" t="str">
        <f t="shared" si="100"/>
        <v/>
      </c>
      <c r="I614" s="8" t="str">
        <f t="shared" si="100"/>
        <v/>
      </c>
      <c r="J614" s="8" t="str">
        <f t="shared" si="100"/>
        <v/>
      </c>
      <c r="K614" s="8" t="str">
        <f t="shared" si="100"/>
        <v/>
      </c>
      <c r="L614" s="8" t="str">
        <f t="shared" si="100"/>
        <v/>
      </c>
      <c r="M614" s="8" t="str">
        <f t="shared" si="100"/>
        <v/>
      </c>
      <c r="N614" s="9" t="str">
        <f t="shared" si="100"/>
        <v/>
      </c>
      <c r="O614" s="9" t="str">
        <f t="shared" si="100"/>
        <v/>
      </c>
      <c r="P614" s="7"/>
      <c r="Q614" s="10" t="s">
        <v>50</v>
      </c>
    </row>
    <row r="615" spans="2:17" x14ac:dyDescent="0.3">
      <c r="B615" s="219" t="s">
        <v>1119</v>
      </c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220"/>
      <c r="N615" s="220"/>
      <c r="O615" s="151"/>
    </row>
    <row r="616" spans="2:17" x14ac:dyDescent="0.3">
      <c r="B616" s="8" t="str">
        <f t="shared" ref="B616:O619" si="101">IFERROR(VLOOKUP($B$615,$221:$343,MATCH($Q616&amp;"/"&amp;B$348,$219:$219,0),FALSE),"")</f>
        <v/>
      </c>
      <c r="C616" s="8" t="str">
        <f t="shared" si="101"/>
        <v/>
      </c>
      <c r="D616" s="8" t="str">
        <f t="shared" si="101"/>
        <v/>
      </c>
      <c r="E616" s="8" t="str">
        <f t="shared" si="101"/>
        <v/>
      </c>
      <c r="F616" s="8" t="str">
        <f t="shared" si="101"/>
        <v/>
      </c>
      <c r="G616" s="8" t="str">
        <f t="shared" si="101"/>
        <v/>
      </c>
      <c r="H616" s="8" t="str">
        <f t="shared" si="101"/>
        <v/>
      </c>
      <c r="I616" s="8" t="str">
        <f t="shared" si="101"/>
        <v/>
      </c>
      <c r="J616" s="8" t="str">
        <f t="shared" si="101"/>
        <v/>
      </c>
      <c r="K616" s="8" t="str">
        <f t="shared" si="101"/>
        <v/>
      </c>
      <c r="L616" s="8" t="str">
        <f t="shared" si="101"/>
        <v/>
      </c>
      <c r="M616" s="8" t="str">
        <f t="shared" si="101"/>
        <v/>
      </c>
      <c r="N616" s="9" t="str">
        <f t="shared" si="101"/>
        <v/>
      </c>
      <c r="O616" s="9" t="str">
        <f t="shared" si="101"/>
        <v/>
      </c>
      <c r="P616" s="7"/>
      <c r="Q616" s="10" t="s">
        <v>47</v>
      </c>
    </row>
    <row r="617" spans="2:17" x14ac:dyDescent="0.3">
      <c r="B617" s="8" t="str">
        <f t="shared" si="101"/>
        <v/>
      </c>
      <c r="C617" s="8" t="str">
        <f t="shared" si="101"/>
        <v/>
      </c>
      <c r="D617" s="8" t="str">
        <f t="shared" si="101"/>
        <v/>
      </c>
      <c r="E617" s="8" t="str">
        <f t="shared" si="101"/>
        <v/>
      </c>
      <c r="F617" s="8" t="str">
        <f t="shared" si="101"/>
        <v/>
      </c>
      <c r="G617" s="8" t="str">
        <f t="shared" si="101"/>
        <v/>
      </c>
      <c r="H617" s="8" t="str">
        <f t="shared" si="101"/>
        <v/>
      </c>
      <c r="I617" s="8" t="str">
        <f t="shared" si="101"/>
        <v/>
      </c>
      <c r="J617" s="8" t="str">
        <f t="shared" si="101"/>
        <v/>
      </c>
      <c r="K617" s="8" t="str">
        <f t="shared" si="101"/>
        <v/>
      </c>
      <c r="L617" s="8" t="str">
        <f t="shared" si="101"/>
        <v/>
      </c>
      <c r="M617" s="8" t="str">
        <f t="shared" si="101"/>
        <v/>
      </c>
      <c r="N617" s="9" t="str">
        <f t="shared" si="101"/>
        <v/>
      </c>
      <c r="O617" s="9" t="str">
        <f t="shared" si="101"/>
        <v/>
      </c>
      <c r="P617" s="7"/>
      <c r="Q617" s="10" t="s">
        <v>48</v>
      </c>
    </row>
    <row r="618" spans="2:17" x14ac:dyDescent="0.3">
      <c r="B618" s="8" t="str">
        <f t="shared" si="101"/>
        <v/>
      </c>
      <c r="C618" s="8" t="str">
        <f t="shared" si="101"/>
        <v/>
      </c>
      <c r="D618" s="8" t="str">
        <f t="shared" si="101"/>
        <v/>
      </c>
      <c r="E618" s="8" t="str">
        <f t="shared" si="101"/>
        <v/>
      </c>
      <c r="F618" s="8" t="str">
        <f t="shared" si="101"/>
        <v/>
      </c>
      <c r="G618" s="8" t="str">
        <f t="shared" si="101"/>
        <v/>
      </c>
      <c r="H618" s="8" t="str">
        <f t="shared" si="101"/>
        <v/>
      </c>
      <c r="I618" s="8" t="str">
        <f t="shared" si="101"/>
        <v/>
      </c>
      <c r="J618" s="8" t="str">
        <f t="shared" si="101"/>
        <v/>
      </c>
      <c r="K618" s="8" t="str">
        <f t="shared" si="101"/>
        <v/>
      </c>
      <c r="L618" s="8" t="str">
        <f t="shared" si="101"/>
        <v/>
      </c>
      <c r="M618" s="8" t="str">
        <f t="shared" si="101"/>
        <v/>
      </c>
      <c r="N618" s="9" t="str">
        <f t="shared" si="101"/>
        <v/>
      </c>
      <c r="O618" s="9" t="str">
        <f t="shared" si="101"/>
        <v/>
      </c>
      <c r="P618" s="7"/>
      <c r="Q618" s="10" t="s">
        <v>49</v>
      </c>
    </row>
    <row r="619" spans="2:17" x14ac:dyDescent="0.3">
      <c r="B619" s="8" t="str">
        <f t="shared" si="101"/>
        <v/>
      </c>
      <c r="C619" s="8" t="str">
        <f t="shared" si="101"/>
        <v/>
      </c>
      <c r="D619" s="8" t="str">
        <f t="shared" si="101"/>
        <v/>
      </c>
      <c r="E619" s="8" t="str">
        <f t="shared" si="101"/>
        <v/>
      </c>
      <c r="F619" s="8" t="str">
        <f t="shared" si="101"/>
        <v/>
      </c>
      <c r="G619" s="8" t="str">
        <f t="shared" si="101"/>
        <v/>
      </c>
      <c r="H619" s="8" t="str">
        <f t="shared" si="101"/>
        <v/>
      </c>
      <c r="I619" s="8" t="str">
        <f t="shared" si="101"/>
        <v/>
      </c>
      <c r="J619" s="8" t="str">
        <f t="shared" si="101"/>
        <v/>
      </c>
      <c r="K619" s="8" t="str">
        <f t="shared" si="101"/>
        <v/>
      </c>
      <c r="L619" s="8" t="str">
        <f t="shared" si="101"/>
        <v/>
      </c>
      <c r="M619" s="8" t="str">
        <f t="shared" si="101"/>
        <v/>
      </c>
      <c r="N619" s="9" t="str">
        <f t="shared" si="101"/>
        <v/>
      </c>
      <c r="O619" s="9" t="str">
        <f t="shared" si="101"/>
        <v/>
      </c>
      <c r="P619" s="7"/>
      <c r="Q619" s="10" t="s">
        <v>50</v>
      </c>
    </row>
    <row r="620" spans="2:17" x14ac:dyDescent="0.3">
      <c r="B620" s="207" t="s">
        <v>1144</v>
      </c>
      <c r="C620" s="208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149"/>
    </row>
    <row r="621" spans="2:17" x14ac:dyDescent="0.3">
      <c r="B621" s="8" t="str">
        <f t="shared" ref="B621:O624" si="102">IFERROR(VLOOKUP($B$620,$221:$343,MATCH($Q621&amp;"/"&amp;B$348,$219:$219,0),FALSE),"")</f>
        <v/>
      </c>
      <c r="C621" s="8" t="str">
        <f t="shared" si="102"/>
        <v/>
      </c>
      <c r="D621" s="8" t="str">
        <f t="shared" si="102"/>
        <v/>
      </c>
      <c r="E621" s="8" t="str">
        <f t="shared" si="102"/>
        <v/>
      </c>
      <c r="F621" s="8" t="str">
        <f t="shared" si="102"/>
        <v/>
      </c>
      <c r="G621" s="8" t="str">
        <f t="shared" si="102"/>
        <v/>
      </c>
      <c r="H621" s="8" t="str">
        <f t="shared" si="102"/>
        <v/>
      </c>
      <c r="I621" s="8" t="str">
        <f t="shared" si="102"/>
        <v/>
      </c>
      <c r="J621" s="8" t="str">
        <f t="shared" si="102"/>
        <v/>
      </c>
      <c r="K621" s="8" t="str">
        <f t="shared" si="102"/>
        <v/>
      </c>
      <c r="L621" s="8" t="str">
        <f t="shared" si="102"/>
        <v/>
      </c>
      <c r="M621" s="8" t="str">
        <f t="shared" si="102"/>
        <v/>
      </c>
      <c r="N621" s="8" t="str">
        <f t="shared" si="102"/>
        <v/>
      </c>
      <c r="O621" s="8" t="str">
        <f t="shared" si="102"/>
        <v/>
      </c>
      <c r="P621" s="7"/>
      <c r="Q621" s="10" t="s">
        <v>47</v>
      </c>
    </row>
    <row r="622" spans="2:17" x14ac:dyDescent="0.3">
      <c r="B622" s="8" t="str">
        <f t="shared" si="102"/>
        <v/>
      </c>
      <c r="C622" s="8" t="str">
        <f t="shared" si="102"/>
        <v/>
      </c>
      <c r="D622" s="8" t="str">
        <f t="shared" si="102"/>
        <v/>
      </c>
      <c r="E622" s="8" t="str">
        <f t="shared" si="102"/>
        <v/>
      </c>
      <c r="F622" s="8" t="str">
        <f t="shared" si="102"/>
        <v/>
      </c>
      <c r="G622" s="8" t="str">
        <f t="shared" si="102"/>
        <v/>
      </c>
      <c r="H622" s="8" t="str">
        <f t="shared" si="102"/>
        <v/>
      </c>
      <c r="I622" s="8" t="str">
        <f t="shared" si="102"/>
        <v/>
      </c>
      <c r="J622" s="8" t="str">
        <f t="shared" si="102"/>
        <v/>
      </c>
      <c r="K622" s="8" t="str">
        <f t="shared" si="102"/>
        <v/>
      </c>
      <c r="L622" s="8" t="str">
        <f t="shared" si="102"/>
        <v/>
      </c>
      <c r="M622" s="8" t="str">
        <f t="shared" si="102"/>
        <v/>
      </c>
      <c r="N622" s="8" t="str">
        <f t="shared" si="102"/>
        <v/>
      </c>
      <c r="O622" s="8" t="str">
        <f t="shared" si="102"/>
        <v/>
      </c>
      <c r="P622" s="7"/>
      <c r="Q622" s="10" t="s">
        <v>48</v>
      </c>
    </row>
    <row r="623" spans="2:17" x14ac:dyDescent="0.3">
      <c r="B623" s="8" t="str">
        <f t="shared" si="102"/>
        <v/>
      </c>
      <c r="C623" s="8" t="str">
        <f t="shared" si="102"/>
        <v/>
      </c>
      <c r="D623" s="8" t="str">
        <f t="shared" si="102"/>
        <v/>
      </c>
      <c r="E623" s="8" t="str">
        <f t="shared" si="102"/>
        <v/>
      </c>
      <c r="F623" s="8" t="str">
        <f t="shared" si="102"/>
        <v/>
      </c>
      <c r="G623" s="8" t="str">
        <f t="shared" si="102"/>
        <v/>
      </c>
      <c r="H623" s="8" t="str">
        <f t="shared" si="102"/>
        <v/>
      </c>
      <c r="I623" s="8" t="str">
        <f t="shared" si="102"/>
        <v/>
      </c>
      <c r="J623" s="8" t="str">
        <f t="shared" si="102"/>
        <v/>
      </c>
      <c r="K623" s="8" t="str">
        <f t="shared" si="102"/>
        <v/>
      </c>
      <c r="L623" s="8" t="str">
        <f t="shared" si="102"/>
        <v/>
      </c>
      <c r="M623" s="8" t="str">
        <f t="shared" si="102"/>
        <v/>
      </c>
      <c r="N623" s="8" t="str">
        <f t="shared" si="102"/>
        <v/>
      </c>
      <c r="O623" s="8" t="str">
        <f t="shared" si="102"/>
        <v/>
      </c>
      <c r="P623" s="7"/>
      <c r="Q623" s="10" t="s">
        <v>49</v>
      </c>
    </row>
    <row r="624" spans="2:17" x14ac:dyDescent="0.3">
      <c r="B624" s="8" t="str">
        <f t="shared" si="102"/>
        <v/>
      </c>
      <c r="C624" s="8" t="str">
        <f t="shared" si="102"/>
        <v/>
      </c>
      <c r="D624" s="8" t="str">
        <f t="shared" si="102"/>
        <v/>
      </c>
      <c r="E624" s="8" t="str">
        <f t="shared" si="102"/>
        <v/>
      </c>
      <c r="F624" s="8" t="str">
        <f t="shared" si="102"/>
        <v/>
      </c>
      <c r="G624" s="8" t="str">
        <f t="shared" si="102"/>
        <v/>
      </c>
      <c r="H624" s="8" t="str">
        <f t="shared" si="102"/>
        <v/>
      </c>
      <c r="I624" s="8" t="str">
        <f t="shared" si="102"/>
        <v/>
      </c>
      <c r="J624" s="8" t="str">
        <f t="shared" si="102"/>
        <v/>
      </c>
      <c r="K624" s="8" t="str">
        <f t="shared" si="102"/>
        <v/>
      </c>
      <c r="L624" s="8" t="str">
        <f t="shared" si="102"/>
        <v/>
      </c>
      <c r="M624" s="8" t="str">
        <f t="shared" si="102"/>
        <v/>
      </c>
      <c r="N624" s="8" t="str">
        <f t="shared" si="102"/>
        <v/>
      </c>
      <c r="O624" s="8" t="str">
        <f t="shared" si="102"/>
        <v/>
      </c>
      <c r="P624" s="7"/>
      <c r="Q624" s="10" t="s">
        <v>50</v>
      </c>
    </row>
    <row r="625" spans="2:17" x14ac:dyDescent="0.3">
      <c r="B625" s="221" t="s">
        <v>1145</v>
      </c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159"/>
    </row>
    <row r="626" spans="2:17" x14ac:dyDescent="0.3">
      <c r="B626" s="8" t="str">
        <f t="shared" ref="B626:O629" si="103">IFERROR(VLOOKUP($B$625,$221:$343,MATCH($Q626&amp;"/"&amp;B$348,$219:$219,0),FALSE),"")</f>
        <v/>
      </c>
      <c r="C626" s="8" t="str">
        <f t="shared" si="103"/>
        <v/>
      </c>
      <c r="D626" s="8" t="str">
        <f t="shared" si="103"/>
        <v/>
      </c>
      <c r="E626" s="8" t="str">
        <f t="shared" si="103"/>
        <v/>
      </c>
      <c r="F626" s="8" t="str">
        <f t="shared" si="103"/>
        <v/>
      </c>
      <c r="G626" s="8" t="str">
        <f t="shared" si="103"/>
        <v/>
      </c>
      <c r="H626" s="8" t="str">
        <f t="shared" si="103"/>
        <v/>
      </c>
      <c r="I626" s="8" t="str">
        <f t="shared" si="103"/>
        <v/>
      </c>
      <c r="J626" s="8" t="str">
        <f t="shared" si="103"/>
        <v/>
      </c>
      <c r="K626" s="8" t="str">
        <f t="shared" si="103"/>
        <v/>
      </c>
      <c r="L626" s="8" t="str">
        <f t="shared" si="103"/>
        <v/>
      </c>
      <c r="M626" s="8" t="str">
        <f t="shared" si="103"/>
        <v/>
      </c>
      <c r="N626" s="9" t="str">
        <f t="shared" si="103"/>
        <v/>
      </c>
      <c r="O626" s="9" t="str">
        <f t="shared" si="103"/>
        <v/>
      </c>
      <c r="P626" s="7"/>
      <c r="Q626" s="10" t="s">
        <v>47</v>
      </c>
    </row>
    <row r="627" spans="2:17" x14ac:dyDescent="0.3">
      <c r="B627" s="8" t="str">
        <f t="shared" si="103"/>
        <v/>
      </c>
      <c r="C627" s="8" t="str">
        <f t="shared" si="103"/>
        <v/>
      </c>
      <c r="D627" s="8" t="str">
        <f t="shared" si="103"/>
        <v/>
      </c>
      <c r="E627" s="8" t="str">
        <f t="shared" si="103"/>
        <v/>
      </c>
      <c r="F627" s="8" t="str">
        <f t="shared" si="103"/>
        <v/>
      </c>
      <c r="G627" s="8" t="str">
        <f t="shared" si="103"/>
        <v/>
      </c>
      <c r="H627" s="8" t="str">
        <f t="shared" si="103"/>
        <v/>
      </c>
      <c r="I627" s="8" t="str">
        <f t="shared" si="103"/>
        <v/>
      </c>
      <c r="J627" s="8" t="str">
        <f t="shared" si="103"/>
        <v/>
      </c>
      <c r="K627" s="8" t="str">
        <f t="shared" si="103"/>
        <v/>
      </c>
      <c r="L627" s="8" t="str">
        <f t="shared" si="103"/>
        <v/>
      </c>
      <c r="M627" s="8" t="str">
        <f t="shared" si="103"/>
        <v/>
      </c>
      <c r="N627" s="9" t="str">
        <f t="shared" si="103"/>
        <v/>
      </c>
      <c r="O627" s="9" t="str">
        <f t="shared" si="103"/>
        <v/>
      </c>
      <c r="P627" s="7"/>
      <c r="Q627" s="10" t="s">
        <v>48</v>
      </c>
    </row>
    <row r="628" spans="2:17" x14ac:dyDescent="0.3">
      <c r="B628" s="8" t="str">
        <f t="shared" si="103"/>
        <v/>
      </c>
      <c r="C628" s="8" t="str">
        <f t="shared" si="103"/>
        <v/>
      </c>
      <c r="D628" s="8" t="str">
        <f t="shared" si="103"/>
        <v/>
      </c>
      <c r="E628" s="8" t="str">
        <f t="shared" si="103"/>
        <v/>
      </c>
      <c r="F628" s="8" t="str">
        <f t="shared" si="103"/>
        <v/>
      </c>
      <c r="G628" s="8" t="str">
        <f t="shared" si="103"/>
        <v/>
      </c>
      <c r="H628" s="8" t="str">
        <f t="shared" si="103"/>
        <v/>
      </c>
      <c r="I628" s="8" t="str">
        <f t="shared" si="103"/>
        <v/>
      </c>
      <c r="J628" s="8" t="str">
        <f t="shared" si="103"/>
        <v/>
      </c>
      <c r="K628" s="8" t="str">
        <f t="shared" si="103"/>
        <v/>
      </c>
      <c r="L628" s="8" t="str">
        <f t="shared" si="103"/>
        <v/>
      </c>
      <c r="M628" s="8" t="str">
        <f t="shared" si="103"/>
        <v/>
      </c>
      <c r="N628" s="9" t="str">
        <f t="shared" si="103"/>
        <v/>
      </c>
      <c r="O628" s="9" t="str">
        <f t="shared" si="103"/>
        <v/>
      </c>
      <c r="P628" s="7"/>
      <c r="Q628" s="10" t="s">
        <v>49</v>
      </c>
    </row>
    <row r="629" spans="2:17" x14ac:dyDescent="0.3">
      <c r="B629" s="8" t="str">
        <f t="shared" si="103"/>
        <v/>
      </c>
      <c r="C629" s="8" t="str">
        <f t="shared" si="103"/>
        <v/>
      </c>
      <c r="D629" s="8" t="str">
        <f t="shared" si="103"/>
        <v/>
      </c>
      <c r="E629" s="8" t="str">
        <f t="shared" si="103"/>
        <v/>
      </c>
      <c r="F629" s="8" t="str">
        <f t="shared" si="103"/>
        <v/>
      </c>
      <c r="G629" s="8" t="str">
        <f t="shared" si="103"/>
        <v/>
      </c>
      <c r="H629" s="8" t="str">
        <f t="shared" si="103"/>
        <v/>
      </c>
      <c r="I629" s="8" t="str">
        <f t="shared" si="103"/>
        <v/>
      </c>
      <c r="J629" s="8" t="str">
        <f t="shared" si="103"/>
        <v/>
      </c>
      <c r="K629" s="8" t="str">
        <f t="shared" si="103"/>
        <v/>
      </c>
      <c r="L629" s="8" t="str">
        <f t="shared" si="103"/>
        <v/>
      </c>
      <c r="M629" s="8" t="str">
        <f t="shared" si="103"/>
        <v/>
      </c>
      <c r="N629" s="9" t="str">
        <f t="shared" si="103"/>
        <v/>
      </c>
      <c r="O629" s="9" t="str">
        <f t="shared" si="103"/>
        <v/>
      </c>
      <c r="P629" s="7"/>
      <c r="Q629" s="10" t="s">
        <v>50</v>
      </c>
    </row>
    <row r="630" spans="2:17" x14ac:dyDescent="0.3">
      <c r="B630" s="223" t="s">
        <v>71</v>
      </c>
      <c r="C630" s="224"/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154"/>
      <c r="P630" s="29"/>
      <c r="Q630" s="100"/>
    </row>
    <row r="631" spans="2:17" x14ac:dyDescent="0.3">
      <c r="B631" s="211" t="s">
        <v>72</v>
      </c>
      <c r="C631" s="212"/>
      <c r="D631" s="212"/>
      <c r="E631" s="212"/>
      <c r="F631" s="212"/>
      <c r="G631" s="212"/>
      <c r="H631" s="212"/>
      <c r="I631" s="212"/>
      <c r="J631" s="212"/>
      <c r="K631" s="212"/>
      <c r="L631" s="212"/>
      <c r="M631" s="212"/>
      <c r="N631" s="212"/>
      <c r="O631" s="155"/>
      <c r="P631" s="29"/>
      <c r="Q631" s="100"/>
    </row>
    <row r="632" spans="2:17" x14ac:dyDescent="0.3">
      <c r="B632" s="30" t="e">
        <f t="shared" ref="B632:O632" si="104">B588/B402</f>
        <v>#VALUE!</v>
      </c>
      <c r="C632" s="30" t="e">
        <f t="shared" si="104"/>
        <v>#VALUE!</v>
      </c>
      <c r="D632" s="30" t="e">
        <f t="shared" si="104"/>
        <v>#VALUE!</v>
      </c>
      <c r="E632" s="30" t="e">
        <f t="shared" si="104"/>
        <v>#VALUE!</v>
      </c>
      <c r="F632" s="30" t="e">
        <f t="shared" si="104"/>
        <v>#VALUE!</v>
      </c>
      <c r="G632" s="30" t="e">
        <f t="shared" si="104"/>
        <v>#VALUE!</v>
      </c>
      <c r="H632" s="30" t="e">
        <f t="shared" si="104"/>
        <v>#VALUE!</v>
      </c>
      <c r="I632" s="30" t="e">
        <f t="shared" si="104"/>
        <v>#VALUE!</v>
      </c>
      <c r="J632" s="30" t="e">
        <f t="shared" si="104"/>
        <v>#VALUE!</v>
      </c>
      <c r="K632" s="30" t="e">
        <f t="shared" si="104"/>
        <v>#VALUE!</v>
      </c>
      <c r="L632" s="30" t="e">
        <f t="shared" si="104"/>
        <v>#VALUE!</v>
      </c>
      <c r="M632" s="30" t="e">
        <f t="shared" si="104"/>
        <v>#VALUE!</v>
      </c>
      <c r="N632" s="30" t="e">
        <f t="shared" si="104"/>
        <v>#VALUE!</v>
      </c>
      <c r="O632" s="30" t="e">
        <f t="shared" si="104"/>
        <v>#VALUE!</v>
      </c>
      <c r="P632" s="7" t="e">
        <f>RATE(M$348-C$348,,-C632,M632)</f>
        <v>#VALUE!</v>
      </c>
      <c r="Q632" s="100" t="s">
        <v>73</v>
      </c>
    </row>
    <row r="633" spans="2:17" x14ac:dyDescent="0.3">
      <c r="B633" s="30" t="e">
        <f t="shared" ref="B633:O633" si="105">((B551*(1-B582))/(B457+B432))</f>
        <v>#DIV/0!</v>
      </c>
      <c r="C633" s="30" t="e">
        <f t="shared" si="105"/>
        <v>#DIV/0!</v>
      </c>
      <c r="D633" s="30" t="e">
        <f t="shared" si="105"/>
        <v>#DIV/0!</v>
      </c>
      <c r="E633" s="30" t="e">
        <f t="shared" si="105"/>
        <v>#DIV/0!</v>
      </c>
      <c r="F633" s="30" t="e">
        <f t="shared" si="105"/>
        <v>#DIV/0!</v>
      </c>
      <c r="G633" s="30" t="e">
        <f t="shared" si="105"/>
        <v>#DIV/0!</v>
      </c>
      <c r="H633" s="30" t="e">
        <f t="shared" si="105"/>
        <v>#DIV/0!</v>
      </c>
      <c r="I633" s="30" t="e">
        <f t="shared" si="105"/>
        <v>#DIV/0!</v>
      </c>
      <c r="J633" s="30" t="e">
        <f t="shared" si="105"/>
        <v>#DIV/0!</v>
      </c>
      <c r="K633" s="30" t="e">
        <f t="shared" si="105"/>
        <v>#DIV/0!</v>
      </c>
      <c r="L633" s="30" t="e">
        <f t="shared" si="105"/>
        <v>#DIV/0!</v>
      </c>
      <c r="M633" s="30" t="e">
        <f t="shared" si="105"/>
        <v>#DIV/0!</v>
      </c>
      <c r="N633" s="30" t="e">
        <f t="shared" si="105"/>
        <v>#VALUE!</v>
      </c>
      <c r="O633" s="30" t="e">
        <f t="shared" si="105"/>
        <v>#VALUE!</v>
      </c>
      <c r="P633" s="7" t="e">
        <f>RATE(M$348-C$348,,-C633,M633)</f>
        <v>#DIV/0!</v>
      </c>
      <c r="Q633" s="100" t="s">
        <v>74</v>
      </c>
    </row>
    <row r="634" spans="2:17" x14ac:dyDescent="0.3">
      <c r="B634" s="30" t="e">
        <f t="shared" ref="B634:O634" si="106">B588/B457</f>
        <v>#VALUE!</v>
      </c>
      <c r="C634" s="30" t="e">
        <f t="shared" si="106"/>
        <v>#VALUE!</v>
      </c>
      <c r="D634" s="30" t="e">
        <f t="shared" si="106"/>
        <v>#VALUE!</v>
      </c>
      <c r="E634" s="30" t="e">
        <f t="shared" si="106"/>
        <v>#VALUE!</v>
      </c>
      <c r="F634" s="30" t="e">
        <f t="shared" si="106"/>
        <v>#VALUE!</v>
      </c>
      <c r="G634" s="30" t="e">
        <f t="shared" si="106"/>
        <v>#VALUE!</v>
      </c>
      <c r="H634" s="30" t="e">
        <f t="shared" si="106"/>
        <v>#VALUE!</v>
      </c>
      <c r="I634" s="30" t="e">
        <f t="shared" si="106"/>
        <v>#VALUE!</v>
      </c>
      <c r="J634" s="30" t="e">
        <f t="shared" si="106"/>
        <v>#VALUE!</v>
      </c>
      <c r="K634" s="30" t="e">
        <f t="shared" si="106"/>
        <v>#VALUE!</v>
      </c>
      <c r="L634" s="30" t="e">
        <f t="shared" si="106"/>
        <v>#VALUE!</v>
      </c>
      <c r="M634" s="30" t="e">
        <f t="shared" si="106"/>
        <v>#VALUE!</v>
      </c>
      <c r="N634" s="30" t="e">
        <f t="shared" si="106"/>
        <v>#VALUE!</v>
      </c>
      <c r="O634" s="30" t="e">
        <f t="shared" si="106"/>
        <v>#VALUE!</v>
      </c>
      <c r="P634" s="7" t="e">
        <f>RATE(M$348-C$348,,-C634,M634)</f>
        <v>#VALUE!</v>
      </c>
      <c r="Q634" s="100" t="s">
        <v>75</v>
      </c>
    </row>
    <row r="635" spans="2:17" x14ac:dyDescent="0.3">
      <c r="B635" s="211" t="s">
        <v>1150</v>
      </c>
      <c r="C635" s="212"/>
      <c r="D635" s="212"/>
      <c r="E635" s="212"/>
      <c r="F635" s="212"/>
      <c r="G635" s="212"/>
      <c r="H635" s="212"/>
      <c r="I635" s="212"/>
      <c r="J635" s="212"/>
      <c r="K635" s="212"/>
      <c r="L635" s="212"/>
      <c r="M635" s="212"/>
      <c r="N635" s="212"/>
      <c r="O635" s="155"/>
      <c r="P635" s="29"/>
      <c r="Q635" s="100"/>
    </row>
    <row r="636" spans="2:17" x14ac:dyDescent="0.3">
      <c r="B636" s="14" t="e">
        <f t="shared" ref="B636:O636" si="107">B432/B457</f>
        <v>#VALUE!</v>
      </c>
      <c r="C636" s="28" t="e">
        <f t="shared" si="107"/>
        <v>#VALUE!</v>
      </c>
      <c r="D636" s="28" t="e">
        <f t="shared" si="107"/>
        <v>#VALUE!</v>
      </c>
      <c r="E636" s="28" t="e">
        <f t="shared" si="107"/>
        <v>#VALUE!</v>
      </c>
      <c r="F636" s="28" t="e">
        <f t="shared" si="107"/>
        <v>#VALUE!</v>
      </c>
      <c r="G636" s="28" t="e">
        <f t="shared" si="107"/>
        <v>#VALUE!</v>
      </c>
      <c r="H636" s="28" t="e">
        <f t="shared" si="107"/>
        <v>#VALUE!</v>
      </c>
      <c r="I636" s="28" t="e">
        <f t="shared" si="107"/>
        <v>#VALUE!</v>
      </c>
      <c r="J636" s="28" t="e">
        <f t="shared" si="107"/>
        <v>#VALUE!</v>
      </c>
      <c r="K636" s="28" t="e">
        <f t="shared" si="107"/>
        <v>#VALUE!</v>
      </c>
      <c r="L636" s="28" t="e">
        <f t="shared" si="107"/>
        <v>#VALUE!</v>
      </c>
      <c r="M636" s="28" t="e">
        <f t="shared" si="107"/>
        <v>#VALUE!</v>
      </c>
      <c r="N636" s="28" t="e">
        <f t="shared" si="107"/>
        <v>#VALUE!</v>
      </c>
      <c r="O636" s="28" t="e">
        <f t="shared" si="107"/>
        <v>#VALUE!</v>
      </c>
      <c r="P636" s="7" t="e">
        <f>RATE(M$348-C$348,,-C636,M636)</f>
        <v>#VALUE!</v>
      </c>
      <c r="Q636" s="100" t="s">
        <v>76</v>
      </c>
    </row>
    <row r="637" spans="2:17" x14ac:dyDescent="0.3">
      <c r="B637" s="14" t="e">
        <f t="shared" ref="B637:O637" si="108">B432/B588</f>
        <v>#VALUE!</v>
      </c>
      <c r="C637" s="28" t="e">
        <f t="shared" si="108"/>
        <v>#VALUE!</v>
      </c>
      <c r="D637" s="28" t="e">
        <f t="shared" si="108"/>
        <v>#VALUE!</v>
      </c>
      <c r="E637" s="28" t="e">
        <f t="shared" si="108"/>
        <v>#VALUE!</v>
      </c>
      <c r="F637" s="28" t="e">
        <f t="shared" si="108"/>
        <v>#VALUE!</v>
      </c>
      <c r="G637" s="28" t="e">
        <f t="shared" si="108"/>
        <v>#VALUE!</v>
      </c>
      <c r="H637" s="28" t="e">
        <f t="shared" si="108"/>
        <v>#VALUE!</v>
      </c>
      <c r="I637" s="28" t="e">
        <f t="shared" si="108"/>
        <v>#VALUE!</v>
      </c>
      <c r="J637" s="28" t="e">
        <f t="shared" si="108"/>
        <v>#VALUE!</v>
      </c>
      <c r="K637" s="28" t="e">
        <f t="shared" si="108"/>
        <v>#VALUE!</v>
      </c>
      <c r="L637" s="28" t="e">
        <f t="shared" si="108"/>
        <v>#VALUE!</v>
      </c>
      <c r="M637" s="28" t="e">
        <f t="shared" si="108"/>
        <v>#VALUE!</v>
      </c>
      <c r="N637" s="28" t="e">
        <f t="shared" si="108"/>
        <v>#VALUE!</v>
      </c>
      <c r="O637" s="28" t="e">
        <f t="shared" si="108"/>
        <v>#VALUE!</v>
      </c>
      <c r="P637" s="7" t="e">
        <f>RATE(M$348-C$348,,-C637,M637)</f>
        <v>#VALUE!</v>
      </c>
      <c r="Q637" s="100" t="s">
        <v>77</v>
      </c>
    </row>
    <row r="638" spans="2:17" x14ac:dyDescent="0.3">
      <c r="B638" s="211" t="s">
        <v>78</v>
      </c>
      <c r="C638" s="212"/>
      <c r="D638" s="212"/>
      <c r="E638" s="212"/>
      <c r="F638" s="212"/>
      <c r="G638" s="212"/>
      <c r="H638" s="212"/>
      <c r="I638" s="212"/>
      <c r="J638" s="212"/>
      <c r="K638" s="212"/>
      <c r="L638" s="212"/>
      <c r="M638" s="212"/>
      <c r="N638" s="212"/>
      <c r="O638" s="155"/>
      <c r="P638" s="29"/>
      <c r="Q638" s="100"/>
    </row>
    <row r="639" spans="2:17" x14ac:dyDescent="0.3">
      <c r="B639" s="179"/>
      <c r="C639" s="179"/>
      <c r="D639" s="180"/>
      <c r="E639" s="179"/>
      <c r="F639" s="180"/>
      <c r="G639" s="179"/>
      <c r="H639" s="180"/>
      <c r="I639" s="179"/>
      <c r="J639" s="180"/>
      <c r="K639" s="179"/>
      <c r="L639" s="180"/>
      <c r="M639" s="179"/>
      <c r="N639" s="181"/>
      <c r="O639" s="181"/>
      <c r="P639" s="31"/>
      <c r="Q639" s="183" t="s">
        <v>79</v>
      </c>
    </row>
    <row r="640" spans="2:17" x14ac:dyDescent="0.3">
      <c r="B640" s="14" t="e">
        <f t="shared" ref="B640:O640" si="109">B457/B639</f>
        <v>#VALUE!</v>
      </c>
      <c r="C640" s="14" t="e">
        <f t="shared" si="109"/>
        <v>#VALUE!</v>
      </c>
      <c r="D640" s="14" t="e">
        <f t="shared" si="109"/>
        <v>#VALUE!</v>
      </c>
      <c r="E640" s="14" t="e">
        <f t="shared" si="109"/>
        <v>#VALUE!</v>
      </c>
      <c r="F640" s="14" t="e">
        <f t="shared" si="109"/>
        <v>#VALUE!</v>
      </c>
      <c r="G640" s="14" t="e">
        <f t="shared" si="109"/>
        <v>#VALUE!</v>
      </c>
      <c r="H640" s="14" t="e">
        <f t="shared" si="109"/>
        <v>#VALUE!</v>
      </c>
      <c r="I640" s="14" t="e">
        <f t="shared" si="109"/>
        <v>#VALUE!</v>
      </c>
      <c r="J640" s="14" t="e">
        <f t="shared" si="109"/>
        <v>#VALUE!</v>
      </c>
      <c r="K640" s="14" t="e">
        <f t="shared" si="109"/>
        <v>#VALUE!</v>
      </c>
      <c r="L640" s="14" t="e">
        <f t="shared" si="109"/>
        <v>#VALUE!</v>
      </c>
      <c r="M640" s="14" t="e">
        <f t="shared" si="109"/>
        <v>#VALUE!</v>
      </c>
      <c r="N640" s="14" t="e">
        <f t="shared" si="109"/>
        <v>#VALUE!</v>
      </c>
      <c r="O640" s="14" t="e">
        <f t="shared" si="109"/>
        <v>#VALUE!</v>
      </c>
      <c r="P640" s="7" t="e">
        <f>RATE(M$348-C$348,,-C640,M640)</f>
        <v>#VALUE!</v>
      </c>
      <c r="Q640" s="102" t="s">
        <v>80</v>
      </c>
    </row>
    <row r="641" spans="1:18" x14ac:dyDescent="0.3">
      <c r="B641" s="14" t="e">
        <f t="shared" ref="B641:O641" si="110">B588/B639</f>
        <v>#DIV/0!</v>
      </c>
      <c r="C641" s="14" t="e">
        <f t="shared" si="110"/>
        <v>#DIV/0!</v>
      </c>
      <c r="D641" s="14" t="e">
        <f t="shared" si="110"/>
        <v>#DIV/0!</v>
      </c>
      <c r="E641" s="14" t="e">
        <f t="shared" si="110"/>
        <v>#DIV/0!</v>
      </c>
      <c r="F641" s="14" t="e">
        <f t="shared" si="110"/>
        <v>#DIV/0!</v>
      </c>
      <c r="G641" s="14" t="e">
        <f t="shared" si="110"/>
        <v>#DIV/0!</v>
      </c>
      <c r="H641" s="14" t="e">
        <f t="shared" si="110"/>
        <v>#DIV/0!</v>
      </c>
      <c r="I641" s="14" t="e">
        <f t="shared" si="110"/>
        <v>#DIV/0!</v>
      </c>
      <c r="J641" s="14" t="e">
        <f t="shared" si="110"/>
        <v>#DIV/0!</v>
      </c>
      <c r="K641" s="14" t="e">
        <f t="shared" si="110"/>
        <v>#DIV/0!</v>
      </c>
      <c r="L641" s="14" t="e">
        <f t="shared" si="110"/>
        <v>#DIV/0!</v>
      </c>
      <c r="M641" s="14" t="e">
        <f t="shared" si="110"/>
        <v>#DIV/0!</v>
      </c>
      <c r="N641" s="14" t="e">
        <f t="shared" si="110"/>
        <v>#VALUE!</v>
      </c>
      <c r="O641" s="14" t="e">
        <f t="shared" si="110"/>
        <v>#VALUE!</v>
      </c>
      <c r="P641" s="7" t="e">
        <f>RATE(M$348-C$348,,-C641,M641)</f>
        <v>#DIV/0!</v>
      </c>
      <c r="Q641" s="100" t="s">
        <v>81</v>
      </c>
    </row>
    <row r="642" spans="1:18" x14ac:dyDescent="0.3">
      <c r="B642" s="103"/>
      <c r="C642" s="103" t="e">
        <f t="shared" ref="C642:M642" si="111">+C641/B641-1</f>
        <v>#DIV/0!</v>
      </c>
      <c r="D642" s="104" t="e">
        <f t="shared" si="111"/>
        <v>#DIV/0!</v>
      </c>
      <c r="E642" s="103" t="e">
        <f t="shared" si="111"/>
        <v>#DIV/0!</v>
      </c>
      <c r="F642" s="104" t="e">
        <f t="shared" si="111"/>
        <v>#DIV/0!</v>
      </c>
      <c r="G642" s="103" t="e">
        <f t="shared" si="111"/>
        <v>#DIV/0!</v>
      </c>
      <c r="H642" s="104" t="e">
        <f t="shared" si="111"/>
        <v>#DIV/0!</v>
      </c>
      <c r="I642" s="103" t="e">
        <f t="shared" si="111"/>
        <v>#DIV/0!</v>
      </c>
      <c r="J642" s="104" t="e">
        <f t="shared" si="111"/>
        <v>#DIV/0!</v>
      </c>
      <c r="K642" s="103" t="e">
        <f t="shared" si="111"/>
        <v>#DIV/0!</v>
      </c>
      <c r="L642" s="104" t="e">
        <f t="shared" si="111"/>
        <v>#DIV/0!</v>
      </c>
      <c r="M642" s="103" t="e">
        <f t="shared" si="111"/>
        <v>#DIV/0!</v>
      </c>
      <c r="N642" s="105" t="e">
        <f>+N641/M641-1</f>
        <v>#VALUE!</v>
      </c>
      <c r="O642" s="105" t="e">
        <f>+O641/N641-1</f>
        <v>#VALUE!</v>
      </c>
      <c r="P642" s="32"/>
      <c r="Q642" s="106" t="s">
        <v>82</v>
      </c>
    </row>
    <row r="643" spans="1:18" x14ac:dyDescent="0.3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7" t="e">
        <f>RATE(M$348-C$348,,-C643,M643)</f>
        <v>#NUM!</v>
      </c>
      <c r="Q643" s="183" t="s">
        <v>83</v>
      </c>
    </row>
    <row r="644" spans="1:18" x14ac:dyDescent="0.3">
      <c r="B644" s="103" t="e">
        <f t="shared" ref="B644:O644" si="112">+B643/B653</f>
        <v>#DIV/0!</v>
      </c>
      <c r="C644" s="103" t="e">
        <f t="shared" si="112"/>
        <v>#DIV/0!</v>
      </c>
      <c r="D644" s="104" t="e">
        <f t="shared" si="112"/>
        <v>#DIV/0!</v>
      </c>
      <c r="E644" s="103" t="e">
        <f t="shared" si="112"/>
        <v>#DIV/0!</v>
      </c>
      <c r="F644" s="104" t="e">
        <f t="shared" si="112"/>
        <v>#DIV/0!</v>
      </c>
      <c r="G644" s="103" t="e">
        <f t="shared" si="112"/>
        <v>#DIV/0!</v>
      </c>
      <c r="H644" s="104" t="e">
        <f t="shared" si="112"/>
        <v>#DIV/0!</v>
      </c>
      <c r="I644" s="103" t="e">
        <f t="shared" si="112"/>
        <v>#DIV/0!</v>
      </c>
      <c r="J644" s="104" t="e">
        <f t="shared" si="112"/>
        <v>#DIV/0!</v>
      </c>
      <c r="K644" s="103" t="e">
        <f t="shared" si="112"/>
        <v>#DIV/0!</v>
      </c>
      <c r="L644" s="104" t="e">
        <f t="shared" si="112"/>
        <v>#DIV/0!</v>
      </c>
      <c r="M644" s="103" t="e">
        <f t="shared" si="112"/>
        <v>#DIV/0!</v>
      </c>
      <c r="N644" s="105" t="e">
        <f t="shared" si="112"/>
        <v>#DIV/0!</v>
      </c>
      <c r="O644" s="105">
        <f t="shared" si="112"/>
        <v>0</v>
      </c>
      <c r="P644" s="7" t="e">
        <f>RATE(M$348-C$348,,-C644,M644)</f>
        <v>#DIV/0!</v>
      </c>
      <c r="Q644" s="106" t="s">
        <v>84</v>
      </c>
    </row>
    <row r="645" spans="1:18" x14ac:dyDescent="0.3">
      <c r="B645" s="107" t="e">
        <f t="shared" ref="B645:M645" si="113">+B643/B641</f>
        <v>#DIV/0!</v>
      </c>
      <c r="C645" s="107" t="e">
        <f t="shared" si="113"/>
        <v>#DIV/0!</v>
      </c>
      <c r="D645" s="108" t="e">
        <f t="shared" si="113"/>
        <v>#DIV/0!</v>
      </c>
      <c r="E645" s="107" t="e">
        <f t="shared" si="113"/>
        <v>#DIV/0!</v>
      </c>
      <c r="F645" s="108" t="e">
        <f t="shared" si="113"/>
        <v>#DIV/0!</v>
      </c>
      <c r="G645" s="107" t="e">
        <f t="shared" si="113"/>
        <v>#DIV/0!</v>
      </c>
      <c r="H645" s="108" t="e">
        <f t="shared" si="113"/>
        <v>#DIV/0!</v>
      </c>
      <c r="I645" s="107" t="e">
        <f t="shared" si="113"/>
        <v>#DIV/0!</v>
      </c>
      <c r="J645" s="108" t="e">
        <f t="shared" si="113"/>
        <v>#DIV/0!</v>
      </c>
      <c r="K645" s="107" t="e">
        <f t="shared" si="113"/>
        <v>#DIV/0!</v>
      </c>
      <c r="L645" s="108" t="e">
        <f t="shared" si="113"/>
        <v>#DIV/0!</v>
      </c>
      <c r="M645" s="107" t="e">
        <f t="shared" si="113"/>
        <v>#DIV/0!</v>
      </c>
      <c r="N645" s="109" t="e">
        <f>+N643/N641</f>
        <v>#VALUE!</v>
      </c>
      <c r="O645" s="109" t="e">
        <f>+O643/O641</f>
        <v>#VALUE!</v>
      </c>
      <c r="P645" s="29"/>
      <c r="Q645" s="110" t="s">
        <v>85</v>
      </c>
    </row>
    <row r="646" spans="1:18" x14ac:dyDescent="0.3">
      <c r="B646" s="17">
        <f t="shared" ref="B646:M646" si="114">+B653*B639</f>
        <v>0</v>
      </c>
      <c r="C646" s="17">
        <f t="shared" si="114"/>
        <v>0</v>
      </c>
      <c r="D646" s="17">
        <f t="shared" si="114"/>
        <v>0</v>
      </c>
      <c r="E646" s="17">
        <f t="shared" si="114"/>
        <v>0</v>
      </c>
      <c r="F646" s="17">
        <f t="shared" si="114"/>
        <v>0</v>
      </c>
      <c r="G646" s="17">
        <f t="shared" si="114"/>
        <v>0</v>
      </c>
      <c r="H646" s="17">
        <f t="shared" si="114"/>
        <v>0</v>
      </c>
      <c r="I646" s="17">
        <f t="shared" si="114"/>
        <v>0</v>
      </c>
      <c r="J646" s="17">
        <f t="shared" si="114"/>
        <v>0</v>
      </c>
      <c r="K646" s="17">
        <f t="shared" si="114"/>
        <v>0</v>
      </c>
      <c r="L646" s="17">
        <f t="shared" si="114"/>
        <v>0</v>
      </c>
      <c r="M646" s="17">
        <f t="shared" si="114"/>
        <v>0</v>
      </c>
      <c r="N646" s="17">
        <f>+N653*N639</f>
        <v>0</v>
      </c>
      <c r="O646" s="17">
        <f>+O653*O639</f>
        <v>0</v>
      </c>
      <c r="P646" s="7" t="e">
        <f>RATE(M$348-C$348,,-C646,M646)</f>
        <v>#NUM!</v>
      </c>
      <c r="Q646" s="100" t="s">
        <v>86</v>
      </c>
    </row>
    <row r="647" spans="1:18" x14ac:dyDescent="0.3">
      <c r="B647" s="33" t="e">
        <f t="shared" ref="B647:M647" si="115">+B653/B$640</f>
        <v>#VALUE!</v>
      </c>
      <c r="C647" s="33" t="e">
        <f t="shared" si="115"/>
        <v>#VALUE!</v>
      </c>
      <c r="D647" s="34" t="e">
        <f t="shared" si="115"/>
        <v>#VALUE!</v>
      </c>
      <c r="E647" s="33" t="e">
        <f t="shared" si="115"/>
        <v>#VALUE!</v>
      </c>
      <c r="F647" s="34" t="e">
        <f t="shared" si="115"/>
        <v>#VALUE!</v>
      </c>
      <c r="G647" s="33" t="e">
        <f t="shared" si="115"/>
        <v>#VALUE!</v>
      </c>
      <c r="H647" s="34" t="e">
        <f t="shared" si="115"/>
        <v>#VALUE!</v>
      </c>
      <c r="I647" s="33" t="e">
        <f t="shared" si="115"/>
        <v>#VALUE!</v>
      </c>
      <c r="J647" s="34" t="e">
        <f t="shared" si="115"/>
        <v>#VALUE!</v>
      </c>
      <c r="K647" s="33" t="e">
        <f t="shared" si="115"/>
        <v>#VALUE!</v>
      </c>
      <c r="L647" s="34" t="e">
        <f t="shared" si="115"/>
        <v>#VALUE!</v>
      </c>
      <c r="M647" s="33" t="e">
        <f t="shared" si="115"/>
        <v>#VALUE!</v>
      </c>
      <c r="N647" s="35" t="e">
        <f>+N653/N$640</f>
        <v>#VALUE!</v>
      </c>
      <c r="O647" s="35" t="e">
        <f>+O653/O$640</f>
        <v>#VALUE!</v>
      </c>
      <c r="P647" s="36" t="e">
        <f>(SUM(B647:N647)-MAX(B647:N647)-MIN(B647:N647))/(COUNTA(B647:N647)-2)</f>
        <v>#VALUE!</v>
      </c>
      <c r="Q647" s="37" t="s">
        <v>87</v>
      </c>
    </row>
    <row r="648" spans="1:18" x14ac:dyDescent="0.3">
      <c r="B648" s="33" t="e">
        <f t="shared" ref="B648:M648" si="116">+B653/B$641</f>
        <v>#DIV/0!</v>
      </c>
      <c r="C648" s="33" t="e">
        <f t="shared" si="116"/>
        <v>#DIV/0!</v>
      </c>
      <c r="D648" s="34" t="e">
        <f t="shared" si="116"/>
        <v>#DIV/0!</v>
      </c>
      <c r="E648" s="33" t="e">
        <f t="shared" si="116"/>
        <v>#DIV/0!</v>
      </c>
      <c r="F648" s="34" t="e">
        <f t="shared" si="116"/>
        <v>#DIV/0!</v>
      </c>
      <c r="G648" s="33" t="e">
        <f t="shared" si="116"/>
        <v>#DIV/0!</v>
      </c>
      <c r="H648" s="34" t="e">
        <f t="shared" si="116"/>
        <v>#DIV/0!</v>
      </c>
      <c r="I648" s="33" t="e">
        <f t="shared" si="116"/>
        <v>#DIV/0!</v>
      </c>
      <c r="J648" s="34" t="e">
        <f t="shared" si="116"/>
        <v>#DIV/0!</v>
      </c>
      <c r="K648" s="33" t="e">
        <f t="shared" si="116"/>
        <v>#DIV/0!</v>
      </c>
      <c r="L648" s="34" t="e">
        <f t="shared" si="116"/>
        <v>#DIV/0!</v>
      </c>
      <c r="M648" s="33" t="e">
        <f t="shared" si="116"/>
        <v>#DIV/0!</v>
      </c>
      <c r="N648" s="35" t="e">
        <f>+N653/N$641</f>
        <v>#VALUE!</v>
      </c>
      <c r="O648" s="35" t="e">
        <f>+O653/O$641</f>
        <v>#VALUE!</v>
      </c>
      <c r="P648" s="36" t="e">
        <f>(SUM(B648:N648)-MAX(B648:N648)-MIN(B648:N648))/(COUNTA(B648:N648)-2)</f>
        <v>#DIV/0!</v>
      </c>
      <c r="Q648" s="37" t="s">
        <v>88</v>
      </c>
    </row>
    <row r="649" spans="1:18" x14ac:dyDescent="0.3">
      <c r="B649" s="33" t="e">
        <f t="shared" ref="B649:O649" si="117">+(B646+B432-B354-B360)/B559</f>
        <v>#VALUE!</v>
      </c>
      <c r="C649" s="33" t="e">
        <f t="shared" si="117"/>
        <v>#VALUE!</v>
      </c>
      <c r="D649" s="34" t="e">
        <f t="shared" si="117"/>
        <v>#VALUE!</v>
      </c>
      <c r="E649" s="33" t="e">
        <f t="shared" si="117"/>
        <v>#VALUE!</v>
      </c>
      <c r="F649" s="34" t="e">
        <f t="shared" si="117"/>
        <v>#VALUE!</v>
      </c>
      <c r="G649" s="33" t="e">
        <f t="shared" si="117"/>
        <v>#VALUE!</v>
      </c>
      <c r="H649" s="34" t="e">
        <f t="shared" si="117"/>
        <v>#VALUE!</v>
      </c>
      <c r="I649" s="33" t="e">
        <f t="shared" si="117"/>
        <v>#VALUE!</v>
      </c>
      <c r="J649" s="34" t="e">
        <f t="shared" si="117"/>
        <v>#VALUE!</v>
      </c>
      <c r="K649" s="33" t="e">
        <f t="shared" si="117"/>
        <v>#VALUE!</v>
      </c>
      <c r="L649" s="34" t="e">
        <f t="shared" si="117"/>
        <v>#VALUE!</v>
      </c>
      <c r="M649" s="33" t="e">
        <f t="shared" si="117"/>
        <v>#VALUE!</v>
      </c>
      <c r="N649" s="35" t="e">
        <f t="shared" si="117"/>
        <v>#VALUE!</v>
      </c>
      <c r="O649" s="35" t="e">
        <f t="shared" si="117"/>
        <v>#VALUE!</v>
      </c>
      <c r="P649" s="36" t="e">
        <f>(SUM(B649:N649)-MAX(B649:N649)-MIN(B649:N649))/(COUNTA(B649:N649)-2)</f>
        <v>#VALUE!</v>
      </c>
      <c r="Q649" s="37" t="s">
        <v>89</v>
      </c>
    </row>
    <row r="650" spans="1:18" x14ac:dyDescent="0.3">
      <c r="B650" s="33" t="e">
        <f t="shared" ref="B650:O650" si="118">B646/B465</f>
        <v>#DIV/0!</v>
      </c>
      <c r="C650" s="33" t="e">
        <f t="shared" si="118"/>
        <v>#DIV/0!</v>
      </c>
      <c r="D650" s="34" t="e">
        <f t="shared" si="118"/>
        <v>#DIV/0!</v>
      </c>
      <c r="E650" s="33" t="e">
        <f t="shared" si="118"/>
        <v>#DIV/0!</v>
      </c>
      <c r="F650" s="34" t="e">
        <f t="shared" si="118"/>
        <v>#DIV/0!</v>
      </c>
      <c r="G650" s="33" t="e">
        <f t="shared" si="118"/>
        <v>#DIV/0!</v>
      </c>
      <c r="H650" s="34" t="e">
        <f t="shared" si="118"/>
        <v>#DIV/0!</v>
      </c>
      <c r="I650" s="33" t="e">
        <f t="shared" si="118"/>
        <v>#DIV/0!</v>
      </c>
      <c r="J650" s="34" t="e">
        <f t="shared" si="118"/>
        <v>#DIV/0!</v>
      </c>
      <c r="K650" s="33" t="e">
        <f t="shared" si="118"/>
        <v>#DIV/0!</v>
      </c>
      <c r="L650" s="34" t="e">
        <f t="shared" si="118"/>
        <v>#DIV/0!</v>
      </c>
      <c r="M650" s="33" t="e">
        <f t="shared" si="118"/>
        <v>#DIV/0!</v>
      </c>
      <c r="N650" s="35" t="e">
        <f t="shared" si="118"/>
        <v>#VALUE!</v>
      </c>
      <c r="O650" s="35" t="e">
        <f t="shared" si="118"/>
        <v>#VALUE!</v>
      </c>
      <c r="P650" s="36" t="e">
        <f>(SUM(B650:N650)-MAX(B650:N650)-MIN(B650:N650))/(COUNTA(B650:N650)-2)</f>
        <v>#DIV/0!</v>
      </c>
      <c r="Q650" s="37" t="s">
        <v>90</v>
      </c>
    </row>
    <row r="651" spans="1:18" s="16" customFormat="1" ht="14.25" x14ac:dyDescent="0.2">
      <c r="A651" s="111"/>
      <c r="B651" s="170"/>
      <c r="C651" s="170"/>
      <c r="D651" s="171"/>
      <c r="E651" s="170"/>
      <c r="F651" s="171"/>
      <c r="G651" s="170"/>
      <c r="H651" s="171"/>
      <c r="I651" s="170"/>
      <c r="J651" s="171"/>
      <c r="K651" s="170"/>
      <c r="L651" s="171"/>
      <c r="M651" s="170"/>
      <c r="N651" s="172"/>
      <c r="O651" s="172"/>
      <c r="P651" s="32"/>
      <c r="Q651" s="184" t="s">
        <v>91</v>
      </c>
    </row>
    <row r="652" spans="1:18" s="82" customFormat="1" ht="14.25" x14ac:dyDescent="0.2">
      <c r="A652" s="112"/>
      <c r="B652" s="173"/>
      <c r="C652" s="173"/>
      <c r="D652" s="174"/>
      <c r="E652" s="173"/>
      <c r="F652" s="174"/>
      <c r="G652" s="173"/>
      <c r="H652" s="174"/>
      <c r="I652" s="173"/>
      <c r="J652" s="174"/>
      <c r="K652" s="173"/>
      <c r="L652" s="174"/>
      <c r="M652" s="173"/>
      <c r="N652" s="175"/>
      <c r="O652" s="175"/>
      <c r="P652" s="45"/>
      <c r="Q652" s="185" t="s">
        <v>92</v>
      </c>
    </row>
    <row r="653" spans="1:18" s="3" customFormat="1" ht="14.25" x14ac:dyDescent="0.2">
      <c r="A653" s="113"/>
      <c r="B653" s="176"/>
      <c r="C653" s="176"/>
      <c r="D653" s="177"/>
      <c r="E653" s="176"/>
      <c r="F653" s="177"/>
      <c r="G653" s="176"/>
      <c r="H653" s="177"/>
      <c r="I653" s="176"/>
      <c r="J653" s="177"/>
      <c r="K653" s="176"/>
      <c r="L653" s="177"/>
      <c r="M653" s="176"/>
      <c r="N653" s="178"/>
      <c r="O653" s="178">
        <f>VLOOKUP($R653,Price!$A:$E,5,FALSE)</f>
        <v>181.5</v>
      </c>
      <c r="P653" s="32"/>
      <c r="Q653" s="186" t="s">
        <v>93</v>
      </c>
      <c r="R653" s="3" t="s">
        <v>347</v>
      </c>
    </row>
    <row r="654" spans="1:18" x14ac:dyDescent="0.3">
      <c r="B654" s="213" t="s">
        <v>95</v>
      </c>
      <c r="C654" s="214"/>
      <c r="D654" s="214"/>
      <c r="E654" s="214"/>
      <c r="F654" s="214"/>
      <c r="G654" s="214"/>
      <c r="H654" s="214"/>
      <c r="I654" s="214"/>
      <c r="J654" s="214"/>
      <c r="K654" s="214"/>
      <c r="L654" s="214"/>
      <c r="M654" s="214"/>
      <c r="N654" s="214"/>
      <c r="O654" s="156"/>
      <c r="P654" s="50"/>
      <c r="Q654" s="51"/>
    </row>
    <row r="655" spans="1:18" x14ac:dyDescent="0.3">
      <c r="B655" s="52"/>
      <c r="C655" s="53" t="e">
        <f t="shared" ref="C655:N655" si="119">365/(C465/((C366+B366)/2))</f>
        <v>#VALUE!</v>
      </c>
      <c r="D655" s="53" t="e">
        <f t="shared" si="119"/>
        <v>#VALUE!</v>
      </c>
      <c r="E655" s="53" t="e">
        <f t="shared" si="119"/>
        <v>#VALUE!</v>
      </c>
      <c r="F655" s="53" t="e">
        <f t="shared" si="119"/>
        <v>#VALUE!</v>
      </c>
      <c r="G655" s="53" t="e">
        <f t="shared" si="119"/>
        <v>#VALUE!</v>
      </c>
      <c r="H655" s="53" t="e">
        <f t="shared" si="119"/>
        <v>#VALUE!</v>
      </c>
      <c r="I655" s="53" t="e">
        <f t="shared" si="119"/>
        <v>#VALUE!</v>
      </c>
      <c r="J655" s="53" t="e">
        <f t="shared" si="119"/>
        <v>#VALUE!</v>
      </c>
      <c r="K655" s="53" t="e">
        <f t="shared" si="119"/>
        <v>#VALUE!</v>
      </c>
      <c r="L655" s="53" t="e">
        <f t="shared" si="119"/>
        <v>#VALUE!</v>
      </c>
      <c r="M655" s="53" t="e">
        <f t="shared" si="119"/>
        <v>#VALUE!</v>
      </c>
      <c r="N655" s="54" t="e">
        <f t="shared" si="119"/>
        <v>#VALUE!</v>
      </c>
      <c r="O655" s="54" t="e">
        <f>365/(O465/((O366+N366)/2))</f>
        <v>#VALUE!</v>
      </c>
      <c r="P655" s="50"/>
      <c r="Q655" s="51" t="s">
        <v>96</v>
      </c>
    </row>
    <row r="656" spans="1:18" x14ac:dyDescent="0.3">
      <c r="B656" s="52"/>
      <c r="C656" s="53" t="e">
        <f t="shared" ref="C656:N656" si="120">365/(C503/((C372+B372)/2))</f>
        <v>#VALUE!</v>
      </c>
      <c r="D656" s="53" t="e">
        <f t="shared" si="120"/>
        <v>#VALUE!</v>
      </c>
      <c r="E656" s="53" t="e">
        <f t="shared" si="120"/>
        <v>#VALUE!</v>
      </c>
      <c r="F656" s="53" t="e">
        <f t="shared" si="120"/>
        <v>#VALUE!</v>
      </c>
      <c r="G656" s="53" t="e">
        <f t="shared" si="120"/>
        <v>#VALUE!</v>
      </c>
      <c r="H656" s="53" t="e">
        <f t="shared" si="120"/>
        <v>#VALUE!</v>
      </c>
      <c r="I656" s="53" t="e">
        <f t="shared" si="120"/>
        <v>#VALUE!</v>
      </c>
      <c r="J656" s="53" t="e">
        <f t="shared" si="120"/>
        <v>#VALUE!</v>
      </c>
      <c r="K656" s="53" t="e">
        <f t="shared" si="120"/>
        <v>#VALUE!</v>
      </c>
      <c r="L656" s="53" t="e">
        <f t="shared" si="120"/>
        <v>#VALUE!</v>
      </c>
      <c r="M656" s="53" t="e">
        <f t="shared" si="120"/>
        <v>#VALUE!</v>
      </c>
      <c r="N656" s="54" t="e">
        <f t="shared" si="120"/>
        <v>#VALUE!</v>
      </c>
      <c r="O656" s="54" t="e">
        <f>365/(O503/((O372+N372)/2))</f>
        <v>#VALUE!</v>
      </c>
      <c r="P656" s="50"/>
      <c r="Q656" s="51" t="s">
        <v>97</v>
      </c>
    </row>
    <row r="657" spans="1:17" x14ac:dyDescent="0.3">
      <c r="B657" s="52"/>
      <c r="C657" s="53" t="e">
        <f t="shared" ref="C657:N657" si="121">365/(C503/((C408+B408)/2))</f>
        <v>#VALUE!</v>
      </c>
      <c r="D657" s="53" t="e">
        <f t="shared" si="121"/>
        <v>#VALUE!</v>
      </c>
      <c r="E657" s="53" t="e">
        <f t="shared" si="121"/>
        <v>#VALUE!</v>
      </c>
      <c r="F657" s="53" t="e">
        <f t="shared" si="121"/>
        <v>#VALUE!</v>
      </c>
      <c r="G657" s="53" t="e">
        <f t="shared" si="121"/>
        <v>#VALUE!</v>
      </c>
      <c r="H657" s="53" t="e">
        <f t="shared" si="121"/>
        <v>#VALUE!</v>
      </c>
      <c r="I657" s="53" t="e">
        <f t="shared" si="121"/>
        <v>#VALUE!</v>
      </c>
      <c r="J657" s="53" t="e">
        <f t="shared" si="121"/>
        <v>#VALUE!</v>
      </c>
      <c r="K657" s="53" t="e">
        <f t="shared" si="121"/>
        <v>#VALUE!</v>
      </c>
      <c r="L657" s="53" t="e">
        <f t="shared" si="121"/>
        <v>#VALUE!</v>
      </c>
      <c r="M657" s="53" t="e">
        <f t="shared" si="121"/>
        <v>#VALUE!</v>
      </c>
      <c r="N657" s="54" t="e">
        <f t="shared" si="121"/>
        <v>#VALUE!</v>
      </c>
      <c r="O657" s="54" t="e">
        <f>365/(O503/((O408+N408)/2))</f>
        <v>#VALUE!</v>
      </c>
      <c r="P657" s="50"/>
      <c r="Q657" s="51" t="s">
        <v>98</v>
      </c>
    </row>
    <row r="658" spans="1:17" x14ac:dyDescent="0.3">
      <c r="B658" s="55"/>
      <c r="C658" s="56" t="e">
        <f t="shared" ref="C658:M658" si="122">C656+C655-C657</f>
        <v>#VALUE!</v>
      </c>
      <c r="D658" s="56" t="e">
        <f t="shared" si="122"/>
        <v>#VALUE!</v>
      </c>
      <c r="E658" s="56" t="e">
        <f t="shared" si="122"/>
        <v>#VALUE!</v>
      </c>
      <c r="F658" s="56" t="e">
        <f t="shared" si="122"/>
        <v>#VALUE!</v>
      </c>
      <c r="G658" s="56" t="e">
        <f t="shared" si="122"/>
        <v>#VALUE!</v>
      </c>
      <c r="H658" s="56" t="e">
        <f t="shared" si="122"/>
        <v>#VALUE!</v>
      </c>
      <c r="I658" s="56" t="e">
        <f t="shared" si="122"/>
        <v>#VALUE!</v>
      </c>
      <c r="J658" s="56" t="e">
        <f t="shared" si="122"/>
        <v>#VALUE!</v>
      </c>
      <c r="K658" s="56" t="e">
        <f t="shared" si="122"/>
        <v>#VALUE!</v>
      </c>
      <c r="L658" s="56" t="e">
        <f t="shared" si="122"/>
        <v>#VALUE!</v>
      </c>
      <c r="M658" s="56" t="e">
        <f t="shared" si="122"/>
        <v>#VALUE!</v>
      </c>
      <c r="N658" s="57" t="e">
        <f>N656+N655-N657</f>
        <v>#VALUE!</v>
      </c>
      <c r="O658" s="57" t="e">
        <f>O656+O655-O657</f>
        <v>#VALUE!</v>
      </c>
      <c r="P658" s="50"/>
      <c r="Q658" s="51" t="s">
        <v>99</v>
      </c>
    </row>
    <row r="659" spans="1:17" x14ac:dyDescent="0.3">
      <c r="B659" s="215" t="s">
        <v>100</v>
      </c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157"/>
      <c r="P659" s="29"/>
      <c r="Q659" s="100"/>
    </row>
    <row r="660" spans="1:17" x14ac:dyDescent="0.3">
      <c r="B660" s="114"/>
      <c r="C660" s="115" t="e">
        <f t="shared" ref="C660:O660" si="123">+C648/C642/100</f>
        <v>#DIV/0!</v>
      </c>
      <c r="D660" s="114" t="e">
        <f t="shared" si="123"/>
        <v>#DIV/0!</v>
      </c>
      <c r="E660" s="115" t="e">
        <f t="shared" si="123"/>
        <v>#DIV/0!</v>
      </c>
      <c r="F660" s="114" t="e">
        <f t="shared" si="123"/>
        <v>#DIV/0!</v>
      </c>
      <c r="G660" s="115" t="e">
        <f t="shared" si="123"/>
        <v>#DIV/0!</v>
      </c>
      <c r="H660" s="114" t="e">
        <f t="shared" si="123"/>
        <v>#DIV/0!</v>
      </c>
      <c r="I660" s="115" t="e">
        <f t="shared" si="123"/>
        <v>#DIV/0!</v>
      </c>
      <c r="J660" s="114" t="e">
        <f t="shared" si="123"/>
        <v>#DIV/0!</v>
      </c>
      <c r="K660" s="115" t="e">
        <f t="shared" si="123"/>
        <v>#DIV/0!</v>
      </c>
      <c r="L660" s="114" t="e">
        <f t="shared" si="123"/>
        <v>#DIV/0!</v>
      </c>
      <c r="M660" s="115" t="e">
        <f t="shared" si="123"/>
        <v>#DIV/0!</v>
      </c>
      <c r="N660" s="116" t="e">
        <f t="shared" si="123"/>
        <v>#VALUE!</v>
      </c>
      <c r="O660" s="116" t="e">
        <f t="shared" si="123"/>
        <v>#VALUE!</v>
      </c>
      <c r="P660" s="29"/>
      <c r="Q660" s="100" t="s">
        <v>101</v>
      </c>
    </row>
    <row r="661" spans="1:17" x14ac:dyDescent="0.3">
      <c r="B661" s="117"/>
      <c r="D661" s="117"/>
      <c r="F661" s="117"/>
      <c r="H661" s="117"/>
      <c r="I661" s="118"/>
      <c r="J661" s="119"/>
      <c r="K661" s="118"/>
      <c r="L661" s="119"/>
      <c r="M661" s="118"/>
      <c r="N661" s="120"/>
      <c r="O661" s="187"/>
      <c r="P661" s="31"/>
      <c r="Q661" s="102" t="s">
        <v>102</v>
      </c>
    </row>
    <row r="662" spans="1:17" x14ac:dyDescent="0.3">
      <c r="B662" s="58" t="e">
        <f t="shared" ref="B662:O665" si="124">($P647-B647)/$P647</f>
        <v>#VALUE!</v>
      </c>
      <c r="C662" s="59" t="e">
        <f t="shared" si="124"/>
        <v>#VALUE!</v>
      </c>
      <c r="D662" s="58" t="e">
        <f t="shared" si="124"/>
        <v>#VALUE!</v>
      </c>
      <c r="E662" s="59" t="e">
        <f t="shared" si="124"/>
        <v>#VALUE!</v>
      </c>
      <c r="F662" s="58" t="e">
        <f t="shared" si="124"/>
        <v>#VALUE!</v>
      </c>
      <c r="G662" s="59" t="e">
        <f t="shared" si="124"/>
        <v>#VALUE!</v>
      </c>
      <c r="H662" s="58" t="e">
        <f t="shared" si="124"/>
        <v>#VALUE!</v>
      </c>
      <c r="I662" s="59" t="e">
        <f t="shared" si="124"/>
        <v>#VALUE!</v>
      </c>
      <c r="J662" s="58" t="e">
        <f t="shared" si="124"/>
        <v>#VALUE!</v>
      </c>
      <c r="K662" s="59" t="e">
        <f t="shared" si="124"/>
        <v>#VALUE!</v>
      </c>
      <c r="L662" s="58" t="e">
        <f t="shared" si="124"/>
        <v>#VALUE!</v>
      </c>
      <c r="M662" s="59" t="e">
        <f t="shared" si="124"/>
        <v>#VALUE!</v>
      </c>
      <c r="N662" s="60" t="e">
        <f t="shared" si="124"/>
        <v>#VALUE!</v>
      </c>
      <c r="O662" s="60" t="e">
        <f t="shared" si="124"/>
        <v>#VALUE!</v>
      </c>
      <c r="P662" s="32"/>
      <c r="Q662" s="61" t="s">
        <v>103</v>
      </c>
    </row>
    <row r="663" spans="1:17" x14ac:dyDescent="0.3">
      <c r="B663" s="58" t="e">
        <f t="shared" si="124"/>
        <v>#DIV/0!</v>
      </c>
      <c r="C663" s="59" t="e">
        <f t="shared" si="124"/>
        <v>#DIV/0!</v>
      </c>
      <c r="D663" s="58" t="e">
        <f t="shared" si="124"/>
        <v>#DIV/0!</v>
      </c>
      <c r="E663" s="59" t="e">
        <f t="shared" si="124"/>
        <v>#DIV/0!</v>
      </c>
      <c r="F663" s="58" t="e">
        <f t="shared" si="124"/>
        <v>#DIV/0!</v>
      </c>
      <c r="G663" s="59" t="e">
        <f t="shared" si="124"/>
        <v>#DIV/0!</v>
      </c>
      <c r="H663" s="58" t="e">
        <f t="shared" si="124"/>
        <v>#DIV/0!</v>
      </c>
      <c r="I663" s="59" t="e">
        <f t="shared" si="124"/>
        <v>#DIV/0!</v>
      </c>
      <c r="J663" s="58" t="e">
        <f t="shared" si="124"/>
        <v>#DIV/0!</v>
      </c>
      <c r="K663" s="59" t="e">
        <f t="shared" si="124"/>
        <v>#DIV/0!</v>
      </c>
      <c r="L663" s="58" t="e">
        <f t="shared" si="124"/>
        <v>#DIV/0!</v>
      </c>
      <c r="M663" s="59" t="e">
        <f t="shared" si="124"/>
        <v>#DIV/0!</v>
      </c>
      <c r="N663" s="60" t="e">
        <f t="shared" si="124"/>
        <v>#DIV/0!</v>
      </c>
      <c r="O663" s="60" t="e">
        <f t="shared" si="124"/>
        <v>#DIV/0!</v>
      </c>
      <c r="P663" s="32"/>
      <c r="Q663" s="61" t="s">
        <v>104</v>
      </c>
    </row>
    <row r="664" spans="1:17" x14ac:dyDescent="0.3">
      <c r="B664" s="58" t="e">
        <f t="shared" si="124"/>
        <v>#VALUE!</v>
      </c>
      <c r="C664" s="59" t="e">
        <f t="shared" si="124"/>
        <v>#VALUE!</v>
      </c>
      <c r="D664" s="58" t="e">
        <f t="shared" si="124"/>
        <v>#VALUE!</v>
      </c>
      <c r="E664" s="59" t="e">
        <f t="shared" si="124"/>
        <v>#VALUE!</v>
      </c>
      <c r="F664" s="58" t="e">
        <f t="shared" si="124"/>
        <v>#VALUE!</v>
      </c>
      <c r="G664" s="59" t="e">
        <f t="shared" si="124"/>
        <v>#VALUE!</v>
      </c>
      <c r="H664" s="58" t="e">
        <f t="shared" si="124"/>
        <v>#VALUE!</v>
      </c>
      <c r="I664" s="59" t="e">
        <f t="shared" si="124"/>
        <v>#VALUE!</v>
      </c>
      <c r="J664" s="58" t="e">
        <f t="shared" si="124"/>
        <v>#VALUE!</v>
      </c>
      <c r="K664" s="59" t="e">
        <f t="shared" si="124"/>
        <v>#VALUE!</v>
      </c>
      <c r="L664" s="58" t="e">
        <f t="shared" si="124"/>
        <v>#VALUE!</v>
      </c>
      <c r="M664" s="59" t="e">
        <f t="shared" si="124"/>
        <v>#VALUE!</v>
      </c>
      <c r="N664" s="60" t="e">
        <f t="shared" si="124"/>
        <v>#VALUE!</v>
      </c>
      <c r="O664" s="60" t="e">
        <f t="shared" si="124"/>
        <v>#VALUE!</v>
      </c>
      <c r="P664" s="32"/>
      <c r="Q664" s="61" t="s">
        <v>105</v>
      </c>
    </row>
    <row r="665" spans="1:17" x14ac:dyDescent="0.3">
      <c r="B665" s="58" t="e">
        <f t="shared" si="124"/>
        <v>#DIV/0!</v>
      </c>
      <c r="C665" s="59" t="e">
        <f t="shared" si="124"/>
        <v>#DIV/0!</v>
      </c>
      <c r="D665" s="58" t="e">
        <f t="shared" si="124"/>
        <v>#DIV/0!</v>
      </c>
      <c r="E665" s="59" t="e">
        <f t="shared" si="124"/>
        <v>#DIV/0!</v>
      </c>
      <c r="F665" s="58" t="e">
        <f t="shared" si="124"/>
        <v>#DIV/0!</v>
      </c>
      <c r="G665" s="59" t="e">
        <f t="shared" si="124"/>
        <v>#DIV/0!</v>
      </c>
      <c r="H665" s="58" t="e">
        <f t="shared" si="124"/>
        <v>#DIV/0!</v>
      </c>
      <c r="I665" s="59" t="e">
        <f t="shared" si="124"/>
        <v>#DIV/0!</v>
      </c>
      <c r="J665" s="58" t="e">
        <f t="shared" si="124"/>
        <v>#DIV/0!</v>
      </c>
      <c r="K665" s="59" t="e">
        <f t="shared" si="124"/>
        <v>#DIV/0!</v>
      </c>
      <c r="L665" s="58" t="e">
        <f t="shared" si="124"/>
        <v>#DIV/0!</v>
      </c>
      <c r="M665" s="59" t="e">
        <f t="shared" si="124"/>
        <v>#DIV/0!</v>
      </c>
      <c r="N665" s="60" t="e">
        <f t="shared" si="124"/>
        <v>#DIV/0!</v>
      </c>
      <c r="O665" s="60" t="e">
        <f t="shared" si="124"/>
        <v>#DIV/0!</v>
      </c>
      <c r="P665" s="32"/>
      <c r="Q665" s="61" t="s">
        <v>106</v>
      </c>
    </row>
    <row r="666" spans="1:17" x14ac:dyDescent="0.3">
      <c r="B666" s="117"/>
      <c r="D666" s="117"/>
      <c r="F666" s="117"/>
      <c r="H666" s="117"/>
      <c r="I666" s="108"/>
      <c r="J666" s="107"/>
      <c r="K666" s="108"/>
      <c r="L666" s="107"/>
      <c r="M666" s="108"/>
      <c r="N666" s="109" t="e">
        <f>N661/N653-1</f>
        <v>#DIV/0!</v>
      </c>
      <c r="O666" s="109">
        <f>O661/O653-1</f>
        <v>-1</v>
      </c>
      <c r="P666" s="29"/>
      <c r="Q666" s="110" t="s">
        <v>107</v>
      </c>
    </row>
    <row r="667" spans="1:17" x14ac:dyDescent="0.3">
      <c r="B667" s="121" t="e">
        <f t="shared" ref="B667:M667" si="125">AVERAGE(B662:B666)</f>
        <v>#VALUE!</v>
      </c>
      <c r="C667" s="122" t="e">
        <f t="shared" si="125"/>
        <v>#VALUE!</v>
      </c>
      <c r="D667" s="121" t="e">
        <f t="shared" si="125"/>
        <v>#VALUE!</v>
      </c>
      <c r="E667" s="122" t="e">
        <f t="shared" si="125"/>
        <v>#VALUE!</v>
      </c>
      <c r="F667" s="121" t="e">
        <f t="shared" si="125"/>
        <v>#VALUE!</v>
      </c>
      <c r="G667" s="122" t="e">
        <f t="shared" si="125"/>
        <v>#VALUE!</v>
      </c>
      <c r="H667" s="121" t="e">
        <f t="shared" si="125"/>
        <v>#VALUE!</v>
      </c>
      <c r="I667" s="122" t="e">
        <f t="shared" si="125"/>
        <v>#VALUE!</v>
      </c>
      <c r="J667" s="62" t="e">
        <f t="shared" si="125"/>
        <v>#VALUE!</v>
      </c>
      <c r="K667" s="63" t="e">
        <f t="shared" si="125"/>
        <v>#VALUE!</v>
      </c>
      <c r="L667" s="62" t="e">
        <f t="shared" si="125"/>
        <v>#VALUE!</v>
      </c>
      <c r="M667" s="63" t="e">
        <f t="shared" si="125"/>
        <v>#VALUE!</v>
      </c>
      <c r="N667" s="64" t="e">
        <f>AVERAGE(N662:N666)</f>
        <v>#VALUE!</v>
      </c>
      <c r="O667" s="64" t="e">
        <f>AVERAGE(O662:O666)</f>
        <v>#VALUE!</v>
      </c>
      <c r="P667" s="32"/>
      <c r="Q667" s="61" t="s">
        <v>108</v>
      </c>
    </row>
    <row r="668" spans="1:17" x14ac:dyDescent="0.3">
      <c r="B668" s="217" t="s">
        <v>109</v>
      </c>
      <c r="C668" s="218"/>
      <c r="D668" s="218"/>
      <c r="E668" s="218"/>
      <c r="F668" s="218"/>
      <c r="G668" s="218"/>
      <c r="H668" s="218"/>
      <c r="I668" s="218"/>
      <c r="J668" s="218"/>
      <c r="K668" s="218"/>
      <c r="L668" s="218"/>
      <c r="M668" s="218"/>
      <c r="N668" s="218"/>
      <c r="O668" s="158"/>
      <c r="P668" s="29"/>
      <c r="Q668" s="100"/>
    </row>
    <row r="669" spans="1:17" s="3" customFormat="1" ht="14.25" x14ac:dyDescent="0.2">
      <c r="B669" s="65"/>
      <c r="C669" s="66">
        <f>+B$643+B669</f>
        <v>0</v>
      </c>
      <c r="D669" s="66">
        <f t="shared" ref="D669:N669" si="126">+C$643+C669</f>
        <v>0</v>
      </c>
      <c r="E669" s="66">
        <f t="shared" si="126"/>
        <v>0</v>
      </c>
      <c r="F669" s="66">
        <f t="shared" si="126"/>
        <v>0</v>
      </c>
      <c r="G669" s="66">
        <f t="shared" si="126"/>
        <v>0</v>
      </c>
      <c r="H669" s="66">
        <f t="shared" si="126"/>
        <v>0</v>
      </c>
      <c r="I669" s="66">
        <f t="shared" si="126"/>
        <v>0</v>
      </c>
      <c r="J669" s="66">
        <f t="shared" si="126"/>
        <v>0</v>
      </c>
      <c r="K669" s="66">
        <f t="shared" si="126"/>
        <v>0</v>
      </c>
      <c r="L669" s="66">
        <f t="shared" si="126"/>
        <v>0</v>
      </c>
      <c r="M669" s="66">
        <f t="shared" si="126"/>
        <v>0</v>
      </c>
      <c r="N669" s="67">
        <f t="shared" si="126"/>
        <v>0</v>
      </c>
      <c r="O669" s="67">
        <f>+N$643+N669</f>
        <v>0</v>
      </c>
      <c r="P669" s="32"/>
      <c r="Q669" s="37" t="s">
        <v>110</v>
      </c>
    </row>
    <row r="670" spans="1:17" s="3" customFormat="1" ht="14.25" x14ac:dyDescent="0.2">
      <c r="B670" s="68">
        <f>+B$653+B669</f>
        <v>0</v>
      </c>
      <c r="C670" s="69">
        <f t="shared" ref="C670:O670" si="127">+C$653+C669</f>
        <v>0</v>
      </c>
      <c r="D670" s="69">
        <f t="shared" si="127"/>
        <v>0</v>
      </c>
      <c r="E670" s="69">
        <f t="shared" si="127"/>
        <v>0</v>
      </c>
      <c r="F670" s="69">
        <f t="shared" si="127"/>
        <v>0</v>
      </c>
      <c r="G670" s="69">
        <f t="shared" si="127"/>
        <v>0</v>
      </c>
      <c r="H670" s="69">
        <f t="shared" si="127"/>
        <v>0</v>
      </c>
      <c r="I670" s="69">
        <f t="shared" si="127"/>
        <v>0</v>
      </c>
      <c r="J670" s="69">
        <f t="shared" si="127"/>
        <v>0</v>
      </c>
      <c r="K670" s="69">
        <f t="shared" si="127"/>
        <v>0</v>
      </c>
      <c r="L670" s="69">
        <f t="shared" si="127"/>
        <v>0</v>
      </c>
      <c r="M670" s="69">
        <f t="shared" si="127"/>
        <v>0</v>
      </c>
      <c r="N670" s="70">
        <f t="shared" si="127"/>
        <v>0</v>
      </c>
      <c r="O670" s="70">
        <f t="shared" si="127"/>
        <v>181.5</v>
      </c>
      <c r="P670" s="32"/>
      <c r="Q670" s="37" t="s">
        <v>111</v>
      </c>
    </row>
    <row r="671" spans="1:17" s="3" customFormat="1" ht="14.25" x14ac:dyDescent="0.2">
      <c r="B671" s="83"/>
      <c r="I671" s="71"/>
      <c r="J671" s="71"/>
      <c r="K671" s="71"/>
      <c r="L671" s="71"/>
      <c r="M671" s="71"/>
      <c r="N671" s="72" t="e">
        <f>+N670/B670-1</f>
        <v>#DIV/0!</v>
      </c>
      <c r="O671" s="72" t="e">
        <f>+O670/C670-1</f>
        <v>#DIV/0!</v>
      </c>
      <c r="P671" s="32"/>
      <c r="Q671" s="73" t="s">
        <v>112</v>
      </c>
    </row>
    <row r="672" spans="1:17" s="80" customFormat="1" ht="14.25" x14ac:dyDescent="0.2">
      <c r="A672" s="74"/>
      <c r="B672" s="75"/>
      <c r="C672" s="76" t="e">
        <f>RATE(C$348-$B$348,,-$B670,C670)</f>
        <v>#NUM!</v>
      </c>
      <c r="D672" s="76" t="e">
        <f t="shared" ref="D672:O672" si="128">RATE(D$348-$B$348,,-$B670,D670)</f>
        <v>#NUM!</v>
      </c>
      <c r="E672" s="76" t="e">
        <f t="shared" si="128"/>
        <v>#NUM!</v>
      </c>
      <c r="F672" s="76" t="e">
        <f t="shared" si="128"/>
        <v>#NUM!</v>
      </c>
      <c r="G672" s="76" t="e">
        <f t="shared" si="128"/>
        <v>#NUM!</v>
      </c>
      <c r="H672" s="76" t="e">
        <f t="shared" si="128"/>
        <v>#NUM!</v>
      </c>
      <c r="I672" s="76" t="e">
        <f t="shared" si="128"/>
        <v>#NUM!</v>
      </c>
      <c r="J672" s="76" t="e">
        <f t="shared" si="128"/>
        <v>#NUM!</v>
      </c>
      <c r="K672" s="76" t="e">
        <f t="shared" si="128"/>
        <v>#NUM!</v>
      </c>
      <c r="L672" s="76" t="e">
        <f t="shared" si="128"/>
        <v>#NUM!</v>
      </c>
      <c r="M672" s="76" t="e">
        <f t="shared" si="128"/>
        <v>#NUM!</v>
      </c>
      <c r="N672" s="77" t="e">
        <f t="shared" si="128"/>
        <v>#NUM!</v>
      </c>
      <c r="O672" s="77" t="e">
        <f t="shared" si="128"/>
        <v>#NUM!</v>
      </c>
      <c r="P672" s="78"/>
      <c r="Q672" s="79" t="s">
        <v>113</v>
      </c>
    </row>
    <row r="673" spans="1:17" s="3" customFormat="1" ht="14.25" x14ac:dyDescent="0.2">
      <c r="B673" s="65"/>
      <c r="C673" s="66"/>
      <c r="D673" s="66">
        <f t="shared" ref="D673:N673" si="129">+C$643+C673</f>
        <v>0</v>
      </c>
      <c r="E673" s="66">
        <f t="shared" si="129"/>
        <v>0</v>
      </c>
      <c r="F673" s="66">
        <f t="shared" si="129"/>
        <v>0</v>
      </c>
      <c r="G673" s="66">
        <f t="shared" si="129"/>
        <v>0</v>
      </c>
      <c r="H673" s="66">
        <f t="shared" si="129"/>
        <v>0</v>
      </c>
      <c r="I673" s="66">
        <f t="shared" si="129"/>
        <v>0</v>
      </c>
      <c r="J673" s="66">
        <f t="shared" si="129"/>
        <v>0</v>
      </c>
      <c r="K673" s="66">
        <f t="shared" si="129"/>
        <v>0</v>
      </c>
      <c r="L673" s="66">
        <f t="shared" si="129"/>
        <v>0</v>
      </c>
      <c r="M673" s="66">
        <f t="shared" si="129"/>
        <v>0</v>
      </c>
      <c r="N673" s="67">
        <f t="shared" si="129"/>
        <v>0</v>
      </c>
      <c r="O673" s="67">
        <f>+N$643+N673</f>
        <v>0</v>
      </c>
      <c r="P673" s="32"/>
      <c r="Q673" s="37" t="s">
        <v>110</v>
      </c>
    </row>
    <row r="674" spans="1:17" s="3" customFormat="1" ht="14.25" x14ac:dyDescent="0.2">
      <c r="B674" s="68"/>
      <c r="C674" s="69">
        <f t="shared" ref="C674:O674" si="130">+C$653+C673</f>
        <v>0</v>
      </c>
      <c r="D674" s="69">
        <f t="shared" si="130"/>
        <v>0</v>
      </c>
      <c r="E674" s="69">
        <f t="shared" si="130"/>
        <v>0</v>
      </c>
      <c r="F674" s="69">
        <f t="shared" si="130"/>
        <v>0</v>
      </c>
      <c r="G674" s="69">
        <f t="shared" si="130"/>
        <v>0</v>
      </c>
      <c r="H674" s="69">
        <f t="shared" si="130"/>
        <v>0</v>
      </c>
      <c r="I674" s="69">
        <f t="shared" si="130"/>
        <v>0</v>
      </c>
      <c r="J674" s="69">
        <f t="shared" si="130"/>
        <v>0</v>
      </c>
      <c r="K674" s="69">
        <f t="shared" si="130"/>
        <v>0</v>
      </c>
      <c r="L674" s="69">
        <f t="shared" si="130"/>
        <v>0</v>
      </c>
      <c r="M674" s="69">
        <f t="shared" si="130"/>
        <v>0</v>
      </c>
      <c r="N674" s="70">
        <f t="shared" si="130"/>
        <v>0</v>
      </c>
      <c r="O674" s="70">
        <f t="shared" si="130"/>
        <v>181.5</v>
      </c>
      <c r="P674" s="32"/>
      <c r="Q674" s="37" t="s">
        <v>111</v>
      </c>
    </row>
    <row r="675" spans="1:17" s="3" customFormat="1" ht="14.25" x14ac:dyDescent="0.2">
      <c r="B675" s="83"/>
      <c r="I675" s="71"/>
      <c r="J675" s="71"/>
      <c r="K675" s="71"/>
      <c r="L675" s="71"/>
      <c r="M675" s="71"/>
      <c r="N675" s="72" t="e">
        <f>+N674/C674-1</f>
        <v>#DIV/0!</v>
      </c>
      <c r="O675" s="72" t="e">
        <f>+O674/D674-1</f>
        <v>#DIV/0!</v>
      </c>
      <c r="P675" s="32"/>
      <c r="Q675" s="73" t="s">
        <v>112</v>
      </c>
    </row>
    <row r="676" spans="1:17" s="80" customFormat="1" ht="14.25" x14ac:dyDescent="0.2">
      <c r="A676" s="74"/>
      <c r="B676" s="75"/>
      <c r="C676" s="76"/>
      <c r="D676" s="76" t="e">
        <f>RATE(D$348-$C$348,,-$C674,D674)</f>
        <v>#NUM!</v>
      </c>
      <c r="E676" s="76" t="e">
        <f t="shared" ref="E676:O676" si="131">RATE(E$348-$C$348,,-$C674,E674)</f>
        <v>#NUM!</v>
      </c>
      <c r="F676" s="76" t="e">
        <f t="shared" si="131"/>
        <v>#NUM!</v>
      </c>
      <c r="G676" s="76" t="e">
        <f t="shared" si="131"/>
        <v>#NUM!</v>
      </c>
      <c r="H676" s="76" t="e">
        <f t="shared" si="131"/>
        <v>#NUM!</v>
      </c>
      <c r="I676" s="76" t="e">
        <f t="shared" si="131"/>
        <v>#NUM!</v>
      </c>
      <c r="J676" s="76" t="e">
        <f t="shared" si="131"/>
        <v>#NUM!</v>
      </c>
      <c r="K676" s="76" t="e">
        <f t="shared" si="131"/>
        <v>#NUM!</v>
      </c>
      <c r="L676" s="76" t="e">
        <f t="shared" si="131"/>
        <v>#NUM!</v>
      </c>
      <c r="M676" s="76" t="e">
        <f t="shared" si="131"/>
        <v>#NUM!</v>
      </c>
      <c r="N676" s="77" t="e">
        <f t="shared" si="131"/>
        <v>#NUM!</v>
      </c>
      <c r="O676" s="77" t="e">
        <f t="shared" si="131"/>
        <v>#NUM!</v>
      </c>
      <c r="P676" s="78"/>
      <c r="Q676" s="79" t="s">
        <v>113</v>
      </c>
    </row>
    <row r="677" spans="1:17" s="3" customFormat="1" ht="14.25" x14ac:dyDescent="0.2">
      <c r="B677" s="65"/>
      <c r="C677" s="66"/>
      <c r="D677" s="66"/>
      <c r="E677" s="66">
        <f t="shared" ref="E677:N677" si="132">+D$643+D677</f>
        <v>0</v>
      </c>
      <c r="F677" s="66">
        <f t="shared" si="132"/>
        <v>0</v>
      </c>
      <c r="G677" s="66">
        <f t="shared" si="132"/>
        <v>0</v>
      </c>
      <c r="H677" s="66">
        <f t="shared" si="132"/>
        <v>0</v>
      </c>
      <c r="I677" s="66">
        <f t="shared" si="132"/>
        <v>0</v>
      </c>
      <c r="J677" s="66">
        <f t="shared" si="132"/>
        <v>0</v>
      </c>
      <c r="K677" s="66">
        <f t="shared" si="132"/>
        <v>0</v>
      </c>
      <c r="L677" s="66">
        <f t="shared" si="132"/>
        <v>0</v>
      </c>
      <c r="M677" s="66">
        <f t="shared" si="132"/>
        <v>0</v>
      </c>
      <c r="N677" s="67">
        <f t="shared" si="132"/>
        <v>0</v>
      </c>
      <c r="O677" s="67">
        <f>+N$643+N677</f>
        <v>0</v>
      </c>
      <c r="P677" s="32"/>
      <c r="Q677" s="37" t="s">
        <v>110</v>
      </c>
    </row>
    <row r="678" spans="1:17" s="3" customFormat="1" ht="14.25" x14ac:dyDescent="0.2">
      <c r="B678" s="68"/>
      <c r="C678" s="69"/>
      <c r="D678" s="69">
        <f t="shared" ref="D678:O678" si="133">+D$653+D677</f>
        <v>0</v>
      </c>
      <c r="E678" s="69">
        <f t="shared" si="133"/>
        <v>0</v>
      </c>
      <c r="F678" s="69">
        <f t="shared" si="133"/>
        <v>0</v>
      </c>
      <c r="G678" s="69">
        <f t="shared" si="133"/>
        <v>0</v>
      </c>
      <c r="H678" s="69">
        <f t="shared" si="133"/>
        <v>0</v>
      </c>
      <c r="I678" s="69">
        <f t="shared" si="133"/>
        <v>0</v>
      </c>
      <c r="J678" s="69">
        <f t="shared" si="133"/>
        <v>0</v>
      </c>
      <c r="K678" s="69">
        <f t="shared" si="133"/>
        <v>0</v>
      </c>
      <c r="L678" s="69">
        <f t="shared" si="133"/>
        <v>0</v>
      </c>
      <c r="M678" s="69">
        <f t="shared" si="133"/>
        <v>0</v>
      </c>
      <c r="N678" s="70">
        <f t="shared" si="133"/>
        <v>0</v>
      </c>
      <c r="O678" s="70">
        <f t="shared" si="133"/>
        <v>181.5</v>
      </c>
      <c r="P678" s="32"/>
      <c r="Q678" s="37" t="s">
        <v>111</v>
      </c>
    </row>
    <row r="679" spans="1:17" s="3" customFormat="1" ht="14.25" x14ac:dyDescent="0.2">
      <c r="B679" s="83"/>
      <c r="I679" s="71"/>
      <c r="J679" s="71"/>
      <c r="K679" s="71"/>
      <c r="L679" s="71"/>
      <c r="M679" s="71"/>
      <c r="N679" s="72" t="e">
        <f>+N678/D678-1</f>
        <v>#DIV/0!</v>
      </c>
      <c r="O679" s="72" t="e">
        <f>+O678/E678-1</f>
        <v>#DIV/0!</v>
      </c>
      <c r="P679" s="32"/>
      <c r="Q679" s="73" t="s">
        <v>112</v>
      </c>
    </row>
    <row r="680" spans="1:17" s="80" customFormat="1" ht="14.25" x14ac:dyDescent="0.2">
      <c r="A680" s="74"/>
      <c r="B680" s="75"/>
      <c r="C680" s="76"/>
      <c r="D680" s="76"/>
      <c r="E680" s="76" t="e">
        <f>RATE(E$348-$D$348,,-$D678,E678)</f>
        <v>#NUM!</v>
      </c>
      <c r="F680" s="76" t="e">
        <f t="shared" ref="F680:O680" si="134">RATE(F$348-$D$348,,-$D678,F678)</f>
        <v>#NUM!</v>
      </c>
      <c r="G680" s="76" t="e">
        <f t="shared" si="134"/>
        <v>#NUM!</v>
      </c>
      <c r="H680" s="76" t="e">
        <f t="shared" si="134"/>
        <v>#NUM!</v>
      </c>
      <c r="I680" s="76" t="e">
        <f t="shared" si="134"/>
        <v>#NUM!</v>
      </c>
      <c r="J680" s="76" t="e">
        <f t="shared" si="134"/>
        <v>#NUM!</v>
      </c>
      <c r="K680" s="76" t="e">
        <f t="shared" si="134"/>
        <v>#NUM!</v>
      </c>
      <c r="L680" s="76" t="e">
        <f t="shared" si="134"/>
        <v>#NUM!</v>
      </c>
      <c r="M680" s="76" t="e">
        <f t="shared" si="134"/>
        <v>#NUM!</v>
      </c>
      <c r="N680" s="77" t="e">
        <f t="shared" si="134"/>
        <v>#NUM!</v>
      </c>
      <c r="O680" s="77" t="e">
        <f t="shared" si="134"/>
        <v>#NUM!</v>
      </c>
      <c r="P680" s="78"/>
      <c r="Q680" s="79" t="s">
        <v>113</v>
      </c>
    </row>
    <row r="681" spans="1:17" s="3" customFormat="1" ht="14.25" x14ac:dyDescent="0.2">
      <c r="B681" s="65"/>
      <c r="C681" s="66"/>
      <c r="D681" s="66"/>
      <c r="E681" s="66"/>
      <c r="F681" s="66">
        <f t="shared" ref="F681:N681" si="135">+E$643+E681</f>
        <v>0</v>
      </c>
      <c r="G681" s="66">
        <f t="shared" si="135"/>
        <v>0</v>
      </c>
      <c r="H681" s="66">
        <f t="shared" si="135"/>
        <v>0</v>
      </c>
      <c r="I681" s="66">
        <f t="shared" si="135"/>
        <v>0</v>
      </c>
      <c r="J681" s="66">
        <f t="shared" si="135"/>
        <v>0</v>
      </c>
      <c r="K681" s="66">
        <f t="shared" si="135"/>
        <v>0</v>
      </c>
      <c r="L681" s="66">
        <f t="shared" si="135"/>
        <v>0</v>
      </c>
      <c r="M681" s="66">
        <f t="shared" si="135"/>
        <v>0</v>
      </c>
      <c r="N681" s="67">
        <f t="shared" si="135"/>
        <v>0</v>
      </c>
      <c r="O681" s="67">
        <f>+N$643+N681</f>
        <v>0</v>
      </c>
      <c r="P681" s="32"/>
      <c r="Q681" s="37" t="s">
        <v>110</v>
      </c>
    </row>
    <row r="682" spans="1:17" s="3" customFormat="1" ht="14.25" x14ac:dyDescent="0.2">
      <c r="B682" s="68"/>
      <c r="C682" s="69"/>
      <c r="D682" s="69"/>
      <c r="E682" s="69">
        <f t="shared" ref="E682:O682" si="136">+E$653+E681</f>
        <v>0</v>
      </c>
      <c r="F682" s="69">
        <f t="shared" si="136"/>
        <v>0</v>
      </c>
      <c r="G682" s="69">
        <f t="shared" si="136"/>
        <v>0</v>
      </c>
      <c r="H682" s="69">
        <f t="shared" si="136"/>
        <v>0</v>
      </c>
      <c r="I682" s="69">
        <f t="shared" si="136"/>
        <v>0</v>
      </c>
      <c r="J682" s="69">
        <f t="shared" si="136"/>
        <v>0</v>
      </c>
      <c r="K682" s="69">
        <f t="shared" si="136"/>
        <v>0</v>
      </c>
      <c r="L682" s="69">
        <f t="shared" si="136"/>
        <v>0</v>
      </c>
      <c r="M682" s="69">
        <f t="shared" si="136"/>
        <v>0</v>
      </c>
      <c r="N682" s="70">
        <f t="shared" si="136"/>
        <v>0</v>
      </c>
      <c r="O682" s="70">
        <f t="shared" si="136"/>
        <v>181.5</v>
      </c>
      <c r="P682" s="32"/>
      <c r="Q682" s="37" t="s">
        <v>111</v>
      </c>
    </row>
    <row r="683" spans="1:17" s="3" customFormat="1" ht="14.25" x14ac:dyDescent="0.2">
      <c r="B683" s="83"/>
      <c r="I683" s="71"/>
      <c r="J683" s="71"/>
      <c r="K683" s="71"/>
      <c r="L683" s="71"/>
      <c r="M683" s="71"/>
      <c r="N683" s="72" t="e">
        <f>+N682/E682-1</f>
        <v>#DIV/0!</v>
      </c>
      <c r="O683" s="72" t="e">
        <f>+O682/F682-1</f>
        <v>#DIV/0!</v>
      </c>
      <c r="P683" s="32"/>
      <c r="Q683" s="73" t="s">
        <v>112</v>
      </c>
    </row>
    <row r="684" spans="1:17" s="80" customFormat="1" ht="14.25" x14ac:dyDescent="0.2">
      <c r="A684" s="74"/>
      <c r="B684" s="75"/>
      <c r="C684" s="76"/>
      <c r="D684" s="76"/>
      <c r="E684" s="76"/>
      <c r="F684" s="76" t="e">
        <f>RATE(F$348-$E$348,,-$E682,F682)</f>
        <v>#NUM!</v>
      </c>
      <c r="G684" s="76" t="e">
        <f t="shared" ref="G684:O684" si="137">RATE(G$348-$E$348,,-$E682,G682)</f>
        <v>#NUM!</v>
      </c>
      <c r="H684" s="76" t="e">
        <f t="shared" si="137"/>
        <v>#NUM!</v>
      </c>
      <c r="I684" s="76" t="e">
        <f t="shared" si="137"/>
        <v>#NUM!</v>
      </c>
      <c r="J684" s="76" t="e">
        <f t="shared" si="137"/>
        <v>#NUM!</v>
      </c>
      <c r="K684" s="76" t="e">
        <f t="shared" si="137"/>
        <v>#NUM!</v>
      </c>
      <c r="L684" s="76" t="e">
        <f t="shared" si="137"/>
        <v>#NUM!</v>
      </c>
      <c r="M684" s="76" t="e">
        <f t="shared" si="137"/>
        <v>#NUM!</v>
      </c>
      <c r="N684" s="77" t="e">
        <f t="shared" si="137"/>
        <v>#NUM!</v>
      </c>
      <c r="O684" s="77" t="e">
        <f t="shared" si="137"/>
        <v>#NUM!</v>
      </c>
      <c r="P684" s="78"/>
      <c r="Q684" s="79" t="s">
        <v>113</v>
      </c>
    </row>
    <row r="685" spans="1:17" s="3" customFormat="1" ht="14.25" x14ac:dyDescent="0.2">
      <c r="B685" s="65"/>
      <c r="C685" s="66"/>
      <c r="D685" s="66"/>
      <c r="E685" s="66"/>
      <c r="F685" s="66"/>
      <c r="G685" s="66">
        <f t="shared" ref="G685:N685" si="138">+F$643+F685</f>
        <v>0</v>
      </c>
      <c r="H685" s="66">
        <f t="shared" si="138"/>
        <v>0</v>
      </c>
      <c r="I685" s="66">
        <f t="shared" si="138"/>
        <v>0</v>
      </c>
      <c r="J685" s="66">
        <f t="shared" si="138"/>
        <v>0</v>
      </c>
      <c r="K685" s="66">
        <f t="shared" si="138"/>
        <v>0</v>
      </c>
      <c r="L685" s="66">
        <f t="shared" si="138"/>
        <v>0</v>
      </c>
      <c r="M685" s="66">
        <f t="shared" si="138"/>
        <v>0</v>
      </c>
      <c r="N685" s="67">
        <f t="shared" si="138"/>
        <v>0</v>
      </c>
      <c r="O685" s="67">
        <f>+N$643+N685</f>
        <v>0</v>
      </c>
      <c r="P685" s="32"/>
      <c r="Q685" s="37" t="s">
        <v>110</v>
      </c>
    </row>
    <row r="686" spans="1:17" s="3" customFormat="1" ht="14.25" x14ac:dyDescent="0.2">
      <c r="B686" s="68"/>
      <c r="C686" s="69"/>
      <c r="D686" s="69"/>
      <c r="E686" s="69"/>
      <c r="F686" s="69">
        <f t="shared" ref="F686:O686" si="139">+F$653+F685</f>
        <v>0</v>
      </c>
      <c r="G686" s="69">
        <f t="shared" si="139"/>
        <v>0</v>
      </c>
      <c r="H686" s="69">
        <f t="shared" si="139"/>
        <v>0</v>
      </c>
      <c r="I686" s="69">
        <f t="shared" si="139"/>
        <v>0</v>
      </c>
      <c r="J686" s="69">
        <f t="shared" si="139"/>
        <v>0</v>
      </c>
      <c r="K686" s="69">
        <f t="shared" si="139"/>
        <v>0</v>
      </c>
      <c r="L686" s="69">
        <f t="shared" si="139"/>
        <v>0</v>
      </c>
      <c r="M686" s="69">
        <f t="shared" si="139"/>
        <v>0</v>
      </c>
      <c r="N686" s="70">
        <f t="shared" si="139"/>
        <v>0</v>
      </c>
      <c r="O686" s="70">
        <f t="shared" si="139"/>
        <v>181.5</v>
      </c>
      <c r="P686" s="32"/>
      <c r="Q686" s="37" t="s">
        <v>111</v>
      </c>
    </row>
    <row r="687" spans="1:17" s="3" customFormat="1" ht="14.25" x14ac:dyDescent="0.2">
      <c r="B687" s="83"/>
      <c r="I687" s="71"/>
      <c r="J687" s="71"/>
      <c r="K687" s="71"/>
      <c r="L687" s="71"/>
      <c r="M687" s="71"/>
      <c r="N687" s="72" t="e">
        <f>+N686/F686-1</f>
        <v>#DIV/0!</v>
      </c>
      <c r="O687" s="72" t="e">
        <f>+O686/G686-1</f>
        <v>#DIV/0!</v>
      </c>
      <c r="P687" s="32"/>
      <c r="Q687" s="73" t="s">
        <v>112</v>
      </c>
    </row>
    <row r="688" spans="1:17" s="80" customFormat="1" ht="14.25" x14ac:dyDescent="0.2">
      <c r="A688" s="74"/>
      <c r="B688" s="75"/>
      <c r="C688" s="76"/>
      <c r="D688" s="76"/>
      <c r="E688" s="76"/>
      <c r="F688" s="76"/>
      <c r="G688" s="76" t="e">
        <f>RATE(G$348-$F$348,,-$F686,G686)</f>
        <v>#NUM!</v>
      </c>
      <c r="H688" s="76" t="e">
        <f t="shared" ref="H688:O688" si="140">RATE(H$348-$F$348,,-$F686,H686)</f>
        <v>#NUM!</v>
      </c>
      <c r="I688" s="76" t="e">
        <f t="shared" si="140"/>
        <v>#NUM!</v>
      </c>
      <c r="J688" s="76" t="e">
        <f t="shared" si="140"/>
        <v>#NUM!</v>
      </c>
      <c r="K688" s="76" t="e">
        <f t="shared" si="140"/>
        <v>#NUM!</v>
      </c>
      <c r="L688" s="76" t="e">
        <f t="shared" si="140"/>
        <v>#NUM!</v>
      </c>
      <c r="M688" s="76" t="e">
        <f t="shared" si="140"/>
        <v>#NUM!</v>
      </c>
      <c r="N688" s="77" t="e">
        <f t="shared" si="140"/>
        <v>#NUM!</v>
      </c>
      <c r="O688" s="77" t="e">
        <f t="shared" si="140"/>
        <v>#NUM!</v>
      </c>
      <c r="P688" s="78"/>
      <c r="Q688" s="79" t="s">
        <v>113</v>
      </c>
    </row>
    <row r="689" spans="1:17" s="3" customFormat="1" ht="14.25" x14ac:dyDescent="0.2">
      <c r="B689" s="65"/>
      <c r="C689" s="66"/>
      <c r="D689" s="66"/>
      <c r="E689" s="66"/>
      <c r="F689" s="66"/>
      <c r="G689" s="66"/>
      <c r="H689" s="66">
        <f t="shared" ref="H689:N689" si="141">+G$643+G689</f>
        <v>0</v>
      </c>
      <c r="I689" s="66">
        <f t="shared" si="141"/>
        <v>0</v>
      </c>
      <c r="J689" s="66">
        <f t="shared" si="141"/>
        <v>0</v>
      </c>
      <c r="K689" s="66">
        <f t="shared" si="141"/>
        <v>0</v>
      </c>
      <c r="L689" s="66">
        <f t="shared" si="141"/>
        <v>0</v>
      </c>
      <c r="M689" s="66">
        <f t="shared" si="141"/>
        <v>0</v>
      </c>
      <c r="N689" s="67">
        <f t="shared" si="141"/>
        <v>0</v>
      </c>
      <c r="O689" s="67">
        <f>+N$643+N689</f>
        <v>0</v>
      </c>
      <c r="P689" s="32"/>
      <c r="Q689" s="37" t="s">
        <v>110</v>
      </c>
    </row>
    <row r="690" spans="1:17" s="3" customFormat="1" ht="14.25" x14ac:dyDescent="0.2">
      <c r="B690" s="68"/>
      <c r="C690" s="69"/>
      <c r="D690" s="69"/>
      <c r="E690" s="69"/>
      <c r="F690" s="69"/>
      <c r="G690" s="69">
        <f t="shared" ref="G690:O690" si="142">+G$653+G689</f>
        <v>0</v>
      </c>
      <c r="H690" s="69">
        <f t="shared" si="142"/>
        <v>0</v>
      </c>
      <c r="I690" s="69">
        <f t="shared" si="142"/>
        <v>0</v>
      </c>
      <c r="J690" s="69">
        <f t="shared" si="142"/>
        <v>0</v>
      </c>
      <c r="K690" s="69">
        <f t="shared" si="142"/>
        <v>0</v>
      </c>
      <c r="L690" s="69">
        <f t="shared" si="142"/>
        <v>0</v>
      </c>
      <c r="M690" s="69">
        <f t="shared" si="142"/>
        <v>0</v>
      </c>
      <c r="N690" s="70">
        <f t="shared" si="142"/>
        <v>0</v>
      </c>
      <c r="O690" s="70">
        <f t="shared" si="142"/>
        <v>181.5</v>
      </c>
      <c r="P690" s="32"/>
      <c r="Q690" s="37" t="s">
        <v>111</v>
      </c>
    </row>
    <row r="691" spans="1:17" s="3" customFormat="1" ht="14.25" x14ac:dyDescent="0.2">
      <c r="B691" s="83"/>
      <c r="I691" s="71"/>
      <c r="J691" s="71"/>
      <c r="K691" s="71"/>
      <c r="L691" s="71"/>
      <c r="M691" s="71"/>
      <c r="N691" s="72" t="e">
        <f>+N690/G690-1</f>
        <v>#DIV/0!</v>
      </c>
      <c r="O691" s="72" t="e">
        <f>+O690/H690-1</f>
        <v>#DIV/0!</v>
      </c>
      <c r="P691" s="32"/>
      <c r="Q691" s="73" t="s">
        <v>112</v>
      </c>
    </row>
    <row r="692" spans="1:17" s="80" customFormat="1" ht="14.25" x14ac:dyDescent="0.2">
      <c r="A692" s="74"/>
      <c r="B692" s="75"/>
      <c r="C692" s="76"/>
      <c r="D692" s="76"/>
      <c r="E692" s="76"/>
      <c r="F692" s="76"/>
      <c r="G692" s="76"/>
      <c r="H692" s="76" t="e">
        <f>RATE(H$348-$G$348,,-$G690,H690)</f>
        <v>#NUM!</v>
      </c>
      <c r="I692" s="76" t="e">
        <f t="shared" ref="I692:O692" si="143">RATE(I$348-$G$348,,-$G690,I690)</f>
        <v>#NUM!</v>
      </c>
      <c r="J692" s="76" t="e">
        <f t="shared" si="143"/>
        <v>#NUM!</v>
      </c>
      <c r="K692" s="76" t="e">
        <f t="shared" si="143"/>
        <v>#NUM!</v>
      </c>
      <c r="L692" s="76" t="e">
        <f t="shared" si="143"/>
        <v>#NUM!</v>
      </c>
      <c r="M692" s="76" t="e">
        <f t="shared" si="143"/>
        <v>#NUM!</v>
      </c>
      <c r="N692" s="77" t="e">
        <f t="shared" si="143"/>
        <v>#NUM!</v>
      </c>
      <c r="O692" s="77" t="e">
        <f t="shared" si="143"/>
        <v>#NUM!</v>
      </c>
      <c r="P692" s="78"/>
      <c r="Q692" s="79" t="s">
        <v>113</v>
      </c>
    </row>
    <row r="693" spans="1:17" s="3" customFormat="1" ht="14.25" x14ac:dyDescent="0.2">
      <c r="B693" s="65"/>
      <c r="C693" s="66"/>
      <c r="D693" s="66"/>
      <c r="E693" s="66"/>
      <c r="F693" s="66"/>
      <c r="G693" s="66"/>
      <c r="H693" s="66"/>
      <c r="I693" s="66">
        <f t="shared" ref="I693:N693" si="144">+H$643+H693</f>
        <v>0</v>
      </c>
      <c r="J693" s="66">
        <f t="shared" si="144"/>
        <v>0</v>
      </c>
      <c r="K693" s="66">
        <f t="shared" si="144"/>
        <v>0</v>
      </c>
      <c r="L693" s="66">
        <f t="shared" si="144"/>
        <v>0</v>
      </c>
      <c r="M693" s="66">
        <f t="shared" si="144"/>
        <v>0</v>
      </c>
      <c r="N693" s="67">
        <f t="shared" si="144"/>
        <v>0</v>
      </c>
      <c r="O693" s="67">
        <f>+N$643+N693</f>
        <v>0</v>
      </c>
      <c r="P693" s="32"/>
      <c r="Q693" s="37" t="s">
        <v>110</v>
      </c>
    </row>
    <row r="694" spans="1:17" s="3" customFormat="1" ht="14.25" x14ac:dyDescent="0.2">
      <c r="B694" s="68"/>
      <c r="C694" s="69"/>
      <c r="D694" s="69"/>
      <c r="E694" s="69"/>
      <c r="F694" s="69"/>
      <c r="G694" s="69"/>
      <c r="H694" s="69">
        <f t="shared" ref="H694:O694" si="145">+H$653+H693</f>
        <v>0</v>
      </c>
      <c r="I694" s="69">
        <f t="shared" si="145"/>
        <v>0</v>
      </c>
      <c r="J694" s="69">
        <f t="shared" si="145"/>
        <v>0</v>
      </c>
      <c r="K694" s="69">
        <f t="shared" si="145"/>
        <v>0</v>
      </c>
      <c r="L694" s="69">
        <f t="shared" si="145"/>
        <v>0</v>
      </c>
      <c r="M694" s="69">
        <f t="shared" si="145"/>
        <v>0</v>
      </c>
      <c r="N694" s="70">
        <f t="shared" si="145"/>
        <v>0</v>
      </c>
      <c r="O694" s="70">
        <f t="shared" si="145"/>
        <v>181.5</v>
      </c>
      <c r="P694" s="32"/>
      <c r="Q694" s="37" t="s">
        <v>111</v>
      </c>
    </row>
    <row r="695" spans="1:17" s="3" customFormat="1" ht="14.25" x14ac:dyDescent="0.2">
      <c r="B695" s="83"/>
      <c r="I695" s="71"/>
      <c r="J695" s="71"/>
      <c r="K695" s="71"/>
      <c r="L695" s="71"/>
      <c r="M695" s="71"/>
      <c r="N695" s="72" t="e">
        <f>+N694/H694-1</f>
        <v>#DIV/0!</v>
      </c>
      <c r="O695" s="72" t="e">
        <f>+O694/I694-1</f>
        <v>#DIV/0!</v>
      </c>
      <c r="P695" s="32"/>
      <c r="Q695" s="73" t="s">
        <v>112</v>
      </c>
    </row>
    <row r="696" spans="1:17" s="80" customFormat="1" ht="14.25" x14ac:dyDescent="0.2">
      <c r="A696" s="74"/>
      <c r="B696" s="75"/>
      <c r="C696" s="76"/>
      <c r="D696" s="76"/>
      <c r="E696" s="76"/>
      <c r="F696" s="76"/>
      <c r="G696" s="76"/>
      <c r="H696" s="76"/>
      <c r="I696" s="76" t="e">
        <f t="shared" ref="I696:O696" si="146">RATE(I$348-$H$348,,-$H694,I694)</f>
        <v>#NUM!</v>
      </c>
      <c r="J696" s="76" t="e">
        <f t="shared" si="146"/>
        <v>#NUM!</v>
      </c>
      <c r="K696" s="76" t="e">
        <f t="shared" si="146"/>
        <v>#NUM!</v>
      </c>
      <c r="L696" s="76" t="e">
        <f t="shared" si="146"/>
        <v>#NUM!</v>
      </c>
      <c r="M696" s="76" t="e">
        <f t="shared" si="146"/>
        <v>#NUM!</v>
      </c>
      <c r="N696" s="77" t="e">
        <f t="shared" si="146"/>
        <v>#NUM!</v>
      </c>
      <c r="O696" s="77" t="e">
        <f t="shared" si="146"/>
        <v>#NUM!</v>
      </c>
      <c r="P696" s="78"/>
      <c r="Q696" s="79" t="s">
        <v>113</v>
      </c>
    </row>
    <row r="697" spans="1:17" s="3" customFormat="1" ht="14.25" x14ac:dyDescent="0.2">
      <c r="B697" s="65"/>
      <c r="C697" s="66"/>
      <c r="D697" s="66"/>
      <c r="E697" s="66"/>
      <c r="F697" s="66"/>
      <c r="G697" s="66"/>
      <c r="H697" s="66"/>
      <c r="I697" s="66"/>
      <c r="J697" s="66">
        <f t="shared" ref="J697:N697" si="147">+I$643+I697</f>
        <v>0</v>
      </c>
      <c r="K697" s="66">
        <f t="shared" si="147"/>
        <v>0</v>
      </c>
      <c r="L697" s="66">
        <f t="shared" si="147"/>
        <v>0</v>
      </c>
      <c r="M697" s="66">
        <f t="shared" si="147"/>
        <v>0</v>
      </c>
      <c r="N697" s="67">
        <f t="shared" si="147"/>
        <v>0</v>
      </c>
      <c r="O697" s="67">
        <f>+N$643+N697</f>
        <v>0</v>
      </c>
      <c r="P697" s="32"/>
      <c r="Q697" s="37" t="s">
        <v>110</v>
      </c>
    </row>
    <row r="698" spans="1:17" s="3" customFormat="1" ht="14.25" x14ac:dyDescent="0.2">
      <c r="B698" s="68"/>
      <c r="C698" s="69"/>
      <c r="D698" s="69"/>
      <c r="E698" s="69"/>
      <c r="F698" s="69"/>
      <c r="G698" s="69"/>
      <c r="H698" s="69"/>
      <c r="I698" s="69">
        <f t="shared" ref="I698:O698" si="148">+I$653+I697</f>
        <v>0</v>
      </c>
      <c r="J698" s="69">
        <f t="shared" si="148"/>
        <v>0</v>
      </c>
      <c r="K698" s="69">
        <f t="shared" si="148"/>
        <v>0</v>
      </c>
      <c r="L698" s="69">
        <f t="shared" si="148"/>
        <v>0</v>
      </c>
      <c r="M698" s="69">
        <f t="shared" si="148"/>
        <v>0</v>
      </c>
      <c r="N698" s="70">
        <f t="shared" si="148"/>
        <v>0</v>
      </c>
      <c r="O698" s="70">
        <f t="shared" si="148"/>
        <v>181.5</v>
      </c>
      <c r="P698" s="32"/>
      <c r="Q698" s="37" t="s">
        <v>111</v>
      </c>
    </row>
    <row r="699" spans="1:17" s="3" customFormat="1" ht="14.25" x14ac:dyDescent="0.2">
      <c r="B699" s="83"/>
      <c r="I699" s="71"/>
      <c r="J699" s="71"/>
      <c r="K699" s="71"/>
      <c r="L699" s="71"/>
      <c r="M699" s="71"/>
      <c r="N699" s="72" t="e">
        <f>+N698/I698-1</f>
        <v>#DIV/0!</v>
      </c>
      <c r="O699" s="72" t="e">
        <f>+O698/J698-1</f>
        <v>#DIV/0!</v>
      </c>
      <c r="P699" s="32"/>
      <c r="Q699" s="73" t="s">
        <v>112</v>
      </c>
    </row>
    <row r="700" spans="1:17" s="80" customFormat="1" ht="14.25" x14ac:dyDescent="0.2">
      <c r="A700" s="74"/>
      <c r="B700" s="75"/>
      <c r="C700" s="76"/>
      <c r="D700" s="76"/>
      <c r="E700" s="76"/>
      <c r="F700" s="76"/>
      <c r="G700" s="76"/>
      <c r="H700" s="76"/>
      <c r="I700" s="76"/>
      <c r="J700" s="76" t="e">
        <f t="shared" ref="J700:O700" si="149">RATE(J$348-$I$348,,-$I698,J698)</f>
        <v>#NUM!</v>
      </c>
      <c r="K700" s="76" t="e">
        <f t="shared" si="149"/>
        <v>#NUM!</v>
      </c>
      <c r="L700" s="76" t="e">
        <f t="shared" si="149"/>
        <v>#NUM!</v>
      </c>
      <c r="M700" s="76" t="e">
        <f t="shared" si="149"/>
        <v>#NUM!</v>
      </c>
      <c r="N700" s="77" t="e">
        <f t="shared" si="149"/>
        <v>#NUM!</v>
      </c>
      <c r="O700" s="77" t="e">
        <f t="shared" si="149"/>
        <v>#NUM!</v>
      </c>
      <c r="P700" s="78"/>
      <c r="Q700" s="79" t="s">
        <v>113</v>
      </c>
    </row>
    <row r="701" spans="1:17" s="3" customFormat="1" ht="14.25" x14ac:dyDescent="0.2">
      <c r="B701" s="65"/>
      <c r="C701" s="66"/>
      <c r="D701" s="66"/>
      <c r="E701" s="66"/>
      <c r="F701" s="66"/>
      <c r="G701" s="66"/>
      <c r="H701" s="66"/>
      <c r="I701" s="66"/>
      <c r="J701" s="66"/>
      <c r="K701" s="66">
        <f>+J$643+J701</f>
        <v>0</v>
      </c>
      <c r="L701" s="66">
        <f>+K$643+K701</f>
        <v>0</v>
      </c>
      <c r="M701" s="66">
        <f>+L$643+L701</f>
        <v>0</v>
      </c>
      <c r="N701" s="67">
        <f>+M$643+M701</f>
        <v>0</v>
      </c>
      <c r="O701" s="67">
        <f>+N$643+N701</f>
        <v>0</v>
      </c>
      <c r="P701" s="32"/>
      <c r="Q701" s="37" t="s">
        <v>110</v>
      </c>
    </row>
    <row r="702" spans="1:17" s="3" customFormat="1" ht="14.25" x14ac:dyDescent="0.2">
      <c r="B702" s="68"/>
      <c r="C702" s="69"/>
      <c r="D702" s="69"/>
      <c r="E702" s="69"/>
      <c r="F702" s="69"/>
      <c r="G702" s="69"/>
      <c r="H702" s="69"/>
      <c r="I702" s="69"/>
      <c r="J702" s="69">
        <f t="shared" ref="J702:O702" si="150">+J$653+J701</f>
        <v>0</v>
      </c>
      <c r="K702" s="69">
        <f t="shared" si="150"/>
        <v>0</v>
      </c>
      <c r="L702" s="69">
        <f t="shared" si="150"/>
        <v>0</v>
      </c>
      <c r="M702" s="69">
        <f t="shared" si="150"/>
        <v>0</v>
      </c>
      <c r="N702" s="70">
        <f t="shared" si="150"/>
        <v>0</v>
      </c>
      <c r="O702" s="70">
        <f t="shared" si="150"/>
        <v>181.5</v>
      </c>
      <c r="P702" s="32"/>
      <c r="Q702" s="37" t="s">
        <v>111</v>
      </c>
    </row>
    <row r="703" spans="1:17" s="3" customFormat="1" ht="14.25" x14ac:dyDescent="0.2">
      <c r="B703" s="83"/>
      <c r="I703" s="71"/>
      <c r="J703" s="71"/>
      <c r="K703" s="71"/>
      <c r="L703" s="71"/>
      <c r="M703" s="71"/>
      <c r="N703" s="72" t="e">
        <f>+N702/J702-1</f>
        <v>#DIV/0!</v>
      </c>
      <c r="O703" s="72" t="e">
        <f>+O702/K702-1</f>
        <v>#DIV/0!</v>
      </c>
      <c r="P703" s="32"/>
      <c r="Q703" s="73" t="s">
        <v>112</v>
      </c>
    </row>
    <row r="704" spans="1:17" s="80" customFormat="1" ht="14.25" x14ac:dyDescent="0.2">
      <c r="A704" s="74"/>
      <c r="B704" s="75"/>
      <c r="C704" s="76"/>
      <c r="D704" s="76"/>
      <c r="E704" s="76"/>
      <c r="F704" s="76"/>
      <c r="G704" s="76"/>
      <c r="H704" s="76"/>
      <c r="I704" s="76"/>
      <c r="J704" s="76"/>
      <c r="K704" s="76" t="e">
        <f>RATE(K$348-$J$348,,-$J702,K702)</f>
        <v>#NUM!</v>
      </c>
      <c r="L704" s="76" t="e">
        <f>RATE(L$348-$J$348,,-$J702,L702)</f>
        <v>#NUM!</v>
      </c>
      <c r="M704" s="76" t="e">
        <f>RATE(M$348-$J$348,,-$J702,M702)</f>
        <v>#NUM!</v>
      </c>
      <c r="N704" s="77" t="e">
        <f>RATE(N$348-$J$348,,-$J702,N702)</f>
        <v>#NUM!</v>
      </c>
      <c r="O704" s="77" t="e">
        <f>RATE(O$348-$J$348,,-$J702,O702)</f>
        <v>#NUM!</v>
      </c>
      <c r="P704" s="78"/>
      <c r="Q704" s="79" t="s">
        <v>113</v>
      </c>
    </row>
    <row r="705" spans="1:17" s="3" customFormat="1" ht="14.25" x14ac:dyDescent="0.2">
      <c r="B705" s="84"/>
      <c r="C705" s="85"/>
      <c r="D705" s="85"/>
      <c r="E705" s="85"/>
      <c r="F705" s="85"/>
      <c r="G705" s="85"/>
      <c r="H705" s="85"/>
      <c r="I705" s="85"/>
      <c r="J705" s="85"/>
      <c r="K705" s="85"/>
      <c r="L705" s="85">
        <f>+K$643+K705</f>
        <v>0</v>
      </c>
      <c r="M705" s="85">
        <f>+L$643+L705</f>
        <v>0</v>
      </c>
      <c r="N705" s="86">
        <f>+M$643+M705</f>
        <v>0</v>
      </c>
      <c r="O705" s="86">
        <f>+N$643+N705</f>
        <v>0</v>
      </c>
      <c r="P705" s="32"/>
      <c r="Q705" s="37" t="s">
        <v>110</v>
      </c>
    </row>
    <row r="706" spans="1:17" s="3" customFormat="1" ht="14.25" x14ac:dyDescent="0.2">
      <c r="B706" s="87"/>
      <c r="C706" s="88"/>
      <c r="D706" s="88"/>
      <c r="E706" s="88"/>
      <c r="F706" s="88"/>
      <c r="G706" s="88"/>
      <c r="H706" s="88"/>
      <c r="I706" s="88"/>
      <c r="J706" s="88"/>
      <c r="K706" s="88">
        <f>+K$653+K705</f>
        <v>0</v>
      </c>
      <c r="L706" s="88">
        <f>+L$653+L705</f>
        <v>0</v>
      </c>
      <c r="M706" s="88">
        <f>+M$653+M705</f>
        <v>0</v>
      </c>
      <c r="N706" s="89">
        <f>+N$653+N705</f>
        <v>0</v>
      </c>
      <c r="O706" s="89">
        <f>+O$653+O705</f>
        <v>181.5</v>
      </c>
      <c r="P706" s="32"/>
      <c r="Q706" s="37" t="s">
        <v>111</v>
      </c>
    </row>
    <row r="707" spans="1:17" s="3" customFormat="1" ht="14.25" x14ac:dyDescent="0.2">
      <c r="B707" s="83"/>
      <c r="I707" s="71"/>
      <c r="J707" s="71"/>
      <c r="K707" s="71"/>
      <c r="L707" s="71"/>
      <c r="M707" s="71"/>
      <c r="N707" s="72" t="e">
        <f>+N706/K706-1</f>
        <v>#DIV/0!</v>
      </c>
      <c r="O707" s="72" t="e">
        <f>+O706/L706-1</f>
        <v>#DIV/0!</v>
      </c>
      <c r="P707" s="32"/>
      <c r="Q707" s="73" t="s">
        <v>112</v>
      </c>
    </row>
    <row r="708" spans="1:17" s="80" customFormat="1" ht="14.25" x14ac:dyDescent="0.2">
      <c r="A708" s="74"/>
      <c r="B708" s="75"/>
      <c r="C708" s="76"/>
      <c r="D708" s="76"/>
      <c r="E708" s="76"/>
      <c r="F708" s="76"/>
      <c r="G708" s="76"/>
      <c r="H708" s="76"/>
      <c r="I708" s="76"/>
      <c r="J708" s="76"/>
      <c r="K708" s="76"/>
      <c r="L708" s="76" t="e">
        <f>RATE(L$348-$K$348,,-$K706,L706)</f>
        <v>#NUM!</v>
      </c>
      <c r="M708" s="76" t="e">
        <f>RATE(M$348-$K$348,,-$K706,M706)</f>
        <v>#NUM!</v>
      </c>
      <c r="N708" s="77" t="e">
        <f>RATE(N$348-$K$348,,-$K706,N706)</f>
        <v>#NUM!</v>
      </c>
      <c r="O708" s="77" t="e">
        <f>RATE(O$348-$K$348,,-$K706,O706)</f>
        <v>#NUM!</v>
      </c>
      <c r="P708" s="78"/>
      <c r="Q708" s="79" t="s">
        <v>113</v>
      </c>
    </row>
    <row r="709" spans="1:17" s="3" customFormat="1" ht="14.25" x14ac:dyDescent="0.2">
      <c r="B709" s="84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>
        <f>+L$643+L709</f>
        <v>0</v>
      </c>
      <c r="N709" s="86">
        <f>+M$643+M709</f>
        <v>0</v>
      </c>
      <c r="O709" s="86">
        <f>+N$643+N709</f>
        <v>0</v>
      </c>
      <c r="P709" s="32"/>
      <c r="Q709" s="37" t="s">
        <v>110</v>
      </c>
    </row>
    <row r="710" spans="1:17" s="3" customFormat="1" ht="14.25" x14ac:dyDescent="0.2">
      <c r="B710" s="87"/>
      <c r="C710" s="88"/>
      <c r="D710" s="88"/>
      <c r="E710" s="88"/>
      <c r="F710" s="88"/>
      <c r="G710" s="88"/>
      <c r="H710" s="88"/>
      <c r="I710" s="88"/>
      <c r="J710" s="88"/>
      <c r="K710" s="88"/>
      <c r="L710" s="88">
        <f>+L$653+L709</f>
        <v>0</v>
      </c>
      <c r="M710" s="88">
        <f>+M$653+M709</f>
        <v>0</v>
      </c>
      <c r="N710" s="89">
        <f>+N$653+N709</f>
        <v>0</v>
      </c>
      <c r="O710" s="89">
        <f>+O$653+O709</f>
        <v>181.5</v>
      </c>
      <c r="P710" s="32"/>
      <c r="Q710" s="37" t="s">
        <v>111</v>
      </c>
    </row>
    <row r="711" spans="1:17" s="3" customFormat="1" ht="14.25" x14ac:dyDescent="0.2">
      <c r="B711" s="83"/>
      <c r="I711" s="71"/>
      <c r="J711" s="71"/>
      <c r="K711" s="71"/>
      <c r="L711" s="71"/>
      <c r="M711" s="71"/>
      <c r="N711" s="72" t="e">
        <f>+N710/L710-1</f>
        <v>#DIV/0!</v>
      </c>
      <c r="O711" s="72" t="e">
        <f>+O710/M710-1</f>
        <v>#DIV/0!</v>
      </c>
      <c r="P711" s="32"/>
      <c r="Q711" s="73" t="s">
        <v>112</v>
      </c>
    </row>
    <row r="712" spans="1:17" s="80" customFormat="1" ht="14.25" x14ac:dyDescent="0.2">
      <c r="A712" s="74"/>
      <c r="B712" s="75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 t="e">
        <f>RATE(M$348-$L$348,,-$L710,M710)</f>
        <v>#NUM!</v>
      </c>
      <c r="N712" s="77" t="e">
        <f>RATE(N$348-$L$348,,-$L710,N710)</f>
        <v>#NUM!</v>
      </c>
      <c r="O712" s="77" t="e">
        <f>RATE(O$348-$L$348,,-$L710,O710)</f>
        <v>#NUM!</v>
      </c>
      <c r="P712" s="78"/>
      <c r="Q712" s="79" t="s">
        <v>113</v>
      </c>
    </row>
    <row r="713" spans="1:17" s="3" customFormat="1" ht="14.25" x14ac:dyDescent="0.2">
      <c r="B713" s="84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6">
        <f>+M$643+M713</f>
        <v>0</v>
      </c>
      <c r="O713" s="86">
        <f>+N$643+N713</f>
        <v>0</v>
      </c>
      <c r="P713" s="32"/>
      <c r="Q713" s="37" t="s">
        <v>110</v>
      </c>
    </row>
    <row r="714" spans="1:17" s="3" customFormat="1" ht="14.25" x14ac:dyDescent="0.2">
      <c r="B714" s="87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>
        <f>+M$653+M713</f>
        <v>0</v>
      </c>
      <c r="N714" s="89">
        <f>+N$653+N713</f>
        <v>0</v>
      </c>
      <c r="O714" s="89">
        <f>+O$653+O713</f>
        <v>181.5</v>
      </c>
      <c r="P714" s="32"/>
      <c r="Q714" s="37" t="s">
        <v>111</v>
      </c>
    </row>
    <row r="715" spans="1:17" s="3" customFormat="1" ht="14.25" x14ac:dyDescent="0.2">
      <c r="B715" s="83"/>
      <c r="I715" s="71"/>
      <c r="J715" s="71"/>
      <c r="K715" s="71"/>
      <c r="L715" s="71"/>
      <c r="M715" s="71"/>
      <c r="N715" s="72" t="e">
        <f>+N714/M714-1</f>
        <v>#DIV/0!</v>
      </c>
      <c r="O715" s="72" t="e">
        <f>+O714/N714-1</f>
        <v>#DIV/0!</v>
      </c>
      <c r="P715" s="32"/>
      <c r="Q715" s="73" t="s">
        <v>112</v>
      </c>
    </row>
    <row r="716" spans="1:17" s="80" customFormat="1" ht="14.25" x14ac:dyDescent="0.2">
      <c r="A716" s="74"/>
      <c r="B716" s="75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7" t="e">
        <f>RATE(N$348-$M$348,,-$M714,N714)</f>
        <v>#NUM!</v>
      </c>
      <c r="O716" s="77" t="e">
        <f>RATE(O$348-$M$348,,-$M714,O714)</f>
        <v>#NUM!</v>
      </c>
      <c r="P716" s="78"/>
      <c r="Q716" s="79" t="s">
        <v>113</v>
      </c>
    </row>
  </sheetData>
  <mergeCells count="58">
    <mergeCell ref="B404:N404"/>
    <mergeCell ref="B349:N349"/>
    <mergeCell ref="B350:N350"/>
    <mergeCell ref="B356:N356"/>
    <mergeCell ref="B362:N362"/>
    <mergeCell ref="B368:N368"/>
    <mergeCell ref="B374:N374"/>
    <mergeCell ref="B380:N380"/>
    <mergeCell ref="B386:N386"/>
    <mergeCell ref="B392:N392"/>
    <mergeCell ref="B398:N398"/>
    <mergeCell ref="B403:N403"/>
    <mergeCell ref="B467:N467"/>
    <mergeCell ref="B410:N410"/>
    <mergeCell ref="B416:N416"/>
    <mergeCell ref="B422:N422"/>
    <mergeCell ref="B428:N428"/>
    <mergeCell ref="B434:N434"/>
    <mergeCell ref="B440:N440"/>
    <mergeCell ref="B446:N446"/>
    <mergeCell ref="B447:N447"/>
    <mergeCell ref="B453:N453"/>
    <mergeCell ref="B459:N459"/>
    <mergeCell ref="B460:N460"/>
    <mergeCell ref="B539:N539"/>
    <mergeCell ref="B473:N473"/>
    <mergeCell ref="B479:N479"/>
    <mergeCell ref="B485:N485"/>
    <mergeCell ref="B491:N491"/>
    <mergeCell ref="B497:N497"/>
    <mergeCell ref="B498:N498"/>
    <mergeCell ref="B506:N506"/>
    <mergeCell ref="B514:N514"/>
    <mergeCell ref="B515:N515"/>
    <mergeCell ref="B523:N523"/>
    <mergeCell ref="B531:N531"/>
    <mergeCell ref="B610:N610"/>
    <mergeCell ref="B546:N546"/>
    <mergeCell ref="B554:N554"/>
    <mergeCell ref="B562:N562"/>
    <mergeCell ref="B569:N569"/>
    <mergeCell ref="B576:N576"/>
    <mergeCell ref="B583:N583"/>
    <mergeCell ref="B591:N591"/>
    <mergeCell ref="B592:N592"/>
    <mergeCell ref="B598:N598"/>
    <mergeCell ref="B604:N604"/>
    <mergeCell ref="B609:N609"/>
    <mergeCell ref="B638:N638"/>
    <mergeCell ref="B654:N654"/>
    <mergeCell ref="B659:N659"/>
    <mergeCell ref="B668:N668"/>
    <mergeCell ref="B615:N615"/>
    <mergeCell ref="B620:N620"/>
    <mergeCell ref="B625:N625"/>
    <mergeCell ref="B630:N630"/>
    <mergeCell ref="B631:N631"/>
    <mergeCell ref="B635:N635"/>
  </mergeCells>
  <conditionalFormatting sqref="Q524:Q527 Q532:Q535 Q563:Q566 Q537 Q589 Q516:Q519 Q521 Q568 Q584:Q587 P497:Q498 P348:Q348 B562 B497 Q545 C351:M355 C357:M361 C363:M367 C369:M373 C375:M379 C381:M385 C391:M391 C397:M397 Q458 Q461:Q465 B603 N357:N359 N363:N365 N369:N371 N375:N377 N381:N383 B387:N389 B390:M390 B393:N395 B396:M396 B399:N401 B405:N407 B408:M408 B411:N413 B414:M414 B417:N419 B420:M420 B423:N425 B426:M426 B429:N431 B432:M432 B433:N433 B435:N437 B438:M438 B441:N443 B444:M444 B448:N450 B451:M451 B454:N456 B457:M457 B504:N504 B568 B597 B621:N624 B552:N552 B560:N560 B575:N575 B589:N589 P654 B654 P583:Q583 B583 P576:Q576 B576 P554:Q554 B554 B537 P467:Q467 B467 P459:Q460 B459:B460 B453 B446:B447 B440 B434 B422 B416 B410 B402:M402 B403:B404 B398 B392 B386 B380:B384 B374:B378 B368:B372 B362:B366 B356:B360 B349:B350 B539">
    <cfRule type="cellIs" dxfId="1198" priority="1197" operator="lessThan">
      <formula>0</formula>
    </cfRule>
  </conditionalFormatting>
  <conditionalFormatting sqref="P583">
    <cfRule type="cellIs" dxfId="1197" priority="1192" operator="lessThan">
      <formula>0</formula>
    </cfRule>
  </conditionalFormatting>
  <conditionalFormatting sqref="B348:N348">
    <cfRule type="cellIs" dxfId="1196" priority="1191" operator="lessThan">
      <formula>0</formula>
    </cfRule>
  </conditionalFormatting>
  <conditionalFormatting sqref="P514:P515">
    <cfRule type="cellIs" dxfId="1195" priority="1193" operator="lessThan">
      <formula>0</formula>
    </cfRule>
  </conditionalFormatting>
  <conditionalFormatting sqref="P523 Q529 Q539:Q545">
    <cfRule type="cellIs" dxfId="1194" priority="1194" operator="lessThan">
      <formula>0</formula>
    </cfRule>
  </conditionalFormatting>
  <conditionalFormatting sqref="P531">
    <cfRule type="cellIs" dxfId="1193" priority="1195" operator="lessThan">
      <formula>0</formula>
    </cfRule>
  </conditionalFormatting>
  <conditionalFormatting sqref="P562">
    <cfRule type="cellIs" dxfId="1192" priority="1196" operator="lessThan">
      <formula>0</formula>
    </cfRule>
  </conditionalFormatting>
  <conditionalFormatting sqref="B348:N348">
    <cfRule type="cellIs" dxfId="1191" priority="1190" operator="lessThan">
      <formula>0</formula>
    </cfRule>
  </conditionalFormatting>
  <conditionalFormatting sqref="Q588">
    <cfRule type="cellIs" dxfId="1190" priority="1175" operator="lessThan">
      <formula>0</formula>
    </cfRule>
  </conditionalFormatting>
  <conditionalFormatting sqref="Q499:Q502">
    <cfRule type="cellIs" dxfId="1189" priority="1189" operator="lessThan">
      <formula>0</formula>
    </cfRule>
  </conditionalFormatting>
  <conditionalFormatting sqref="Q503">
    <cfRule type="cellIs" dxfId="1188" priority="1188" operator="lessThan">
      <formula>0</formula>
    </cfRule>
  </conditionalFormatting>
  <conditionalFormatting sqref="Q503">
    <cfRule type="cellIs" dxfId="1187" priority="1187" operator="lessThan">
      <formula>0</formula>
    </cfRule>
  </conditionalFormatting>
  <conditionalFormatting sqref="B514">
    <cfRule type="cellIs" dxfId="1186" priority="1185" operator="lessThan">
      <formula>0</formula>
    </cfRule>
  </conditionalFormatting>
  <conditionalFormatting sqref="B531">
    <cfRule type="cellIs" dxfId="1185" priority="1184" operator="lessThan">
      <formula>0</formula>
    </cfRule>
  </conditionalFormatting>
  <conditionalFormatting sqref="Q520">
    <cfRule type="cellIs" dxfId="1184" priority="1183" operator="lessThan">
      <formula>0</formula>
    </cfRule>
  </conditionalFormatting>
  <conditionalFormatting sqref="Q520">
    <cfRule type="cellIs" dxfId="1183" priority="1182" operator="lessThan">
      <formula>0</formula>
    </cfRule>
  </conditionalFormatting>
  <conditionalFormatting sqref="Q567">
    <cfRule type="cellIs" dxfId="1182" priority="1177" operator="lessThan">
      <formula>0</formula>
    </cfRule>
  </conditionalFormatting>
  <conditionalFormatting sqref="B523 B515">
    <cfRule type="cellIs" dxfId="1181" priority="1186" operator="lessThan">
      <formula>0</formula>
    </cfRule>
  </conditionalFormatting>
  <conditionalFormatting sqref="Q528">
    <cfRule type="cellIs" dxfId="1180" priority="1180" operator="lessThan">
      <formula>0</formula>
    </cfRule>
  </conditionalFormatting>
  <conditionalFormatting sqref="Q536">
    <cfRule type="cellIs" dxfId="1179" priority="1179" operator="lessThan">
      <formula>0</formula>
    </cfRule>
  </conditionalFormatting>
  <conditionalFormatting sqref="Q536">
    <cfRule type="cellIs" dxfId="1178" priority="1178" operator="lessThan">
      <formula>0</formula>
    </cfRule>
  </conditionalFormatting>
  <conditionalFormatting sqref="P539">
    <cfRule type="cellIs" dxfId="1177" priority="1166" operator="lessThan">
      <formula>0</formula>
    </cfRule>
  </conditionalFormatting>
  <conditionalFormatting sqref="Q528">
    <cfRule type="cellIs" dxfId="1176" priority="1181" operator="lessThan">
      <formula>0</formula>
    </cfRule>
  </conditionalFormatting>
  <conditionalFormatting sqref="Q567">
    <cfRule type="cellIs" dxfId="1175" priority="1176" operator="lessThan">
      <formula>0</formula>
    </cfRule>
  </conditionalFormatting>
  <conditionalFormatting sqref="P584:P587">
    <cfRule type="cellIs" dxfId="1174" priority="1168" operator="lessThan">
      <formula>0</formula>
    </cfRule>
  </conditionalFormatting>
  <conditionalFormatting sqref="P563:P566">
    <cfRule type="cellIs" dxfId="1173" priority="1169" operator="lessThan">
      <formula>0</formula>
    </cfRule>
  </conditionalFormatting>
  <conditionalFormatting sqref="Q366">
    <cfRule type="cellIs" dxfId="1172" priority="1127" operator="lessThan">
      <formula>0</formula>
    </cfRule>
  </conditionalFormatting>
  <conditionalFormatting sqref="Q588">
    <cfRule type="cellIs" dxfId="1171" priority="1174" operator="lessThan">
      <formula>0</formula>
    </cfRule>
  </conditionalFormatting>
  <conditionalFormatting sqref="Q544">
    <cfRule type="cellIs" dxfId="1170" priority="1165" operator="lessThan">
      <formula>0</formula>
    </cfRule>
  </conditionalFormatting>
  <conditionalFormatting sqref="J353:N354 K351:N352">
    <cfRule type="cellIs" dxfId="1169" priority="1154" operator="lessThan">
      <formula>0</formula>
    </cfRule>
  </conditionalFormatting>
  <conditionalFormatting sqref="P516:P519">
    <cfRule type="cellIs" dxfId="1168" priority="1173" operator="lessThan">
      <formula>0</formula>
    </cfRule>
  </conditionalFormatting>
  <conditionalFormatting sqref="P524:P527">
    <cfRule type="cellIs" dxfId="1167" priority="1172" operator="lessThan">
      <formula>0</formula>
    </cfRule>
  </conditionalFormatting>
  <conditionalFormatting sqref="P539:P543">
    <cfRule type="cellIs" dxfId="1166" priority="1171" operator="lessThan">
      <formula>0</formula>
    </cfRule>
  </conditionalFormatting>
  <conditionalFormatting sqref="P532:P535">
    <cfRule type="cellIs" dxfId="1165" priority="1170" operator="lessThan">
      <formula>0</formula>
    </cfRule>
  </conditionalFormatting>
  <conditionalFormatting sqref="Q544">
    <cfRule type="cellIs" dxfId="1164" priority="1164" operator="lessThan">
      <formula>0</formula>
    </cfRule>
  </conditionalFormatting>
  <conditionalFormatting sqref="Q354">
    <cfRule type="cellIs" dxfId="1163" priority="1147" operator="lessThan">
      <formula>0</formula>
    </cfRule>
  </conditionalFormatting>
  <conditionalFormatting sqref="Q540:Q543 B539">
    <cfRule type="cellIs" dxfId="1162" priority="1167" operator="lessThan">
      <formula>0</formula>
    </cfRule>
  </conditionalFormatting>
  <conditionalFormatting sqref="P555:P558">
    <cfRule type="cellIs" dxfId="1161" priority="1159" operator="lessThan">
      <formula>0</formula>
    </cfRule>
  </conditionalFormatting>
  <conditionalFormatting sqref="Q555:Q558 Q560">
    <cfRule type="cellIs" dxfId="1160" priority="1162" operator="lessThan">
      <formula>0</formula>
    </cfRule>
  </conditionalFormatting>
  <conditionalFormatting sqref="Q559">
    <cfRule type="cellIs" dxfId="1159" priority="1161" operator="lessThan">
      <formula>0</formula>
    </cfRule>
  </conditionalFormatting>
  <conditionalFormatting sqref="Q468:Q472">
    <cfRule type="cellIs" dxfId="1158" priority="1158" operator="lessThan">
      <formula>0</formula>
    </cfRule>
  </conditionalFormatting>
  <conditionalFormatting sqref="Q559">
    <cfRule type="cellIs" dxfId="1157" priority="1160" operator="lessThan">
      <formula>0</formula>
    </cfRule>
  </conditionalFormatting>
  <conditionalFormatting sqref="J351">
    <cfRule type="cellIs" dxfId="1156" priority="1153" operator="lessThan">
      <formula>0</formula>
    </cfRule>
  </conditionalFormatting>
  <conditionalFormatting sqref="P540:P543">
    <cfRule type="cellIs" dxfId="1155" priority="1163" operator="lessThan">
      <formula>0</formula>
    </cfRule>
  </conditionalFormatting>
  <conditionalFormatting sqref="P349:Q350 Q351:Q353">
    <cfRule type="cellIs" dxfId="1154" priority="1157" operator="lessThan">
      <formula>0</formula>
    </cfRule>
  </conditionalFormatting>
  <conditionalFormatting sqref="Q396">
    <cfRule type="cellIs" dxfId="1153" priority="1080" operator="lessThan">
      <formula>0</formula>
    </cfRule>
  </conditionalFormatting>
  <conditionalFormatting sqref="B349">
    <cfRule type="cellIs" dxfId="1152" priority="1152" operator="lessThan">
      <formula>0</formula>
    </cfRule>
  </conditionalFormatting>
  <conditionalFormatting sqref="P393:P395">
    <cfRule type="cellIs" dxfId="1151" priority="1084" operator="lessThan">
      <formula>0</formula>
    </cfRule>
  </conditionalFormatting>
  <conditionalFormatting sqref="Q397">
    <cfRule type="cellIs" dxfId="1150" priority="1082" operator="lessThan">
      <formula>0</formula>
    </cfRule>
  </conditionalFormatting>
  <conditionalFormatting sqref="P349:P350">
    <cfRule type="cellIs" dxfId="1149" priority="1156" operator="lessThan">
      <formula>0</formula>
    </cfRule>
  </conditionalFormatting>
  <conditionalFormatting sqref="P351:P354">
    <cfRule type="cellIs" dxfId="1148" priority="1155" operator="lessThan">
      <formula>0</formula>
    </cfRule>
  </conditionalFormatting>
  <conditionalFormatting sqref="C397:M397">
    <cfRule type="cellIs" dxfId="1147" priority="1079" operator="lessThan">
      <formula>0</formula>
    </cfRule>
  </conditionalFormatting>
  <conditionalFormatting sqref="Q355">
    <cfRule type="cellIs" dxfId="1146" priority="1150" operator="lessThan">
      <formula>0</formula>
    </cfRule>
  </conditionalFormatting>
  <conditionalFormatting sqref="P398:Q398 Q399:Q401">
    <cfRule type="cellIs" dxfId="1145" priority="1078" operator="lessThan">
      <formula>0</formula>
    </cfRule>
  </conditionalFormatting>
  <conditionalFormatting sqref="P399:P401">
    <cfRule type="cellIs" dxfId="1144" priority="1076" operator="lessThan">
      <formula>0</formula>
    </cfRule>
  </conditionalFormatting>
  <conditionalFormatting sqref="C357:J357">
    <cfRule type="cellIs" dxfId="1143" priority="1141" operator="lessThan">
      <formula>0</formula>
    </cfRule>
  </conditionalFormatting>
  <conditionalFormatting sqref="H385">
    <cfRule type="cellIs" dxfId="1142" priority="1041" operator="lessThan">
      <formula>0</formula>
    </cfRule>
  </conditionalFormatting>
  <conditionalFormatting sqref="Q402">
    <cfRule type="cellIs" dxfId="1141" priority="1074" operator="lessThan">
      <formula>0</formula>
    </cfRule>
  </conditionalFormatting>
  <conditionalFormatting sqref="B350">
    <cfRule type="cellIs" dxfId="1140" priority="1151" operator="lessThan">
      <formula>0</formula>
    </cfRule>
  </conditionalFormatting>
  <conditionalFormatting sqref="J352">
    <cfRule type="cellIs" dxfId="1139" priority="1148" operator="lessThan">
      <formula>0</formula>
    </cfRule>
  </conditionalFormatting>
  <conditionalFormatting sqref="P355">
    <cfRule type="cellIs" dxfId="1138" priority="1149" operator="lessThan">
      <formula>0</formula>
    </cfRule>
  </conditionalFormatting>
  <conditionalFormatting sqref="P440">
    <cfRule type="cellIs" dxfId="1137" priority="1027" operator="lessThan">
      <formula>0</formula>
    </cfRule>
  </conditionalFormatting>
  <conditionalFormatting sqref="Q354">
    <cfRule type="cellIs" dxfId="1136" priority="1146" operator="lessThan">
      <formula>0</formula>
    </cfRule>
  </conditionalFormatting>
  <conditionalFormatting sqref="P356:Q356 Q357:Q359">
    <cfRule type="cellIs" dxfId="1135" priority="1145" operator="lessThan">
      <formula>0</formula>
    </cfRule>
  </conditionalFormatting>
  <conditionalFormatting sqref="P356">
    <cfRule type="cellIs" dxfId="1134" priority="1144" operator="lessThan">
      <formula>0</formula>
    </cfRule>
  </conditionalFormatting>
  <conditionalFormatting sqref="P357:P360">
    <cfRule type="cellIs" dxfId="1133" priority="1143" operator="lessThan">
      <formula>0</formula>
    </cfRule>
  </conditionalFormatting>
  <conditionalFormatting sqref="I358 K358:N358 C359:M360 K357:M357">
    <cfRule type="cellIs" dxfId="1132" priority="1142" operator="lessThan">
      <formula>0</formula>
    </cfRule>
  </conditionalFormatting>
  <conditionalFormatting sqref="B356">
    <cfRule type="cellIs" dxfId="1131" priority="1139" operator="lessThan">
      <formula>0</formula>
    </cfRule>
  </conditionalFormatting>
  <conditionalFormatting sqref="I357">
    <cfRule type="cellIs" dxfId="1130" priority="1140" operator="lessThan">
      <formula>0</formula>
    </cfRule>
  </conditionalFormatting>
  <conditionalFormatting sqref="Q361">
    <cfRule type="cellIs" dxfId="1129" priority="1138" operator="lessThan">
      <formula>0</formula>
    </cfRule>
  </conditionalFormatting>
  <conditionalFormatting sqref="C358:J358">
    <cfRule type="cellIs" dxfId="1128" priority="1137" operator="lessThan">
      <formula>0</formula>
    </cfRule>
  </conditionalFormatting>
  <conditionalFormatting sqref="Q360">
    <cfRule type="cellIs" dxfId="1127" priority="1136" operator="lessThan">
      <formula>0</formula>
    </cfRule>
  </conditionalFormatting>
  <conditionalFormatting sqref="Q360">
    <cfRule type="cellIs" dxfId="1126" priority="1135" operator="lessThan">
      <formula>0</formula>
    </cfRule>
  </conditionalFormatting>
  <conditionalFormatting sqref="P362:Q362 Q363:Q365">
    <cfRule type="cellIs" dxfId="1125" priority="1134" operator="lessThan">
      <formula>0</formula>
    </cfRule>
  </conditionalFormatting>
  <conditionalFormatting sqref="P362">
    <cfRule type="cellIs" dxfId="1124" priority="1133" operator="lessThan">
      <formula>0</formula>
    </cfRule>
  </conditionalFormatting>
  <conditionalFormatting sqref="J363">
    <cfRule type="cellIs" dxfId="1123" priority="1131" operator="lessThan">
      <formula>0</formula>
    </cfRule>
  </conditionalFormatting>
  <conditionalFormatting sqref="K363:N364 J365:M366">
    <cfRule type="cellIs" dxfId="1122" priority="1132" operator="lessThan">
      <formula>0</formula>
    </cfRule>
  </conditionalFormatting>
  <conditionalFormatting sqref="P368">
    <cfRule type="cellIs" dxfId="1121" priority="1124" operator="lessThan">
      <formula>0</formula>
    </cfRule>
  </conditionalFormatting>
  <conditionalFormatting sqref="Q367">
    <cfRule type="cellIs" dxfId="1120" priority="1129" operator="lessThan">
      <formula>0</formula>
    </cfRule>
  </conditionalFormatting>
  <conditionalFormatting sqref="B362">
    <cfRule type="cellIs" dxfId="1119" priority="1130" operator="lessThan">
      <formula>0</formula>
    </cfRule>
  </conditionalFormatting>
  <conditionalFormatting sqref="P405:P407">
    <cfRule type="cellIs" dxfId="1118" priority="1062" operator="lessThan">
      <formula>0</formula>
    </cfRule>
  </conditionalFormatting>
  <conditionalFormatting sqref="J364">
    <cfRule type="cellIs" dxfId="1117" priority="1128" operator="lessThan">
      <formula>0</formula>
    </cfRule>
  </conditionalFormatting>
  <conditionalFormatting sqref="Q366">
    <cfRule type="cellIs" dxfId="1116" priority="1126" operator="lessThan">
      <formula>0</formula>
    </cfRule>
  </conditionalFormatting>
  <conditionalFormatting sqref="P368:Q368 Q369:Q371">
    <cfRule type="cellIs" dxfId="1115" priority="1125" operator="lessThan">
      <formula>0</formula>
    </cfRule>
  </conditionalFormatting>
  <conditionalFormatting sqref="Q372">
    <cfRule type="cellIs" dxfId="1114" priority="1116" operator="lessThan">
      <formula>0</formula>
    </cfRule>
  </conditionalFormatting>
  <conditionalFormatting sqref="I370 K369:N370 C371:M372">
    <cfRule type="cellIs" dxfId="1113" priority="1123" operator="lessThan">
      <formula>0</formula>
    </cfRule>
  </conditionalFormatting>
  <conditionalFormatting sqref="I369">
    <cfRule type="cellIs" dxfId="1112" priority="1121" operator="lessThan">
      <formula>0</formula>
    </cfRule>
  </conditionalFormatting>
  <conditionalFormatting sqref="C369:J369">
    <cfRule type="cellIs" dxfId="1111" priority="1122" operator="lessThan">
      <formula>0</formula>
    </cfRule>
  </conditionalFormatting>
  <conditionalFormatting sqref="B368">
    <cfRule type="cellIs" dxfId="1110" priority="1120" operator="lessThan">
      <formula>0</formula>
    </cfRule>
  </conditionalFormatting>
  <conditionalFormatting sqref="Q373">
    <cfRule type="cellIs" dxfId="1109" priority="1119" operator="lessThan">
      <formula>0</formula>
    </cfRule>
  </conditionalFormatting>
  <conditionalFormatting sqref="P411:P413">
    <cfRule type="cellIs" dxfId="1108" priority="1055" operator="lessThan">
      <formula>0</formula>
    </cfRule>
  </conditionalFormatting>
  <conditionalFormatting sqref="C370:J370">
    <cfRule type="cellIs" dxfId="1107" priority="1118" operator="lessThan">
      <formula>0</formula>
    </cfRule>
  </conditionalFormatting>
  <conditionalFormatting sqref="Q372">
    <cfRule type="cellIs" dxfId="1106" priority="1117" operator="lessThan">
      <formula>0</formula>
    </cfRule>
  </conditionalFormatting>
  <conditionalFormatting sqref="P374:Q374 Q375:Q377">
    <cfRule type="cellIs" dxfId="1105" priority="1115" operator="lessThan">
      <formula>0</formula>
    </cfRule>
  </conditionalFormatting>
  <conditionalFormatting sqref="P374">
    <cfRule type="cellIs" dxfId="1104" priority="1114" operator="lessThan">
      <formula>0</formula>
    </cfRule>
  </conditionalFormatting>
  <conditionalFormatting sqref="P375:P377">
    <cfRule type="cellIs" dxfId="1103" priority="1113" operator="lessThan">
      <formula>0</formula>
    </cfRule>
  </conditionalFormatting>
  <conditionalFormatting sqref="I376 K375:N376 C377:M378">
    <cfRule type="cellIs" dxfId="1102" priority="1112" operator="lessThan">
      <formula>0</formula>
    </cfRule>
  </conditionalFormatting>
  <conditionalFormatting sqref="I375">
    <cfRule type="cellIs" dxfId="1101" priority="1110" operator="lessThan">
      <formula>0</formula>
    </cfRule>
  </conditionalFormatting>
  <conditionalFormatting sqref="C375:J375">
    <cfRule type="cellIs" dxfId="1100" priority="1111" operator="lessThan">
      <formula>0</formula>
    </cfRule>
  </conditionalFormatting>
  <conditionalFormatting sqref="B374">
    <cfRule type="cellIs" dxfId="1099" priority="1109" operator="lessThan">
      <formula>0</formula>
    </cfRule>
  </conditionalFormatting>
  <conditionalFormatting sqref="Q379">
    <cfRule type="cellIs" dxfId="1098" priority="1108" operator="lessThan">
      <formula>0</formula>
    </cfRule>
  </conditionalFormatting>
  <conditionalFormatting sqref="C376:J376">
    <cfRule type="cellIs" dxfId="1097" priority="1107" operator="lessThan">
      <formula>0</formula>
    </cfRule>
  </conditionalFormatting>
  <conditionalFormatting sqref="Q378">
    <cfRule type="cellIs" dxfId="1096" priority="1106" operator="lessThan">
      <formula>0</formula>
    </cfRule>
  </conditionalFormatting>
  <conditionalFormatting sqref="Q378">
    <cfRule type="cellIs" dxfId="1095" priority="1105" operator="lessThan">
      <formula>0</formula>
    </cfRule>
  </conditionalFormatting>
  <conditionalFormatting sqref="P380:Q380 Q381:Q383">
    <cfRule type="cellIs" dxfId="1094" priority="1104" operator="lessThan">
      <formula>0</formula>
    </cfRule>
  </conditionalFormatting>
  <conditionalFormatting sqref="P380">
    <cfRule type="cellIs" dxfId="1093" priority="1103" operator="lessThan">
      <formula>0</formula>
    </cfRule>
  </conditionalFormatting>
  <conditionalFormatting sqref="P381:P383">
    <cfRule type="cellIs" dxfId="1092" priority="1102" operator="lessThan">
      <formula>0</formula>
    </cfRule>
  </conditionalFormatting>
  <conditionalFormatting sqref="I382 K381:N382 C383:N383 C384:M384">
    <cfRule type="cellIs" dxfId="1091" priority="1101" operator="lessThan">
      <formula>0</formula>
    </cfRule>
  </conditionalFormatting>
  <conditionalFormatting sqref="I381">
    <cfRule type="cellIs" dxfId="1090" priority="1099" operator="lessThan">
      <formula>0</formula>
    </cfRule>
  </conditionalFormatting>
  <conditionalFormatting sqref="C381:J381">
    <cfRule type="cellIs" dxfId="1089" priority="1100" operator="lessThan">
      <formula>0</formula>
    </cfRule>
  </conditionalFormatting>
  <conditionalFormatting sqref="B380">
    <cfRule type="cellIs" dxfId="1088" priority="1098" operator="lessThan">
      <formula>0</formula>
    </cfRule>
  </conditionalFormatting>
  <conditionalFormatting sqref="Q385">
    <cfRule type="cellIs" dxfId="1087" priority="1097" operator="lessThan">
      <formula>0</formula>
    </cfRule>
  </conditionalFormatting>
  <conditionalFormatting sqref="C382:J382">
    <cfRule type="cellIs" dxfId="1086" priority="1096" operator="lessThan">
      <formula>0</formula>
    </cfRule>
  </conditionalFormatting>
  <conditionalFormatting sqref="Q384">
    <cfRule type="cellIs" dxfId="1085" priority="1095" operator="lessThan">
      <formula>0</formula>
    </cfRule>
  </conditionalFormatting>
  <conditionalFormatting sqref="Q384">
    <cfRule type="cellIs" dxfId="1084" priority="1094" operator="lessThan">
      <formula>0</formula>
    </cfRule>
  </conditionalFormatting>
  <conditionalFormatting sqref="P386:Q386 Q387:Q389">
    <cfRule type="cellIs" dxfId="1083" priority="1093" operator="lessThan">
      <formula>0</formula>
    </cfRule>
  </conditionalFormatting>
  <conditionalFormatting sqref="P386">
    <cfRule type="cellIs" dxfId="1082" priority="1092" operator="lessThan">
      <formula>0</formula>
    </cfRule>
  </conditionalFormatting>
  <conditionalFormatting sqref="P387:P389">
    <cfRule type="cellIs" dxfId="1081" priority="1091" operator="lessThan">
      <formula>0</formula>
    </cfRule>
  </conditionalFormatting>
  <conditionalFormatting sqref="B386">
    <cfRule type="cellIs" dxfId="1080" priority="1090" operator="lessThan">
      <formula>0</formula>
    </cfRule>
  </conditionalFormatting>
  <conditionalFormatting sqref="Q391">
    <cfRule type="cellIs" dxfId="1079" priority="1089" operator="lessThan">
      <formula>0</formula>
    </cfRule>
  </conditionalFormatting>
  <conditionalFormatting sqref="Q390">
    <cfRule type="cellIs" dxfId="1078" priority="1088" operator="lessThan">
      <formula>0</formula>
    </cfRule>
  </conditionalFormatting>
  <conditionalFormatting sqref="Q390">
    <cfRule type="cellIs" dxfId="1077" priority="1087" operator="lessThan">
      <formula>0</formula>
    </cfRule>
  </conditionalFormatting>
  <conditionalFormatting sqref="P392:Q392 Q393:Q395">
    <cfRule type="cellIs" dxfId="1076" priority="1086" operator="lessThan">
      <formula>0</formula>
    </cfRule>
  </conditionalFormatting>
  <conditionalFormatting sqref="P392">
    <cfRule type="cellIs" dxfId="1075" priority="1085" operator="lessThan">
      <formula>0</formula>
    </cfRule>
  </conditionalFormatting>
  <conditionalFormatting sqref="H397">
    <cfRule type="cellIs" dxfId="1074" priority="1044" operator="lessThan">
      <formula>0</formula>
    </cfRule>
  </conditionalFormatting>
  <conditionalFormatting sqref="B392">
    <cfRule type="cellIs" dxfId="1073" priority="1083" operator="lessThan">
      <formula>0</formula>
    </cfRule>
  </conditionalFormatting>
  <conditionalFormatting sqref="H378">
    <cfRule type="cellIs" dxfId="1072" priority="1040" operator="lessThan">
      <formula>0</formula>
    </cfRule>
  </conditionalFormatting>
  <conditionalFormatting sqref="Q396">
    <cfRule type="cellIs" dxfId="1071" priority="1081" operator="lessThan">
      <formula>0</formula>
    </cfRule>
  </conditionalFormatting>
  <conditionalFormatting sqref="H360">
    <cfRule type="cellIs" dxfId="1070" priority="1038" operator="lessThan">
      <formula>0</formula>
    </cfRule>
  </conditionalFormatting>
  <conditionalFormatting sqref="H361">
    <cfRule type="cellIs" dxfId="1069" priority="1037" operator="lessThan">
      <formula>0</formula>
    </cfRule>
  </conditionalFormatting>
  <conditionalFormatting sqref="P398">
    <cfRule type="cellIs" dxfId="1068" priority="1077" operator="lessThan">
      <formula>0</formula>
    </cfRule>
  </conditionalFormatting>
  <conditionalFormatting sqref="Q438">
    <cfRule type="cellIs" dxfId="1067" priority="1030" operator="lessThan">
      <formula>0</formula>
    </cfRule>
  </conditionalFormatting>
  <conditionalFormatting sqref="H372">
    <cfRule type="cellIs" dxfId="1066" priority="1036" operator="lessThan">
      <formula>0</formula>
    </cfRule>
  </conditionalFormatting>
  <conditionalFormatting sqref="Q402">
    <cfRule type="cellIs" dxfId="1065" priority="1075" operator="lessThan">
      <formula>0</formula>
    </cfRule>
  </conditionalFormatting>
  <conditionalFormatting sqref="P440:Q440 Q441:Q443">
    <cfRule type="cellIs" dxfId="1064" priority="1028" operator="lessThan">
      <formula>0</formula>
    </cfRule>
  </conditionalFormatting>
  <conditionalFormatting sqref="C391:M391">
    <cfRule type="cellIs" dxfId="1063" priority="1073" operator="lessThan">
      <formula>0</formula>
    </cfRule>
  </conditionalFormatting>
  <conditionalFormatting sqref="C385:M385">
    <cfRule type="cellIs" dxfId="1062" priority="1072" operator="lessThan">
      <formula>0</formula>
    </cfRule>
  </conditionalFormatting>
  <conditionalFormatting sqref="C379:M379">
    <cfRule type="cellIs" dxfId="1061" priority="1071" operator="lessThan">
      <formula>0</formula>
    </cfRule>
  </conditionalFormatting>
  <conditionalFormatting sqref="C373:M373">
    <cfRule type="cellIs" dxfId="1060" priority="1070" operator="lessThan">
      <formula>0</formula>
    </cfRule>
  </conditionalFormatting>
  <conditionalFormatting sqref="J367:M367">
    <cfRule type="cellIs" dxfId="1059" priority="1069" operator="lessThan">
      <formula>0</formula>
    </cfRule>
  </conditionalFormatting>
  <conditionalFormatting sqref="C361:M361">
    <cfRule type="cellIs" dxfId="1058" priority="1068" operator="lessThan">
      <formula>0</formula>
    </cfRule>
  </conditionalFormatting>
  <conditionalFormatting sqref="J355:N355">
    <cfRule type="cellIs" dxfId="1057" priority="1067" operator="lessThan">
      <formula>0</formula>
    </cfRule>
  </conditionalFormatting>
  <conditionalFormatting sqref="B398">
    <cfRule type="cellIs" dxfId="1056" priority="1066" operator="lessThan">
      <formula>0</formula>
    </cfRule>
  </conditionalFormatting>
  <conditionalFormatting sqref="B403">
    <cfRule type="cellIs" dxfId="1055" priority="1065" operator="lessThan">
      <formula>0</formula>
    </cfRule>
  </conditionalFormatting>
  <conditionalFormatting sqref="Q408">
    <cfRule type="cellIs" dxfId="1054" priority="1059" operator="lessThan">
      <formula>0</formula>
    </cfRule>
  </conditionalFormatting>
  <conditionalFormatting sqref="Q409">
    <cfRule type="cellIs" dxfId="1053" priority="1061" operator="lessThan">
      <formula>0</formula>
    </cfRule>
  </conditionalFormatting>
  <conditionalFormatting sqref="P404:Q404 Q405:Q407">
    <cfRule type="cellIs" dxfId="1052" priority="1064" operator="lessThan">
      <formula>0</formula>
    </cfRule>
  </conditionalFormatting>
  <conditionalFormatting sqref="P404">
    <cfRule type="cellIs" dxfId="1051" priority="1063" operator="lessThan">
      <formula>0</formula>
    </cfRule>
  </conditionalFormatting>
  <conditionalFormatting sqref="Q408">
    <cfRule type="cellIs" dxfId="1050" priority="1060" operator="lessThan">
      <formula>0</formula>
    </cfRule>
  </conditionalFormatting>
  <conditionalFormatting sqref="B404">
    <cfRule type="cellIs" dxfId="1049" priority="1058" operator="lessThan">
      <formula>0</formula>
    </cfRule>
  </conditionalFormatting>
  <conditionalFormatting sqref="Q414">
    <cfRule type="cellIs" dxfId="1048" priority="1052" operator="lessThan">
      <formula>0</formula>
    </cfRule>
  </conditionalFormatting>
  <conditionalFormatting sqref="Q415">
    <cfRule type="cellIs" dxfId="1047" priority="1054" operator="lessThan">
      <formula>0</formula>
    </cfRule>
  </conditionalFormatting>
  <conditionalFormatting sqref="P410:Q410 Q411:Q413">
    <cfRule type="cellIs" dxfId="1046" priority="1057" operator="lessThan">
      <formula>0</formula>
    </cfRule>
  </conditionalFormatting>
  <conditionalFormatting sqref="P410">
    <cfRule type="cellIs" dxfId="1045" priority="1056" operator="lessThan">
      <formula>0</formula>
    </cfRule>
  </conditionalFormatting>
  <conditionalFormatting sqref="Q414">
    <cfRule type="cellIs" dxfId="1044" priority="1053" operator="lessThan">
      <formula>0</formula>
    </cfRule>
  </conditionalFormatting>
  <conditionalFormatting sqref="B410">
    <cfRule type="cellIs" dxfId="1043" priority="1051" operator="lessThan">
      <formula>0</formula>
    </cfRule>
  </conditionalFormatting>
  <conditionalFormatting sqref="Q432">
    <cfRule type="cellIs" dxfId="1042" priority="1045" operator="lessThan">
      <formula>0</formula>
    </cfRule>
  </conditionalFormatting>
  <conditionalFormatting sqref="P429:P431">
    <cfRule type="cellIs" dxfId="1041" priority="1048" operator="lessThan">
      <formula>0</formula>
    </cfRule>
  </conditionalFormatting>
  <conditionalFormatting sqref="Q433">
    <cfRule type="cellIs" dxfId="1040" priority="1047" operator="lessThan">
      <formula>0</formula>
    </cfRule>
  </conditionalFormatting>
  <conditionalFormatting sqref="P428:Q428 Q429:Q431">
    <cfRule type="cellIs" dxfId="1039" priority="1050" operator="lessThan">
      <formula>0</formula>
    </cfRule>
  </conditionalFormatting>
  <conditionalFormatting sqref="P428">
    <cfRule type="cellIs" dxfId="1038" priority="1049" operator="lessThan">
      <formula>0</formula>
    </cfRule>
  </conditionalFormatting>
  <conditionalFormatting sqref="Q432">
    <cfRule type="cellIs" dxfId="1037" priority="1046" operator="lessThan">
      <formula>0</formula>
    </cfRule>
  </conditionalFormatting>
  <conditionalFormatting sqref="H391">
    <cfRule type="cellIs" dxfId="1036" priority="1043" operator="lessThan">
      <formula>0</formula>
    </cfRule>
  </conditionalFormatting>
  <conditionalFormatting sqref="P435:P437">
    <cfRule type="cellIs" dxfId="1035" priority="1032" operator="lessThan">
      <formula>0</formula>
    </cfRule>
  </conditionalFormatting>
  <conditionalFormatting sqref="Q444">
    <cfRule type="cellIs" dxfId="1034" priority="1024" operator="lessThan">
      <formula>0</formula>
    </cfRule>
  </conditionalFormatting>
  <conditionalFormatting sqref="H384">
    <cfRule type="cellIs" dxfId="1033" priority="1042" operator="lessThan">
      <formula>0</formula>
    </cfRule>
  </conditionalFormatting>
  <conditionalFormatting sqref="H379">
    <cfRule type="cellIs" dxfId="1032" priority="1039" operator="lessThan">
      <formula>0</formula>
    </cfRule>
  </conditionalFormatting>
  <conditionalFormatting sqref="Q438">
    <cfRule type="cellIs" dxfId="1031" priority="1031" operator="lessThan">
      <formula>0</formula>
    </cfRule>
  </conditionalFormatting>
  <conditionalFormatting sqref="H373">
    <cfRule type="cellIs" dxfId="1030" priority="1035" operator="lessThan">
      <formula>0</formula>
    </cfRule>
  </conditionalFormatting>
  <conditionalFormatting sqref="P441:P443">
    <cfRule type="cellIs" dxfId="1029" priority="1026" operator="lessThan">
      <formula>0</formula>
    </cfRule>
  </conditionalFormatting>
  <conditionalFormatting sqref="P434:Q434 Q435:Q437">
    <cfRule type="cellIs" dxfId="1028" priority="1034" operator="lessThan">
      <formula>0</formula>
    </cfRule>
  </conditionalFormatting>
  <conditionalFormatting sqref="P434">
    <cfRule type="cellIs" dxfId="1027" priority="1033" operator="lessThan">
      <formula>0</formula>
    </cfRule>
  </conditionalFormatting>
  <conditionalFormatting sqref="B434">
    <cfRule type="cellIs" dxfId="1026" priority="1029" operator="lessThan">
      <formula>0</formula>
    </cfRule>
  </conditionalFormatting>
  <conditionalFormatting sqref="Q445:Q446">
    <cfRule type="cellIs" dxfId="1025" priority="1020" operator="lessThan">
      <formula>0</formula>
    </cfRule>
  </conditionalFormatting>
  <conditionalFormatting sqref="Q444">
    <cfRule type="cellIs" dxfId="1024" priority="1023" operator="lessThan">
      <formula>0</formula>
    </cfRule>
  </conditionalFormatting>
  <conditionalFormatting sqref="B446">
    <cfRule type="cellIs" dxfId="1023" priority="1019" operator="lessThan">
      <formula>0</formula>
    </cfRule>
  </conditionalFormatting>
  <conditionalFormatting sqref="B440">
    <cfRule type="cellIs" dxfId="1022" priority="1022" operator="lessThan">
      <formula>0</formula>
    </cfRule>
  </conditionalFormatting>
  <conditionalFormatting sqref="P446">
    <cfRule type="cellIs" dxfId="1021" priority="1025" operator="lessThan">
      <formula>0</formula>
    </cfRule>
  </conditionalFormatting>
  <conditionalFormatting sqref="B447">
    <cfRule type="cellIs" dxfId="1020" priority="1018" operator="lessThan">
      <formula>0</formula>
    </cfRule>
  </conditionalFormatting>
  <conditionalFormatting sqref="Q439">
    <cfRule type="cellIs" dxfId="1019" priority="1021" operator="lessThan">
      <formula>0</formula>
    </cfRule>
  </conditionalFormatting>
  <conditionalFormatting sqref="Q448:Q450">
    <cfRule type="cellIs" dxfId="1018" priority="1017" operator="lessThan">
      <formula>0</formula>
    </cfRule>
  </conditionalFormatting>
  <conditionalFormatting sqref="P448:P450">
    <cfRule type="cellIs" dxfId="1017" priority="1016" operator="lessThan">
      <formula>0</formula>
    </cfRule>
  </conditionalFormatting>
  <conditionalFormatting sqref="Q603">
    <cfRule type="cellIs" dxfId="1016" priority="991" operator="lessThan">
      <formula>0</formula>
    </cfRule>
  </conditionalFormatting>
  <conditionalFormatting sqref="B625">
    <cfRule type="cellIs" dxfId="1015" priority="955" operator="lessThan">
      <formula>0</formula>
    </cfRule>
  </conditionalFormatting>
  <conditionalFormatting sqref="P454:P456">
    <cfRule type="cellIs" dxfId="1014" priority="1012" operator="lessThan">
      <formula>0</formula>
    </cfRule>
  </conditionalFormatting>
  <conditionalFormatting sqref="Q457">
    <cfRule type="cellIs" dxfId="1013" priority="1011" operator="lessThan">
      <formula>0</formula>
    </cfRule>
  </conditionalFormatting>
  <conditionalFormatting sqref="Q597">
    <cfRule type="cellIs" dxfId="1012" priority="1000" operator="lessThan">
      <formula>0</formula>
    </cfRule>
  </conditionalFormatting>
  <conditionalFormatting sqref="Q451">
    <cfRule type="cellIs" dxfId="1011" priority="1015" operator="lessThan">
      <formula>0</formula>
    </cfRule>
  </conditionalFormatting>
  <conditionalFormatting sqref="Q451">
    <cfRule type="cellIs" dxfId="1010" priority="1014" operator="lessThan">
      <formula>0</formula>
    </cfRule>
  </conditionalFormatting>
  <conditionalFormatting sqref="Q457">
    <cfRule type="cellIs" dxfId="1009" priority="1010" operator="lessThan">
      <formula>0</formula>
    </cfRule>
  </conditionalFormatting>
  <conditionalFormatting sqref="J593:N595 J596:M596">
    <cfRule type="cellIs" dxfId="1008" priority="1004" operator="lessThan">
      <formula>0</formula>
    </cfRule>
  </conditionalFormatting>
  <conditionalFormatting sqref="B453">
    <cfRule type="cellIs" dxfId="1007" priority="1008" operator="lessThan">
      <formula>0</formula>
    </cfRule>
  </conditionalFormatting>
  <conditionalFormatting sqref="P599:P602">
    <cfRule type="cellIs" dxfId="1006" priority="997" operator="lessThan">
      <formula>0</formula>
    </cfRule>
  </conditionalFormatting>
  <conditionalFormatting sqref="Q454:Q456">
    <cfRule type="cellIs" dxfId="1005" priority="1013" operator="lessThan">
      <formula>0</formula>
    </cfRule>
  </conditionalFormatting>
  <conditionalFormatting sqref="Q593:Q595">
    <cfRule type="cellIs" dxfId="1004" priority="1007" operator="lessThan">
      <formula>0</formula>
    </cfRule>
  </conditionalFormatting>
  <conditionalFormatting sqref="Q596">
    <cfRule type="cellIs" dxfId="1003" priority="1002" operator="lessThan">
      <formula>0</formula>
    </cfRule>
  </conditionalFormatting>
  <conditionalFormatting sqref="Q452">
    <cfRule type="cellIs" dxfId="1002" priority="1009" operator="lessThan">
      <formula>0</formula>
    </cfRule>
  </conditionalFormatting>
  <conditionalFormatting sqref="B592">
    <cfRule type="cellIs" dxfId="1001" priority="999" operator="lessThan">
      <formula>0</formula>
    </cfRule>
  </conditionalFormatting>
  <conditionalFormatting sqref="P593:P595">
    <cfRule type="cellIs" dxfId="1000" priority="1006" operator="lessThan">
      <formula>0</formula>
    </cfRule>
  </conditionalFormatting>
  <conditionalFormatting sqref="J594">
    <cfRule type="cellIs" dxfId="999" priority="1003" operator="lessThan">
      <formula>0</formula>
    </cfRule>
  </conditionalFormatting>
  <conditionalFormatting sqref="Q602">
    <cfRule type="cellIs" dxfId="998" priority="992" operator="lessThan">
      <formula>0</formula>
    </cfRule>
  </conditionalFormatting>
  <conditionalFormatting sqref="J595:N595 K593:N594 J596:M596">
    <cfRule type="cellIs" dxfId="997" priority="1005" operator="lessThan">
      <formula>0</formula>
    </cfRule>
  </conditionalFormatting>
  <conditionalFormatting sqref="Q596">
    <cfRule type="cellIs" dxfId="996" priority="1001" operator="lessThan">
      <formula>0</formula>
    </cfRule>
  </conditionalFormatting>
  <conditionalFormatting sqref="J599:N599 J601:N602 J600:M600">
    <cfRule type="cellIs" dxfId="995" priority="995" operator="lessThan">
      <formula>0</formula>
    </cfRule>
  </conditionalFormatting>
  <conditionalFormatting sqref="P616:P619">
    <cfRule type="cellIs" dxfId="994" priority="989" operator="lessThan">
      <formula>0</formula>
    </cfRule>
  </conditionalFormatting>
  <conditionalFormatting sqref="Q602">
    <cfRule type="cellIs" dxfId="993" priority="993" operator="lessThan">
      <formula>0</formula>
    </cfRule>
  </conditionalFormatting>
  <conditionalFormatting sqref="J600">
    <cfRule type="cellIs" dxfId="992" priority="994" operator="lessThan">
      <formula>0</formula>
    </cfRule>
  </conditionalFormatting>
  <conditionalFormatting sqref="J601:N602 K599:N599 K600:M600">
    <cfRule type="cellIs" dxfId="991" priority="996" operator="lessThan">
      <formula>0</formula>
    </cfRule>
  </conditionalFormatting>
  <conditionalFormatting sqref="Q599:Q601">
    <cfRule type="cellIs" dxfId="990" priority="998" operator="lessThan">
      <formula>0</formula>
    </cfRule>
  </conditionalFormatting>
  <conditionalFormatting sqref="Q629">
    <cfRule type="cellIs" dxfId="989" priority="959" operator="lessThan">
      <formula>0</formula>
    </cfRule>
  </conditionalFormatting>
  <conditionalFormatting sqref="I626">
    <cfRule type="cellIs" dxfId="988" priority="962" operator="lessThan">
      <formula>0</formula>
    </cfRule>
  </conditionalFormatting>
  <conditionalFormatting sqref="C616:N619">
    <cfRule type="cellIs" dxfId="987" priority="987" operator="lessThan">
      <formula>0</formula>
    </cfRule>
  </conditionalFormatting>
  <conditionalFormatting sqref="Q619">
    <cfRule type="cellIs" dxfId="986" priority="983" operator="lessThan">
      <formula>0</formula>
    </cfRule>
  </conditionalFormatting>
  <conditionalFormatting sqref="I616">
    <cfRule type="cellIs" dxfId="985" priority="986" operator="lessThan">
      <formula>0</formula>
    </cfRule>
  </conditionalFormatting>
  <conditionalFormatting sqref="H621:H624">
    <cfRule type="cellIs" dxfId="984" priority="969" operator="lessThan">
      <formula>0</formula>
    </cfRule>
  </conditionalFormatting>
  <conditionalFormatting sqref="Q619">
    <cfRule type="cellIs" dxfId="983" priority="984" operator="lessThan">
      <formula>0</formula>
    </cfRule>
  </conditionalFormatting>
  <conditionalFormatting sqref="H616">
    <cfRule type="cellIs" dxfId="982" priority="980" operator="lessThan">
      <formula>0</formula>
    </cfRule>
  </conditionalFormatting>
  <conditionalFormatting sqref="H616:H619">
    <cfRule type="cellIs" dxfId="981" priority="981" operator="lessThan">
      <formula>0</formula>
    </cfRule>
  </conditionalFormatting>
  <conditionalFormatting sqref="C617:J617">
    <cfRule type="cellIs" dxfId="980" priority="985" operator="lessThan">
      <formula>0</formula>
    </cfRule>
  </conditionalFormatting>
  <conditionalFormatting sqref="H617:H619">
    <cfRule type="cellIs" dxfId="979" priority="982" operator="lessThan">
      <formula>0</formula>
    </cfRule>
  </conditionalFormatting>
  <conditionalFormatting sqref="I617 K616:N617 C618:N619">
    <cfRule type="cellIs" dxfId="978" priority="988" operator="lessThan">
      <formula>0</formula>
    </cfRule>
  </conditionalFormatting>
  <conditionalFormatting sqref="Q616:Q618">
    <cfRule type="cellIs" dxfId="977" priority="990" operator="lessThan">
      <formula>0</formula>
    </cfRule>
  </conditionalFormatting>
  <conditionalFormatting sqref="B615">
    <cfRule type="cellIs" dxfId="976" priority="979" operator="lessThan">
      <formula>0</formula>
    </cfRule>
  </conditionalFormatting>
  <conditionalFormatting sqref="Q624">
    <cfRule type="cellIs" dxfId="975" priority="971" operator="lessThan">
      <formula>0</formula>
    </cfRule>
  </conditionalFormatting>
  <conditionalFormatting sqref="I621">
    <cfRule type="cellIs" dxfId="974" priority="974" operator="lessThan">
      <formula>0</formula>
    </cfRule>
  </conditionalFormatting>
  <conditionalFormatting sqref="C621:N624">
    <cfRule type="cellIs" dxfId="973" priority="975" operator="lessThan">
      <formula>0</formula>
    </cfRule>
  </conditionalFormatting>
  <conditionalFormatting sqref="Q624">
    <cfRule type="cellIs" dxfId="972" priority="972" operator="lessThan">
      <formula>0</formula>
    </cfRule>
  </conditionalFormatting>
  <conditionalFormatting sqref="H621">
    <cfRule type="cellIs" dxfId="971" priority="968" operator="lessThan">
      <formula>0</formula>
    </cfRule>
  </conditionalFormatting>
  <conditionalFormatting sqref="P621:P624">
    <cfRule type="cellIs" dxfId="970" priority="977" operator="lessThan">
      <formula>0</formula>
    </cfRule>
  </conditionalFormatting>
  <conditionalFormatting sqref="C622:J622">
    <cfRule type="cellIs" dxfId="969" priority="973" operator="lessThan">
      <formula>0</formula>
    </cfRule>
  </conditionalFormatting>
  <conditionalFormatting sqref="H622:H624">
    <cfRule type="cellIs" dxfId="968" priority="970" operator="lessThan">
      <formula>0</formula>
    </cfRule>
  </conditionalFormatting>
  <conditionalFormatting sqref="I622 K621:N622 C623:N624">
    <cfRule type="cellIs" dxfId="967" priority="976" operator="lessThan">
      <formula>0</formula>
    </cfRule>
  </conditionalFormatting>
  <conditionalFormatting sqref="Q621:Q623">
    <cfRule type="cellIs" dxfId="966" priority="978" operator="lessThan">
      <formula>0</formula>
    </cfRule>
  </conditionalFormatting>
  <conditionalFormatting sqref="B620">
    <cfRule type="cellIs" dxfId="965" priority="967" operator="lessThan">
      <formula>0</formula>
    </cfRule>
  </conditionalFormatting>
  <conditionalFormatting sqref="C626:N629">
    <cfRule type="cellIs" dxfId="964" priority="963" operator="lessThan">
      <formula>0</formula>
    </cfRule>
  </conditionalFormatting>
  <conditionalFormatting sqref="Q629">
    <cfRule type="cellIs" dxfId="963" priority="960" operator="lessThan">
      <formula>0</formula>
    </cfRule>
  </conditionalFormatting>
  <conditionalFormatting sqref="H626">
    <cfRule type="cellIs" dxfId="962" priority="956" operator="lessThan">
      <formula>0</formula>
    </cfRule>
  </conditionalFormatting>
  <conditionalFormatting sqref="H626:H629">
    <cfRule type="cellIs" dxfId="961" priority="957" operator="lessThan">
      <formula>0</formula>
    </cfRule>
  </conditionalFormatting>
  <conditionalFormatting sqref="P626:P629">
    <cfRule type="cellIs" dxfId="960" priority="965" operator="lessThan">
      <formula>0</formula>
    </cfRule>
  </conditionalFormatting>
  <conditionalFormatting sqref="C627:J627">
    <cfRule type="cellIs" dxfId="959" priority="961" operator="lessThan">
      <formula>0</formula>
    </cfRule>
  </conditionalFormatting>
  <conditionalFormatting sqref="H627:H629">
    <cfRule type="cellIs" dxfId="958" priority="958" operator="lessThan">
      <formula>0</formula>
    </cfRule>
  </conditionalFormatting>
  <conditionalFormatting sqref="I627 K626:N627 C628:N629">
    <cfRule type="cellIs" dxfId="957" priority="964" operator="lessThan">
      <formula>0</formula>
    </cfRule>
  </conditionalFormatting>
  <conditionalFormatting sqref="Q626:Q628">
    <cfRule type="cellIs" dxfId="956" priority="966" operator="lessThan">
      <formula>0</formula>
    </cfRule>
  </conditionalFormatting>
  <conditionalFormatting sqref="C351:I351">
    <cfRule type="cellIs" dxfId="955" priority="952" operator="lessThan">
      <formula>0</formula>
    </cfRule>
  </conditionalFormatting>
  <conditionalFormatting sqref="C353:I354">
    <cfRule type="cellIs" dxfId="954" priority="953" operator="lessThan">
      <formula>0</formula>
    </cfRule>
  </conditionalFormatting>
  <conditionalFormatting sqref="P506:Q506">
    <cfRule type="cellIs" dxfId="953" priority="936" operator="lessThan">
      <formula>0</formula>
    </cfRule>
  </conditionalFormatting>
  <conditionalFormatting sqref="P499:P502">
    <cfRule type="cellIs" dxfId="952" priority="937" operator="lessThan">
      <formula>0</formula>
    </cfRule>
  </conditionalFormatting>
  <conditionalFormatting sqref="Q611:Q613">
    <cfRule type="cellIs" dxfId="951" priority="899" operator="lessThan">
      <formula>0</formula>
    </cfRule>
  </conditionalFormatting>
  <conditionalFormatting sqref="B498">
    <cfRule type="cellIs" dxfId="950" priority="954" operator="lessThan">
      <formula>0</formula>
    </cfRule>
  </conditionalFormatting>
  <conditionalFormatting sqref="N427">
    <cfRule type="cellIs" dxfId="949" priority="673" operator="lessThan">
      <formula>0</formula>
    </cfRule>
  </conditionalFormatting>
  <conditionalFormatting sqref="C352:I352">
    <cfRule type="cellIs" dxfId="948" priority="951" operator="lessThan">
      <formula>0</formula>
    </cfRule>
  </conditionalFormatting>
  <conditionalFormatting sqref="C355:I355">
    <cfRule type="cellIs" dxfId="947" priority="950" operator="lessThan">
      <formula>0</formula>
    </cfRule>
  </conditionalFormatting>
  <conditionalFormatting sqref="C365:I366">
    <cfRule type="cellIs" dxfId="946" priority="949" operator="lessThan">
      <formula>0</formula>
    </cfRule>
  </conditionalFormatting>
  <conditionalFormatting sqref="C363:I363">
    <cfRule type="cellIs" dxfId="945" priority="948" operator="lessThan">
      <formula>0</formula>
    </cfRule>
  </conditionalFormatting>
  <conditionalFormatting sqref="C364:I364">
    <cfRule type="cellIs" dxfId="944" priority="947" operator="lessThan">
      <formula>0</formula>
    </cfRule>
  </conditionalFormatting>
  <conditionalFormatting sqref="C367:I367">
    <cfRule type="cellIs" dxfId="943" priority="946" operator="lessThan">
      <formula>0</formula>
    </cfRule>
  </conditionalFormatting>
  <conditionalFormatting sqref="C593:I596">
    <cfRule type="cellIs" dxfId="942" priority="944" operator="lessThan">
      <formula>0</formula>
    </cfRule>
  </conditionalFormatting>
  <conditionalFormatting sqref="C594:I594">
    <cfRule type="cellIs" dxfId="941" priority="943" operator="lessThan">
      <formula>0</formula>
    </cfRule>
  </conditionalFormatting>
  <conditionalFormatting sqref="C595:I596">
    <cfRule type="cellIs" dxfId="940" priority="945" operator="lessThan">
      <formula>0</formula>
    </cfRule>
  </conditionalFormatting>
  <conditionalFormatting sqref="Q551">
    <cfRule type="cellIs" dxfId="939" priority="925" operator="lessThan">
      <formula>0</formula>
    </cfRule>
  </conditionalFormatting>
  <conditionalFormatting sqref="Q551">
    <cfRule type="cellIs" dxfId="938" priority="926" operator="lessThan">
      <formula>0</formula>
    </cfRule>
  </conditionalFormatting>
  <conditionalFormatting sqref="C599:I602">
    <cfRule type="cellIs" dxfId="937" priority="941" operator="lessThan">
      <formula>0</formula>
    </cfRule>
  </conditionalFormatting>
  <conditionalFormatting sqref="C600:I600">
    <cfRule type="cellIs" dxfId="936" priority="940" operator="lessThan">
      <formula>0</formula>
    </cfRule>
  </conditionalFormatting>
  <conditionalFormatting sqref="C601:I602">
    <cfRule type="cellIs" dxfId="935" priority="942" operator="lessThan">
      <formula>0</formula>
    </cfRule>
  </conditionalFormatting>
  <conditionalFormatting sqref="C461:C464">
    <cfRule type="cellIs" dxfId="934" priority="939" operator="lessThan">
      <formula>0</formula>
    </cfRule>
  </conditionalFormatting>
  <conditionalFormatting sqref="P468:P471">
    <cfRule type="cellIs" dxfId="933" priority="938" operator="lessThan">
      <formula>0</formula>
    </cfRule>
  </conditionalFormatting>
  <conditionalFormatting sqref="Q507:Q510">
    <cfRule type="cellIs" dxfId="932" priority="935" operator="lessThan">
      <formula>0</formula>
    </cfRule>
  </conditionalFormatting>
  <conditionalFormatting sqref="Q511:Q512">
    <cfRule type="cellIs" dxfId="931" priority="934" operator="lessThan">
      <formula>0</formula>
    </cfRule>
  </conditionalFormatting>
  <conditionalFormatting sqref="Q512">
    <cfRule type="cellIs" dxfId="930" priority="933" operator="lessThan">
      <formula>0</formula>
    </cfRule>
  </conditionalFormatting>
  <conditionalFormatting sqref="Q511">
    <cfRule type="cellIs" dxfId="929" priority="932" operator="lessThan">
      <formula>0</formula>
    </cfRule>
  </conditionalFormatting>
  <conditionalFormatting sqref="P507:P510">
    <cfRule type="cellIs" dxfId="928" priority="931" operator="lessThan">
      <formula>0</formula>
    </cfRule>
  </conditionalFormatting>
  <conditionalFormatting sqref="B506">
    <cfRule type="cellIs" dxfId="927" priority="930" operator="lessThan">
      <formula>0</formula>
    </cfRule>
  </conditionalFormatting>
  <conditionalFormatting sqref="C611:N614">
    <cfRule type="cellIs" dxfId="926" priority="896" operator="lessThan">
      <formula>0</formula>
    </cfRule>
  </conditionalFormatting>
  <conditionalFormatting sqref="Q614">
    <cfRule type="cellIs" dxfId="925" priority="893" operator="lessThan">
      <formula>0</formula>
    </cfRule>
  </conditionalFormatting>
  <conditionalFormatting sqref="P547:P550">
    <cfRule type="cellIs" dxfId="924" priority="924" operator="lessThan">
      <formula>0</formula>
    </cfRule>
  </conditionalFormatting>
  <conditionalFormatting sqref="H611:H614">
    <cfRule type="cellIs" dxfId="923" priority="890" operator="lessThan">
      <formula>0</formula>
    </cfRule>
  </conditionalFormatting>
  <conditionalFormatting sqref="Q504">
    <cfRule type="cellIs" dxfId="922" priority="929" operator="lessThan">
      <formula>0</formula>
    </cfRule>
  </conditionalFormatting>
  <conditionalFormatting sqref="Q547:Q550 Q552 Q554:Q560">
    <cfRule type="cellIs" dxfId="921" priority="928" operator="lessThan">
      <formula>0</formula>
    </cfRule>
  </conditionalFormatting>
  <conditionalFormatting sqref="P546">
    <cfRule type="cellIs" dxfId="920" priority="927" operator="lessThan">
      <formula>0</formula>
    </cfRule>
  </conditionalFormatting>
  <conditionalFormatting sqref="P554:P558">
    <cfRule type="cellIs" dxfId="919" priority="923" operator="lessThan">
      <formula>0</formula>
    </cfRule>
  </conditionalFormatting>
  <conditionalFormatting sqref="Q570:Q573 Q575">
    <cfRule type="cellIs" dxfId="918" priority="921" operator="lessThan">
      <formula>0</formula>
    </cfRule>
  </conditionalFormatting>
  <conditionalFormatting sqref="B546">
    <cfRule type="cellIs" dxfId="917" priority="922" operator="lessThan">
      <formula>0</formula>
    </cfRule>
  </conditionalFormatting>
  <conditionalFormatting sqref="P569">
    <cfRule type="cellIs" dxfId="916" priority="920" operator="lessThan">
      <formula>0</formula>
    </cfRule>
  </conditionalFormatting>
  <conditionalFormatting sqref="Q574">
    <cfRule type="cellIs" dxfId="915" priority="919" operator="lessThan">
      <formula>0</formula>
    </cfRule>
  </conditionalFormatting>
  <conditionalFormatting sqref="Q574">
    <cfRule type="cellIs" dxfId="914" priority="918" operator="lessThan">
      <formula>0</formula>
    </cfRule>
  </conditionalFormatting>
  <conditionalFormatting sqref="P570:P573">
    <cfRule type="cellIs" dxfId="913" priority="917" operator="lessThan">
      <formula>0</formula>
    </cfRule>
  </conditionalFormatting>
  <conditionalFormatting sqref="Q582 Q577:Q580">
    <cfRule type="cellIs" dxfId="912" priority="915" operator="lessThan">
      <formula>0</formula>
    </cfRule>
  </conditionalFormatting>
  <conditionalFormatting sqref="Q581">
    <cfRule type="cellIs" dxfId="911" priority="913" operator="lessThan">
      <formula>0</formula>
    </cfRule>
  </conditionalFormatting>
  <conditionalFormatting sqref="B569">
    <cfRule type="cellIs" dxfId="910" priority="916" operator="lessThan">
      <formula>0</formula>
    </cfRule>
  </conditionalFormatting>
  <conditionalFormatting sqref="P576">
    <cfRule type="cellIs" dxfId="909" priority="914" operator="lessThan">
      <formula>0</formula>
    </cfRule>
  </conditionalFormatting>
  <conditionalFormatting sqref="P577:P580">
    <cfRule type="cellIs" dxfId="908" priority="911" operator="lessThan">
      <formula>0</formula>
    </cfRule>
  </conditionalFormatting>
  <conditionalFormatting sqref="Q581">
    <cfRule type="cellIs" dxfId="907" priority="912" operator="lessThan">
      <formula>0</formula>
    </cfRule>
  </conditionalFormatting>
  <conditionalFormatting sqref="P605:P607 P609">
    <cfRule type="cellIs" dxfId="906" priority="909" operator="lessThan">
      <formula>0</formula>
    </cfRule>
  </conditionalFormatting>
  <conditionalFormatting sqref="Q605:Q607">
    <cfRule type="cellIs" dxfId="905" priority="910" operator="lessThan">
      <formula>0</formula>
    </cfRule>
  </conditionalFormatting>
  <conditionalFormatting sqref="C607:I607">
    <cfRule type="cellIs" dxfId="904" priority="902" operator="lessThan">
      <formula>0</formula>
    </cfRule>
  </conditionalFormatting>
  <conditionalFormatting sqref="C605:I607">
    <cfRule type="cellIs" dxfId="903" priority="901" operator="lessThan">
      <formula>0</formula>
    </cfRule>
  </conditionalFormatting>
  <conditionalFormatting sqref="B604">
    <cfRule type="cellIs" dxfId="902" priority="903" operator="lessThan">
      <formula>0</formula>
    </cfRule>
  </conditionalFormatting>
  <conditionalFormatting sqref="J605:N607">
    <cfRule type="cellIs" dxfId="901" priority="907" operator="lessThan">
      <formula>0</formula>
    </cfRule>
  </conditionalFormatting>
  <conditionalFormatting sqref="P611:P614">
    <cfRule type="cellIs" dxfId="900" priority="898" operator="lessThan">
      <formula>0</formula>
    </cfRule>
  </conditionalFormatting>
  <conditionalFormatting sqref="Q608:Q609">
    <cfRule type="cellIs" dxfId="899" priority="904" operator="lessThan">
      <formula>0</formula>
    </cfRule>
  </conditionalFormatting>
  <conditionalFormatting sqref="C433:M433">
    <cfRule type="cellIs" dxfId="898" priority="671" operator="lessThan">
      <formula>0</formula>
    </cfRule>
  </conditionalFormatting>
  <conditionalFormatting sqref="Q608:Q609">
    <cfRule type="cellIs" dxfId="897" priority="905" operator="lessThan">
      <formula>0</formula>
    </cfRule>
  </conditionalFormatting>
  <conditionalFormatting sqref="J606">
    <cfRule type="cellIs" dxfId="896" priority="906" operator="lessThan">
      <formula>0</formula>
    </cfRule>
  </conditionalFormatting>
  <conditionalFormatting sqref="J607:N607 K605:N606">
    <cfRule type="cellIs" dxfId="895" priority="908" operator="lessThan">
      <formula>0</formula>
    </cfRule>
  </conditionalFormatting>
  <conditionalFormatting sqref="I612 K611:N612 C613:N614">
    <cfRule type="cellIs" dxfId="894" priority="897" operator="lessThan">
      <formula>0</formula>
    </cfRule>
  </conditionalFormatting>
  <conditionalFormatting sqref="N427">
    <cfRule type="cellIs" dxfId="893" priority="674" operator="lessThan">
      <formula>0</formula>
    </cfRule>
  </conditionalFormatting>
  <conditionalFormatting sqref="B429:N429">
    <cfRule type="cellIs" dxfId="892" priority="666" operator="lessThan">
      <formula>0</formula>
    </cfRule>
  </conditionalFormatting>
  <conditionalFormatting sqref="C606:I606">
    <cfRule type="cellIs" dxfId="891" priority="900" operator="lessThan">
      <formula>0</formula>
    </cfRule>
  </conditionalFormatting>
  <conditionalFormatting sqref="B429:N429">
    <cfRule type="cellIs" dxfId="890" priority="667" operator="lessThan">
      <formula>0</formula>
    </cfRule>
  </conditionalFormatting>
  <conditionalFormatting sqref="H433">
    <cfRule type="cellIs" dxfId="889" priority="670" operator="lessThan">
      <formula>0</formula>
    </cfRule>
  </conditionalFormatting>
  <conditionalFormatting sqref="B433">
    <cfRule type="cellIs" dxfId="888" priority="669" operator="lessThan">
      <formula>0</formula>
    </cfRule>
  </conditionalFormatting>
  <conditionalFormatting sqref="B433">
    <cfRule type="cellIs" dxfId="887" priority="668" operator="lessThan">
      <formula>0</formula>
    </cfRule>
  </conditionalFormatting>
  <conditionalFormatting sqref="B429:N429">
    <cfRule type="cellIs" dxfId="886" priority="664" operator="lessThan">
      <formula>0</formula>
    </cfRule>
  </conditionalFormatting>
  <conditionalFormatting sqref="B429:N429">
    <cfRule type="cellIs" dxfId="885" priority="665" operator="lessThan">
      <formula>0</formula>
    </cfRule>
  </conditionalFormatting>
  <conditionalFormatting sqref="B435:N435">
    <cfRule type="cellIs" dxfId="884" priority="651" operator="lessThan">
      <formula>0</formula>
    </cfRule>
  </conditionalFormatting>
  <conditionalFormatting sqref="H611">
    <cfRule type="cellIs" dxfId="883" priority="889" operator="lessThan">
      <formula>0</formula>
    </cfRule>
  </conditionalFormatting>
  <conditionalFormatting sqref="C433:M433">
    <cfRule type="cellIs" dxfId="882" priority="672" operator="lessThan">
      <formula>0</formula>
    </cfRule>
  </conditionalFormatting>
  <conditionalFormatting sqref="H612:H614">
    <cfRule type="cellIs" dxfId="881" priority="891" operator="lessThan">
      <formula>0</formula>
    </cfRule>
  </conditionalFormatting>
  <conditionalFormatting sqref="Q614">
    <cfRule type="cellIs" dxfId="880" priority="892" operator="lessThan">
      <formula>0</formula>
    </cfRule>
  </conditionalFormatting>
  <conditionalFormatting sqref="I611">
    <cfRule type="cellIs" dxfId="879" priority="895" operator="lessThan">
      <formula>0</formula>
    </cfRule>
  </conditionalFormatting>
  <conditionalFormatting sqref="N439">
    <cfRule type="cellIs" dxfId="878" priority="644" operator="lessThan">
      <formula>0</formula>
    </cfRule>
  </conditionalFormatting>
  <conditionalFormatting sqref="C612:J612">
    <cfRule type="cellIs" dxfId="877" priority="894" operator="lessThan">
      <formula>0</formula>
    </cfRule>
  </conditionalFormatting>
  <conditionalFormatting sqref="B610">
    <cfRule type="cellIs" dxfId="876" priority="888" operator="lessThan">
      <formula>0</formula>
    </cfRule>
  </conditionalFormatting>
  <conditionalFormatting sqref="B435:N435">
    <cfRule type="cellIs" dxfId="875" priority="650" operator="lessThan">
      <formula>0</formula>
    </cfRule>
  </conditionalFormatting>
  <conditionalFormatting sqref="C445:M445">
    <cfRule type="cellIs" dxfId="874" priority="641" operator="lessThan">
      <formula>0</formula>
    </cfRule>
  </conditionalFormatting>
  <conditionalFormatting sqref="C445:M445">
    <cfRule type="cellIs" dxfId="873" priority="642" operator="lessThan">
      <formula>0</formula>
    </cfRule>
  </conditionalFormatting>
  <conditionalFormatting sqref="B435:N435">
    <cfRule type="cellIs" dxfId="872" priority="649" operator="lessThan">
      <formula>0</formula>
    </cfRule>
  </conditionalFormatting>
  <conditionalFormatting sqref="N438">
    <cfRule type="cellIs" dxfId="871" priority="645" operator="lessThan">
      <formula>0</formula>
    </cfRule>
  </conditionalFormatting>
  <conditionalFormatting sqref="B435:N435">
    <cfRule type="cellIs" dxfId="870" priority="648" operator="lessThan">
      <formula>0</formula>
    </cfRule>
  </conditionalFormatting>
  <conditionalFormatting sqref="B435:N435">
    <cfRule type="cellIs" dxfId="869" priority="646" operator="lessThan">
      <formula>0</formula>
    </cfRule>
  </conditionalFormatting>
  <conditionalFormatting sqref="B598">
    <cfRule type="cellIs" dxfId="868" priority="887" operator="lessThan">
      <formula>0</formula>
    </cfRule>
  </conditionalFormatting>
  <conditionalFormatting sqref="N439">
    <cfRule type="cellIs" dxfId="867" priority="643" operator="lessThan">
      <formula>0</formula>
    </cfRule>
  </conditionalFormatting>
  <conditionalFormatting sqref="B435:N435">
    <cfRule type="cellIs" dxfId="866" priority="647" operator="lessThan">
      <formula>0</formula>
    </cfRule>
  </conditionalFormatting>
  <conditionalFormatting sqref="B598">
    <cfRule type="cellIs" dxfId="865" priority="886" operator="lessThan">
      <formula>0</formula>
    </cfRule>
  </conditionalFormatting>
  <conditionalFormatting sqref="B654">
    <cfRule type="cellIs" dxfId="864" priority="874" operator="lessThan">
      <formula>0</formula>
    </cfRule>
  </conditionalFormatting>
  <conditionalFormatting sqref="B591">
    <cfRule type="cellIs" dxfId="863" priority="884" operator="lessThan">
      <formula>0</formula>
    </cfRule>
  </conditionalFormatting>
  <conditionalFormatting sqref="B591">
    <cfRule type="cellIs" dxfId="862" priority="885" operator="lessThan">
      <formula>0</formula>
    </cfRule>
  </conditionalFormatting>
  <conditionalFormatting sqref="B609">
    <cfRule type="cellIs" dxfId="861" priority="882" operator="lessThan">
      <formula>0</formula>
    </cfRule>
  </conditionalFormatting>
  <conditionalFormatting sqref="B609">
    <cfRule type="cellIs" dxfId="860" priority="883" operator="lessThan">
      <formula>0</formula>
    </cfRule>
  </conditionalFormatting>
  <conditionalFormatting sqref="B630 P630:Q631 P635:Q635 Q632:Q634 Q636:Q637 P638:Q639 C642:N642 C647:N649 N650 C660:N660 I661:N667 C662:H665 I651:N653 C655:N658 C667:H667 Q646 J644:N645 Q640:Q644 B669:N672 B705:N708 B654 P647:Q668 P645:Q645">
    <cfRule type="cellIs" dxfId="859" priority="881" operator="lessThan">
      <formula>0</formula>
    </cfRule>
  </conditionalFormatting>
  <conditionalFormatting sqref="B638">
    <cfRule type="cellIs" dxfId="858" priority="878" operator="lessThan">
      <formula>0</formula>
    </cfRule>
  </conditionalFormatting>
  <conditionalFormatting sqref="B631">
    <cfRule type="cellIs" dxfId="857" priority="880" operator="lessThan">
      <formula>0</formula>
    </cfRule>
  </conditionalFormatting>
  <conditionalFormatting sqref="B635">
    <cfRule type="cellIs" dxfId="856" priority="879" operator="lessThan">
      <formula>0</formula>
    </cfRule>
  </conditionalFormatting>
  <conditionalFormatting sqref="B659">
    <cfRule type="cellIs" dxfId="855" priority="877" operator="lessThan">
      <formula>0</formula>
    </cfRule>
  </conditionalFormatting>
  <conditionalFormatting sqref="B668">
    <cfRule type="cellIs" dxfId="854" priority="876" operator="lessThan">
      <formula>0</formula>
    </cfRule>
  </conditionalFormatting>
  <conditionalFormatting sqref="I671:N671 P669:Q672">
    <cfRule type="cellIs" dxfId="853" priority="875" operator="lessThan">
      <formula>0</formula>
    </cfRule>
  </conditionalFormatting>
  <conditionalFormatting sqref="P654">
    <cfRule type="cellIs" dxfId="852" priority="872" operator="lessThan">
      <formula>0</formula>
    </cfRule>
  </conditionalFormatting>
  <conditionalFormatting sqref="P654">
    <cfRule type="cellIs" dxfId="851" priority="873" operator="lessThan">
      <formula>0</formula>
    </cfRule>
  </conditionalFormatting>
  <conditionalFormatting sqref="P422:Q422 Q423:Q425">
    <cfRule type="cellIs" dxfId="850" priority="859" operator="lessThan">
      <formula>0</formula>
    </cfRule>
  </conditionalFormatting>
  <conditionalFormatting sqref="B416">
    <cfRule type="cellIs" dxfId="849" priority="860" operator="lessThan">
      <formula>0</formula>
    </cfRule>
  </conditionalFormatting>
  <conditionalFormatting sqref="P423:P425">
    <cfRule type="cellIs" dxfId="848" priority="857" operator="lessThan">
      <formula>0</formula>
    </cfRule>
  </conditionalFormatting>
  <conditionalFormatting sqref="P422">
    <cfRule type="cellIs" dxfId="847" priority="858" operator="lessThan">
      <formula>0</formula>
    </cfRule>
  </conditionalFormatting>
  <conditionalFormatting sqref="Q426">
    <cfRule type="cellIs" dxfId="846" priority="855" operator="lessThan">
      <formula>0</formula>
    </cfRule>
  </conditionalFormatting>
  <conditionalFormatting sqref="Q427">
    <cfRule type="cellIs" dxfId="845" priority="856" operator="lessThan">
      <formula>0</formula>
    </cfRule>
  </conditionalFormatting>
  <conditionalFormatting sqref="B422">
    <cfRule type="cellIs" dxfId="844" priority="853" operator="lessThan">
      <formula>0</formula>
    </cfRule>
  </conditionalFormatting>
  <conditionalFormatting sqref="Q426">
    <cfRule type="cellIs" dxfId="843" priority="854" operator="lessThan">
      <formula>0</formula>
    </cfRule>
  </conditionalFormatting>
  <conditionalFormatting sqref="B454:N454">
    <cfRule type="cellIs" dxfId="842" priority="604" operator="lessThan">
      <formula>0</formula>
    </cfRule>
  </conditionalFormatting>
  <conditionalFormatting sqref="B454:N454">
    <cfRule type="cellIs" dxfId="841" priority="605" operator="lessThan">
      <formula>0</formula>
    </cfRule>
  </conditionalFormatting>
  <conditionalFormatting sqref="C644:I644">
    <cfRule type="cellIs" dxfId="840" priority="871" operator="lessThan">
      <formula>0</formula>
    </cfRule>
  </conditionalFormatting>
  <conditionalFormatting sqref="C645:I645">
    <cfRule type="cellIs" dxfId="839" priority="870" operator="lessThan">
      <formula>0</formula>
    </cfRule>
  </conditionalFormatting>
  <conditionalFormatting sqref="C650:M650">
    <cfRule type="cellIs" dxfId="838" priority="869" operator="lessThan">
      <formula>0</formula>
    </cfRule>
  </conditionalFormatting>
  <conditionalFormatting sqref="C639:N639">
    <cfRule type="cellIs" dxfId="837" priority="868" operator="lessThan">
      <formula>0</formula>
    </cfRule>
  </conditionalFormatting>
  <conditionalFormatting sqref="P642">
    <cfRule type="cellIs" dxfId="836" priority="867" operator="lessThan">
      <formula>0</formula>
    </cfRule>
  </conditionalFormatting>
  <conditionalFormatting sqref="P417:P419">
    <cfRule type="cellIs" dxfId="835" priority="864" operator="lessThan">
      <formula>0</formula>
    </cfRule>
  </conditionalFormatting>
  <conditionalFormatting sqref="Q420">
    <cfRule type="cellIs" dxfId="834" priority="861" operator="lessThan">
      <formula>0</formula>
    </cfRule>
  </conditionalFormatting>
  <conditionalFormatting sqref="Q421">
    <cfRule type="cellIs" dxfId="833" priority="863" operator="lessThan">
      <formula>0</formula>
    </cfRule>
  </conditionalFormatting>
  <conditionalFormatting sqref="P416:Q416 Q417:Q419">
    <cfRule type="cellIs" dxfId="832" priority="866" operator="lessThan">
      <formula>0</formula>
    </cfRule>
  </conditionalFormatting>
  <conditionalFormatting sqref="P416">
    <cfRule type="cellIs" dxfId="831" priority="865" operator="lessThan">
      <formula>0</formula>
    </cfRule>
  </conditionalFormatting>
  <conditionalFormatting sqref="Q420">
    <cfRule type="cellIs" dxfId="830" priority="862" operator="lessThan">
      <formula>0</formula>
    </cfRule>
  </conditionalFormatting>
  <conditionalFormatting sqref="B454:N454">
    <cfRule type="cellIs" dxfId="829" priority="603" operator="lessThan">
      <formula>0</formula>
    </cfRule>
  </conditionalFormatting>
  <conditionalFormatting sqref="B454:N454">
    <cfRule type="cellIs" dxfId="828" priority="602" operator="lessThan">
      <formula>0</formula>
    </cfRule>
  </conditionalFormatting>
  <conditionalFormatting sqref="B454:N454">
    <cfRule type="cellIs" dxfId="827" priority="601" operator="lessThan">
      <formula>0</formula>
    </cfRule>
  </conditionalFormatting>
  <conditionalFormatting sqref="B454:N454">
    <cfRule type="cellIs" dxfId="826" priority="599" operator="lessThan">
      <formula>0</formula>
    </cfRule>
  </conditionalFormatting>
  <conditionalFormatting sqref="B454:N454">
    <cfRule type="cellIs" dxfId="825" priority="600" operator="lessThan">
      <formula>0</formula>
    </cfRule>
  </conditionalFormatting>
  <conditionalFormatting sqref="N457">
    <cfRule type="cellIs" dxfId="824" priority="597" operator="lessThan">
      <formula>0</formula>
    </cfRule>
  </conditionalFormatting>
  <conditionalFormatting sqref="B454:N454">
    <cfRule type="cellIs" dxfId="823" priority="598" operator="lessThan">
      <formula>0</formula>
    </cfRule>
  </conditionalFormatting>
  <conditionalFormatting sqref="N458">
    <cfRule type="cellIs" dxfId="822" priority="596" operator="lessThan">
      <formula>0</formula>
    </cfRule>
  </conditionalFormatting>
  <conditionalFormatting sqref="P530">
    <cfRule type="cellIs" dxfId="821" priority="316" operator="lessThan">
      <formula>0</formula>
    </cfRule>
  </conditionalFormatting>
  <conditionalFormatting sqref="N458">
    <cfRule type="cellIs" dxfId="820" priority="595" operator="lessThan">
      <formula>0</formula>
    </cfRule>
  </conditionalFormatting>
  <conditionalFormatting sqref="D461:N464">
    <cfRule type="cellIs" dxfId="819" priority="592" operator="lessThan">
      <formula>0</formula>
    </cfRule>
  </conditionalFormatting>
  <conditionalFormatting sqref="P538">
    <cfRule type="cellIs" dxfId="818" priority="313" operator="lessThan">
      <formula>0</formula>
    </cfRule>
  </conditionalFormatting>
  <conditionalFormatting sqref="B461:B464">
    <cfRule type="cellIs" dxfId="817" priority="589" operator="lessThan">
      <formula>0</formula>
    </cfRule>
  </conditionalFormatting>
  <conditionalFormatting sqref="P553">
    <cfRule type="cellIs" dxfId="816" priority="310" operator="lessThan">
      <formula>0</formula>
    </cfRule>
  </conditionalFormatting>
  <conditionalFormatting sqref="B512">
    <cfRule type="cellIs" dxfId="815" priority="586" operator="lessThan">
      <formula>0</formula>
    </cfRule>
  </conditionalFormatting>
  <conditionalFormatting sqref="C512">
    <cfRule type="cellIs" dxfId="814" priority="583" operator="lessThan">
      <formula>0</formula>
    </cfRule>
  </conditionalFormatting>
  <conditionalFormatting sqref="P561">
    <cfRule type="cellIs" dxfId="813" priority="307" operator="lessThan">
      <formula>0</formula>
    </cfRule>
  </conditionalFormatting>
  <conditionalFormatting sqref="P590">
    <cfRule type="cellIs" dxfId="812" priority="304" operator="lessThan">
      <formula>0</formula>
    </cfRule>
  </conditionalFormatting>
  <conditionalFormatting sqref="N365">
    <cfRule type="cellIs" dxfId="811" priority="852" operator="lessThan">
      <formula>0</formula>
    </cfRule>
  </conditionalFormatting>
  <conditionalFormatting sqref="N371">
    <cfRule type="cellIs" dxfId="810" priority="851" operator="lessThan">
      <formula>0</formula>
    </cfRule>
  </conditionalFormatting>
  <conditionalFormatting sqref="N377">
    <cfRule type="cellIs" dxfId="809" priority="850" operator="lessThan">
      <formula>0</formula>
    </cfRule>
  </conditionalFormatting>
  <conditionalFormatting sqref="N359">
    <cfRule type="cellIs" dxfId="808" priority="849" operator="lessThan">
      <formula>0</formula>
    </cfRule>
  </conditionalFormatting>
  <conditionalFormatting sqref="B376">
    <cfRule type="cellIs" dxfId="807" priority="833" operator="lessThan">
      <formula>0</formula>
    </cfRule>
  </conditionalFormatting>
  <conditionalFormatting sqref="B588">
    <cfRule type="cellIs" dxfId="806" priority="843" operator="lessThan">
      <formula>0</formula>
    </cfRule>
  </conditionalFormatting>
  <conditionalFormatting sqref="B371:B372">
    <cfRule type="cellIs" dxfId="805" priority="838" operator="lessThan">
      <formula>0</formula>
    </cfRule>
  </conditionalFormatting>
  <conditionalFormatting sqref="B377:B378">
    <cfRule type="cellIs" dxfId="804" priority="835" operator="lessThan">
      <formula>0</formula>
    </cfRule>
  </conditionalFormatting>
  <conditionalFormatting sqref="C351:M354">
    <cfRule type="cellIs" dxfId="803" priority="848" operator="lessThan">
      <formula>0</formula>
    </cfRule>
  </conditionalFormatting>
  <conditionalFormatting sqref="B428">
    <cfRule type="cellIs" dxfId="802" priority="847" operator="lessThan">
      <formula>0</formula>
    </cfRule>
  </conditionalFormatting>
  <conditionalFormatting sqref="B428">
    <cfRule type="cellIs" dxfId="801" priority="846" operator="lessThan">
      <formula>0</formula>
    </cfRule>
  </conditionalFormatting>
  <conditionalFormatting sqref="B391 B397 B381:B385 B375:B379 B369:B373 B363:B367 B357:B361 B351:B355">
    <cfRule type="cellIs" dxfId="800" priority="845" operator="lessThan">
      <formula>0</formula>
    </cfRule>
  </conditionalFormatting>
  <conditionalFormatting sqref="B359:B360">
    <cfRule type="cellIs" dxfId="799" priority="841" operator="lessThan">
      <formula>0</formula>
    </cfRule>
  </conditionalFormatting>
  <conditionalFormatting sqref="B357">
    <cfRule type="cellIs" dxfId="798" priority="840" operator="lessThan">
      <formula>0</formula>
    </cfRule>
  </conditionalFormatting>
  <conditionalFormatting sqref="B585:B587">
    <cfRule type="cellIs" dxfId="797" priority="844" operator="lessThan">
      <formula>0</formula>
    </cfRule>
  </conditionalFormatting>
  <conditionalFormatting sqref="B584">
    <cfRule type="cellIs" dxfId="796" priority="842" operator="lessThan">
      <formula>0</formula>
    </cfRule>
  </conditionalFormatting>
  <conditionalFormatting sqref="B397">
    <cfRule type="cellIs" dxfId="795" priority="829" operator="lessThan">
      <formula>0</formula>
    </cfRule>
  </conditionalFormatting>
  <conditionalFormatting sqref="B358">
    <cfRule type="cellIs" dxfId="794" priority="839" operator="lessThan">
      <formula>0</formula>
    </cfRule>
  </conditionalFormatting>
  <conditionalFormatting sqref="B369">
    <cfRule type="cellIs" dxfId="793" priority="837" operator="lessThan">
      <formula>0</formula>
    </cfRule>
  </conditionalFormatting>
  <conditionalFormatting sqref="B370">
    <cfRule type="cellIs" dxfId="792" priority="836" operator="lessThan">
      <formula>0</formula>
    </cfRule>
  </conditionalFormatting>
  <conditionalFormatting sqref="B375">
    <cfRule type="cellIs" dxfId="791" priority="834" operator="lessThan">
      <formula>0</formula>
    </cfRule>
  </conditionalFormatting>
  <conditionalFormatting sqref="B383:B384">
    <cfRule type="cellIs" dxfId="790" priority="832" operator="lessThan">
      <formula>0</formula>
    </cfRule>
  </conditionalFormatting>
  <conditionalFormatting sqref="B381">
    <cfRule type="cellIs" dxfId="789" priority="831" operator="lessThan">
      <formula>0</formula>
    </cfRule>
  </conditionalFormatting>
  <conditionalFormatting sqref="B382">
    <cfRule type="cellIs" dxfId="788" priority="830" operator="lessThan">
      <formula>0</formula>
    </cfRule>
  </conditionalFormatting>
  <conditionalFormatting sqref="B391">
    <cfRule type="cellIs" dxfId="787" priority="828" operator="lessThan">
      <formula>0</formula>
    </cfRule>
  </conditionalFormatting>
  <conditionalFormatting sqref="B385">
    <cfRule type="cellIs" dxfId="786" priority="827" operator="lessThan">
      <formula>0</formula>
    </cfRule>
  </conditionalFormatting>
  <conditionalFormatting sqref="B379">
    <cfRule type="cellIs" dxfId="785" priority="826" operator="lessThan">
      <formula>0</formula>
    </cfRule>
  </conditionalFormatting>
  <conditionalFormatting sqref="B373">
    <cfRule type="cellIs" dxfId="784" priority="825" operator="lessThan">
      <formula>0</formula>
    </cfRule>
  </conditionalFormatting>
  <conditionalFormatting sqref="B361">
    <cfRule type="cellIs" dxfId="783" priority="824" operator="lessThan">
      <formula>0</formula>
    </cfRule>
  </conditionalFormatting>
  <conditionalFormatting sqref="B621:B624">
    <cfRule type="cellIs" dxfId="782" priority="819" operator="lessThan">
      <formula>0</formula>
    </cfRule>
  </conditionalFormatting>
  <conditionalFormatting sqref="B616:B619">
    <cfRule type="cellIs" dxfId="781" priority="822" operator="lessThan">
      <formula>0</formula>
    </cfRule>
  </conditionalFormatting>
  <conditionalFormatting sqref="B617">
    <cfRule type="cellIs" dxfId="780" priority="821" operator="lessThan">
      <formula>0</formula>
    </cfRule>
  </conditionalFormatting>
  <conditionalFormatting sqref="B618:B619">
    <cfRule type="cellIs" dxfId="779" priority="823" operator="lessThan">
      <formula>0</formula>
    </cfRule>
  </conditionalFormatting>
  <conditionalFormatting sqref="B628:B629">
    <cfRule type="cellIs" dxfId="778" priority="817" operator="lessThan">
      <formula>0</formula>
    </cfRule>
  </conditionalFormatting>
  <conditionalFormatting sqref="B622">
    <cfRule type="cellIs" dxfId="777" priority="818" operator="lessThan">
      <formula>0</formula>
    </cfRule>
  </conditionalFormatting>
  <conditionalFormatting sqref="B623:B624">
    <cfRule type="cellIs" dxfId="776" priority="820" operator="lessThan">
      <formula>0</formula>
    </cfRule>
  </conditionalFormatting>
  <conditionalFormatting sqref="B626:B629">
    <cfRule type="cellIs" dxfId="775" priority="816" operator="lessThan">
      <formula>0</formula>
    </cfRule>
  </conditionalFormatting>
  <conditionalFormatting sqref="B627">
    <cfRule type="cellIs" dxfId="774" priority="815" operator="lessThan">
      <formula>0</formula>
    </cfRule>
  </conditionalFormatting>
  <conditionalFormatting sqref="B365:B366">
    <cfRule type="cellIs" dxfId="773" priority="810" operator="lessThan">
      <formula>0</formula>
    </cfRule>
  </conditionalFormatting>
  <conditionalFormatting sqref="B355">
    <cfRule type="cellIs" dxfId="772" priority="811" operator="lessThan">
      <formula>0</formula>
    </cfRule>
  </conditionalFormatting>
  <conditionalFormatting sqref="B393:N393">
    <cfRule type="cellIs" dxfId="771" priority="765" operator="lessThan">
      <formula>0</formula>
    </cfRule>
  </conditionalFormatting>
  <conditionalFormatting sqref="B387:N387">
    <cfRule type="cellIs" dxfId="770" priority="776" operator="lessThan">
      <formula>0</formula>
    </cfRule>
  </conditionalFormatting>
  <conditionalFormatting sqref="B387:N387">
    <cfRule type="cellIs" dxfId="769" priority="775" operator="lessThan">
      <formula>0</formula>
    </cfRule>
  </conditionalFormatting>
  <conditionalFormatting sqref="B353:B354">
    <cfRule type="cellIs" dxfId="768" priority="814" operator="lessThan">
      <formula>0</formula>
    </cfRule>
  </conditionalFormatting>
  <conditionalFormatting sqref="B351">
    <cfRule type="cellIs" dxfId="767" priority="813" operator="lessThan">
      <formula>0</formula>
    </cfRule>
  </conditionalFormatting>
  <conditionalFormatting sqref="B352">
    <cfRule type="cellIs" dxfId="766" priority="812" operator="lessThan">
      <formula>0</formula>
    </cfRule>
  </conditionalFormatting>
  <conditionalFormatting sqref="B363">
    <cfRule type="cellIs" dxfId="765" priority="809" operator="lessThan">
      <formula>0</formula>
    </cfRule>
  </conditionalFormatting>
  <conditionalFormatting sqref="B364">
    <cfRule type="cellIs" dxfId="764" priority="808" operator="lessThan">
      <formula>0</formula>
    </cfRule>
  </conditionalFormatting>
  <conditionalFormatting sqref="B367">
    <cfRule type="cellIs" dxfId="763" priority="807" operator="lessThan">
      <formula>0</formula>
    </cfRule>
  </conditionalFormatting>
  <conditionalFormatting sqref="B593:B596">
    <cfRule type="cellIs" dxfId="762" priority="805" operator="lessThan">
      <formula>0</formula>
    </cfRule>
  </conditionalFormatting>
  <conditionalFormatting sqref="B594">
    <cfRule type="cellIs" dxfId="761" priority="804" operator="lessThan">
      <formula>0</formula>
    </cfRule>
  </conditionalFormatting>
  <conditionalFormatting sqref="B595:B596">
    <cfRule type="cellIs" dxfId="760" priority="806" operator="lessThan">
      <formula>0</formula>
    </cfRule>
  </conditionalFormatting>
  <conditionalFormatting sqref="B603">
    <cfRule type="cellIs" dxfId="759" priority="799" operator="lessThan">
      <formula>0</formula>
    </cfRule>
  </conditionalFormatting>
  <conditionalFormatting sqref="B603">
    <cfRule type="cellIs" dxfId="758" priority="800" operator="lessThan">
      <formula>0</formula>
    </cfRule>
  </conditionalFormatting>
  <conditionalFormatting sqref="B599:B602">
    <cfRule type="cellIs" dxfId="757" priority="802" operator="lessThan">
      <formula>0</formula>
    </cfRule>
  </conditionalFormatting>
  <conditionalFormatting sqref="B600">
    <cfRule type="cellIs" dxfId="756" priority="801" operator="lessThan">
      <formula>0</formula>
    </cfRule>
  </conditionalFormatting>
  <conditionalFormatting sqref="B601:B602">
    <cfRule type="cellIs" dxfId="755" priority="803" operator="lessThan">
      <formula>0</formula>
    </cfRule>
  </conditionalFormatting>
  <conditionalFormatting sqref="N390">
    <cfRule type="cellIs" dxfId="754" priority="770" operator="lessThan">
      <formula>0</formula>
    </cfRule>
  </conditionalFormatting>
  <conditionalFormatting sqref="B393:N393">
    <cfRule type="cellIs" dxfId="753" priority="768" operator="lessThan">
      <formula>0</formula>
    </cfRule>
  </conditionalFormatting>
  <conditionalFormatting sqref="B571:B573">
    <cfRule type="cellIs" dxfId="752" priority="798" operator="lessThan">
      <formula>0</formula>
    </cfRule>
  </conditionalFormatting>
  <conditionalFormatting sqref="B574">
    <cfRule type="cellIs" dxfId="751" priority="797" operator="lessThan">
      <formula>0</formula>
    </cfRule>
  </conditionalFormatting>
  <conditionalFormatting sqref="B570">
    <cfRule type="cellIs" dxfId="750" priority="796" operator="lessThan">
      <formula>0</formula>
    </cfRule>
  </conditionalFormatting>
  <conditionalFormatting sqref="B607:B608">
    <cfRule type="cellIs" dxfId="749" priority="795" operator="lessThan">
      <formula>0</formula>
    </cfRule>
  </conditionalFormatting>
  <conditionalFormatting sqref="B605:B608">
    <cfRule type="cellIs" dxfId="748" priority="794" operator="lessThan">
      <formula>0</formula>
    </cfRule>
  </conditionalFormatting>
  <conditionalFormatting sqref="B589">
    <cfRule type="cellIs" dxfId="747" priority="520" operator="lessThan">
      <formula>0</formula>
    </cfRule>
  </conditionalFormatting>
  <conditionalFormatting sqref="B613:B614">
    <cfRule type="cellIs" dxfId="746" priority="792" operator="lessThan">
      <formula>0</formula>
    </cfRule>
  </conditionalFormatting>
  <conditionalFormatting sqref="B606">
    <cfRule type="cellIs" dxfId="745" priority="793" operator="lessThan">
      <formula>0</formula>
    </cfRule>
  </conditionalFormatting>
  <conditionalFormatting sqref="B611:B614">
    <cfRule type="cellIs" dxfId="744" priority="791" operator="lessThan">
      <formula>0</formula>
    </cfRule>
  </conditionalFormatting>
  <conditionalFormatting sqref="O616:O619">
    <cfRule type="cellIs" dxfId="743" priority="266" operator="lessThan">
      <formula>0</formula>
    </cfRule>
  </conditionalFormatting>
  <conditionalFormatting sqref="O599 O601:O602">
    <cfRule type="cellIs" dxfId="742" priority="268" operator="lessThan">
      <formula>0</formula>
    </cfRule>
  </conditionalFormatting>
  <conditionalFormatting sqref="B612">
    <cfRule type="cellIs" dxfId="741" priority="790" operator="lessThan">
      <formula>0</formula>
    </cfRule>
  </conditionalFormatting>
  <conditionalFormatting sqref="D589">
    <cfRule type="cellIs" dxfId="740" priority="514" operator="lessThan">
      <formula>0</formula>
    </cfRule>
  </conditionalFormatting>
  <conditionalFormatting sqref="O605:O607">
    <cfRule type="cellIs" dxfId="739" priority="260" operator="lessThan">
      <formula>0</formula>
    </cfRule>
  </conditionalFormatting>
  <conditionalFormatting sqref="O626:O629">
    <cfRule type="cellIs" dxfId="738" priority="262" operator="lessThan">
      <formula>0</formula>
    </cfRule>
  </conditionalFormatting>
  <conditionalFormatting sqref="B642 B647:B649 B660 B662:B665 B655:B658 B667">
    <cfRule type="cellIs" dxfId="737" priority="789" operator="lessThan">
      <formula>0</formula>
    </cfRule>
  </conditionalFormatting>
  <conditionalFormatting sqref="N378">
    <cfRule type="cellIs" dxfId="736" priority="780" operator="lessThan">
      <formula>0</formula>
    </cfRule>
  </conditionalFormatting>
  <conditionalFormatting sqref="N372">
    <cfRule type="cellIs" dxfId="735" priority="781" operator="lessThan">
      <formula>0</formula>
    </cfRule>
  </conditionalFormatting>
  <conditionalFormatting sqref="B387:N387">
    <cfRule type="cellIs" dxfId="734" priority="778" operator="lessThan">
      <formula>0</formula>
    </cfRule>
  </conditionalFormatting>
  <conditionalFormatting sqref="N384">
    <cfRule type="cellIs" dxfId="733" priority="779" operator="lessThan">
      <formula>0</formula>
    </cfRule>
  </conditionalFormatting>
  <conditionalFormatting sqref="B387:N387">
    <cfRule type="cellIs" dxfId="732" priority="777" operator="lessThan">
      <formula>0</formula>
    </cfRule>
  </conditionalFormatting>
  <conditionalFormatting sqref="B387:N387">
    <cfRule type="cellIs" dxfId="731" priority="774" operator="lessThan">
      <formula>0</formula>
    </cfRule>
  </conditionalFormatting>
  <conditionalFormatting sqref="B644">
    <cfRule type="cellIs" dxfId="730" priority="788" operator="lessThan">
      <formula>0</formula>
    </cfRule>
  </conditionalFormatting>
  <conditionalFormatting sqref="B645">
    <cfRule type="cellIs" dxfId="729" priority="787" operator="lessThan">
      <formula>0</formula>
    </cfRule>
  </conditionalFormatting>
  <conditionalFormatting sqref="B650">
    <cfRule type="cellIs" dxfId="728" priority="786" operator="lessThan">
      <formula>0</formula>
    </cfRule>
  </conditionalFormatting>
  <conditionalFormatting sqref="B639">
    <cfRule type="cellIs" dxfId="727" priority="785" operator="lessThan">
      <formula>0</formula>
    </cfRule>
  </conditionalFormatting>
  <conditionalFormatting sqref="O365">
    <cfRule type="cellIs" dxfId="726" priority="254" operator="lessThan">
      <formula>0</formula>
    </cfRule>
  </conditionalFormatting>
  <conditionalFormatting sqref="O371">
    <cfRule type="cellIs" dxfId="725" priority="253" operator="lessThan">
      <formula>0</formula>
    </cfRule>
  </conditionalFormatting>
  <conditionalFormatting sqref="G589">
    <cfRule type="cellIs" dxfId="724" priority="505" operator="lessThan">
      <formula>0</formula>
    </cfRule>
  </conditionalFormatting>
  <conditionalFormatting sqref="O359">
    <cfRule type="cellIs" dxfId="723" priority="251" operator="lessThan">
      <formula>0</formula>
    </cfRule>
  </conditionalFormatting>
  <conditionalFormatting sqref="O360">
    <cfRule type="cellIs" dxfId="722" priority="250" operator="lessThan">
      <formula>0</formula>
    </cfRule>
  </conditionalFormatting>
  <conditionalFormatting sqref="H589">
    <cfRule type="cellIs" dxfId="721" priority="502" operator="lessThan">
      <formula>0</formula>
    </cfRule>
  </conditionalFormatting>
  <conditionalFormatting sqref="B351:B354">
    <cfRule type="cellIs" dxfId="720" priority="784" operator="lessThan">
      <formula>0</formula>
    </cfRule>
  </conditionalFormatting>
  <conditionalFormatting sqref="N360">
    <cfRule type="cellIs" dxfId="719" priority="783" operator="lessThan">
      <formula>0</formula>
    </cfRule>
  </conditionalFormatting>
  <conditionalFormatting sqref="N366">
    <cfRule type="cellIs" dxfId="718" priority="782" operator="lessThan">
      <formula>0</formula>
    </cfRule>
  </conditionalFormatting>
  <conditionalFormatting sqref="B387:N387">
    <cfRule type="cellIs" dxfId="717" priority="773" operator="lessThan">
      <formula>0</formula>
    </cfRule>
  </conditionalFormatting>
  <conditionalFormatting sqref="B387:N387">
    <cfRule type="cellIs" dxfId="716" priority="772" operator="lessThan">
      <formula>0</formula>
    </cfRule>
  </conditionalFormatting>
  <conditionalFormatting sqref="B387:N387">
    <cfRule type="cellIs" dxfId="715" priority="771" operator="lessThan">
      <formula>0</formula>
    </cfRule>
  </conditionalFormatting>
  <conditionalFormatting sqref="B393:N393">
    <cfRule type="cellIs" dxfId="714" priority="766" operator="lessThan">
      <formula>0</formula>
    </cfRule>
  </conditionalFormatting>
  <conditionalFormatting sqref="B393:N393">
    <cfRule type="cellIs" dxfId="713" priority="769" operator="lessThan">
      <formula>0</formula>
    </cfRule>
  </conditionalFormatting>
  <conditionalFormatting sqref="B393:N393">
    <cfRule type="cellIs" dxfId="712" priority="764" operator="lessThan">
      <formula>0</formula>
    </cfRule>
  </conditionalFormatting>
  <conditionalFormatting sqref="B393:N393">
    <cfRule type="cellIs" dxfId="711" priority="767" operator="lessThan">
      <formula>0</formula>
    </cfRule>
  </conditionalFormatting>
  <conditionalFormatting sqref="B393:N393">
    <cfRule type="cellIs" dxfId="710" priority="762" operator="lessThan">
      <formula>0</formula>
    </cfRule>
  </conditionalFormatting>
  <conditionalFormatting sqref="B393:N393">
    <cfRule type="cellIs" dxfId="709" priority="763" operator="lessThan">
      <formula>0</formula>
    </cfRule>
  </conditionalFormatting>
  <conditionalFormatting sqref="B399:N399">
    <cfRule type="cellIs" dxfId="708" priority="760" operator="lessThan">
      <formula>0</formula>
    </cfRule>
  </conditionalFormatting>
  <conditionalFormatting sqref="N396">
    <cfRule type="cellIs" dxfId="707" priority="761" operator="lessThan">
      <formula>0</formula>
    </cfRule>
  </conditionalFormatting>
  <conditionalFormatting sqref="B399:N399">
    <cfRule type="cellIs" dxfId="706" priority="759" operator="lessThan">
      <formula>0</formula>
    </cfRule>
  </conditionalFormatting>
  <conditionalFormatting sqref="B399:N399">
    <cfRule type="cellIs" dxfId="705" priority="758" operator="lessThan">
      <formula>0</formula>
    </cfRule>
  </conditionalFormatting>
  <conditionalFormatting sqref="B399:N399">
    <cfRule type="cellIs" dxfId="704" priority="757" operator="lessThan">
      <formula>0</formula>
    </cfRule>
  </conditionalFormatting>
  <conditionalFormatting sqref="B399:N399">
    <cfRule type="cellIs" dxfId="703" priority="756" operator="lessThan">
      <formula>0</formula>
    </cfRule>
  </conditionalFormatting>
  <conditionalFormatting sqref="B399:N399">
    <cfRule type="cellIs" dxfId="702" priority="755" operator="lessThan">
      <formula>0</formula>
    </cfRule>
  </conditionalFormatting>
  <conditionalFormatting sqref="B399:N399">
    <cfRule type="cellIs" dxfId="701" priority="754" operator="lessThan">
      <formula>0</formula>
    </cfRule>
  </conditionalFormatting>
  <conditionalFormatting sqref="B399:N399">
    <cfRule type="cellIs" dxfId="700" priority="753" operator="lessThan">
      <formula>0</formula>
    </cfRule>
  </conditionalFormatting>
  <conditionalFormatting sqref="N402">
    <cfRule type="cellIs" dxfId="699" priority="752" operator="lessThan">
      <formula>0</formula>
    </cfRule>
  </conditionalFormatting>
  <conditionalFormatting sqref="N355">
    <cfRule type="cellIs" dxfId="698" priority="751" operator="lessThan">
      <formula>0</formula>
    </cfRule>
  </conditionalFormatting>
  <conditionalFormatting sqref="N361">
    <cfRule type="cellIs" dxfId="697" priority="750" operator="lessThan">
      <formula>0</formula>
    </cfRule>
  </conditionalFormatting>
  <conditionalFormatting sqref="N361">
    <cfRule type="cellIs" dxfId="696" priority="749" operator="lessThan">
      <formula>0</formula>
    </cfRule>
  </conditionalFormatting>
  <conditionalFormatting sqref="N367">
    <cfRule type="cellIs" dxfId="695" priority="748" operator="lessThan">
      <formula>0</formula>
    </cfRule>
  </conditionalFormatting>
  <conditionalFormatting sqref="N367">
    <cfRule type="cellIs" dxfId="694" priority="747" operator="lessThan">
      <formula>0</formula>
    </cfRule>
  </conditionalFormatting>
  <conditionalFormatting sqref="N373">
    <cfRule type="cellIs" dxfId="693" priority="746" operator="lessThan">
      <formula>0</formula>
    </cfRule>
  </conditionalFormatting>
  <conditionalFormatting sqref="N373">
    <cfRule type="cellIs" dxfId="692" priority="745" operator="lessThan">
      <formula>0</formula>
    </cfRule>
  </conditionalFormatting>
  <conditionalFormatting sqref="N379">
    <cfRule type="cellIs" dxfId="691" priority="744" operator="lessThan">
      <formula>0</formula>
    </cfRule>
  </conditionalFormatting>
  <conditionalFormatting sqref="N379">
    <cfRule type="cellIs" dxfId="690" priority="743" operator="lessThan">
      <formula>0</formula>
    </cfRule>
  </conditionalFormatting>
  <conditionalFormatting sqref="N385">
    <cfRule type="cellIs" dxfId="689" priority="742" operator="lessThan">
      <formula>0</formula>
    </cfRule>
  </conditionalFormatting>
  <conditionalFormatting sqref="N385">
    <cfRule type="cellIs" dxfId="688" priority="741" operator="lessThan">
      <formula>0</formula>
    </cfRule>
  </conditionalFormatting>
  <conditionalFormatting sqref="N391">
    <cfRule type="cellIs" dxfId="687" priority="740" operator="lessThan">
      <formula>0</formula>
    </cfRule>
  </conditionalFormatting>
  <conditionalFormatting sqref="N391">
    <cfRule type="cellIs" dxfId="686" priority="739" operator="lessThan">
      <formula>0</formula>
    </cfRule>
  </conditionalFormatting>
  <conditionalFormatting sqref="N397">
    <cfRule type="cellIs" dxfId="685" priority="738" operator="lessThan">
      <formula>0</formula>
    </cfRule>
  </conditionalFormatting>
  <conditionalFormatting sqref="N397">
    <cfRule type="cellIs" dxfId="684" priority="737" operator="lessThan">
      <formula>0</formula>
    </cfRule>
  </conditionalFormatting>
  <conditionalFormatting sqref="C409:M409">
    <cfRule type="cellIs" dxfId="683" priority="736" operator="lessThan">
      <formula>0</formula>
    </cfRule>
  </conditionalFormatting>
  <conditionalFormatting sqref="C409:M409">
    <cfRule type="cellIs" dxfId="682" priority="735" operator="lessThan">
      <formula>0</formula>
    </cfRule>
  </conditionalFormatting>
  <conditionalFormatting sqref="H409">
    <cfRule type="cellIs" dxfId="681" priority="734" operator="lessThan">
      <formula>0</formula>
    </cfRule>
  </conditionalFormatting>
  <conditionalFormatting sqref="B409">
    <cfRule type="cellIs" dxfId="680" priority="733" operator="lessThan">
      <formula>0</formula>
    </cfRule>
  </conditionalFormatting>
  <conditionalFormatting sqref="B409">
    <cfRule type="cellIs" dxfId="679" priority="732" operator="lessThan">
      <formula>0</formula>
    </cfRule>
  </conditionalFormatting>
  <conditionalFormatting sqref="B405:N405">
    <cfRule type="cellIs" dxfId="678" priority="731" operator="lessThan">
      <formula>0</formula>
    </cfRule>
  </conditionalFormatting>
  <conditionalFormatting sqref="B405:N405">
    <cfRule type="cellIs" dxfId="677" priority="730" operator="lessThan">
      <formula>0</formula>
    </cfRule>
  </conditionalFormatting>
  <conditionalFormatting sqref="B405:N405">
    <cfRule type="cellIs" dxfId="676" priority="729" operator="lessThan">
      <formula>0</formula>
    </cfRule>
  </conditionalFormatting>
  <conditionalFormatting sqref="B405:N405">
    <cfRule type="cellIs" dxfId="675" priority="728" operator="lessThan">
      <formula>0</formula>
    </cfRule>
  </conditionalFormatting>
  <conditionalFormatting sqref="B405:N405">
    <cfRule type="cellIs" dxfId="674" priority="727" operator="lessThan">
      <formula>0</formula>
    </cfRule>
  </conditionalFormatting>
  <conditionalFormatting sqref="B405:N405">
    <cfRule type="cellIs" dxfId="673" priority="726" operator="lessThan">
      <formula>0</formula>
    </cfRule>
  </conditionalFormatting>
  <conditionalFormatting sqref="B405:N405">
    <cfRule type="cellIs" dxfId="672" priority="725" operator="lessThan">
      <formula>0</formula>
    </cfRule>
  </conditionalFormatting>
  <conditionalFormatting sqref="B405:N405">
    <cfRule type="cellIs" dxfId="671" priority="724" operator="lessThan">
      <formula>0</formula>
    </cfRule>
  </conditionalFormatting>
  <conditionalFormatting sqref="N408">
    <cfRule type="cellIs" dxfId="670" priority="723" operator="lessThan">
      <formula>0</formula>
    </cfRule>
  </conditionalFormatting>
  <conditionalFormatting sqref="N409">
    <cfRule type="cellIs" dxfId="669" priority="722" operator="lessThan">
      <formula>0</formula>
    </cfRule>
  </conditionalFormatting>
  <conditionalFormatting sqref="N409">
    <cfRule type="cellIs" dxfId="668" priority="721" operator="lessThan">
      <formula>0</formula>
    </cfRule>
  </conditionalFormatting>
  <conditionalFormatting sqref="C415:M415">
    <cfRule type="cellIs" dxfId="667" priority="720" operator="lessThan">
      <formula>0</formula>
    </cfRule>
  </conditionalFormatting>
  <conditionalFormatting sqref="C415:M415">
    <cfRule type="cellIs" dxfId="666" priority="719" operator="lessThan">
      <formula>0</formula>
    </cfRule>
  </conditionalFormatting>
  <conditionalFormatting sqref="H415">
    <cfRule type="cellIs" dxfId="665" priority="718" operator="lessThan">
      <formula>0</formula>
    </cfRule>
  </conditionalFormatting>
  <conditionalFormatting sqref="B415">
    <cfRule type="cellIs" dxfId="664" priority="717" operator="lessThan">
      <formula>0</formula>
    </cfRule>
  </conditionalFormatting>
  <conditionalFormatting sqref="B415">
    <cfRule type="cellIs" dxfId="663" priority="716" operator="lessThan">
      <formula>0</formula>
    </cfRule>
  </conditionalFormatting>
  <conditionalFormatting sqref="B411:N411">
    <cfRule type="cellIs" dxfId="662" priority="715" operator="lessThan">
      <formula>0</formula>
    </cfRule>
  </conditionalFormatting>
  <conditionalFormatting sqref="B411:N411">
    <cfRule type="cellIs" dxfId="661" priority="714" operator="lessThan">
      <formula>0</formula>
    </cfRule>
  </conditionalFormatting>
  <conditionalFormatting sqref="B411:N411">
    <cfRule type="cellIs" dxfId="660" priority="713" operator="lessThan">
      <formula>0</formula>
    </cfRule>
  </conditionalFormatting>
  <conditionalFormatting sqref="B411:N411">
    <cfRule type="cellIs" dxfId="659" priority="712" operator="lessThan">
      <formula>0</formula>
    </cfRule>
  </conditionalFormatting>
  <conditionalFormatting sqref="B411:N411">
    <cfRule type="cellIs" dxfId="658" priority="711" operator="lessThan">
      <formula>0</formula>
    </cfRule>
  </conditionalFormatting>
  <conditionalFormatting sqref="B411:N411">
    <cfRule type="cellIs" dxfId="657" priority="710" operator="lessThan">
      <formula>0</formula>
    </cfRule>
  </conditionalFormatting>
  <conditionalFormatting sqref="B411:N411">
    <cfRule type="cellIs" dxfId="656" priority="709" operator="lessThan">
      <formula>0</formula>
    </cfRule>
  </conditionalFormatting>
  <conditionalFormatting sqref="B411:N411">
    <cfRule type="cellIs" dxfId="655" priority="708" operator="lessThan">
      <formula>0</formula>
    </cfRule>
  </conditionalFormatting>
  <conditionalFormatting sqref="N414">
    <cfRule type="cellIs" dxfId="654" priority="707" operator="lessThan">
      <formula>0</formula>
    </cfRule>
  </conditionalFormatting>
  <conditionalFormatting sqref="N415">
    <cfRule type="cellIs" dxfId="653" priority="706" operator="lessThan">
      <formula>0</formula>
    </cfRule>
  </conditionalFormatting>
  <conditionalFormatting sqref="N415">
    <cfRule type="cellIs" dxfId="652" priority="705" operator="lessThan">
      <formula>0</formula>
    </cfRule>
  </conditionalFormatting>
  <conditionalFormatting sqref="C421:M421">
    <cfRule type="cellIs" dxfId="651" priority="704" operator="lessThan">
      <formula>0</formula>
    </cfRule>
  </conditionalFormatting>
  <conditionalFormatting sqref="C421:M421">
    <cfRule type="cellIs" dxfId="650" priority="703" operator="lessThan">
      <formula>0</formula>
    </cfRule>
  </conditionalFormatting>
  <conditionalFormatting sqref="H421">
    <cfRule type="cellIs" dxfId="649" priority="702" operator="lessThan">
      <formula>0</formula>
    </cfRule>
  </conditionalFormatting>
  <conditionalFormatting sqref="B421">
    <cfRule type="cellIs" dxfId="648" priority="701" operator="lessThan">
      <formula>0</formula>
    </cfRule>
  </conditionalFormatting>
  <conditionalFormatting sqref="B421">
    <cfRule type="cellIs" dxfId="647" priority="700" operator="lessThan">
      <formula>0</formula>
    </cfRule>
  </conditionalFormatting>
  <conditionalFormatting sqref="B417:N417">
    <cfRule type="cellIs" dxfId="646" priority="699" operator="lessThan">
      <formula>0</formula>
    </cfRule>
  </conditionalFormatting>
  <conditionalFormatting sqref="B417:N417">
    <cfRule type="cellIs" dxfId="645" priority="698" operator="lessThan">
      <formula>0</formula>
    </cfRule>
  </conditionalFormatting>
  <conditionalFormatting sqref="B417:N417">
    <cfRule type="cellIs" dxfId="644" priority="697" operator="lessThan">
      <formula>0</formula>
    </cfRule>
  </conditionalFormatting>
  <conditionalFormatting sqref="B417:N417">
    <cfRule type="cellIs" dxfId="643" priority="696" operator="lessThan">
      <formula>0</formula>
    </cfRule>
  </conditionalFormatting>
  <conditionalFormatting sqref="B417:N417">
    <cfRule type="cellIs" dxfId="642" priority="695" operator="lessThan">
      <formula>0</formula>
    </cfRule>
  </conditionalFormatting>
  <conditionalFormatting sqref="B417:N417">
    <cfRule type="cellIs" dxfId="641" priority="694" operator="lessThan">
      <formula>0</formula>
    </cfRule>
  </conditionalFormatting>
  <conditionalFormatting sqref="B417:N417">
    <cfRule type="cellIs" dxfId="640" priority="693" operator="lessThan">
      <formula>0</formula>
    </cfRule>
  </conditionalFormatting>
  <conditionalFormatting sqref="B417:N417">
    <cfRule type="cellIs" dxfId="639" priority="692" operator="lessThan">
      <formula>0</formula>
    </cfRule>
  </conditionalFormatting>
  <conditionalFormatting sqref="N420">
    <cfRule type="cellIs" dxfId="638" priority="691" operator="lessThan">
      <formula>0</formula>
    </cfRule>
  </conditionalFormatting>
  <conditionalFormatting sqref="N421">
    <cfRule type="cellIs" dxfId="637" priority="690" operator="lessThan">
      <formula>0</formula>
    </cfRule>
  </conditionalFormatting>
  <conditionalFormatting sqref="N421">
    <cfRule type="cellIs" dxfId="636" priority="689" operator="lessThan">
      <formula>0</formula>
    </cfRule>
  </conditionalFormatting>
  <conditionalFormatting sqref="C427:M427">
    <cfRule type="cellIs" dxfId="635" priority="688" operator="lessThan">
      <formula>0</formula>
    </cfRule>
  </conditionalFormatting>
  <conditionalFormatting sqref="C427:M427">
    <cfRule type="cellIs" dxfId="634" priority="687" operator="lessThan">
      <formula>0</formula>
    </cfRule>
  </conditionalFormatting>
  <conditionalFormatting sqref="H427">
    <cfRule type="cellIs" dxfId="633" priority="686" operator="lessThan">
      <formula>0</formula>
    </cfRule>
  </conditionalFormatting>
  <conditionalFormatting sqref="B427">
    <cfRule type="cellIs" dxfId="632" priority="685" operator="lessThan">
      <formula>0</formula>
    </cfRule>
  </conditionalFormatting>
  <conditionalFormatting sqref="B427">
    <cfRule type="cellIs" dxfId="631" priority="684" operator="lessThan">
      <formula>0</formula>
    </cfRule>
  </conditionalFormatting>
  <conditionalFormatting sqref="B423:N423">
    <cfRule type="cellIs" dxfId="630" priority="683" operator="lessThan">
      <formula>0</formula>
    </cfRule>
  </conditionalFormatting>
  <conditionalFormatting sqref="B423:N423">
    <cfRule type="cellIs" dxfId="629" priority="682" operator="lessThan">
      <formula>0</formula>
    </cfRule>
  </conditionalFormatting>
  <conditionalFormatting sqref="B423:N423">
    <cfRule type="cellIs" dxfId="628" priority="681" operator="lessThan">
      <formula>0</formula>
    </cfRule>
  </conditionalFormatting>
  <conditionalFormatting sqref="B423:N423">
    <cfRule type="cellIs" dxfId="627" priority="680" operator="lessThan">
      <formula>0</formula>
    </cfRule>
  </conditionalFormatting>
  <conditionalFormatting sqref="B423:N423">
    <cfRule type="cellIs" dxfId="626" priority="679" operator="lessThan">
      <formula>0</formula>
    </cfRule>
  </conditionalFormatting>
  <conditionalFormatting sqref="B423:N423">
    <cfRule type="cellIs" dxfId="625" priority="678" operator="lessThan">
      <formula>0</formula>
    </cfRule>
  </conditionalFormatting>
  <conditionalFormatting sqref="B423:N423">
    <cfRule type="cellIs" dxfId="624" priority="677" operator="lessThan">
      <formula>0</formula>
    </cfRule>
  </conditionalFormatting>
  <conditionalFormatting sqref="B423:N423">
    <cfRule type="cellIs" dxfId="623" priority="676" operator="lessThan">
      <formula>0</formula>
    </cfRule>
  </conditionalFormatting>
  <conditionalFormatting sqref="N426">
    <cfRule type="cellIs" dxfId="622" priority="675" operator="lessThan">
      <formula>0</formula>
    </cfRule>
  </conditionalFormatting>
  <conditionalFormatting sqref="C537:N537">
    <cfRule type="cellIs" dxfId="621" priority="395" operator="lessThan">
      <formula>0</formula>
    </cfRule>
  </conditionalFormatting>
  <conditionalFormatting sqref="C568:N568">
    <cfRule type="cellIs" dxfId="620" priority="392" operator="lessThan">
      <formula>0</formula>
    </cfRule>
  </conditionalFormatting>
  <conditionalFormatting sqref="I552:N552">
    <cfRule type="cellIs" dxfId="619" priority="389" operator="lessThan">
      <formula>0</formula>
    </cfRule>
  </conditionalFormatting>
  <conditionalFormatting sqref="I560:N560">
    <cfRule type="cellIs" dxfId="618" priority="386" operator="lessThan">
      <formula>0</formula>
    </cfRule>
  </conditionalFormatting>
  <conditionalFormatting sqref="B429:N429">
    <cfRule type="cellIs" dxfId="617" priority="663" operator="lessThan">
      <formula>0</formula>
    </cfRule>
  </conditionalFormatting>
  <conditionalFormatting sqref="B429:N429">
    <cfRule type="cellIs" dxfId="616" priority="662" operator="lessThan">
      <formula>0</formula>
    </cfRule>
  </conditionalFormatting>
  <conditionalFormatting sqref="B429:N429">
    <cfRule type="cellIs" dxfId="615" priority="661" operator="lessThan">
      <formula>0</formula>
    </cfRule>
  </conditionalFormatting>
  <conditionalFormatting sqref="B429:N429">
    <cfRule type="cellIs" dxfId="614" priority="660" operator="lessThan">
      <formula>0</formula>
    </cfRule>
  </conditionalFormatting>
  <conditionalFormatting sqref="N432">
    <cfRule type="cellIs" dxfId="613" priority="659" operator="lessThan">
      <formula>0</formula>
    </cfRule>
  </conditionalFormatting>
  <conditionalFormatting sqref="C439:M439">
    <cfRule type="cellIs" dxfId="612" priority="658" operator="lessThan">
      <formula>0</formula>
    </cfRule>
  </conditionalFormatting>
  <conditionalFormatting sqref="C439:M439">
    <cfRule type="cellIs" dxfId="611" priority="657" operator="lessThan">
      <formula>0</formula>
    </cfRule>
  </conditionalFormatting>
  <conditionalFormatting sqref="H439">
    <cfRule type="cellIs" dxfId="610" priority="656" operator="lessThan">
      <formula>0</formula>
    </cfRule>
  </conditionalFormatting>
  <conditionalFormatting sqref="B439">
    <cfRule type="cellIs" dxfId="609" priority="655" operator="lessThan">
      <formula>0</formula>
    </cfRule>
  </conditionalFormatting>
  <conditionalFormatting sqref="B439">
    <cfRule type="cellIs" dxfId="608" priority="654" operator="lessThan">
      <formula>0</formula>
    </cfRule>
  </conditionalFormatting>
  <conditionalFormatting sqref="B435:N435">
    <cfRule type="cellIs" dxfId="607" priority="653" operator="lessThan">
      <formula>0</formula>
    </cfRule>
  </conditionalFormatting>
  <conditionalFormatting sqref="B435:N435">
    <cfRule type="cellIs" dxfId="606" priority="652" operator="lessThan">
      <formula>0</formula>
    </cfRule>
  </conditionalFormatting>
  <conditionalFormatting sqref="C636:N637">
    <cfRule type="cellIs" dxfId="605" priority="371" operator="lessThan">
      <formula>0</formula>
    </cfRule>
  </conditionalFormatting>
  <conditionalFormatting sqref="C597:N597">
    <cfRule type="cellIs" dxfId="604" priority="368" operator="lessThan">
      <formula>0</formula>
    </cfRule>
  </conditionalFormatting>
  <conditionalFormatting sqref="C603:N603">
    <cfRule type="cellIs" dxfId="603" priority="365" operator="lessThan">
      <formula>0</formula>
    </cfRule>
  </conditionalFormatting>
  <conditionalFormatting sqref="C603:N603">
    <cfRule type="cellIs" dxfId="602" priority="364" operator="lessThan">
      <formula>0</formula>
    </cfRule>
  </conditionalFormatting>
  <conditionalFormatting sqref="C603:N603">
    <cfRule type="cellIs" dxfId="601" priority="363" operator="lessThan">
      <formula>0</formula>
    </cfRule>
  </conditionalFormatting>
  <conditionalFormatting sqref="H445">
    <cfRule type="cellIs" dxfId="600" priority="640" operator="lessThan">
      <formula>0</formula>
    </cfRule>
  </conditionalFormatting>
  <conditionalFormatting sqref="B445">
    <cfRule type="cellIs" dxfId="599" priority="639" operator="lessThan">
      <formula>0</formula>
    </cfRule>
  </conditionalFormatting>
  <conditionalFormatting sqref="B445">
    <cfRule type="cellIs" dxfId="598" priority="638" operator="lessThan">
      <formula>0</formula>
    </cfRule>
  </conditionalFormatting>
  <conditionalFormatting sqref="B441:N441">
    <cfRule type="cellIs" dxfId="597" priority="637" operator="lessThan">
      <formula>0</formula>
    </cfRule>
  </conditionalFormatting>
  <conditionalFormatting sqref="B441:N441">
    <cfRule type="cellIs" dxfId="596" priority="636" operator="lessThan">
      <formula>0</formula>
    </cfRule>
  </conditionalFormatting>
  <conditionalFormatting sqref="B441:N441">
    <cfRule type="cellIs" dxfId="595" priority="635" operator="lessThan">
      <formula>0</formula>
    </cfRule>
  </conditionalFormatting>
  <conditionalFormatting sqref="B441:N441">
    <cfRule type="cellIs" dxfId="594" priority="634" operator="lessThan">
      <formula>0</formula>
    </cfRule>
  </conditionalFormatting>
  <conditionalFormatting sqref="B441:N441">
    <cfRule type="cellIs" dxfId="593" priority="633" operator="lessThan">
      <formula>0</formula>
    </cfRule>
  </conditionalFormatting>
  <conditionalFormatting sqref="B441:N441">
    <cfRule type="cellIs" dxfId="592" priority="632" operator="lessThan">
      <formula>0</formula>
    </cfRule>
  </conditionalFormatting>
  <conditionalFormatting sqref="B441:N441">
    <cfRule type="cellIs" dxfId="591" priority="631" operator="lessThan">
      <formula>0</formula>
    </cfRule>
  </conditionalFormatting>
  <conditionalFormatting sqref="B441:N441">
    <cfRule type="cellIs" dxfId="590" priority="630" operator="lessThan">
      <formula>0</formula>
    </cfRule>
  </conditionalFormatting>
  <conditionalFormatting sqref="N444">
    <cfRule type="cellIs" dxfId="589" priority="629" operator="lessThan">
      <formula>0</formula>
    </cfRule>
  </conditionalFormatting>
  <conditionalFormatting sqref="N445">
    <cfRule type="cellIs" dxfId="588" priority="628" operator="lessThan">
      <formula>0</formula>
    </cfRule>
  </conditionalFormatting>
  <conditionalFormatting sqref="N445">
    <cfRule type="cellIs" dxfId="587" priority="627" operator="lessThan">
      <formula>0</formula>
    </cfRule>
  </conditionalFormatting>
  <conditionalFormatting sqref="C452:M452">
    <cfRule type="cellIs" dxfId="586" priority="626" operator="lessThan">
      <formula>0</formula>
    </cfRule>
  </conditionalFormatting>
  <conditionalFormatting sqref="C452:M452">
    <cfRule type="cellIs" dxfId="585" priority="625" operator="lessThan">
      <formula>0</formula>
    </cfRule>
  </conditionalFormatting>
  <conditionalFormatting sqref="H452">
    <cfRule type="cellIs" dxfId="584" priority="624" operator="lessThan">
      <formula>0</formula>
    </cfRule>
  </conditionalFormatting>
  <conditionalFormatting sqref="B452">
    <cfRule type="cellIs" dxfId="583" priority="623" operator="lessThan">
      <formula>0</formula>
    </cfRule>
  </conditionalFormatting>
  <conditionalFormatting sqref="B452">
    <cfRule type="cellIs" dxfId="582" priority="622" operator="lessThan">
      <formula>0</formula>
    </cfRule>
  </conditionalFormatting>
  <conditionalFormatting sqref="B448:N448">
    <cfRule type="cellIs" dxfId="581" priority="621" operator="lessThan">
      <formula>0</formula>
    </cfRule>
  </conditionalFormatting>
  <conditionalFormatting sqref="B448:N448">
    <cfRule type="cellIs" dxfId="580" priority="620" operator="lessThan">
      <formula>0</formula>
    </cfRule>
  </conditionalFormatting>
  <conditionalFormatting sqref="B448:N448">
    <cfRule type="cellIs" dxfId="579" priority="619" operator="lessThan">
      <formula>0</formula>
    </cfRule>
  </conditionalFormatting>
  <conditionalFormatting sqref="B448:N448">
    <cfRule type="cellIs" dxfId="578" priority="618" operator="lessThan">
      <formula>0</formula>
    </cfRule>
  </conditionalFormatting>
  <conditionalFormatting sqref="B448:N448">
    <cfRule type="cellIs" dxfId="577" priority="617" operator="lessThan">
      <formula>0</formula>
    </cfRule>
  </conditionalFormatting>
  <conditionalFormatting sqref="B448:N448">
    <cfRule type="cellIs" dxfId="576" priority="616" operator="lessThan">
      <formula>0</formula>
    </cfRule>
  </conditionalFormatting>
  <conditionalFormatting sqref="B448:N448">
    <cfRule type="cellIs" dxfId="575" priority="615" operator="lessThan">
      <formula>0</formula>
    </cfRule>
  </conditionalFormatting>
  <conditionalFormatting sqref="B448:N448">
    <cfRule type="cellIs" dxfId="574" priority="614" operator="lessThan">
      <formula>0</formula>
    </cfRule>
  </conditionalFormatting>
  <conditionalFormatting sqref="N451">
    <cfRule type="cellIs" dxfId="573" priority="613" operator="lessThan">
      <formula>0</formula>
    </cfRule>
  </conditionalFormatting>
  <conditionalFormatting sqref="N452">
    <cfRule type="cellIs" dxfId="572" priority="612" operator="lessThan">
      <formula>0</formula>
    </cfRule>
  </conditionalFormatting>
  <conditionalFormatting sqref="N452">
    <cfRule type="cellIs" dxfId="571" priority="611" operator="lessThan">
      <formula>0</formula>
    </cfRule>
  </conditionalFormatting>
  <conditionalFormatting sqref="C458:M458">
    <cfRule type="cellIs" dxfId="570" priority="610" operator="lessThan">
      <formula>0</formula>
    </cfRule>
  </conditionalFormatting>
  <conditionalFormatting sqref="C458:M458">
    <cfRule type="cellIs" dxfId="569" priority="609" operator="lessThan">
      <formula>0</formula>
    </cfRule>
  </conditionalFormatting>
  <conditionalFormatting sqref="H458">
    <cfRule type="cellIs" dxfId="568" priority="608" operator="lessThan">
      <formula>0</formula>
    </cfRule>
  </conditionalFormatting>
  <conditionalFormatting sqref="B458">
    <cfRule type="cellIs" dxfId="567" priority="607" operator="lessThan">
      <formula>0</formula>
    </cfRule>
  </conditionalFormatting>
  <conditionalFormatting sqref="B458">
    <cfRule type="cellIs" dxfId="566" priority="606" operator="lessThan">
      <formula>0</formula>
    </cfRule>
  </conditionalFormatting>
  <conditionalFormatting sqref="Q505">
    <cfRule type="cellIs" dxfId="565" priority="326" operator="lessThan">
      <formula>0</formula>
    </cfRule>
  </conditionalFormatting>
  <conditionalFormatting sqref="P505">
    <cfRule type="cellIs" dxfId="564" priority="325" operator="lessThan">
      <formula>0</formula>
    </cfRule>
  </conditionalFormatting>
  <conditionalFormatting sqref="Q513">
    <cfRule type="cellIs" dxfId="563" priority="323" operator="lessThan">
      <formula>0</formula>
    </cfRule>
  </conditionalFormatting>
  <conditionalFormatting sqref="P513">
    <cfRule type="cellIs" dxfId="562" priority="322" operator="lessThan">
      <formula>0</formula>
    </cfRule>
  </conditionalFormatting>
  <conditionalFormatting sqref="Q522">
    <cfRule type="cellIs" dxfId="561" priority="320" operator="lessThan">
      <formula>0</formula>
    </cfRule>
  </conditionalFormatting>
  <conditionalFormatting sqref="P522">
    <cfRule type="cellIs" dxfId="560" priority="319" operator="lessThan">
      <formula>0</formula>
    </cfRule>
  </conditionalFormatting>
  <conditionalFormatting sqref="Q530">
    <cfRule type="cellIs" dxfId="559" priority="317" operator="lessThan">
      <formula>0</formula>
    </cfRule>
  </conditionalFormatting>
  <conditionalFormatting sqref="C461:C464">
    <cfRule type="expression" dxfId="558" priority="593">
      <formula>C461/B461&gt;1</formula>
    </cfRule>
    <cfRule type="expression" dxfId="557" priority="594">
      <formula>C461/B461&lt;1</formula>
    </cfRule>
  </conditionalFormatting>
  <conditionalFormatting sqref="Q538">
    <cfRule type="cellIs" dxfId="556" priority="314" operator="lessThan">
      <formula>0</formula>
    </cfRule>
  </conditionalFormatting>
  <conditionalFormatting sqref="D461:N464">
    <cfRule type="expression" dxfId="555" priority="590">
      <formula>D461/C461&gt;1</formula>
    </cfRule>
    <cfRule type="expression" dxfId="554" priority="591">
      <formula>D461/C461&lt;1</formula>
    </cfRule>
  </conditionalFormatting>
  <conditionalFormatting sqref="Q553">
    <cfRule type="cellIs" dxfId="553" priority="311" operator="lessThan">
      <formula>0</formula>
    </cfRule>
  </conditionalFormatting>
  <conditionalFormatting sqref="B461:B464 B552:N552 B560:N560 B575:N575 B589:N589">
    <cfRule type="expression" dxfId="552" priority="587">
      <formula>B461/#REF!&gt;1</formula>
    </cfRule>
    <cfRule type="expression" dxfId="551" priority="588">
      <formula>B461/#REF!&lt;1</formula>
    </cfRule>
  </conditionalFormatting>
  <conditionalFormatting sqref="Q561">
    <cfRule type="cellIs" dxfId="550" priority="308" operator="lessThan">
      <formula>0</formula>
    </cfRule>
  </conditionalFormatting>
  <conditionalFormatting sqref="B512">
    <cfRule type="expression" dxfId="549" priority="584">
      <formula>B512/#REF!&gt;1</formula>
    </cfRule>
    <cfRule type="expression" dxfId="548" priority="585">
      <formula>B512/#REF!&lt;1</formula>
    </cfRule>
  </conditionalFormatting>
  <conditionalFormatting sqref="Q590">
    <cfRule type="cellIs" dxfId="547" priority="305" operator="lessThan">
      <formula>0</formula>
    </cfRule>
  </conditionalFormatting>
  <conditionalFormatting sqref="C512">
    <cfRule type="expression" dxfId="546" priority="581">
      <formula>C512/B512&gt;1</formula>
    </cfRule>
    <cfRule type="expression" dxfId="545" priority="582">
      <formula>C512/B512&lt;1</formula>
    </cfRule>
  </conditionalFormatting>
  <conditionalFormatting sqref="D512">
    <cfRule type="cellIs" dxfId="544" priority="580" operator="lessThan">
      <formula>0</formula>
    </cfRule>
  </conditionalFormatting>
  <conditionalFormatting sqref="D512">
    <cfRule type="expression" dxfId="543" priority="578">
      <formula>D512/C512&gt;1</formula>
    </cfRule>
    <cfRule type="expression" dxfId="542" priority="579">
      <formula>D512/C512&lt;1</formula>
    </cfRule>
  </conditionalFormatting>
  <conditionalFormatting sqref="E512">
    <cfRule type="cellIs" dxfId="541" priority="577" operator="lessThan">
      <formula>0</formula>
    </cfRule>
  </conditionalFormatting>
  <conditionalFormatting sqref="E512">
    <cfRule type="expression" dxfId="540" priority="575">
      <formula>E512/D512&gt;1</formula>
    </cfRule>
    <cfRule type="expression" dxfId="539" priority="576">
      <formula>E512/D512&lt;1</formula>
    </cfRule>
  </conditionalFormatting>
  <conditionalFormatting sqref="F512">
    <cfRule type="cellIs" dxfId="538" priority="574" operator="lessThan">
      <formula>0</formula>
    </cfRule>
  </conditionalFormatting>
  <conditionalFormatting sqref="F512">
    <cfRule type="expression" dxfId="537" priority="572">
      <formula>F512/E512&gt;1</formula>
    </cfRule>
    <cfRule type="expression" dxfId="536" priority="573">
      <formula>F512/E512&lt;1</formula>
    </cfRule>
  </conditionalFormatting>
  <conditionalFormatting sqref="G512">
    <cfRule type="cellIs" dxfId="535" priority="571" operator="lessThan">
      <formula>0</formula>
    </cfRule>
  </conditionalFormatting>
  <conditionalFormatting sqref="G512">
    <cfRule type="expression" dxfId="534" priority="569">
      <formula>G512/F512&gt;1</formula>
    </cfRule>
    <cfRule type="expression" dxfId="533" priority="570">
      <formula>G512/F512&lt;1</formula>
    </cfRule>
  </conditionalFormatting>
  <conditionalFormatting sqref="H512">
    <cfRule type="cellIs" dxfId="532" priority="568" operator="lessThan">
      <formula>0</formula>
    </cfRule>
  </conditionalFormatting>
  <conditionalFormatting sqref="H512">
    <cfRule type="expression" dxfId="531" priority="566">
      <formula>H512/G512&gt;1</formula>
    </cfRule>
    <cfRule type="expression" dxfId="530" priority="567">
      <formula>H512/G512&lt;1</formula>
    </cfRule>
  </conditionalFormatting>
  <conditionalFormatting sqref="I512:N512">
    <cfRule type="cellIs" dxfId="529" priority="565" operator="lessThan">
      <formula>0</formula>
    </cfRule>
  </conditionalFormatting>
  <conditionalFormatting sqref="I512:N512">
    <cfRule type="expression" dxfId="528" priority="563">
      <formula>I512/H512&gt;1</formula>
    </cfRule>
    <cfRule type="expression" dxfId="527" priority="564">
      <formula>I512/H512&lt;1</formula>
    </cfRule>
  </conditionalFormatting>
  <conditionalFormatting sqref="B552">
    <cfRule type="cellIs" dxfId="526" priority="562" operator="lessThan">
      <formula>0</formula>
    </cfRule>
  </conditionalFormatting>
  <conditionalFormatting sqref="B552">
    <cfRule type="expression" dxfId="525" priority="560">
      <formula>B552/#REF!&gt;1</formula>
    </cfRule>
    <cfRule type="expression" dxfId="524" priority="561">
      <formula>B552/#REF!&lt;1</formula>
    </cfRule>
  </conditionalFormatting>
  <conditionalFormatting sqref="C552">
    <cfRule type="cellIs" dxfId="523" priority="559" operator="lessThan">
      <formula>0</formula>
    </cfRule>
  </conditionalFormatting>
  <conditionalFormatting sqref="C552">
    <cfRule type="expression" dxfId="522" priority="557">
      <formula>C552/B552&gt;1</formula>
    </cfRule>
    <cfRule type="expression" dxfId="521" priority="558">
      <formula>C552/B552&lt;1</formula>
    </cfRule>
  </conditionalFormatting>
  <conditionalFormatting sqref="D552">
    <cfRule type="cellIs" dxfId="520" priority="556" operator="lessThan">
      <formula>0</formula>
    </cfRule>
  </conditionalFormatting>
  <conditionalFormatting sqref="D552">
    <cfRule type="expression" dxfId="519" priority="554">
      <formula>D552/C552&gt;1</formula>
    </cfRule>
    <cfRule type="expression" dxfId="518" priority="555">
      <formula>D552/C552&lt;1</formula>
    </cfRule>
  </conditionalFormatting>
  <conditionalFormatting sqref="E552">
    <cfRule type="cellIs" dxfId="517" priority="553" operator="lessThan">
      <formula>0</formula>
    </cfRule>
  </conditionalFormatting>
  <conditionalFormatting sqref="E552">
    <cfRule type="expression" dxfId="516" priority="551">
      <formula>E552/D552&gt;1</formula>
    </cfRule>
    <cfRule type="expression" dxfId="515" priority="552">
      <formula>E552/D552&lt;1</formula>
    </cfRule>
  </conditionalFormatting>
  <conditionalFormatting sqref="F552">
    <cfRule type="cellIs" dxfId="514" priority="550" operator="lessThan">
      <formula>0</formula>
    </cfRule>
  </conditionalFormatting>
  <conditionalFormatting sqref="F552">
    <cfRule type="expression" dxfId="513" priority="548">
      <formula>F552/E552&gt;1</formula>
    </cfRule>
    <cfRule type="expression" dxfId="512" priority="549">
      <formula>F552/E552&lt;1</formula>
    </cfRule>
  </conditionalFormatting>
  <conditionalFormatting sqref="G552">
    <cfRule type="cellIs" dxfId="511" priority="547" operator="lessThan">
      <formula>0</formula>
    </cfRule>
  </conditionalFormatting>
  <conditionalFormatting sqref="G552">
    <cfRule type="expression" dxfId="510" priority="545">
      <formula>G552/F552&gt;1</formula>
    </cfRule>
    <cfRule type="expression" dxfId="509" priority="546">
      <formula>G552/F552&lt;1</formula>
    </cfRule>
  </conditionalFormatting>
  <conditionalFormatting sqref="H552">
    <cfRule type="cellIs" dxfId="508" priority="544" operator="lessThan">
      <formula>0</formula>
    </cfRule>
  </conditionalFormatting>
  <conditionalFormatting sqref="H552">
    <cfRule type="expression" dxfId="507" priority="542">
      <formula>H552/G552&gt;1</formula>
    </cfRule>
    <cfRule type="expression" dxfId="506" priority="543">
      <formula>H552/G552&lt;1</formula>
    </cfRule>
  </conditionalFormatting>
  <conditionalFormatting sqref="B560">
    <cfRule type="cellIs" dxfId="505" priority="541" operator="lessThan">
      <formula>0</formula>
    </cfRule>
  </conditionalFormatting>
  <conditionalFormatting sqref="B560">
    <cfRule type="expression" dxfId="504" priority="539">
      <formula>B560/#REF!&gt;1</formula>
    </cfRule>
    <cfRule type="expression" dxfId="503" priority="540">
      <formula>B560/#REF!&lt;1</formula>
    </cfRule>
  </conditionalFormatting>
  <conditionalFormatting sqref="C560">
    <cfRule type="cellIs" dxfId="502" priority="538" operator="lessThan">
      <formula>0</formula>
    </cfRule>
  </conditionalFormatting>
  <conditionalFormatting sqref="C560">
    <cfRule type="expression" dxfId="501" priority="536">
      <formula>C560/B560&gt;1</formula>
    </cfRule>
    <cfRule type="expression" dxfId="500" priority="537">
      <formula>C560/B560&lt;1</formula>
    </cfRule>
  </conditionalFormatting>
  <conditionalFormatting sqref="D560">
    <cfRule type="cellIs" dxfId="499" priority="535" operator="lessThan">
      <formula>0</formula>
    </cfRule>
  </conditionalFormatting>
  <conditionalFormatting sqref="D560">
    <cfRule type="expression" dxfId="498" priority="533">
      <formula>D560/C560&gt;1</formula>
    </cfRule>
    <cfRule type="expression" dxfId="497" priority="534">
      <formula>D560/C560&lt;1</formula>
    </cfRule>
  </conditionalFormatting>
  <conditionalFormatting sqref="E560">
    <cfRule type="cellIs" dxfId="496" priority="532" operator="lessThan">
      <formula>0</formula>
    </cfRule>
  </conditionalFormatting>
  <conditionalFormatting sqref="E560">
    <cfRule type="expression" dxfId="495" priority="530">
      <formula>E560/D560&gt;1</formula>
    </cfRule>
    <cfRule type="expression" dxfId="494" priority="531">
      <formula>E560/D560&lt;1</formula>
    </cfRule>
  </conditionalFormatting>
  <conditionalFormatting sqref="F560">
    <cfRule type="cellIs" dxfId="493" priority="529" operator="lessThan">
      <formula>0</formula>
    </cfRule>
  </conditionalFormatting>
  <conditionalFormatting sqref="F560">
    <cfRule type="expression" dxfId="492" priority="527">
      <formula>F560/E560&gt;1</formula>
    </cfRule>
    <cfRule type="expression" dxfId="491" priority="528">
      <formula>F560/E560&lt;1</formula>
    </cfRule>
  </conditionalFormatting>
  <conditionalFormatting sqref="G560">
    <cfRule type="cellIs" dxfId="490" priority="526" operator="lessThan">
      <formula>0</formula>
    </cfRule>
  </conditionalFormatting>
  <conditionalFormatting sqref="G560">
    <cfRule type="expression" dxfId="489" priority="524">
      <formula>G560/F560&gt;1</formula>
    </cfRule>
    <cfRule type="expression" dxfId="488" priority="525">
      <formula>G560/F560&lt;1</formula>
    </cfRule>
  </conditionalFormatting>
  <conditionalFormatting sqref="H560">
    <cfRule type="cellIs" dxfId="487" priority="523" operator="lessThan">
      <formula>0</formula>
    </cfRule>
  </conditionalFormatting>
  <conditionalFormatting sqref="H560">
    <cfRule type="expression" dxfId="486" priority="521">
      <formula>H560/G560&gt;1</formula>
    </cfRule>
    <cfRule type="expression" dxfId="485" priority="522">
      <formula>H560/G560&lt;1</formula>
    </cfRule>
  </conditionalFormatting>
  <conditionalFormatting sqref="O616:O619">
    <cfRule type="cellIs" dxfId="484" priority="267" operator="lessThan">
      <formula>0</formula>
    </cfRule>
  </conditionalFormatting>
  <conditionalFormatting sqref="B589">
    <cfRule type="expression" dxfId="483" priority="518">
      <formula>B589/#REF!&gt;1</formula>
    </cfRule>
    <cfRule type="expression" dxfId="482" priority="519">
      <formula>B589/#REF!&lt;1</formula>
    </cfRule>
  </conditionalFormatting>
  <conditionalFormatting sqref="C589">
    <cfRule type="cellIs" dxfId="481" priority="517" operator="lessThan">
      <formula>0</formula>
    </cfRule>
  </conditionalFormatting>
  <conditionalFormatting sqref="C589">
    <cfRule type="expression" dxfId="480" priority="515">
      <formula>C589/B589&gt;1</formula>
    </cfRule>
    <cfRule type="expression" dxfId="479" priority="516">
      <formula>C589/B589&lt;1</formula>
    </cfRule>
  </conditionalFormatting>
  <conditionalFormatting sqref="O605:O607">
    <cfRule type="cellIs" dxfId="478" priority="261" operator="lessThan">
      <formula>0</formula>
    </cfRule>
  </conditionalFormatting>
  <conditionalFormatting sqref="D589">
    <cfRule type="expression" dxfId="477" priority="512">
      <formula>D589/C589&gt;1</formula>
    </cfRule>
    <cfRule type="expression" dxfId="476" priority="513">
      <formula>D589/C589&lt;1</formula>
    </cfRule>
  </conditionalFormatting>
  <conditionalFormatting sqref="E589">
    <cfRule type="cellIs" dxfId="475" priority="511" operator="lessThan">
      <formula>0</formula>
    </cfRule>
  </conditionalFormatting>
  <conditionalFormatting sqref="E589">
    <cfRule type="expression" dxfId="474" priority="509">
      <formula>E589/D589&gt;1</formula>
    </cfRule>
    <cfRule type="expression" dxfId="473" priority="510">
      <formula>E589/D589&lt;1</formula>
    </cfRule>
  </conditionalFormatting>
  <conditionalFormatting sqref="F589">
    <cfRule type="cellIs" dxfId="472" priority="508" operator="lessThan">
      <formula>0</formula>
    </cfRule>
  </conditionalFormatting>
  <conditionalFormatting sqref="F589">
    <cfRule type="expression" dxfId="471" priority="506">
      <formula>F589/E589&gt;1</formula>
    </cfRule>
    <cfRule type="expression" dxfId="470" priority="507">
      <formula>F589/E589&lt;1</formula>
    </cfRule>
  </conditionalFormatting>
  <conditionalFormatting sqref="O377">
    <cfRule type="cellIs" dxfId="469" priority="252" operator="lessThan">
      <formula>0</formula>
    </cfRule>
  </conditionalFormatting>
  <conditionalFormatting sqref="G589">
    <cfRule type="expression" dxfId="468" priority="503">
      <formula>G589/F589&gt;1</formula>
    </cfRule>
    <cfRule type="expression" dxfId="467" priority="504">
      <formula>G589/F589&lt;1</formula>
    </cfRule>
  </conditionalFormatting>
  <conditionalFormatting sqref="O366">
    <cfRule type="cellIs" dxfId="466" priority="249" operator="lessThan">
      <formula>0</formula>
    </cfRule>
  </conditionalFormatting>
  <conditionalFormatting sqref="H589">
    <cfRule type="expression" dxfId="465" priority="500">
      <formula>H589/G589&gt;1</formula>
    </cfRule>
    <cfRule type="expression" dxfId="464" priority="501">
      <formula>H589/G589&lt;1</formula>
    </cfRule>
  </conditionalFormatting>
  <conditionalFormatting sqref="N596">
    <cfRule type="cellIs" dxfId="463" priority="499" operator="lessThan">
      <formula>0</formula>
    </cfRule>
  </conditionalFormatting>
  <conditionalFormatting sqref="O387">
    <cfRule type="cellIs" dxfId="462" priority="244" operator="lessThan">
      <formula>0</formula>
    </cfRule>
  </conditionalFormatting>
  <conditionalFormatting sqref="O387">
    <cfRule type="cellIs" dxfId="461" priority="245" operator="lessThan">
      <formula>0</formula>
    </cfRule>
  </conditionalFormatting>
  <conditionalFormatting sqref="O387">
    <cfRule type="cellIs" dxfId="460" priority="242" operator="lessThan">
      <formula>0</formula>
    </cfRule>
  </conditionalFormatting>
  <conditionalFormatting sqref="O387">
    <cfRule type="cellIs" dxfId="459" priority="243" operator="lessThan">
      <formula>0</formula>
    </cfRule>
  </conditionalFormatting>
  <conditionalFormatting sqref="N600">
    <cfRule type="cellIs" dxfId="458" priority="498" operator="lessThan">
      <formula>0</formula>
    </cfRule>
  </conditionalFormatting>
  <conditionalFormatting sqref="N600">
    <cfRule type="cellIs" dxfId="457" priority="497" operator="lessThan">
      <formula>0</formula>
    </cfRule>
  </conditionalFormatting>
  <conditionalFormatting sqref="P363">
    <cfRule type="cellIs" dxfId="456" priority="496" operator="lessThan">
      <formula>0</formula>
    </cfRule>
  </conditionalFormatting>
  <conditionalFormatting sqref="P364:P365">
    <cfRule type="cellIs" dxfId="455" priority="495" operator="lessThan">
      <formula>0</formula>
    </cfRule>
  </conditionalFormatting>
  <conditionalFormatting sqref="P461:P464">
    <cfRule type="cellIs" dxfId="454" priority="494" operator="lessThan">
      <formula>0</formula>
    </cfRule>
  </conditionalFormatting>
  <conditionalFormatting sqref="P361">
    <cfRule type="cellIs" dxfId="453" priority="493" operator="lessThan">
      <formula>0</formula>
    </cfRule>
  </conditionalFormatting>
  <conditionalFormatting sqref="P366:P367">
    <cfRule type="cellIs" dxfId="452" priority="492" operator="lessThan">
      <formula>0</formula>
    </cfRule>
  </conditionalFormatting>
  <conditionalFormatting sqref="P369:P373">
    <cfRule type="cellIs" dxfId="451" priority="491" operator="lessThan">
      <formula>0</formula>
    </cfRule>
  </conditionalFormatting>
  <conditionalFormatting sqref="P378:P379">
    <cfRule type="cellIs" dxfId="450" priority="490" operator="lessThan">
      <formula>0</formula>
    </cfRule>
  </conditionalFormatting>
  <conditionalFormatting sqref="P384:P385">
    <cfRule type="cellIs" dxfId="449" priority="489" operator="lessThan">
      <formula>0</formula>
    </cfRule>
  </conditionalFormatting>
  <conditionalFormatting sqref="P390:P391">
    <cfRule type="cellIs" dxfId="448" priority="488" operator="lessThan">
      <formula>0</formula>
    </cfRule>
  </conditionalFormatting>
  <conditionalFormatting sqref="P396:P397">
    <cfRule type="cellIs" dxfId="447" priority="487" operator="lessThan">
      <formula>0</formula>
    </cfRule>
  </conditionalFormatting>
  <conditionalFormatting sqref="P402">
    <cfRule type="cellIs" dxfId="446" priority="486" operator="lessThan">
      <formula>0</formula>
    </cfRule>
  </conditionalFormatting>
  <conditionalFormatting sqref="P408:P409">
    <cfRule type="cellIs" dxfId="445" priority="485" operator="lessThan">
      <formula>0</formula>
    </cfRule>
  </conditionalFormatting>
  <conditionalFormatting sqref="P414:P415">
    <cfRule type="cellIs" dxfId="444" priority="484" operator="lessThan">
      <formula>0</formula>
    </cfRule>
  </conditionalFormatting>
  <conditionalFormatting sqref="P420:P421">
    <cfRule type="cellIs" dxfId="443" priority="483" operator="lessThan">
      <formula>0</formula>
    </cfRule>
  </conditionalFormatting>
  <conditionalFormatting sqref="P426:P427">
    <cfRule type="cellIs" dxfId="442" priority="482" operator="lessThan">
      <formula>0</formula>
    </cfRule>
  </conditionalFormatting>
  <conditionalFormatting sqref="P432:P433">
    <cfRule type="cellIs" dxfId="441" priority="481" operator="lessThan">
      <formula>0</formula>
    </cfRule>
  </conditionalFormatting>
  <conditionalFormatting sqref="P438:P439">
    <cfRule type="cellIs" dxfId="440" priority="480" operator="lessThan">
      <formula>0</formula>
    </cfRule>
  </conditionalFormatting>
  <conditionalFormatting sqref="P444:P445">
    <cfRule type="cellIs" dxfId="439" priority="479" operator="lessThan">
      <formula>0</formula>
    </cfRule>
  </conditionalFormatting>
  <conditionalFormatting sqref="P451:P452">
    <cfRule type="cellIs" dxfId="438" priority="478" operator="lessThan">
      <formula>0</formula>
    </cfRule>
  </conditionalFormatting>
  <conditionalFormatting sqref="P457:P458">
    <cfRule type="cellIs" dxfId="437" priority="477" operator="lessThan">
      <formula>0</formula>
    </cfRule>
  </conditionalFormatting>
  <conditionalFormatting sqref="P465">
    <cfRule type="cellIs" dxfId="436" priority="476" operator="lessThan">
      <formula>0</formula>
    </cfRule>
  </conditionalFormatting>
  <conditionalFormatting sqref="P472">
    <cfRule type="cellIs" dxfId="435" priority="475" operator="lessThan">
      <formula>0</formula>
    </cfRule>
  </conditionalFormatting>
  <conditionalFormatting sqref="P503:P504">
    <cfRule type="cellIs" dxfId="434" priority="474" operator="lessThan">
      <formula>0</formula>
    </cfRule>
  </conditionalFormatting>
  <conditionalFormatting sqref="P511:P512">
    <cfRule type="cellIs" dxfId="433" priority="473" operator="lessThan">
      <formula>0</formula>
    </cfRule>
  </conditionalFormatting>
  <conditionalFormatting sqref="P520:P521">
    <cfRule type="cellIs" dxfId="432" priority="472" operator="lessThan">
      <formula>0</formula>
    </cfRule>
  </conditionalFormatting>
  <conditionalFormatting sqref="P528:P529">
    <cfRule type="cellIs" dxfId="431" priority="471" operator="lessThan">
      <formula>0</formula>
    </cfRule>
  </conditionalFormatting>
  <conditionalFormatting sqref="P544:P545">
    <cfRule type="cellIs" dxfId="430" priority="470" operator="lessThan">
      <formula>0</formula>
    </cfRule>
  </conditionalFormatting>
  <conditionalFormatting sqref="P536:P537">
    <cfRule type="cellIs" dxfId="429" priority="469" operator="lessThan">
      <formula>0</formula>
    </cfRule>
  </conditionalFormatting>
  <conditionalFormatting sqref="P551:P552">
    <cfRule type="cellIs" dxfId="428" priority="468" operator="lessThan">
      <formula>0</formula>
    </cfRule>
  </conditionalFormatting>
  <conditionalFormatting sqref="P559:P560">
    <cfRule type="cellIs" dxfId="427" priority="467" operator="lessThan">
      <formula>0</formula>
    </cfRule>
  </conditionalFormatting>
  <conditionalFormatting sqref="P567:P568">
    <cfRule type="cellIs" dxfId="426" priority="466" operator="lessThan">
      <formula>0</formula>
    </cfRule>
  </conditionalFormatting>
  <conditionalFormatting sqref="P574:P575">
    <cfRule type="cellIs" dxfId="425" priority="465" operator="lessThan">
      <formula>0</formula>
    </cfRule>
  </conditionalFormatting>
  <conditionalFormatting sqref="P581:P582">
    <cfRule type="cellIs" dxfId="424" priority="464" operator="lessThan">
      <formula>0</formula>
    </cfRule>
  </conditionalFormatting>
  <conditionalFormatting sqref="P588:P589">
    <cfRule type="cellIs" dxfId="423" priority="463" operator="lessThan">
      <formula>0</formula>
    </cfRule>
  </conditionalFormatting>
  <conditionalFormatting sqref="P596:P597">
    <cfRule type="cellIs" dxfId="422" priority="462" operator="lessThan">
      <formula>0</formula>
    </cfRule>
  </conditionalFormatting>
  <conditionalFormatting sqref="P603">
    <cfRule type="cellIs" dxfId="421" priority="461" operator="lessThan">
      <formula>0</formula>
    </cfRule>
  </conditionalFormatting>
  <conditionalFormatting sqref="P608">
    <cfRule type="cellIs" dxfId="420" priority="460" operator="lessThan">
      <formula>0</formula>
    </cfRule>
  </conditionalFormatting>
  <conditionalFormatting sqref="O405">
    <cfRule type="cellIs" dxfId="419" priority="202" operator="lessThan">
      <formula>0</formula>
    </cfRule>
  </conditionalFormatting>
  <conditionalFormatting sqref="P632:P634">
    <cfRule type="cellIs" dxfId="418" priority="459" operator="lessThan">
      <formula>0</formula>
    </cfRule>
  </conditionalFormatting>
  <conditionalFormatting sqref="I707:N707 P705:Q708">
    <cfRule type="cellIs" dxfId="417" priority="453" operator="lessThan">
      <formula>0</formula>
    </cfRule>
  </conditionalFormatting>
  <conditionalFormatting sqref="P636:P637">
    <cfRule type="cellIs" dxfId="416" priority="458" operator="lessThan">
      <formula>0</formula>
    </cfRule>
  </conditionalFormatting>
  <conditionalFormatting sqref="P640">
    <cfRule type="cellIs" dxfId="415" priority="457" operator="lessThan">
      <formula>0</formula>
    </cfRule>
  </conditionalFormatting>
  <conditionalFormatting sqref="P641">
    <cfRule type="cellIs" dxfId="414" priority="456" operator="lessThan">
      <formula>0</formula>
    </cfRule>
  </conditionalFormatting>
  <conditionalFormatting sqref="P643">
    <cfRule type="cellIs" dxfId="413" priority="455" operator="lessThan">
      <formula>0</formula>
    </cfRule>
  </conditionalFormatting>
  <conditionalFormatting sqref="P644">
    <cfRule type="cellIs" dxfId="412" priority="454" operator="lessThan">
      <formula>0</formula>
    </cfRule>
  </conditionalFormatting>
  <conditionalFormatting sqref="D646:N646 D643:N643 D640:N641 D632:N634">
    <cfRule type="expression" dxfId="411" priority="426">
      <formula>D632/C632&gt;1</formula>
    </cfRule>
    <cfRule type="expression" dxfId="410" priority="427">
      <formula>D632/C632&lt;1</formula>
    </cfRule>
  </conditionalFormatting>
  <conditionalFormatting sqref="C507:C510">
    <cfRule type="cellIs" dxfId="409" priority="452" operator="lessThan">
      <formula>0</formula>
    </cfRule>
  </conditionalFormatting>
  <conditionalFormatting sqref="C507:C510">
    <cfRule type="expression" dxfId="408" priority="450">
      <formula>C507/B507&gt;1</formula>
    </cfRule>
    <cfRule type="expression" dxfId="407" priority="451">
      <formula>C507/B507&lt;1</formula>
    </cfRule>
  </conditionalFormatting>
  <conditionalFormatting sqref="D507:N510">
    <cfRule type="cellIs" dxfId="406" priority="449" operator="lessThan">
      <formula>0</formula>
    </cfRule>
  </conditionalFormatting>
  <conditionalFormatting sqref="D507:N510">
    <cfRule type="expression" dxfId="405" priority="447">
      <formula>D507/C507&gt;1</formula>
    </cfRule>
    <cfRule type="expression" dxfId="404" priority="448">
      <formula>D507/C507&lt;1</formula>
    </cfRule>
  </conditionalFormatting>
  <conditionalFormatting sqref="B507:B510">
    <cfRule type="cellIs" dxfId="403" priority="446" operator="lessThan">
      <formula>0</formula>
    </cfRule>
  </conditionalFormatting>
  <conditionalFormatting sqref="B507:B510">
    <cfRule type="expression" dxfId="402" priority="444">
      <formula>B507/#REF!&gt;1</formula>
    </cfRule>
    <cfRule type="expression" dxfId="401" priority="445">
      <formula>B507/#REF!&lt;1</formula>
    </cfRule>
  </conditionalFormatting>
  <conditionalFormatting sqref="J588:N588 J574:N574 J559:N559 J551:N551">
    <cfRule type="cellIs" dxfId="400" priority="443" operator="lessThan">
      <formula>0</formula>
    </cfRule>
  </conditionalFormatting>
  <conditionalFormatting sqref="C588:I588 C584:C587 C574:I574 C570:C573 C559:I559 C555:C558 C551:I551 C547:C550">
    <cfRule type="cellIs" dxfId="399" priority="442" operator="lessThan">
      <formula>0</formula>
    </cfRule>
  </conditionalFormatting>
  <conditionalFormatting sqref="C588:M588 C574:M574 C559:M559 C551:M551">
    <cfRule type="cellIs" dxfId="398" priority="441" operator="lessThan">
      <formula>0</formula>
    </cfRule>
  </conditionalFormatting>
  <conditionalFormatting sqref="C584:C587 C570:C573 C555:C558 C547:C550">
    <cfRule type="expression" dxfId="397" priority="439">
      <formula>C547/B547&gt;1</formula>
    </cfRule>
    <cfRule type="expression" dxfId="396" priority="440">
      <formula>C547/B547&lt;1</formula>
    </cfRule>
  </conditionalFormatting>
  <conditionalFormatting sqref="D584:N587 D570:N573 D555:N558 D547:N550">
    <cfRule type="cellIs" dxfId="395" priority="438" operator="lessThan">
      <formula>0</formula>
    </cfRule>
  </conditionalFormatting>
  <conditionalFormatting sqref="D584:N587 D570:N573 D555:N558 D547:N550">
    <cfRule type="expression" dxfId="394" priority="436">
      <formula>D547/C547&gt;1</formula>
    </cfRule>
    <cfRule type="expression" dxfId="393" priority="437">
      <formula>D547/C547&lt;1</formula>
    </cfRule>
  </conditionalFormatting>
  <conditionalFormatting sqref="C588:N588 C574:N574 C559:N559 C551:N551">
    <cfRule type="cellIs" dxfId="392" priority="435" operator="lessThan">
      <formula>0</formula>
    </cfRule>
  </conditionalFormatting>
  <conditionalFormatting sqref="C588:N588 C574:N574 C559:N559 C551:N551">
    <cfRule type="expression" dxfId="391" priority="433">
      <formula>C551/B551&gt;1</formula>
    </cfRule>
    <cfRule type="expression" dxfId="390" priority="434">
      <formula>C551/B551&lt;1</formula>
    </cfRule>
  </conditionalFormatting>
  <conditionalFormatting sqref="B646 B643 B640:B641 B636:B637 B632:B634">
    <cfRule type="cellIs" dxfId="389" priority="432" operator="lessThan">
      <formula>0</formula>
    </cfRule>
  </conditionalFormatting>
  <conditionalFormatting sqref="C646 C643 C640:C641 C632:C634">
    <cfRule type="cellIs" dxfId="388" priority="431" operator="lessThan">
      <formula>0</formula>
    </cfRule>
  </conditionalFormatting>
  <conditionalFormatting sqref="C646 C643 C640:C641 C632:C634">
    <cfRule type="expression" dxfId="387" priority="429">
      <formula>C632/B632&gt;1</formula>
    </cfRule>
    <cfRule type="expression" dxfId="386" priority="430">
      <formula>C632/B632&lt;1</formula>
    </cfRule>
  </conditionalFormatting>
  <conditionalFormatting sqref="D646:N646 D643:N643 D640:N641 D632:N634">
    <cfRule type="cellIs" dxfId="385" priority="428" operator="lessThan">
      <formula>0</formula>
    </cfRule>
  </conditionalFormatting>
  <conditionalFormatting sqref="B504:N504 B537 B568 B597">
    <cfRule type="expression" dxfId="384" priority="1198">
      <formula>B504/#REF!&gt;1</formula>
    </cfRule>
    <cfRule type="expression" dxfId="383" priority="1199">
      <formula>B504/#REF!&lt;1</formula>
    </cfRule>
  </conditionalFormatting>
  <conditionalFormatting sqref="C465">
    <cfRule type="cellIs" dxfId="382" priority="425" operator="lessThan">
      <formula>0</formula>
    </cfRule>
  </conditionalFormatting>
  <conditionalFormatting sqref="C465">
    <cfRule type="expression" dxfId="381" priority="423">
      <formula>C465/B465&gt;1</formula>
    </cfRule>
    <cfRule type="expression" dxfId="380" priority="424">
      <formula>C465/B465&lt;1</formula>
    </cfRule>
  </conditionalFormatting>
  <conditionalFormatting sqref="D465:N465">
    <cfRule type="cellIs" dxfId="379" priority="422" operator="lessThan">
      <formula>0</formula>
    </cfRule>
  </conditionalFormatting>
  <conditionalFormatting sqref="D465:N465">
    <cfRule type="expression" dxfId="378" priority="420">
      <formula>D465/C465&gt;1</formula>
    </cfRule>
    <cfRule type="expression" dxfId="377" priority="421">
      <formula>D465/C465&lt;1</formula>
    </cfRule>
  </conditionalFormatting>
  <conditionalFormatting sqref="B465">
    <cfRule type="cellIs" dxfId="376" priority="419" operator="lessThan">
      <formula>0</formula>
    </cfRule>
  </conditionalFormatting>
  <conditionalFormatting sqref="B465">
    <cfRule type="expression" dxfId="375" priority="417">
      <formula>B465/#REF!&gt;1</formula>
    </cfRule>
    <cfRule type="expression" dxfId="374" priority="418">
      <formula>B465/#REF!&lt;1</formula>
    </cfRule>
  </conditionalFormatting>
  <conditionalFormatting sqref="C511">
    <cfRule type="cellIs" dxfId="373" priority="416" operator="lessThan">
      <formula>0</formula>
    </cfRule>
  </conditionalFormatting>
  <conditionalFormatting sqref="D511:N511">
    <cfRule type="cellIs" dxfId="372" priority="413" operator="lessThan">
      <formula>0</formula>
    </cfRule>
  </conditionalFormatting>
  <conditionalFormatting sqref="C511">
    <cfRule type="expression" dxfId="371" priority="414">
      <formula>C511/B511&gt;1</formula>
    </cfRule>
    <cfRule type="expression" dxfId="370" priority="415">
      <formula>C511/B511&lt;1</formula>
    </cfRule>
  </conditionalFormatting>
  <conditionalFormatting sqref="D511:N511">
    <cfRule type="expression" dxfId="369" priority="411">
      <formula>D511/C511&gt;1</formula>
    </cfRule>
    <cfRule type="expression" dxfId="368" priority="412">
      <formula>D511/C511&lt;1</formula>
    </cfRule>
  </conditionalFormatting>
  <conditionalFormatting sqref="B511">
    <cfRule type="cellIs" dxfId="367" priority="410" operator="lessThan">
      <formula>0</formula>
    </cfRule>
  </conditionalFormatting>
  <conditionalFormatting sqref="B511">
    <cfRule type="expression" dxfId="366" priority="408">
      <formula>B511/#REF!&gt;1</formula>
    </cfRule>
    <cfRule type="expression" dxfId="365" priority="409">
      <formula>B511/#REF!&lt;1</formula>
    </cfRule>
  </conditionalFormatting>
  <conditionalFormatting sqref="B529 B521">
    <cfRule type="cellIs" dxfId="364" priority="407" operator="lessThan">
      <formula>0</formula>
    </cfRule>
  </conditionalFormatting>
  <conditionalFormatting sqref="B529 B521">
    <cfRule type="expression" dxfId="363" priority="405">
      <formula>B521/#REF!&gt;1</formula>
    </cfRule>
    <cfRule type="expression" dxfId="362" priority="406">
      <formula>B521/#REF!&lt;1</formula>
    </cfRule>
  </conditionalFormatting>
  <conditionalFormatting sqref="C521">
    <cfRule type="cellIs" dxfId="361" priority="404" operator="lessThan">
      <formula>0</formula>
    </cfRule>
  </conditionalFormatting>
  <conditionalFormatting sqref="C521">
    <cfRule type="expression" dxfId="360" priority="402">
      <formula>C521/B521&gt;1</formula>
    </cfRule>
    <cfRule type="expression" dxfId="359" priority="403">
      <formula>C521/B521&lt;1</formula>
    </cfRule>
  </conditionalFormatting>
  <conditionalFormatting sqref="C603:N603">
    <cfRule type="expression" dxfId="358" priority="361">
      <formula>C603/B603&gt;1</formula>
    </cfRule>
    <cfRule type="expression" dxfId="357" priority="362">
      <formula>C603/B603&lt;1</formula>
    </cfRule>
  </conditionalFormatting>
  <conditionalFormatting sqref="I552:N552">
    <cfRule type="expression" dxfId="356" priority="387">
      <formula>I552/H552&gt;1</formula>
    </cfRule>
    <cfRule type="expression" dxfId="355" priority="388">
      <formula>I552/H552&lt;1</formula>
    </cfRule>
  </conditionalFormatting>
  <conditionalFormatting sqref="I560:N560">
    <cfRule type="expression" dxfId="354" priority="384">
      <formula>I560/H560&gt;1</formula>
    </cfRule>
    <cfRule type="expression" dxfId="353" priority="385">
      <formula>I560/H560&lt;1</formula>
    </cfRule>
  </conditionalFormatting>
  <conditionalFormatting sqref="B575:N575">
    <cfRule type="cellIs" dxfId="352" priority="383" operator="lessThan">
      <formula>0</formula>
    </cfRule>
  </conditionalFormatting>
  <conditionalFormatting sqref="B575:N575">
    <cfRule type="expression" dxfId="351" priority="381">
      <formula>B575/A575&gt;1</formula>
    </cfRule>
    <cfRule type="expression" dxfId="350" priority="382">
      <formula>B575/A575&lt;1</formula>
    </cfRule>
  </conditionalFormatting>
  <conditionalFormatting sqref="B589:N589">
    <cfRule type="cellIs" dxfId="349" priority="380" operator="lessThan">
      <formula>0</formula>
    </cfRule>
  </conditionalFormatting>
  <conditionalFormatting sqref="B589:N589">
    <cfRule type="expression" dxfId="348" priority="378">
      <formula>B589/A589&gt;1</formula>
    </cfRule>
    <cfRule type="expression" dxfId="347" priority="379">
      <formula>B589/A589&lt;1</formula>
    </cfRule>
  </conditionalFormatting>
  <conditionalFormatting sqref="N608">
    <cfRule type="cellIs" dxfId="346" priority="354" operator="lessThan">
      <formula>0</formula>
    </cfRule>
  </conditionalFormatting>
  <conditionalFormatting sqref="D521:N521">
    <cfRule type="cellIs" dxfId="345" priority="401" operator="lessThan">
      <formula>0</formula>
    </cfRule>
  </conditionalFormatting>
  <conditionalFormatting sqref="D521:N521">
    <cfRule type="expression" dxfId="344" priority="399">
      <formula>D521/C521&gt;1</formula>
    </cfRule>
    <cfRule type="expression" dxfId="343" priority="400">
      <formula>D521/C521&lt;1</formula>
    </cfRule>
  </conditionalFormatting>
  <conditionalFormatting sqref="C529:N529">
    <cfRule type="cellIs" dxfId="342" priority="398" operator="lessThan">
      <formula>0</formula>
    </cfRule>
  </conditionalFormatting>
  <conditionalFormatting sqref="C529:N529">
    <cfRule type="expression" dxfId="341" priority="396">
      <formula>C529/B529&gt;1</formula>
    </cfRule>
    <cfRule type="expression" dxfId="340" priority="397">
      <formula>C529/B529&lt;1</formula>
    </cfRule>
  </conditionalFormatting>
  <conditionalFormatting sqref="C582:N582">
    <cfRule type="expression" dxfId="339" priority="372">
      <formula>C582/B582&gt;1</formula>
    </cfRule>
    <cfRule type="expression" dxfId="338" priority="373">
      <formula>C582/B582&lt;1</formula>
    </cfRule>
  </conditionalFormatting>
  <conditionalFormatting sqref="C537:N537">
    <cfRule type="expression" dxfId="337" priority="393">
      <formula>C537/B537&gt;1</formula>
    </cfRule>
    <cfRule type="expression" dxfId="336" priority="394">
      <formula>C537/B537&lt;1</formula>
    </cfRule>
  </conditionalFormatting>
  <conditionalFormatting sqref="C568:N568">
    <cfRule type="expression" dxfId="335" priority="390">
      <formula>C568/B568&gt;1</formula>
    </cfRule>
    <cfRule type="expression" dxfId="334" priority="391">
      <formula>C568/B568&lt;1</formula>
    </cfRule>
  </conditionalFormatting>
  <conditionalFormatting sqref="C608:M608">
    <cfRule type="expression" dxfId="333" priority="356">
      <formula>C608/B608&gt;1</formula>
    </cfRule>
    <cfRule type="expression" dxfId="332" priority="357">
      <formula>C608/B608&lt;1</formula>
    </cfRule>
  </conditionalFormatting>
  <conditionalFormatting sqref="N608">
    <cfRule type="expression" dxfId="331" priority="351">
      <formula>N608/M608&gt;1</formula>
    </cfRule>
    <cfRule type="expression" dxfId="330" priority="352">
      <formula>N608/M608&lt;1</formula>
    </cfRule>
  </conditionalFormatting>
  <conditionalFormatting sqref="C608:M608">
    <cfRule type="cellIs" dxfId="329" priority="360" operator="lessThan">
      <formula>0</formula>
    </cfRule>
  </conditionalFormatting>
  <conditionalFormatting sqref="C608:M608">
    <cfRule type="cellIs" dxfId="328" priority="359" operator="lessThan">
      <formula>0</formula>
    </cfRule>
  </conditionalFormatting>
  <conditionalFormatting sqref="B582">
    <cfRule type="cellIs" dxfId="327" priority="375" operator="lessThan">
      <formula>0</formula>
    </cfRule>
  </conditionalFormatting>
  <conditionalFormatting sqref="B582">
    <cfRule type="expression" dxfId="326" priority="376">
      <formula>B582/#REF!&gt;1</formula>
    </cfRule>
    <cfRule type="expression" dxfId="325" priority="377">
      <formula>B582/#REF!&lt;1</formula>
    </cfRule>
  </conditionalFormatting>
  <conditionalFormatting sqref="C582:N582">
    <cfRule type="cellIs" dxfId="324" priority="374" operator="lessThan">
      <formula>0</formula>
    </cfRule>
  </conditionalFormatting>
  <conditionalFormatting sqref="C636:N637">
    <cfRule type="expression" dxfId="323" priority="369">
      <formula>C636/B636&gt;1</formula>
    </cfRule>
    <cfRule type="expression" dxfId="322" priority="370">
      <formula>C636/B636&lt;1</formula>
    </cfRule>
  </conditionalFormatting>
  <conditionalFormatting sqref="C597:N597">
    <cfRule type="expression" dxfId="321" priority="366">
      <formula>C597/B597&gt;1</formula>
    </cfRule>
    <cfRule type="expression" dxfId="320" priority="367">
      <formula>C597/B597&lt;1</formula>
    </cfRule>
  </conditionalFormatting>
  <conditionalFormatting sqref="N608">
    <cfRule type="cellIs" dxfId="319" priority="355" operator="lessThan">
      <formula>0</formula>
    </cfRule>
  </conditionalFormatting>
  <conditionalFormatting sqref="C608:M608">
    <cfRule type="cellIs" dxfId="318" priority="358" operator="lessThan">
      <formula>0</formula>
    </cfRule>
  </conditionalFormatting>
  <conditionalFormatting sqref="N608">
    <cfRule type="cellIs" dxfId="317" priority="353" operator="lessThan">
      <formula>0</formula>
    </cfRule>
  </conditionalFormatting>
  <conditionalFormatting sqref="B673:N676">
    <cfRule type="cellIs" dxfId="316" priority="350" operator="lessThan">
      <formula>0</formula>
    </cfRule>
  </conditionalFormatting>
  <conditionalFormatting sqref="I675:N675 P673:Q676">
    <cfRule type="cellIs" dxfId="315" priority="349" operator="lessThan">
      <formula>0</formula>
    </cfRule>
  </conditionalFormatting>
  <conditionalFormatting sqref="B677:N680">
    <cfRule type="cellIs" dxfId="314" priority="348" operator="lessThan">
      <formula>0</formula>
    </cfRule>
  </conditionalFormatting>
  <conditionalFormatting sqref="I679:N679 P677:Q680">
    <cfRule type="cellIs" dxfId="313" priority="347" operator="lessThan">
      <formula>0</formula>
    </cfRule>
  </conditionalFormatting>
  <conditionalFormatting sqref="B681:N684">
    <cfRule type="cellIs" dxfId="312" priority="346" operator="lessThan">
      <formula>0</formula>
    </cfRule>
  </conditionalFormatting>
  <conditionalFormatting sqref="I683:N683 P681:Q684">
    <cfRule type="cellIs" dxfId="311" priority="345" operator="lessThan">
      <formula>0</formula>
    </cfRule>
  </conditionalFormatting>
  <conditionalFormatting sqref="B685:N688">
    <cfRule type="cellIs" dxfId="310" priority="344" operator="lessThan">
      <formula>0</formula>
    </cfRule>
  </conditionalFormatting>
  <conditionalFormatting sqref="I687:N687 P685:Q688">
    <cfRule type="cellIs" dxfId="309" priority="343" operator="lessThan">
      <formula>0</formula>
    </cfRule>
  </conditionalFormatting>
  <conditionalFormatting sqref="B689:N692">
    <cfRule type="cellIs" dxfId="308" priority="342" operator="lessThan">
      <formula>0</formula>
    </cfRule>
  </conditionalFormatting>
  <conditionalFormatting sqref="I691:N691 P689:Q692">
    <cfRule type="cellIs" dxfId="307" priority="341" operator="lessThan">
      <formula>0</formula>
    </cfRule>
  </conditionalFormatting>
  <conditionalFormatting sqref="B693:N696">
    <cfRule type="cellIs" dxfId="306" priority="340" operator="lessThan">
      <formula>0</formula>
    </cfRule>
  </conditionalFormatting>
  <conditionalFormatting sqref="I695:N695 P693:Q696">
    <cfRule type="cellIs" dxfId="305" priority="339" operator="lessThan">
      <formula>0</formula>
    </cfRule>
  </conditionalFormatting>
  <conditionalFormatting sqref="B697:N700">
    <cfRule type="cellIs" dxfId="304" priority="338" operator="lessThan">
      <formula>0</formula>
    </cfRule>
  </conditionalFormatting>
  <conditionalFormatting sqref="I699:N699 P697:Q700">
    <cfRule type="cellIs" dxfId="303" priority="337" operator="lessThan">
      <formula>0</formula>
    </cfRule>
  </conditionalFormatting>
  <conditionalFormatting sqref="B701:N704">
    <cfRule type="cellIs" dxfId="302" priority="336" operator="lessThan">
      <formula>0</formula>
    </cfRule>
  </conditionalFormatting>
  <conditionalFormatting sqref="I703:N703 P701:Q704">
    <cfRule type="cellIs" dxfId="301" priority="335" operator="lessThan">
      <formula>0</formula>
    </cfRule>
  </conditionalFormatting>
  <conditionalFormatting sqref="B709:N712">
    <cfRule type="cellIs" dxfId="300" priority="334" operator="lessThan">
      <formula>0</formula>
    </cfRule>
  </conditionalFormatting>
  <conditionalFormatting sqref="I711:N711 P709:Q712">
    <cfRule type="cellIs" dxfId="299" priority="333" operator="lessThan">
      <formula>0</formula>
    </cfRule>
  </conditionalFormatting>
  <conditionalFormatting sqref="B713:N716">
    <cfRule type="cellIs" dxfId="298" priority="332" operator="lessThan">
      <formula>0</formula>
    </cfRule>
  </conditionalFormatting>
  <conditionalFormatting sqref="I715:N715 P713:Q716">
    <cfRule type="cellIs" dxfId="297" priority="331" operator="lessThan">
      <formula>0</formula>
    </cfRule>
  </conditionalFormatting>
  <conditionalFormatting sqref="P646">
    <cfRule type="cellIs" dxfId="296" priority="330" operator="lessThan">
      <formula>0</formula>
    </cfRule>
  </conditionalFormatting>
  <conditionalFormatting sqref="Q466">
    <cfRule type="cellIs" dxfId="295" priority="329" operator="lessThan">
      <formula>0</formula>
    </cfRule>
  </conditionalFormatting>
  <conditionalFormatting sqref="P466">
    <cfRule type="cellIs" dxfId="294" priority="328" operator="lessThan">
      <formula>0</formula>
    </cfRule>
  </conditionalFormatting>
  <conditionalFormatting sqref="B466:N466">
    <cfRule type="cellIs" dxfId="293" priority="327" operator="lessThan">
      <formula>0</formula>
    </cfRule>
  </conditionalFormatting>
  <conditionalFormatting sqref="B505:N505">
    <cfRule type="cellIs" dxfId="292" priority="324" operator="lessThan">
      <formula>0</formula>
    </cfRule>
  </conditionalFormatting>
  <conditionalFormatting sqref="B513:N513">
    <cfRule type="cellIs" dxfId="291" priority="321" operator="lessThan">
      <formula>0</formula>
    </cfRule>
  </conditionalFormatting>
  <conditionalFormatting sqref="B522:N522">
    <cfRule type="cellIs" dxfId="290" priority="318" operator="lessThan">
      <formula>0</formula>
    </cfRule>
  </conditionalFormatting>
  <conditionalFormatting sqref="B530:N530">
    <cfRule type="cellIs" dxfId="289" priority="315" operator="lessThan">
      <formula>0</formula>
    </cfRule>
  </conditionalFormatting>
  <conditionalFormatting sqref="B538:N538">
    <cfRule type="cellIs" dxfId="288" priority="312" operator="lessThan">
      <formula>0</formula>
    </cfRule>
  </conditionalFormatting>
  <conditionalFormatting sqref="B553:N553">
    <cfRule type="cellIs" dxfId="287" priority="309" operator="lessThan">
      <formula>0</formula>
    </cfRule>
  </conditionalFormatting>
  <conditionalFormatting sqref="B561:N561">
    <cfRule type="cellIs" dxfId="286" priority="306" operator="lessThan">
      <formula>0</formula>
    </cfRule>
  </conditionalFormatting>
  <conditionalFormatting sqref="B590:N590">
    <cfRule type="cellIs" dxfId="285" priority="303" operator="lessThan">
      <formula>0</formula>
    </cfRule>
  </conditionalFormatting>
  <conditionalFormatting sqref="O608">
    <cfRule type="cellIs" dxfId="284" priority="36" operator="lessThan">
      <formula>0</formula>
    </cfRule>
  </conditionalFormatting>
  <conditionalFormatting sqref="O608">
    <cfRule type="cellIs" dxfId="283" priority="37" operator="lessThan">
      <formula>0</formula>
    </cfRule>
  </conditionalFormatting>
  <conditionalFormatting sqref="O603">
    <cfRule type="cellIs" dxfId="282" priority="40" operator="lessThan">
      <formula>0</formula>
    </cfRule>
  </conditionalFormatting>
  <conditionalFormatting sqref="O603">
    <cfRule type="cellIs" dxfId="281" priority="41" operator="lessThan">
      <formula>0</formula>
    </cfRule>
  </conditionalFormatting>
  <conditionalFormatting sqref="O603">
    <cfRule type="cellIs" dxfId="280" priority="42" operator="lessThan">
      <formula>0</formula>
    </cfRule>
  </conditionalFormatting>
  <conditionalFormatting sqref="O608">
    <cfRule type="cellIs" dxfId="279" priority="35" operator="lessThan">
      <formula>0</formula>
    </cfRule>
  </conditionalFormatting>
  <conditionalFormatting sqref="P491:Q491 B491">
    <cfRule type="cellIs" dxfId="278" priority="302" operator="lessThan">
      <formula>0</formula>
    </cfRule>
  </conditionalFormatting>
  <conditionalFormatting sqref="Q492:Q496">
    <cfRule type="cellIs" dxfId="277" priority="301" operator="lessThan">
      <formula>0</formula>
    </cfRule>
  </conditionalFormatting>
  <conditionalFormatting sqref="P492:P495">
    <cfRule type="cellIs" dxfId="276" priority="300" operator="lessThan">
      <formula>0</formula>
    </cfRule>
  </conditionalFormatting>
  <conditionalFormatting sqref="P496">
    <cfRule type="cellIs" dxfId="275" priority="299" operator="lessThan">
      <formula>0</formula>
    </cfRule>
  </conditionalFormatting>
  <conditionalFormatting sqref="P473:Q473 B473">
    <cfRule type="cellIs" dxfId="274" priority="298" operator="lessThan">
      <formula>0</formula>
    </cfRule>
  </conditionalFormatting>
  <conditionalFormatting sqref="Q474:Q478">
    <cfRule type="cellIs" dxfId="273" priority="297" operator="lessThan">
      <formula>0</formula>
    </cfRule>
  </conditionalFormatting>
  <conditionalFormatting sqref="P474:P477">
    <cfRule type="cellIs" dxfId="272" priority="296" operator="lessThan">
      <formula>0</formula>
    </cfRule>
  </conditionalFormatting>
  <conditionalFormatting sqref="P478">
    <cfRule type="cellIs" dxfId="271" priority="295" operator="lessThan">
      <formula>0</formula>
    </cfRule>
  </conditionalFormatting>
  <conditionalFormatting sqref="P479:Q479 B479">
    <cfRule type="cellIs" dxfId="270" priority="294" operator="lessThan">
      <formula>0</formula>
    </cfRule>
  </conditionalFormatting>
  <conditionalFormatting sqref="Q480:Q484">
    <cfRule type="cellIs" dxfId="269" priority="293" operator="lessThan">
      <formula>0</formula>
    </cfRule>
  </conditionalFormatting>
  <conditionalFormatting sqref="P480:P483">
    <cfRule type="cellIs" dxfId="268" priority="292" operator="lessThan">
      <formula>0</formula>
    </cfRule>
  </conditionalFormatting>
  <conditionalFormatting sqref="P484">
    <cfRule type="cellIs" dxfId="267" priority="291" operator="lessThan">
      <formula>0</formula>
    </cfRule>
  </conditionalFormatting>
  <conditionalFormatting sqref="P485:Q485 B485">
    <cfRule type="cellIs" dxfId="266" priority="290" operator="lessThan">
      <formula>0</formula>
    </cfRule>
  </conditionalFormatting>
  <conditionalFormatting sqref="Q486:Q490">
    <cfRule type="cellIs" dxfId="265" priority="289" operator="lessThan">
      <formula>0</formula>
    </cfRule>
  </conditionalFormatting>
  <conditionalFormatting sqref="P486:P489">
    <cfRule type="cellIs" dxfId="264" priority="288" operator="lessThan">
      <formula>0</formula>
    </cfRule>
  </conditionalFormatting>
  <conditionalFormatting sqref="P490">
    <cfRule type="cellIs" dxfId="263" priority="287" operator="lessThan">
      <formula>0</formula>
    </cfRule>
  </conditionalFormatting>
  <conditionalFormatting sqref="O357:O359 O363:O365 O369:O371 O375:O377 O381:O383 O387:O389 O393:O395 O399:O401 O405:O407 O411:O413 O417:O419 O423:O425 O429:O431 O433 O435:O437 O441:O443 O448:O450 O454:O456 O504 O621:O624 O552 O560 O575 O589">
    <cfRule type="cellIs" dxfId="262" priority="281" operator="lessThan">
      <formula>0</formula>
    </cfRule>
  </conditionalFormatting>
  <conditionalFormatting sqref="O348">
    <cfRule type="cellIs" dxfId="261" priority="280" operator="lessThan">
      <formula>0</formula>
    </cfRule>
  </conditionalFormatting>
  <conditionalFormatting sqref="O348">
    <cfRule type="cellIs" dxfId="260" priority="279" operator="lessThan">
      <formula>0</formula>
    </cfRule>
  </conditionalFormatting>
  <conditionalFormatting sqref="O351:O354">
    <cfRule type="cellIs" dxfId="259" priority="278" operator="lessThan">
      <formula>0</formula>
    </cfRule>
  </conditionalFormatting>
  <conditionalFormatting sqref="O358">
    <cfRule type="cellIs" dxfId="258" priority="277" operator="lessThan">
      <formula>0</formula>
    </cfRule>
  </conditionalFormatting>
  <conditionalFormatting sqref="O363:O364">
    <cfRule type="cellIs" dxfId="257" priority="276" operator="lessThan">
      <formula>0</formula>
    </cfRule>
  </conditionalFormatting>
  <conditionalFormatting sqref="O369:O370">
    <cfRule type="cellIs" dxfId="256" priority="275" operator="lessThan">
      <formula>0</formula>
    </cfRule>
  </conditionalFormatting>
  <conditionalFormatting sqref="O375:O376">
    <cfRule type="cellIs" dxfId="255" priority="274" operator="lessThan">
      <formula>0</formula>
    </cfRule>
  </conditionalFormatting>
  <conditionalFormatting sqref="O381:O383">
    <cfRule type="cellIs" dxfId="254" priority="273" operator="lessThan">
      <formula>0</formula>
    </cfRule>
  </conditionalFormatting>
  <conditionalFormatting sqref="O355">
    <cfRule type="cellIs" dxfId="253" priority="272" operator="lessThan">
      <formula>0</formula>
    </cfRule>
  </conditionalFormatting>
  <conditionalFormatting sqref="O593:O595">
    <cfRule type="cellIs" dxfId="252" priority="270" operator="lessThan">
      <formula>0</formula>
    </cfRule>
  </conditionalFormatting>
  <conditionalFormatting sqref="O593:O595">
    <cfRule type="cellIs" dxfId="251" priority="271" operator="lessThan">
      <formula>0</formula>
    </cfRule>
  </conditionalFormatting>
  <conditionalFormatting sqref="O601:O602 O599">
    <cfRule type="cellIs" dxfId="250" priority="269" operator="lessThan">
      <formula>0</formula>
    </cfRule>
  </conditionalFormatting>
  <conditionalFormatting sqref="O621:O624">
    <cfRule type="cellIs" dxfId="249" priority="264" operator="lessThan">
      <formula>0</formula>
    </cfRule>
  </conditionalFormatting>
  <conditionalFormatting sqref="O621:O624">
    <cfRule type="cellIs" dxfId="248" priority="265" operator="lessThan">
      <formula>0</formula>
    </cfRule>
  </conditionalFormatting>
  <conditionalFormatting sqref="O626:O629">
    <cfRule type="cellIs" dxfId="247" priority="263" operator="lessThan">
      <formula>0</formula>
    </cfRule>
  </conditionalFormatting>
  <conditionalFormatting sqref="O611:O614">
    <cfRule type="cellIs" dxfId="246" priority="258" operator="lessThan">
      <formula>0</formula>
    </cfRule>
  </conditionalFormatting>
  <conditionalFormatting sqref="O611:O614">
    <cfRule type="cellIs" dxfId="245" priority="259" operator="lessThan">
      <formula>0</formula>
    </cfRule>
  </conditionalFormatting>
  <conditionalFormatting sqref="O642 O660:O667 O647:O653 O655:O658 O644:O645 O669:O672 O705:O708">
    <cfRule type="cellIs" dxfId="244" priority="257" operator="lessThan">
      <formula>0</formula>
    </cfRule>
  </conditionalFormatting>
  <conditionalFormatting sqref="O671">
    <cfRule type="cellIs" dxfId="243" priority="256" operator="lessThan">
      <formula>0</formula>
    </cfRule>
  </conditionalFormatting>
  <conditionalFormatting sqref="O639">
    <cfRule type="cellIs" dxfId="242" priority="255" operator="lessThan">
      <formula>0</formula>
    </cfRule>
  </conditionalFormatting>
  <conditionalFormatting sqref="O393">
    <cfRule type="cellIs" dxfId="241" priority="232" operator="lessThan">
      <formula>0</formula>
    </cfRule>
  </conditionalFormatting>
  <conditionalFormatting sqref="O390">
    <cfRule type="cellIs" dxfId="240" priority="237" operator="lessThan">
      <formula>0</formula>
    </cfRule>
  </conditionalFormatting>
  <conditionalFormatting sqref="O393">
    <cfRule type="cellIs" dxfId="239" priority="235" operator="lessThan">
      <formula>0</formula>
    </cfRule>
  </conditionalFormatting>
  <conditionalFormatting sqref="O378">
    <cfRule type="cellIs" dxfId="238" priority="247" operator="lessThan">
      <formula>0</formula>
    </cfRule>
  </conditionalFormatting>
  <conditionalFormatting sqref="O372">
    <cfRule type="cellIs" dxfId="237" priority="248" operator="lessThan">
      <formula>0</formula>
    </cfRule>
  </conditionalFormatting>
  <conditionalFormatting sqref="O384">
    <cfRule type="cellIs" dxfId="236" priority="246" operator="lessThan">
      <formula>0</formula>
    </cfRule>
  </conditionalFormatting>
  <conditionalFormatting sqref="O387">
    <cfRule type="cellIs" dxfId="235" priority="241" operator="lessThan">
      <formula>0</formula>
    </cfRule>
  </conditionalFormatting>
  <conditionalFormatting sqref="O387">
    <cfRule type="cellIs" dxfId="234" priority="240" operator="lessThan">
      <formula>0</formula>
    </cfRule>
  </conditionalFormatting>
  <conditionalFormatting sqref="O387">
    <cfRule type="cellIs" dxfId="233" priority="239" operator="lessThan">
      <formula>0</formula>
    </cfRule>
  </conditionalFormatting>
  <conditionalFormatting sqref="O387">
    <cfRule type="cellIs" dxfId="232" priority="238" operator="lessThan">
      <formula>0</formula>
    </cfRule>
  </conditionalFormatting>
  <conditionalFormatting sqref="O393">
    <cfRule type="cellIs" dxfId="231" priority="233" operator="lessThan">
      <formula>0</formula>
    </cfRule>
  </conditionalFormatting>
  <conditionalFormatting sqref="O393">
    <cfRule type="cellIs" dxfId="230" priority="236" operator="lessThan">
      <formula>0</formula>
    </cfRule>
  </conditionalFormatting>
  <conditionalFormatting sqref="O393">
    <cfRule type="cellIs" dxfId="229" priority="231" operator="lessThan">
      <formula>0</formula>
    </cfRule>
  </conditionalFormatting>
  <conditionalFormatting sqref="O393">
    <cfRule type="cellIs" dxfId="228" priority="234" operator="lessThan">
      <formula>0</formula>
    </cfRule>
  </conditionalFormatting>
  <conditionalFormatting sqref="O393">
    <cfRule type="cellIs" dxfId="227" priority="229" operator="lessThan">
      <formula>0</formula>
    </cfRule>
  </conditionalFormatting>
  <conditionalFormatting sqref="O393">
    <cfRule type="cellIs" dxfId="226" priority="230" operator="lessThan">
      <formula>0</formula>
    </cfRule>
  </conditionalFormatting>
  <conditionalFormatting sqref="O399">
    <cfRule type="cellIs" dxfId="225" priority="227" operator="lessThan">
      <formula>0</formula>
    </cfRule>
  </conditionalFormatting>
  <conditionalFormatting sqref="O396">
    <cfRule type="cellIs" dxfId="224" priority="228" operator="lessThan">
      <formula>0</formula>
    </cfRule>
  </conditionalFormatting>
  <conditionalFormatting sqref="O399">
    <cfRule type="cellIs" dxfId="223" priority="226" operator="lessThan">
      <formula>0</formula>
    </cfRule>
  </conditionalFormatting>
  <conditionalFormatting sqref="O399">
    <cfRule type="cellIs" dxfId="222" priority="225" operator="lessThan">
      <formula>0</formula>
    </cfRule>
  </conditionalFormatting>
  <conditionalFormatting sqref="O399">
    <cfRule type="cellIs" dxfId="221" priority="224" operator="lessThan">
      <formula>0</formula>
    </cfRule>
  </conditionalFormatting>
  <conditionalFormatting sqref="O399">
    <cfRule type="cellIs" dxfId="220" priority="223" operator="lessThan">
      <formula>0</formula>
    </cfRule>
  </conditionalFormatting>
  <conditionalFormatting sqref="O399">
    <cfRule type="cellIs" dxfId="219" priority="222" operator="lessThan">
      <formula>0</formula>
    </cfRule>
  </conditionalFormatting>
  <conditionalFormatting sqref="O399">
    <cfRule type="cellIs" dxfId="218" priority="221" operator="lessThan">
      <formula>0</formula>
    </cfRule>
  </conditionalFormatting>
  <conditionalFormatting sqref="O399">
    <cfRule type="cellIs" dxfId="217" priority="220" operator="lessThan">
      <formula>0</formula>
    </cfRule>
  </conditionalFormatting>
  <conditionalFormatting sqref="O402">
    <cfRule type="cellIs" dxfId="216" priority="219" operator="lessThan">
      <formula>0</formula>
    </cfRule>
  </conditionalFormatting>
  <conditionalFormatting sqref="O355">
    <cfRule type="cellIs" dxfId="215" priority="218" operator="lessThan">
      <formula>0</formula>
    </cfRule>
  </conditionalFormatting>
  <conditionalFormatting sqref="O361">
    <cfRule type="cellIs" dxfId="214" priority="217" operator="lessThan">
      <formula>0</formula>
    </cfRule>
  </conditionalFormatting>
  <conditionalFormatting sqref="O361">
    <cfRule type="cellIs" dxfId="213" priority="216" operator="lessThan">
      <formula>0</formula>
    </cfRule>
  </conditionalFormatting>
  <conditionalFormatting sqref="O367">
    <cfRule type="cellIs" dxfId="212" priority="215" operator="lessThan">
      <formula>0</formula>
    </cfRule>
  </conditionalFormatting>
  <conditionalFormatting sqref="O367">
    <cfRule type="cellIs" dxfId="211" priority="214" operator="lessThan">
      <formula>0</formula>
    </cfRule>
  </conditionalFormatting>
  <conditionalFormatting sqref="O373">
    <cfRule type="cellIs" dxfId="210" priority="213" operator="lessThan">
      <formula>0</formula>
    </cfRule>
  </conditionalFormatting>
  <conditionalFormatting sqref="O373">
    <cfRule type="cellIs" dxfId="209" priority="212" operator="lessThan">
      <formula>0</formula>
    </cfRule>
  </conditionalFormatting>
  <conditionalFormatting sqref="O379">
    <cfRule type="cellIs" dxfId="208" priority="211" operator="lessThan">
      <formula>0</formula>
    </cfRule>
  </conditionalFormatting>
  <conditionalFormatting sqref="O379">
    <cfRule type="cellIs" dxfId="207" priority="210" operator="lessThan">
      <formula>0</formula>
    </cfRule>
  </conditionalFormatting>
  <conditionalFormatting sqref="O385">
    <cfRule type="cellIs" dxfId="206" priority="209" operator="lessThan">
      <formula>0</formula>
    </cfRule>
  </conditionalFormatting>
  <conditionalFormatting sqref="O385">
    <cfRule type="cellIs" dxfId="205" priority="208" operator="lessThan">
      <formula>0</formula>
    </cfRule>
  </conditionalFormatting>
  <conditionalFormatting sqref="O391">
    <cfRule type="cellIs" dxfId="204" priority="207" operator="lessThan">
      <formula>0</formula>
    </cfRule>
  </conditionalFormatting>
  <conditionalFormatting sqref="O391">
    <cfRule type="cellIs" dxfId="203" priority="206" operator="lessThan">
      <formula>0</formula>
    </cfRule>
  </conditionalFormatting>
  <conditionalFormatting sqref="O397">
    <cfRule type="cellIs" dxfId="202" priority="205" operator="lessThan">
      <formula>0</formula>
    </cfRule>
  </conditionalFormatting>
  <conditionalFormatting sqref="O397">
    <cfRule type="cellIs" dxfId="201" priority="204" operator="lessThan">
      <formula>0</formula>
    </cfRule>
  </conditionalFormatting>
  <conditionalFormatting sqref="O405">
    <cfRule type="cellIs" dxfId="200" priority="203" operator="lessThan">
      <formula>0</formula>
    </cfRule>
  </conditionalFormatting>
  <conditionalFormatting sqref="O405">
    <cfRule type="cellIs" dxfId="199" priority="201" operator="lessThan">
      <formula>0</formula>
    </cfRule>
  </conditionalFormatting>
  <conditionalFormatting sqref="O405">
    <cfRule type="cellIs" dxfId="198" priority="200" operator="lessThan">
      <formula>0</formula>
    </cfRule>
  </conditionalFormatting>
  <conditionalFormatting sqref="O405">
    <cfRule type="cellIs" dxfId="197" priority="199" operator="lessThan">
      <formula>0</formula>
    </cfRule>
  </conditionalFormatting>
  <conditionalFormatting sqref="O405">
    <cfRule type="cellIs" dxfId="196" priority="198" operator="lessThan">
      <formula>0</formula>
    </cfRule>
  </conditionalFormatting>
  <conditionalFormatting sqref="O405">
    <cfRule type="cellIs" dxfId="195" priority="197" operator="lessThan">
      <formula>0</formula>
    </cfRule>
  </conditionalFormatting>
  <conditionalFormatting sqref="O405">
    <cfRule type="cellIs" dxfId="194" priority="196" operator="lessThan">
      <formula>0</formula>
    </cfRule>
  </conditionalFormatting>
  <conditionalFormatting sqref="O408">
    <cfRule type="cellIs" dxfId="193" priority="195" operator="lessThan">
      <formula>0</formula>
    </cfRule>
  </conditionalFormatting>
  <conditionalFormatting sqref="O409">
    <cfRule type="cellIs" dxfId="192" priority="194" operator="lessThan">
      <formula>0</formula>
    </cfRule>
  </conditionalFormatting>
  <conditionalFormatting sqref="O409">
    <cfRule type="cellIs" dxfId="191" priority="193" operator="lessThan">
      <formula>0</formula>
    </cfRule>
  </conditionalFormatting>
  <conditionalFormatting sqref="O411">
    <cfRule type="cellIs" dxfId="190" priority="192" operator="lessThan">
      <formula>0</formula>
    </cfRule>
  </conditionalFormatting>
  <conditionalFormatting sqref="O411">
    <cfRule type="cellIs" dxfId="189" priority="191" operator="lessThan">
      <formula>0</formula>
    </cfRule>
  </conditionalFormatting>
  <conditionalFormatting sqref="O411">
    <cfRule type="cellIs" dxfId="188" priority="190" operator="lessThan">
      <formula>0</formula>
    </cfRule>
  </conditionalFormatting>
  <conditionalFormatting sqref="O411">
    <cfRule type="cellIs" dxfId="187" priority="189" operator="lessThan">
      <formula>0</formula>
    </cfRule>
  </conditionalFormatting>
  <conditionalFormatting sqref="O411">
    <cfRule type="cellIs" dxfId="186" priority="188" operator="lessThan">
      <formula>0</formula>
    </cfRule>
  </conditionalFormatting>
  <conditionalFormatting sqref="O411">
    <cfRule type="cellIs" dxfId="185" priority="187" operator="lessThan">
      <formula>0</formula>
    </cfRule>
  </conditionalFormatting>
  <conditionalFormatting sqref="O411">
    <cfRule type="cellIs" dxfId="184" priority="186" operator="lessThan">
      <formula>0</formula>
    </cfRule>
  </conditionalFormatting>
  <conditionalFormatting sqref="O411">
    <cfRule type="cellIs" dxfId="183" priority="185" operator="lessThan">
      <formula>0</formula>
    </cfRule>
  </conditionalFormatting>
  <conditionalFormatting sqref="O414">
    <cfRule type="cellIs" dxfId="182" priority="184" operator="lessThan">
      <formula>0</formula>
    </cfRule>
  </conditionalFormatting>
  <conditionalFormatting sqref="O415">
    <cfRule type="cellIs" dxfId="181" priority="183" operator="lessThan">
      <formula>0</formula>
    </cfRule>
  </conditionalFormatting>
  <conditionalFormatting sqref="O415">
    <cfRule type="cellIs" dxfId="180" priority="182" operator="lessThan">
      <formula>0</formula>
    </cfRule>
  </conditionalFormatting>
  <conditionalFormatting sqref="O417">
    <cfRule type="cellIs" dxfId="179" priority="181" operator="lessThan">
      <formula>0</formula>
    </cfRule>
  </conditionalFormatting>
  <conditionalFormatting sqref="O417">
    <cfRule type="cellIs" dxfId="178" priority="180" operator="lessThan">
      <formula>0</formula>
    </cfRule>
  </conditionalFormatting>
  <conditionalFormatting sqref="O417">
    <cfRule type="cellIs" dxfId="177" priority="179" operator="lessThan">
      <formula>0</formula>
    </cfRule>
  </conditionalFormatting>
  <conditionalFormatting sqref="O417">
    <cfRule type="cellIs" dxfId="176" priority="178" operator="lessThan">
      <formula>0</formula>
    </cfRule>
  </conditionalFormatting>
  <conditionalFormatting sqref="O417">
    <cfRule type="cellIs" dxfId="175" priority="177" operator="lessThan">
      <formula>0</formula>
    </cfRule>
  </conditionalFormatting>
  <conditionalFormatting sqref="O417">
    <cfRule type="cellIs" dxfId="174" priority="176" operator="lessThan">
      <formula>0</formula>
    </cfRule>
  </conditionalFormatting>
  <conditionalFormatting sqref="O417">
    <cfRule type="cellIs" dxfId="173" priority="175" operator="lessThan">
      <formula>0</formula>
    </cfRule>
  </conditionalFormatting>
  <conditionalFormatting sqref="O417">
    <cfRule type="cellIs" dxfId="172" priority="174" operator="lessThan">
      <formula>0</formula>
    </cfRule>
  </conditionalFormatting>
  <conditionalFormatting sqref="O420">
    <cfRule type="cellIs" dxfId="171" priority="173" operator="lessThan">
      <formula>0</formula>
    </cfRule>
  </conditionalFormatting>
  <conditionalFormatting sqref="O421">
    <cfRule type="cellIs" dxfId="170" priority="172" operator="lessThan">
      <formula>0</formula>
    </cfRule>
  </conditionalFormatting>
  <conditionalFormatting sqref="O421">
    <cfRule type="cellIs" dxfId="169" priority="171" operator="lessThan">
      <formula>0</formula>
    </cfRule>
  </conditionalFormatting>
  <conditionalFormatting sqref="O423">
    <cfRule type="cellIs" dxfId="168" priority="170" operator="lessThan">
      <formula>0</formula>
    </cfRule>
  </conditionalFormatting>
  <conditionalFormatting sqref="O423">
    <cfRule type="cellIs" dxfId="167" priority="169" operator="lessThan">
      <formula>0</formula>
    </cfRule>
  </conditionalFormatting>
  <conditionalFormatting sqref="O423">
    <cfRule type="cellIs" dxfId="166" priority="168" operator="lessThan">
      <formula>0</formula>
    </cfRule>
  </conditionalFormatting>
  <conditionalFormatting sqref="O423">
    <cfRule type="cellIs" dxfId="165" priority="167" operator="lessThan">
      <formula>0</formula>
    </cfRule>
  </conditionalFormatting>
  <conditionalFormatting sqref="O423">
    <cfRule type="cellIs" dxfId="164" priority="166" operator="lessThan">
      <formula>0</formula>
    </cfRule>
  </conditionalFormatting>
  <conditionalFormatting sqref="O423">
    <cfRule type="cellIs" dxfId="163" priority="165" operator="lessThan">
      <formula>0</formula>
    </cfRule>
  </conditionalFormatting>
  <conditionalFormatting sqref="O423">
    <cfRule type="cellIs" dxfId="162" priority="164" operator="lessThan">
      <formula>0</formula>
    </cfRule>
  </conditionalFormatting>
  <conditionalFormatting sqref="O423">
    <cfRule type="cellIs" dxfId="161" priority="163" operator="lessThan">
      <formula>0</formula>
    </cfRule>
  </conditionalFormatting>
  <conditionalFormatting sqref="O426">
    <cfRule type="cellIs" dxfId="160" priority="162" operator="lessThan">
      <formula>0</formula>
    </cfRule>
  </conditionalFormatting>
  <conditionalFormatting sqref="O427">
    <cfRule type="cellIs" dxfId="159" priority="161" operator="lessThan">
      <formula>0</formula>
    </cfRule>
  </conditionalFormatting>
  <conditionalFormatting sqref="O427">
    <cfRule type="cellIs" dxfId="158" priority="160" operator="lessThan">
      <formula>0</formula>
    </cfRule>
  </conditionalFormatting>
  <conditionalFormatting sqref="O429">
    <cfRule type="cellIs" dxfId="157" priority="159" operator="lessThan">
      <formula>0</formula>
    </cfRule>
  </conditionalFormatting>
  <conditionalFormatting sqref="O429">
    <cfRule type="cellIs" dxfId="156" priority="158" operator="lessThan">
      <formula>0</formula>
    </cfRule>
  </conditionalFormatting>
  <conditionalFormatting sqref="O429">
    <cfRule type="cellIs" dxfId="155" priority="157" operator="lessThan">
      <formula>0</formula>
    </cfRule>
  </conditionalFormatting>
  <conditionalFormatting sqref="O429">
    <cfRule type="cellIs" dxfId="154" priority="156" operator="lessThan">
      <formula>0</formula>
    </cfRule>
  </conditionalFormatting>
  <conditionalFormatting sqref="O429">
    <cfRule type="cellIs" dxfId="153" priority="155" operator="lessThan">
      <formula>0</formula>
    </cfRule>
  </conditionalFormatting>
  <conditionalFormatting sqref="O429">
    <cfRule type="cellIs" dxfId="152" priority="154" operator="lessThan">
      <formula>0</formula>
    </cfRule>
  </conditionalFormatting>
  <conditionalFormatting sqref="O429">
    <cfRule type="cellIs" dxfId="151" priority="153" operator="lessThan">
      <formula>0</formula>
    </cfRule>
  </conditionalFormatting>
  <conditionalFormatting sqref="O429">
    <cfRule type="cellIs" dxfId="150" priority="152" operator="lessThan">
      <formula>0</formula>
    </cfRule>
  </conditionalFormatting>
  <conditionalFormatting sqref="O432">
    <cfRule type="cellIs" dxfId="149" priority="151" operator="lessThan">
      <formula>0</formula>
    </cfRule>
  </conditionalFormatting>
  <conditionalFormatting sqref="O435">
    <cfRule type="cellIs" dxfId="148" priority="150" operator="lessThan">
      <formula>0</formula>
    </cfRule>
  </conditionalFormatting>
  <conditionalFormatting sqref="O435">
    <cfRule type="cellIs" dxfId="147" priority="149" operator="lessThan">
      <formula>0</formula>
    </cfRule>
  </conditionalFormatting>
  <conditionalFormatting sqref="O435">
    <cfRule type="cellIs" dxfId="146" priority="148" operator="lessThan">
      <formula>0</formula>
    </cfRule>
  </conditionalFormatting>
  <conditionalFormatting sqref="O435">
    <cfRule type="cellIs" dxfId="145" priority="147" operator="lessThan">
      <formula>0</formula>
    </cfRule>
  </conditionalFormatting>
  <conditionalFormatting sqref="O435">
    <cfRule type="cellIs" dxfId="144" priority="146" operator="lessThan">
      <formula>0</formula>
    </cfRule>
  </conditionalFormatting>
  <conditionalFormatting sqref="O435">
    <cfRule type="cellIs" dxfId="143" priority="145" operator="lessThan">
      <formula>0</formula>
    </cfRule>
  </conditionalFormatting>
  <conditionalFormatting sqref="O435">
    <cfRule type="cellIs" dxfId="142" priority="144" operator="lessThan">
      <formula>0</formula>
    </cfRule>
  </conditionalFormatting>
  <conditionalFormatting sqref="O435">
    <cfRule type="cellIs" dxfId="141" priority="143" operator="lessThan">
      <formula>0</formula>
    </cfRule>
  </conditionalFormatting>
  <conditionalFormatting sqref="O438">
    <cfRule type="cellIs" dxfId="140" priority="142" operator="lessThan">
      <formula>0</formula>
    </cfRule>
  </conditionalFormatting>
  <conditionalFormatting sqref="O439">
    <cfRule type="cellIs" dxfId="139" priority="141" operator="lessThan">
      <formula>0</formula>
    </cfRule>
  </conditionalFormatting>
  <conditionalFormatting sqref="O439">
    <cfRule type="cellIs" dxfId="138" priority="140" operator="lessThan">
      <formula>0</formula>
    </cfRule>
  </conditionalFormatting>
  <conditionalFormatting sqref="O441">
    <cfRule type="cellIs" dxfId="137" priority="139" operator="lessThan">
      <formula>0</formula>
    </cfRule>
  </conditionalFormatting>
  <conditionalFormatting sqref="O441">
    <cfRule type="cellIs" dxfId="136" priority="138" operator="lessThan">
      <formula>0</formula>
    </cfRule>
  </conditionalFormatting>
  <conditionalFormatting sqref="O441">
    <cfRule type="cellIs" dxfId="135" priority="137" operator="lessThan">
      <formula>0</formula>
    </cfRule>
  </conditionalFormatting>
  <conditionalFormatting sqref="O441">
    <cfRule type="cellIs" dxfId="134" priority="136" operator="lessThan">
      <formula>0</formula>
    </cfRule>
  </conditionalFormatting>
  <conditionalFormatting sqref="O441">
    <cfRule type="cellIs" dxfId="133" priority="135" operator="lessThan">
      <formula>0</formula>
    </cfRule>
  </conditionalFormatting>
  <conditionalFormatting sqref="O441">
    <cfRule type="cellIs" dxfId="132" priority="134" operator="lessThan">
      <formula>0</formula>
    </cfRule>
  </conditionalFormatting>
  <conditionalFormatting sqref="O441">
    <cfRule type="cellIs" dxfId="131" priority="133" operator="lessThan">
      <formula>0</formula>
    </cfRule>
  </conditionalFormatting>
  <conditionalFormatting sqref="O441">
    <cfRule type="cellIs" dxfId="130" priority="132" operator="lessThan">
      <formula>0</formula>
    </cfRule>
  </conditionalFormatting>
  <conditionalFormatting sqref="O444">
    <cfRule type="cellIs" dxfId="129" priority="131" operator="lessThan">
      <formula>0</formula>
    </cfRule>
  </conditionalFormatting>
  <conditionalFormatting sqref="O445">
    <cfRule type="cellIs" dxfId="128" priority="130" operator="lessThan">
      <formula>0</formula>
    </cfRule>
  </conditionalFormatting>
  <conditionalFormatting sqref="O445">
    <cfRule type="cellIs" dxfId="127" priority="129" operator="lessThan">
      <formula>0</formula>
    </cfRule>
  </conditionalFormatting>
  <conditionalFormatting sqref="O448">
    <cfRule type="cellIs" dxfId="126" priority="128" operator="lessThan">
      <formula>0</formula>
    </cfRule>
  </conditionalFormatting>
  <conditionalFormatting sqref="O448">
    <cfRule type="cellIs" dxfId="125" priority="127" operator="lessThan">
      <formula>0</formula>
    </cfRule>
  </conditionalFormatting>
  <conditionalFormatting sqref="O448">
    <cfRule type="cellIs" dxfId="124" priority="126" operator="lessThan">
      <formula>0</formula>
    </cfRule>
  </conditionalFormatting>
  <conditionalFormatting sqref="O448">
    <cfRule type="cellIs" dxfId="123" priority="125" operator="lessThan">
      <formula>0</formula>
    </cfRule>
  </conditionalFormatting>
  <conditionalFormatting sqref="O448">
    <cfRule type="cellIs" dxfId="122" priority="124" operator="lessThan">
      <formula>0</formula>
    </cfRule>
  </conditionalFormatting>
  <conditionalFormatting sqref="O448">
    <cfRule type="cellIs" dxfId="121" priority="123" operator="lessThan">
      <formula>0</formula>
    </cfRule>
  </conditionalFormatting>
  <conditionalFormatting sqref="O448">
    <cfRule type="cellIs" dxfId="120" priority="122" operator="lessThan">
      <formula>0</formula>
    </cfRule>
  </conditionalFormatting>
  <conditionalFormatting sqref="O448">
    <cfRule type="cellIs" dxfId="119" priority="121" operator="lessThan">
      <formula>0</formula>
    </cfRule>
  </conditionalFormatting>
  <conditionalFormatting sqref="O451">
    <cfRule type="cellIs" dxfId="118" priority="120" operator="lessThan">
      <formula>0</formula>
    </cfRule>
  </conditionalFormatting>
  <conditionalFormatting sqref="O452">
    <cfRule type="cellIs" dxfId="117" priority="119" operator="lessThan">
      <formula>0</formula>
    </cfRule>
  </conditionalFormatting>
  <conditionalFormatting sqref="O452">
    <cfRule type="cellIs" dxfId="116" priority="118" operator="lessThan">
      <formula>0</formula>
    </cfRule>
  </conditionalFormatting>
  <conditionalFormatting sqref="O454">
    <cfRule type="cellIs" dxfId="115" priority="117" operator="lessThan">
      <formula>0</formula>
    </cfRule>
  </conditionalFormatting>
  <conditionalFormatting sqref="O454">
    <cfRule type="cellIs" dxfId="114" priority="116" operator="lessThan">
      <formula>0</formula>
    </cfRule>
  </conditionalFormatting>
  <conditionalFormatting sqref="O454">
    <cfRule type="cellIs" dxfId="113" priority="115" operator="lessThan">
      <formula>0</formula>
    </cfRule>
  </conditionalFormatting>
  <conditionalFormatting sqref="O454">
    <cfRule type="cellIs" dxfId="112" priority="114" operator="lessThan">
      <formula>0</formula>
    </cfRule>
  </conditionalFormatting>
  <conditionalFormatting sqref="O454">
    <cfRule type="cellIs" dxfId="111" priority="113" operator="lessThan">
      <formula>0</formula>
    </cfRule>
  </conditionalFormatting>
  <conditionalFormatting sqref="O454">
    <cfRule type="cellIs" dxfId="110" priority="112" operator="lessThan">
      <formula>0</formula>
    </cfRule>
  </conditionalFormatting>
  <conditionalFormatting sqref="O454">
    <cfRule type="cellIs" dxfId="109" priority="111" operator="lessThan">
      <formula>0</formula>
    </cfRule>
  </conditionalFormatting>
  <conditionalFormatting sqref="O454">
    <cfRule type="cellIs" dxfId="108" priority="110" operator="lessThan">
      <formula>0</formula>
    </cfRule>
  </conditionalFormatting>
  <conditionalFormatting sqref="O457">
    <cfRule type="cellIs" dxfId="107" priority="109" operator="lessThan">
      <formula>0</formula>
    </cfRule>
  </conditionalFormatting>
  <conditionalFormatting sqref="O458">
    <cfRule type="cellIs" dxfId="106" priority="108" operator="lessThan">
      <formula>0</formula>
    </cfRule>
  </conditionalFormatting>
  <conditionalFormatting sqref="O458">
    <cfRule type="cellIs" dxfId="105" priority="107" operator="lessThan">
      <formula>0</formula>
    </cfRule>
  </conditionalFormatting>
  <conditionalFormatting sqref="O461:O464">
    <cfRule type="cellIs" dxfId="104" priority="106" operator="lessThan">
      <formula>0</formula>
    </cfRule>
  </conditionalFormatting>
  <conditionalFormatting sqref="O461:O464">
    <cfRule type="expression" dxfId="103" priority="104">
      <formula>O461/N461&gt;1</formula>
    </cfRule>
    <cfRule type="expression" dxfId="102" priority="105">
      <formula>O461/N461&lt;1</formula>
    </cfRule>
  </conditionalFormatting>
  <conditionalFormatting sqref="O552 O560 O575 O589">
    <cfRule type="expression" dxfId="101" priority="102">
      <formula>O552/#REF!&gt;1</formula>
    </cfRule>
    <cfRule type="expression" dxfId="100" priority="103">
      <formula>O552/#REF!&lt;1</formula>
    </cfRule>
  </conditionalFormatting>
  <conditionalFormatting sqref="O512">
    <cfRule type="cellIs" dxfId="99" priority="101" operator="lessThan">
      <formula>0</formula>
    </cfRule>
  </conditionalFormatting>
  <conditionalFormatting sqref="O512">
    <cfRule type="expression" dxfId="98" priority="99">
      <formula>O512/N512&gt;1</formula>
    </cfRule>
    <cfRule type="expression" dxfId="97" priority="100">
      <formula>O512/N512&lt;1</formula>
    </cfRule>
  </conditionalFormatting>
  <conditionalFormatting sqref="O596">
    <cfRule type="cellIs" dxfId="96" priority="98" operator="lessThan">
      <formula>0</formula>
    </cfRule>
  </conditionalFormatting>
  <conditionalFormatting sqref="O600">
    <cfRule type="cellIs" dxfId="95" priority="97" operator="lessThan">
      <formula>0</formula>
    </cfRule>
  </conditionalFormatting>
  <conditionalFormatting sqref="O600">
    <cfRule type="cellIs" dxfId="94" priority="96" operator="lessThan">
      <formula>0</formula>
    </cfRule>
  </conditionalFormatting>
  <conditionalFormatting sqref="O707">
    <cfRule type="cellIs" dxfId="93" priority="95" operator="lessThan">
      <formula>0</formula>
    </cfRule>
  </conditionalFormatting>
  <conditionalFormatting sqref="O646 O643 O640:O641 O632:O634">
    <cfRule type="expression" dxfId="92" priority="82">
      <formula>O632/N632&gt;1</formula>
    </cfRule>
    <cfRule type="expression" dxfId="91" priority="83">
      <formula>O632/N632&lt;1</formula>
    </cfRule>
  </conditionalFormatting>
  <conditionalFormatting sqref="O507:O510">
    <cfRule type="cellIs" dxfId="90" priority="94" operator="lessThan">
      <formula>0</formula>
    </cfRule>
  </conditionalFormatting>
  <conditionalFormatting sqref="O507:O510">
    <cfRule type="expression" dxfId="89" priority="92">
      <formula>O507/N507&gt;1</formula>
    </cfRule>
    <cfRule type="expression" dxfId="88" priority="93">
      <formula>O507/N507&lt;1</formula>
    </cfRule>
  </conditionalFormatting>
  <conditionalFormatting sqref="O588 O574 O559 O551">
    <cfRule type="cellIs" dxfId="87" priority="91" operator="lessThan">
      <formula>0</formula>
    </cfRule>
  </conditionalFormatting>
  <conditionalFormatting sqref="O584:O587 O570:O573 O555:O558 O547:O550">
    <cfRule type="cellIs" dxfId="86" priority="90" operator="lessThan">
      <formula>0</formula>
    </cfRule>
  </conditionalFormatting>
  <conditionalFormatting sqref="O584:O587 O570:O573 O555:O558 O547:O550">
    <cfRule type="expression" dxfId="85" priority="88">
      <formula>O547/N547&gt;1</formula>
    </cfRule>
    <cfRule type="expression" dxfId="84" priority="89">
      <formula>O547/N547&lt;1</formula>
    </cfRule>
  </conditionalFormatting>
  <conditionalFormatting sqref="O588 O574 O559 O551">
    <cfRule type="cellIs" dxfId="83" priority="87" operator="lessThan">
      <formula>0</formula>
    </cfRule>
  </conditionalFormatting>
  <conditionalFormatting sqref="O588 O574 O559 O551">
    <cfRule type="expression" dxfId="82" priority="85">
      <formula>O551/N551&gt;1</formula>
    </cfRule>
    <cfRule type="expression" dxfId="81" priority="86">
      <formula>O551/N551&lt;1</formula>
    </cfRule>
  </conditionalFormatting>
  <conditionalFormatting sqref="O646 O643 O640:O641 O632:O634">
    <cfRule type="cellIs" dxfId="80" priority="84" operator="lessThan">
      <formula>0</formula>
    </cfRule>
  </conditionalFormatting>
  <conditionalFormatting sqref="O504">
    <cfRule type="expression" dxfId="79" priority="282">
      <formula>O504/#REF!&gt;1</formula>
    </cfRule>
    <cfRule type="expression" dxfId="78" priority="283">
      <formula>O504/#REF!&lt;1</formula>
    </cfRule>
  </conditionalFormatting>
  <conditionalFormatting sqref="O465">
    <cfRule type="cellIs" dxfId="77" priority="81" operator="lessThan">
      <formula>0</formula>
    </cfRule>
  </conditionalFormatting>
  <conditionalFormatting sqref="O465">
    <cfRule type="expression" dxfId="76" priority="79">
      <formula>O465/N465&gt;1</formula>
    </cfRule>
    <cfRule type="expression" dxfId="75" priority="80">
      <formula>O465/N465&lt;1</formula>
    </cfRule>
  </conditionalFormatting>
  <conditionalFormatting sqref="O511">
    <cfRule type="cellIs" dxfId="74" priority="78" operator="lessThan">
      <formula>0</formula>
    </cfRule>
  </conditionalFormatting>
  <conditionalFormatting sqref="O511">
    <cfRule type="expression" dxfId="73" priority="76">
      <formula>O511/N511&gt;1</formula>
    </cfRule>
    <cfRule type="expression" dxfId="72" priority="77">
      <formula>O511/N511&lt;1</formula>
    </cfRule>
  </conditionalFormatting>
  <conditionalFormatting sqref="O568">
    <cfRule type="cellIs" dxfId="71" priority="66" operator="lessThan">
      <formula>0</formula>
    </cfRule>
  </conditionalFormatting>
  <conditionalFormatting sqref="O603">
    <cfRule type="expression" dxfId="70" priority="38">
      <formula>O603/N603&gt;1</formula>
    </cfRule>
    <cfRule type="expression" dxfId="69" priority="39">
      <formula>O603/N603&lt;1</formula>
    </cfRule>
  </conditionalFormatting>
  <conditionalFormatting sqref="O552">
    <cfRule type="cellIs" dxfId="68" priority="63" operator="lessThan">
      <formula>0</formula>
    </cfRule>
  </conditionalFormatting>
  <conditionalFormatting sqref="O552">
    <cfRule type="expression" dxfId="67" priority="61">
      <formula>O552/N552&gt;1</formula>
    </cfRule>
    <cfRule type="expression" dxfId="66" priority="62">
      <formula>O552/N552&lt;1</formula>
    </cfRule>
  </conditionalFormatting>
  <conditionalFormatting sqref="O560">
    <cfRule type="cellIs" dxfId="65" priority="60" operator="lessThan">
      <formula>0</formula>
    </cfRule>
  </conditionalFormatting>
  <conditionalFormatting sqref="O560">
    <cfRule type="expression" dxfId="64" priority="58">
      <formula>O560/N560&gt;1</formula>
    </cfRule>
    <cfRule type="expression" dxfId="63" priority="59">
      <formula>O560/N560&lt;1</formula>
    </cfRule>
  </conditionalFormatting>
  <conditionalFormatting sqref="O575">
    <cfRule type="cellIs" dxfId="62" priority="57" operator="lessThan">
      <formula>0</formula>
    </cfRule>
  </conditionalFormatting>
  <conditionalFormatting sqref="O575">
    <cfRule type="expression" dxfId="61" priority="55">
      <formula>O575/N575&gt;1</formula>
    </cfRule>
    <cfRule type="expression" dxfId="60" priority="56">
      <formula>O575/N575&lt;1</formula>
    </cfRule>
  </conditionalFormatting>
  <conditionalFormatting sqref="O589">
    <cfRule type="cellIs" dxfId="59" priority="54" operator="lessThan">
      <formula>0</formula>
    </cfRule>
  </conditionalFormatting>
  <conditionalFormatting sqref="O589">
    <cfRule type="expression" dxfId="58" priority="52">
      <formula>O589/N589&gt;1</formula>
    </cfRule>
    <cfRule type="expression" dxfId="57" priority="53">
      <formula>O589/N589&lt;1</formula>
    </cfRule>
  </conditionalFormatting>
  <conditionalFormatting sqref="O521">
    <cfRule type="cellIs" dxfId="56" priority="75" operator="lessThan">
      <formula>0</formula>
    </cfRule>
  </conditionalFormatting>
  <conditionalFormatting sqref="O521">
    <cfRule type="expression" dxfId="55" priority="73">
      <formula>O521/N521&gt;1</formula>
    </cfRule>
    <cfRule type="expression" dxfId="54" priority="74">
      <formula>O521/N521&lt;1</formula>
    </cfRule>
  </conditionalFormatting>
  <conditionalFormatting sqref="O529">
    <cfRule type="cellIs" dxfId="53" priority="72" operator="lessThan">
      <formula>0</formula>
    </cfRule>
  </conditionalFormatting>
  <conditionalFormatting sqref="O529">
    <cfRule type="expression" dxfId="52" priority="70">
      <formula>O529/N529&gt;1</formula>
    </cfRule>
    <cfRule type="expression" dxfId="51" priority="71">
      <formula>O529/N529&lt;1</formula>
    </cfRule>
  </conditionalFormatting>
  <conditionalFormatting sqref="O582">
    <cfRule type="expression" dxfId="50" priority="49">
      <formula>O582/N582&gt;1</formula>
    </cfRule>
    <cfRule type="expression" dxfId="49" priority="50">
      <formula>O582/N582&lt;1</formula>
    </cfRule>
  </conditionalFormatting>
  <conditionalFormatting sqref="O537">
    <cfRule type="cellIs" dxfId="48" priority="69" operator="lessThan">
      <formula>0</formula>
    </cfRule>
  </conditionalFormatting>
  <conditionalFormatting sqref="O537">
    <cfRule type="expression" dxfId="47" priority="67">
      <formula>O537/N537&gt;1</formula>
    </cfRule>
    <cfRule type="expression" dxfId="46" priority="68">
      <formula>O537/N537&lt;1</formula>
    </cfRule>
  </conditionalFormatting>
  <conditionalFormatting sqref="O636:O637">
    <cfRule type="cellIs" dxfId="45" priority="48" operator="lessThan">
      <formula>0</formula>
    </cfRule>
  </conditionalFormatting>
  <conditionalFormatting sqref="O568">
    <cfRule type="expression" dxfId="44" priority="64">
      <formula>O568/N568&gt;1</formula>
    </cfRule>
    <cfRule type="expression" dxfId="43" priority="65">
      <formula>O568/N568&lt;1</formula>
    </cfRule>
  </conditionalFormatting>
  <conditionalFormatting sqref="O597">
    <cfRule type="cellIs" dxfId="42" priority="45" operator="lessThan">
      <formula>0</formula>
    </cfRule>
  </conditionalFormatting>
  <conditionalFormatting sqref="O608">
    <cfRule type="expression" dxfId="41" priority="33">
      <formula>O608/N608&gt;1</formula>
    </cfRule>
    <cfRule type="expression" dxfId="40" priority="34">
      <formula>O608/N608&lt;1</formula>
    </cfRule>
  </conditionalFormatting>
  <conditionalFormatting sqref="O582">
    <cfRule type="cellIs" dxfId="39" priority="51" operator="lessThan">
      <formula>0</formula>
    </cfRule>
  </conditionalFormatting>
  <conditionalFormatting sqref="O636:O637">
    <cfRule type="expression" dxfId="38" priority="46">
      <formula>O636/N636&gt;1</formula>
    </cfRule>
    <cfRule type="expression" dxfId="37" priority="47">
      <formula>O636/N636&lt;1</formula>
    </cfRule>
  </conditionalFormatting>
  <conditionalFormatting sqref="O597">
    <cfRule type="expression" dxfId="36" priority="43">
      <formula>O597/N597&gt;1</formula>
    </cfRule>
    <cfRule type="expression" dxfId="35" priority="44">
      <formula>O597/N597&lt;1</formula>
    </cfRule>
  </conditionalFormatting>
  <conditionalFormatting sqref="O673:O676">
    <cfRule type="cellIs" dxfId="34" priority="32" operator="lessThan">
      <formula>0</formula>
    </cfRule>
  </conditionalFormatting>
  <conditionalFormatting sqref="O675">
    <cfRule type="cellIs" dxfId="33" priority="31" operator="lessThan">
      <formula>0</formula>
    </cfRule>
  </conditionalFormatting>
  <conditionalFormatting sqref="O677:O680">
    <cfRule type="cellIs" dxfId="32" priority="30" operator="lessThan">
      <formula>0</formula>
    </cfRule>
  </conditionalFormatting>
  <conditionalFormatting sqref="O679">
    <cfRule type="cellIs" dxfId="31" priority="29" operator="lessThan">
      <formula>0</formula>
    </cfRule>
  </conditionalFormatting>
  <conditionalFormatting sqref="O681:O684">
    <cfRule type="cellIs" dxfId="30" priority="28" operator="lessThan">
      <formula>0</formula>
    </cfRule>
  </conditionalFormatting>
  <conditionalFormatting sqref="O683">
    <cfRule type="cellIs" dxfId="29" priority="27" operator="lessThan">
      <formula>0</formula>
    </cfRule>
  </conditionalFormatting>
  <conditionalFormatting sqref="O685:O688">
    <cfRule type="cellIs" dxfId="28" priority="26" operator="lessThan">
      <formula>0</formula>
    </cfRule>
  </conditionalFormatting>
  <conditionalFormatting sqref="O687">
    <cfRule type="cellIs" dxfId="27" priority="25" operator="lessThan">
      <formula>0</formula>
    </cfRule>
  </conditionalFormatting>
  <conditionalFormatting sqref="O689:O692">
    <cfRule type="cellIs" dxfId="26" priority="24" operator="lessThan">
      <formula>0</formula>
    </cfRule>
  </conditionalFormatting>
  <conditionalFormatting sqref="O691">
    <cfRule type="cellIs" dxfId="25" priority="23" operator="lessThan">
      <formula>0</formula>
    </cfRule>
  </conditionalFormatting>
  <conditionalFormatting sqref="O693:O696">
    <cfRule type="cellIs" dxfId="24" priority="22" operator="lessThan">
      <formula>0</formula>
    </cfRule>
  </conditionalFormatting>
  <conditionalFormatting sqref="O695">
    <cfRule type="cellIs" dxfId="23" priority="21" operator="lessThan">
      <formula>0</formula>
    </cfRule>
  </conditionalFormatting>
  <conditionalFormatting sqref="O697:O700">
    <cfRule type="cellIs" dxfId="22" priority="20" operator="lessThan">
      <formula>0</formula>
    </cfRule>
  </conditionalFormatting>
  <conditionalFormatting sqref="O699">
    <cfRule type="cellIs" dxfId="21" priority="19" operator="lessThan">
      <formula>0</formula>
    </cfRule>
  </conditionalFormatting>
  <conditionalFormatting sqref="O701:O704">
    <cfRule type="cellIs" dxfId="20" priority="18" operator="lessThan">
      <formula>0</formula>
    </cfRule>
  </conditionalFormatting>
  <conditionalFormatting sqref="O703">
    <cfRule type="cellIs" dxfId="19" priority="17" operator="lessThan">
      <formula>0</formula>
    </cfRule>
  </conditionalFormatting>
  <conditionalFormatting sqref="O709:O712">
    <cfRule type="cellIs" dxfId="18" priority="16" operator="lessThan">
      <formula>0</formula>
    </cfRule>
  </conditionalFormatting>
  <conditionalFormatting sqref="O711">
    <cfRule type="cellIs" dxfId="17" priority="15" operator="lessThan">
      <formula>0</formula>
    </cfRule>
  </conditionalFormatting>
  <conditionalFormatting sqref="O713:O716">
    <cfRule type="cellIs" dxfId="16" priority="14" operator="lessThan">
      <formula>0</formula>
    </cfRule>
  </conditionalFormatting>
  <conditionalFormatting sqref="O715">
    <cfRule type="cellIs" dxfId="15" priority="13" operator="lessThan">
      <formula>0</formula>
    </cfRule>
  </conditionalFormatting>
  <conditionalFormatting sqref="O466">
    <cfRule type="cellIs" dxfId="14" priority="12" operator="lessThan">
      <formula>0</formula>
    </cfRule>
  </conditionalFormatting>
  <conditionalFormatting sqref="O505">
    <cfRule type="cellIs" dxfId="13" priority="11" operator="lessThan">
      <formula>0</formula>
    </cfRule>
  </conditionalFormatting>
  <conditionalFormatting sqref="O513">
    <cfRule type="cellIs" dxfId="12" priority="10" operator="lessThan">
      <formula>0</formula>
    </cfRule>
  </conditionalFormatting>
  <conditionalFormatting sqref="O522">
    <cfRule type="cellIs" dxfId="11" priority="9" operator="lessThan">
      <formula>0</formula>
    </cfRule>
  </conditionalFormatting>
  <conditionalFormatting sqref="O530">
    <cfRule type="cellIs" dxfId="10" priority="8" operator="lessThan">
      <formula>0</formula>
    </cfRule>
  </conditionalFormatting>
  <conditionalFormatting sqref="O538">
    <cfRule type="cellIs" dxfId="9" priority="7" operator="lessThan">
      <formula>0</formula>
    </cfRule>
  </conditionalFormatting>
  <conditionalFormatting sqref="O553">
    <cfRule type="cellIs" dxfId="8" priority="6" operator="lessThan">
      <formula>0</formula>
    </cfRule>
  </conditionalFormatting>
  <conditionalFormatting sqref="O561">
    <cfRule type="cellIs" dxfId="7" priority="5" operator="lessThan">
      <formula>0</formula>
    </cfRule>
  </conditionalFormatting>
  <conditionalFormatting sqref="O590">
    <cfRule type="cellIs" dxfId="6" priority="4" operator="lessThan">
      <formula>0</formula>
    </cfRule>
  </conditionalFormatting>
  <conditionalFormatting sqref="B492:N496">
    <cfRule type="cellIs" dxfId="5" priority="286" operator="lessThan">
      <formula>0</formula>
    </cfRule>
  </conditionalFormatting>
  <conditionalFormatting sqref="B492:N496">
    <cfRule type="expression" dxfId="4" priority="284">
      <formula>B492/A492&gt;1</formula>
    </cfRule>
    <cfRule type="expression" dxfId="3" priority="285">
      <formula>B492/A492&lt;1</formula>
    </cfRule>
  </conditionalFormatting>
  <conditionalFormatting sqref="O492:O496">
    <cfRule type="cellIs" dxfId="2" priority="3" operator="lessThan">
      <formula>0</formula>
    </cfRule>
  </conditionalFormatting>
  <conditionalFormatting sqref="O492:O496">
    <cfRule type="expression" dxfId="1" priority="1">
      <formula>O492/N492&gt;1</formula>
    </cfRule>
    <cfRule type="expression" dxfId="0" priority="2">
      <formula>O492/N492&lt;1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Price</vt:lpstr>
      <vt:lpstr>Form</vt:lpstr>
      <vt:lpstr>KBANK</vt:lpstr>
      <vt:lpstr>CPALL</vt:lpstr>
      <vt:lpstr>DCC</vt:lpstr>
      <vt:lpstr>VGI</vt:lpstr>
      <vt:lpstr>SCCC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Prapas Boonchuen</dc:creator>
  <cp:lastModifiedBy>Prapas Boonchuen</cp:lastModifiedBy>
  <dcterms:created xsi:type="dcterms:W3CDTF">2020-09-21T15:20:24Z</dcterms:created>
  <dcterms:modified xsi:type="dcterms:W3CDTF">2021-06-18T04:20:17Z</dcterms:modified>
</cp:coreProperties>
</file>